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L_PI_data\"/>
    </mc:Choice>
  </mc:AlternateContent>
  <xr:revisionPtr revIDLastSave="0" documentId="13_ncr:1_{2B954E5C-3328-49C7-BCFB-F4898C38EC5A}" xr6:coauthVersionLast="47" xr6:coauthVersionMax="47" xr10:uidLastSave="{00000000-0000-0000-0000-000000000000}"/>
  <bookViews>
    <workbookView xWindow="-120" yWindow="-120" windowWidth="29040" windowHeight="16440" xr2:uid="{CC50602A-446A-4881-973E-D67B4CBABFC8}"/>
  </bookViews>
  <sheets>
    <sheet name="Sheet1" sheetId="1" r:id="rId1"/>
    <sheet name="Data" sheetId="2" r:id="rId2"/>
    <sheet name="Cycle" sheetId="3" r:id="rId3"/>
    <sheet name="Coordination" sheetId="4" r:id="rId4"/>
    <sheet name="Graph" sheetId="5" r:id="rId5"/>
  </sheets>
  <definedNames>
    <definedName name="catRange">Coordination!$R$4425:$R$4428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2" i="3" l="1"/>
  <c r="BP11" i="2" s="1"/>
  <c r="BS2" i="3"/>
  <c r="BP12" i="2" s="1"/>
  <c r="BR3" i="3"/>
  <c r="BS3" i="3"/>
  <c r="BR4" i="3"/>
  <c r="BS4" i="3"/>
  <c r="BR5" i="3"/>
  <c r="BS5" i="3"/>
  <c r="BR6" i="3"/>
  <c r="BS6" i="3"/>
  <c r="BR7" i="3"/>
  <c r="BR8" i="3"/>
  <c r="BS9" i="3"/>
  <c r="BS10" i="3"/>
  <c r="BR11" i="3"/>
  <c r="BS11" i="3"/>
  <c r="BR12" i="3"/>
  <c r="BS12" i="3"/>
  <c r="BR13" i="3"/>
  <c r="BS13" i="3"/>
  <c r="BR14" i="3"/>
  <c r="BS14" i="3"/>
  <c r="BR15" i="3"/>
  <c r="BS15" i="3"/>
  <c r="BR16" i="3"/>
  <c r="BS16" i="3"/>
  <c r="BR17" i="3"/>
  <c r="BR18" i="3"/>
  <c r="BR19" i="3"/>
  <c r="BS19" i="3"/>
  <c r="BS20" i="3"/>
  <c r="BS21" i="3"/>
  <c r="BR22" i="3"/>
  <c r="BS22" i="3"/>
  <c r="BR23" i="3"/>
  <c r="BS23" i="3"/>
  <c r="BR24" i="3"/>
  <c r="BS24" i="3"/>
  <c r="BR25" i="3"/>
  <c r="BS25" i="3"/>
  <c r="BR26" i="3"/>
  <c r="BR27" i="3"/>
  <c r="BR28" i="3"/>
  <c r="BS28" i="3"/>
  <c r="BR29" i="3"/>
  <c r="BS29" i="3"/>
  <c r="BS30" i="3"/>
  <c r="BR31" i="3"/>
  <c r="BS31" i="3"/>
  <c r="BR32" i="3"/>
  <c r="BS32" i="3"/>
  <c r="BR33" i="3"/>
  <c r="BS33" i="3"/>
  <c r="BR34" i="3"/>
  <c r="BS34" i="3"/>
  <c r="BR35" i="3"/>
  <c r="BS35" i="3"/>
  <c r="BR36" i="3"/>
  <c r="BR37" i="3"/>
  <c r="BR38" i="3"/>
  <c r="BS38" i="3"/>
  <c r="BS39" i="3"/>
  <c r="BR40" i="3"/>
  <c r="BS40" i="3"/>
  <c r="BR41" i="3"/>
  <c r="BS41" i="3"/>
  <c r="BR42" i="3"/>
  <c r="BS42" i="3"/>
  <c r="BR43" i="3"/>
  <c r="BS43" i="3"/>
  <c r="BR44" i="3"/>
  <c r="BR45" i="3"/>
  <c r="BR46" i="3"/>
  <c r="BS46" i="3"/>
  <c r="BS47" i="3"/>
  <c r="BS48" i="3"/>
  <c r="BR49" i="3"/>
  <c r="BS49" i="3"/>
  <c r="BR50" i="3"/>
  <c r="BS50" i="3"/>
  <c r="BR51" i="3"/>
  <c r="BS51" i="3"/>
  <c r="BR52" i="3"/>
  <c r="BS52" i="3"/>
  <c r="BR53" i="3"/>
  <c r="BS53" i="3"/>
  <c r="BR54" i="3"/>
  <c r="BS54" i="3"/>
  <c r="BR55" i="3"/>
  <c r="BS55" i="3"/>
  <c r="BR56" i="3"/>
  <c r="BR57" i="3"/>
  <c r="BR58" i="3"/>
  <c r="BS58" i="3"/>
  <c r="BS59" i="3"/>
  <c r="BS60" i="3"/>
  <c r="BR61" i="3"/>
  <c r="BS61" i="3"/>
  <c r="BR62" i="3"/>
  <c r="BS62" i="3"/>
  <c r="BR63" i="3"/>
  <c r="BS63" i="3"/>
  <c r="BR64" i="3"/>
  <c r="BS64" i="3"/>
  <c r="BR65" i="3"/>
  <c r="BS65" i="3"/>
  <c r="BR66" i="3"/>
  <c r="BS66" i="3"/>
  <c r="BR67" i="3"/>
  <c r="BS67" i="3"/>
  <c r="BR68" i="3"/>
  <c r="BR69" i="3"/>
  <c r="BR70" i="3"/>
  <c r="BS70" i="3"/>
  <c r="BR71" i="3"/>
  <c r="BS71" i="3"/>
  <c r="BS72" i="3"/>
  <c r="BR73" i="3"/>
  <c r="BS73" i="3"/>
  <c r="BR74" i="3"/>
  <c r="BS74" i="3"/>
  <c r="BR75" i="3"/>
  <c r="BR76" i="3"/>
  <c r="BR77" i="3"/>
  <c r="BS77" i="3"/>
  <c r="BR78" i="3"/>
  <c r="BS78" i="3"/>
  <c r="BS79" i="3"/>
  <c r="BS80" i="3"/>
  <c r="BR81" i="3"/>
  <c r="BS81" i="3"/>
  <c r="BR82" i="3"/>
  <c r="BS82" i="3"/>
  <c r="BR83" i="3"/>
  <c r="BS83" i="3"/>
  <c r="BR84" i="3"/>
  <c r="BS84" i="3"/>
  <c r="BR85" i="3"/>
  <c r="BR86" i="3"/>
  <c r="BR87" i="3"/>
  <c r="BS87" i="3"/>
  <c r="BR88" i="3"/>
  <c r="BS88" i="3"/>
  <c r="BS89" i="3"/>
  <c r="BS90" i="3"/>
  <c r="BR91" i="3"/>
  <c r="BS91" i="3"/>
  <c r="BR92" i="3"/>
  <c r="BS92" i="3"/>
  <c r="BR93" i="3"/>
  <c r="BR94" i="3"/>
  <c r="BR95" i="3"/>
  <c r="BS95" i="3"/>
  <c r="BR96" i="3"/>
  <c r="BS96" i="3"/>
  <c r="BS97" i="3"/>
  <c r="BS98" i="3"/>
  <c r="BR99" i="3"/>
  <c r="BS99" i="3"/>
  <c r="BR100" i="3"/>
  <c r="BS100" i="3"/>
  <c r="BR101" i="3"/>
  <c r="BS101" i="3"/>
  <c r="BR102" i="3"/>
  <c r="BR103" i="3"/>
  <c r="BR104" i="3"/>
  <c r="BS104" i="3"/>
  <c r="BR105" i="3"/>
  <c r="BS105" i="3"/>
  <c r="BS106" i="3"/>
  <c r="BS107" i="3"/>
  <c r="BR108" i="3"/>
  <c r="BS108" i="3"/>
  <c r="BR109" i="3"/>
  <c r="BS109" i="3"/>
  <c r="BR110" i="3"/>
  <c r="BS110" i="3"/>
  <c r="BR111" i="3"/>
  <c r="BS111" i="3"/>
  <c r="BR112" i="3"/>
  <c r="BS112" i="3"/>
  <c r="BR113" i="3"/>
  <c r="BS115" i="3"/>
  <c r="BR116" i="3"/>
  <c r="BS116" i="3"/>
  <c r="BR117" i="3"/>
  <c r="BS117" i="3"/>
  <c r="BR118" i="3"/>
  <c r="BS118" i="3"/>
  <c r="BR119" i="3"/>
  <c r="BS119" i="3"/>
  <c r="BR120" i="3"/>
  <c r="BR121" i="3"/>
  <c r="BS122" i="3"/>
  <c r="BS123" i="3"/>
  <c r="BR124" i="3"/>
  <c r="BS124" i="3"/>
  <c r="BR125" i="3"/>
  <c r="BS125" i="3"/>
  <c r="BR126" i="3"/>
  <c r="BS126" i="3"/>
  <c r="BR127" i="3"/>
  <c r="BS127" i="3"/>
  <c r="BR128" i="3"/>
  <c r="BR129" i="3"/>
  <c r="BS130" i="3"/>
  <c r="BR131" i="3"/>
  <c r="BS131" i="3"/>
  <c r="BR132" i="3"/>
  <c r="BS132" i="3"/>
  <c r="BR133" i="3"/>
  <c r="BS133" i="3"/>
  <c r="BR134" i="3"/>
  <c r="BS134" i="3"/>
  <c r="BR135" i="3"/>
  <c r="BS135" i="3"/>
  <c r="BR136" i="3"/>
  <c r="BR137" i="3"/>
  <c r="BS138" i="3"/>
  <c r="BS139" i="3"/>
  <c r="BR140" i="3"/>
  <c r="BS140" i="3"/>
  <c r="BR141" i="3"/>
  <c r="BS141" i="3"/>
  <c r="BR142" i="3"/>
  <c r="BS142" i="3"/>
  <c r="BR143" i="3"/>
  <c r="BS143" i="3"/>
  <c r="BR144" i="3"/>
  <c r="BR145" i="3"/>
  <c r="BS146" i="3"/>
  <c r="BS147" i="3"/>
  <c r="BR148" i="3"/>
  <c r="BS148" i="3"/>
  <c r="BR149" i="3"/>
  <c r="BS149" i="3"/>
  <c r="BR150" i="3"/>
  <c r="BS150" i="3"/>
  <c r="BR151" i="3"/>
  <c r="BS151" i="3"/>
  <c r="BR152" i="3"/>
  <c r="BS152" i="3"/>
  <c r="BR153" i="3"/>
  <c r="BR154" i="3"/>
  <c r="BR155" i="3"/>
  <c r="BS155" i="3"/>
  <c r="BS156" i="3"/>
  <c r="BS157" i="3"/>
  <c r="BR158" i="3"/>
  <c r="BS158" i="3"/>
  <c r="BR159" i="3"/>
  <c r="BS159" i="3"/>
  <c r="BR160" i="3"/>
  <c r="BS160" i="3"/>
  <c r="BR161" i="3"/>
  <c r="BR162" i="3"/>
  <c r="BZ217" i="4"/>
  <c r="CB217" i="4"/>
  <c r="CA217" i="4"/>
  <c r="BZ216" i="4"/>
  <c r="CB216" i="4"/>
  <c r="CA216" i="4"/>
  <c r="BZ215" i="4"/>
  <c r="CA215" i="4"/>
  <c r="CB215" i="4"/>
  <c r="BZ214" i="4"/>
  <c r="CB214" i="4"/>
  <c r="CA214" i="4"/>
  <c r="BZ213" i="4"/>
  <c r="CA213" i="4"/>
  <c r="CB213" i="4"/>
  <c r="BZ212" i="4"/>
  <c r="CB212" i="4"/>
  <c r="CA212" i="4"/>
  <c r="BZ211" i="4"/>
  <c r="CB211" i="4"/>
  <c r="CA211" i="4"/>
  <c r="BZ210" i="4"/>
  <c r="CB210" i="4"/>
  <c r="CA210" i="4"/>
  <c r="BZ209" i="4"/>
  <c r="CB209" i="4"/>
  <c r="CA209" i="4"/>
  <c r="BW217" i="4"/>
  <c r="BX217" i="4"/>
  <c r="BY217" i="4"/>
  <c r="BY216" i="4"/>
  <c r="BW216" i="4"/>
  <c r="BX216" i="4"/>
  <c r="BY215" i="4"/>
  <c r="BW215" i="4"/>
  <c r="BX215" i="4"/>
  <c r="BY214" i="4"/>
  <c r="BW214" i="4"/>
  <c r="BX214" i="4"/>
  <c r="BY213" i="4"/>
  <c r="BW213" i="4"/>
  <c r="BX213" i="4"/>
  <c r="BY212" i="4"/>
  <c r="BW212" i="4"/>
  <c r="BX212" i="4"/>
  <c r="BY211" i="4"/>
  <c r="BW211" i="4"/>
  <c r="BX211" i="4"/>
  <c r="BY210" i="4"/>
  <c r="BW210" i="4"/>
  <c r="BX210" i="4"/>
  <c r="BW209" i="4"/>
  <c r="BX209" i="4"/>
  <c r="BY209" i="4"/>
  <c r="BU218" i="4"/>
  <c r="BT218" i="4"/>
  <c r="BV218" i="4"/>
  <c r="BU217" i="4"/>
  <c r="BT217" i="4"/>
  <c r="BV217" i="4"/>
  <c r="BU216" i="4"/>
  <c r="BT216" i="4"/>
  <c r="BV216" i="4"/>
  <c r="BU215" i="4"/>
  <c r="BT215" i="4"/>
  <c r="BV215" i="4"/>
  <c r="BU214" i="4"/>
  <c r="BT214" i="4"/>
  <c r="BV214" i="4"/>
  <c r="BU213" i="4"/>
  <c r="BT213" i="4"/>
  <c r="BV213" i="4"/>
  <c r="BU212" i="4"/>
  <c r="BT212" i="4"/>
  <c r="BV212" i="4"/>
  <c r="BU211" i="4"/>
  <c r="BT211" i="4"/>
  <c r="BV211" i="4"/>
  <c r="BU210" i="4"/>
  <c r="BT210" i="4"/>
  <c r="BV210" i="4"/>
  <c r="BU209" i="4"/>
  <c r="BT209" i="4"/>
  <c r="BV209" i="4"/>
  <c r="BR218" i="4"/>
  <c r="BQ218" i="4"/>
  <c r="BS218" i="4"/>
  <c r="BR217" i="4"/>
  <c r="BQ217" i="4"/>
  <c r="BS217" i="4"/>
  <c r="BR216" i="4"/>
  <c r="BQ216" i="4"/>
  <c r="BS216" i="4"/>
  <c r="BR215" i="4"/>
  <c r="BQ215" i="4"/>
  <c r="BS215" i="4"/>
  <c r="BR214" i="4"/>
  <c r="BQ214" i="4"/>
  <c r="BS214" i="4"/>
  <c r="BR213" i="4"/>
  <c r="BQ213" i="4"/>
  <c r="BS213" i="4"/>
  <c r="BR212" i="4"/>
  <c r="BQ212" i="4"/>
  <c r="BS212" i="4"/>
  <c r="BR211" i="4"/>
  <c r="BQ211" i="4"/>
  <c r="BS211" i="4"/>
  <c r="BR210" i="4"/>
  <c r="BQ210" i="4"/>
  <c r="BS210" i="4"/>
  <c r="BR209" i="4"/>
  <c r="BQ209" i="4"/>
  <c r="BS209" i="4"/>
  <c r="BZ205" i="4"/>
  <c r="CB204" i="4"/>
  <c r="CA205" i="4"/>
  <c r="BZ204" i="4"/>
  <c r="CB203" i="4"/>
  <c r="CA204" i="4"/>
  <c r="BZ203" i="4"/>
  <c r="CB202" i="4"/>
  <c r="CA203" i="4"/>
  <c r="BZ202" i="4"/>
  <c r="CA202" i="4"/>
  <c r="CB201" i="4"/>
  <c r="BZ201" i="4"/>
  <c r="CB200" i="4"/>
  <c r="CA201" i="4"/>
  <c r="BZ200" i="4"/>
  <c r="CB199" i="4"/>
  <c r="CA200" i="4"/>
  <c r="BZ199" i="4"/>
  <c r="CB198" i="4"/>
  <c r="CA199" i="4"/>
  <c r="BZ198" i="4"/>
  <c r="CA198" i="4"/>
  <c r="CB197" i="4"/>
  <c r="BZ197" i="4"/>
  <c r="CA197" i="4"/>
  <c r="CB196" i="4"/>
  <c r="BZ196" i="4"/>
  <c r="CA196" i="4"/>
  <c r="BW205" i="4"/>
  <c r="BX205" i="4"/>
  <c r="BY206" i="4"/>
  <c r="BW204" i="4"/>
  <c r="BX204" i="4"/>
  <c r="BY205" i="4"/>
  <c r="BW203" i="4"/>
  <c r="BX203" i="4"/>
  <c r="BY204" i="4"/>
  <c r="BY203" i="4"/>
  <c r="BW202" i="4"/>
  <c r="BX202" i="4"/>
  <c r="BY202" i="4"/>
  <c r="BW201" i="4"/>
  <c r="BX201" i="4"/>
  <c r="BY201" i="4"/>
  <c r="BW200" i="4"/>
  <c r="BX200" i="4"/>
  <c r="BY200" i="4"/>
  <c r="BW199" i="4"/>
  <c r="BX199" i="4"/>
  <c r="BY199" i="4"/>
  <c r="BW198" i="4"/>
  <c r="BX198" i="4"/>
  <c r="BY198" i="4"/>
  <c r="BW197" i="4"/>
  <c r="BX197" i="4"/>
  <c r="BY197" i="4"/>
  <c r="BW196" i="4"/>
  <c r="BX196" i="4"/>
  <c r="BY196" i="4"/>
  <c r="BU205" i="4"/>
  <c r="BT204" i="4"/>
  <c r="BV205" i="4"/>
  <c r="BU204" i="4"/>
  <c r="BT203" i="4"/>
  <c r="BV204" i="4"/>
  <c r="BU203" i="4"/>
  <c r="BT202" i="4"/>
  <c r="BV203" i="4"/>
  <c r="BU202" i="4"/>
  <c r="BT201" i="4"/>
  <c r="BV202" i="4"/>
  <c r="BU201" i="4"/>
  <c r="BT200" i="4"/>
  <c r="BV201" i="4"/>
  <c r="BU200" i="4"/>
  <c r="BV200" i="4"/>
  <c r="BT199" i="4"/>
  <c r="BU199" i="4"/>
  <c r="BV199" i="4"/>
  <c r="BT198" i="4"/>
  <c r="BU198" i="4"/>
  <c r="BV198" i="4"/>
  <c r="BT197" i="4"/>
  <c r="BU197" i="4"/>
  <c r="BV197" i="4"/>
  <c r="BT196" i="4"/>
  <c r="BU196" i="4"/>
  <c r="BV196" i="4"/>
  <c r="BR204" i="4"/>
  <c r="BQ205" i="4"/>
  <c r="BS204" i="4"/>
  <c r="BR203" i="4"/>
  <c r="BQ204" i="4"/>
  <c r="BS203" i="4"/>
  <c r="BR202" i="4"/>
  <c r="BQ203" i="4"/>
  <c r="BS202" i="4"/>
  <c r="BR201" i="4"/>
  <c r="BQ202" i="4"/>
  <c r="BS201" i="4"/>
  <c r="BR200" i="4"/>
  <c r="BQ201" i="4"/>
  <c r="BS200" i="4"/>
  <c r="BR199" i="4"/>
  <c r="BQ200" i="4"/>
  <c r="BQ199" i="4"/>
  <c r="BS199" i="4"/>
  <c r="BR198" i="4"/>
  <c r="BQ198" i="4"/>
  <c r="BS198" i="4"/>
  <c r="BR197" i="4"/>
  <c r="BQ197" i="4"/>
  <c r="BS197" i="4"/>
  <c r="BR196" i="4"/>
  <c r="BQ196" i="4"/>
  <c r="BS196" i="4"/>
  <c r="BZ191" i="4"/>
  <c r="CB192" i="4"/>
  <c r="CA191" i="4"/>
  <c r="BZ190" i="4"/>
  <c r="CB191" i="4"/>
  <c r="CA190" i="4"/>
  <c r="BZ189" i="4"/>
  <c r="CB190" i="4"/>
  <c r="CB189" i="4"/>
  <c r="CA189" i="4"/>
  <c r="BZ188" i="4"/>
  <c r="CB188" i="4"/>
  <c r="CA188" i="4"/>
  <c r="BZ187" i="4"/>
  <c r="CA187" i="4"/>
  <c r="BZ186" i="4"/>
  <c r="CB187" i="4"/>
  <c r="CB186" i="4"/>
  <c r="CA186" i="4"/>
  <c r="BZ185" i="4"/>
  <c r="CA185" i="4"/>
  <c r="BZ184" i="4"/>
  <c r="CB185" i="4"/>
  <c r="CB184" i="4"/>
  <c r="CA184" i="4"/>
  <c r="BW192" i="4"/>
  <c r="BX192" i="4"/>
  <c r="BY191" i="4"/>
  <c r="BW191" i="4"/>
  <c r="BX191" i="4"/>
  <c r="BY190" i="4"/>
  <c r="BW190" i="4"/>
  <c r="BX190" i="4"/>
  <c r="BY189" i="4"/>
  <c r="BW189" i="4"/>
  <c r="BX189" i="4"/>
  <c r="BY188" i="4"/>
  <c r="BW188" i="4"/>
  <c r="BX188" i="4"/>
  <c r="BY187" i="4"/>
  <c r="BW187" i="4"/>
  <c r="BX187" i="4"/>
  <c r="BY186" i="4"/>
  <c r="BW186" i="4"/>
  <c r="BX186" i="4"/>
  <c r="BW185" i="4"/>
  <c r="BX185" i="4"/>
  <c r="BY185" i="4"/>
  <c r="BY184" i="4"/>
  <c r="BW184" i="4"/>
  <c r="BX184" i="4"/>
  <c r="BT193" i="4"/>
  <c r="BU192" i="4"/>
  <c r="BV192" i="4"/>
  <c r="BT192" i="4"/>
  <c r="BU191" i="4"/>
  <c r="BV191" i="4"/>
  <c r="BT191" i="4"/>
  <c r="BU190" i="4"/>
  <c r="BV190" i="4"/>
  <c r="BT190" i="4"/>
  <c r="BU189" i="4"/>
  <c r="BV189" i="4"/>
  <c r="BT189" i="4"/>
  <c r="BU188" i="4"/>
  <c r="BV188" i="4"/>
  <c r="BT188" i="4"/>
  <c r="BU187" i="4"/>
  <c r="BV187" i="4"/>
  <c r="BT187" i="4"/>
  <c r="BU186" i="4"/>
  <c r="BV186" i="4"/>
  <c r="BT186" i="4"/>
  <c r="BU185" i="4"/>
  <c r="BV185" i="4"/>
  <c r="BT185" i="4"/>
  <c r="BT184" i="4"/>
  <c r="BU184" i="4"/>
  <c r="BV184" i="4"/>
  <c r="BR192" i="4"/>
  <c r="BQ191" i="4"/>
  <c r="BS192" i="4"/>
  <c r="BR191" i="4"/>
  <c r="BQ190" i="4"/>
  <c r="BS191" i="4"/>
  <c r="BR190" i="4"/>
  <c r="BQ189" i="4"/>
  <c r="BS190" i="4"/>
  <c r="BR189" i="4"/>
  <c r="BQ188" i="4"/>
  <c r="BS189" i="4"/>
  <c r="BR188" i="4"/>
  <c r="BQ187" i="4"/>
  <c r="BS188" i="4"/>
  <c r="BR187" i="4"/>
  <c r="BQ186" i="4"/>
  <c r="BS187" i="4"/>
  <c r="BR186" i="4"/>
  <c r="BQ185" i="4"/>
  <c r="BS186" i="4"/>
  <c r="BR185" i="4"/>
  <c r="BQ184" i="4"/>
  <c r="BS185" i="4"/>
  <c r="BR184" i="4"/>
  <c r="BS184" i="4"/>
  <c r="BZ179" i="4"/>
  <c r="CB178" i="4"/>
  <c r="CA179" i="4"/>
  <c r="BZ178" i="4"/>
  <c r="CB177" i="4"/>
  <c r="CA178" i="4"/>
  <c r="BZ177" i="4"/>
  <c r="CA177" i="4"/>
  <c r="CB176" i="4"/>
  <c r="BZ176" i="4"/>
  <c r="CB175" i="4"/>
  <c r="CA176" i="4"/>
  <c r="BZ175" i="4"/>
  <c r="CB174" i="4"/>
  <c r="CA175" i="4"/>
  <c r="BZ174" i="4"/>
  <c r="CA174" i="4"/>
  <c r="CB173" i="4"/>
  <c r="BZ173" i="4"/>
  <c r="CB172" i="4"/>
  <c r="CA173" i="4"/>
  <c r="BZ172" i="4"/>
  <c r="CA172" i="4"/>
  <c r="CB171" i="4"/>
  <c r="BZ171" i="4"/>
  <c r="CA171" i="4"/>
  <c r="BW179" i="4"/>
  <c r="BX179" i="4"/>
  <c r="BY180" i="4"/>
  <c r="BW178" i="4"/>
  <c r="BX178" i="4"/>
  <c r="BY179" i="4"/>
  <c r="BW177" i="4"/>
  <c r="BX177" i="4"/>
  <c r="BY178" i="4"/>
  <c r="BY177" i="4"/>
  <c r="BW176" i="4"/>
  <c r="BX176" i="4"/>
  <c r="BY176" i="4"/>
  <c r="BW175" i="4"/>
  <c r="BX175" i="4"/>
  <c r="BW174" i="4"/>
  <c r="BX174" i="4"/>
  <c r="BY175" i="4"/>
  <c r="BY174" i="4"/>
  <c r="BW173" i="4"/>
  <c r="BX173" i="4"/>
  <c r="BY173" i="4"/>
  <c r="BW172" i="4"/>
  <c r="BX172" i="4"/>
  <c r="BY172" i="4"/>
  <c r="BW171" i="4"/>
  <c r="BX171" i="4"/>
  <c r="BY171" i="4"/>
  <c r="BU180" i="4"/>
  <c r="BT179" i="4"/>
  <c r="BV180" i="4"/>
  <c r="BU179" i="4"/>
  <c r="BT178" i="4"/>
  <c r="BV179" i="4"/>
  <c r="BU178" i="4"/>
  <c r="BT177" i="4"/>
  <c r="BV178" i="4"/>
  <c r="BU177" i="4"/>
  <c r="BT176" i="4"/>
  <c r="BV177" i="4"/>
  <c r="BU176" i="4"/>
  <c r="BT175" i="4"/>
  <c r="BV176" i="4"/>
  <c r="BU175" i="4"/>
  <c r="BV175" i="4"/>
  <c r="BT174" i="4"/>
  <c r="BU174" i="4"/>
  <c r="BV174" i="4"/>
  <c r="BT173" i="4"/>
  <c r="BU173" i="4"/>
  <c r="BV173" i="4"/>
  <c r="BT172" i="4"/>
  <c r="BU172" i="4"/>
  <c r="BV172" i="4"/>
  <c r="BT171" i="4"/>
  <c r="BU171" i="4"/>
  <c r="BV171" i="4"/>
  <c r="BR180" i="4"/>
  <c r="BQ181" i="4"/>
  <c r="BS180" i="4"/>
  <c r="BR179" i="4"/>
  <c r="BQ180" i="4"/>
  <c r="BS179" i="4"/>
  <c r="BR178" i="4"/>
  <c r="BQ179" i="4"/>
  <c r="BS178" i="4"/>
  <c r="BR177" i="4"/>
  <c r="BQ178" i="4"/>
  <c r="BS177" i="4"/>
  <c r="BR176" i="4"/>
  <c r="BQ177" i="4"/>
  <c r="BS176" i="4"/>
  <c r="BR175" i="4"/>
  <c r="BQ176" i="4"/>
  <c r="BQ175" i="4"/>
  <c r="BS175" i="4"/>
  <c r="BR174" i="4"/>
  <c r="BQ174" i="4"/>
  <c r="BS174" i="4"/>
  <c r="BR173" i="4"/>
  <c r="BQ173" i="4"/>
  <c r="BS173" i="4"/>
  <c r="BR172" i="4"/>
  <c r="BQ172" i="4"/>
  <c r="BS172" i="4"/>
  <c r="BR171" i="4"/>
  <c r="BQ171" i="4"/>
  <c r="BS171" i="4"/>
  <c r="BZ167" i="4"/>
  <c r="CB167" i="4"/>
  <c r="CA167" i="4"/>
  <c r="BZ166" i="4"/>
  <c r="CB166" i="4"/>
  <c r="CA166" i="4"/>
  <c r="BZ165" i="4"/>
  <c r="CB165" i="4"/>
  <c r="CA165" i="4"/>
  <c r="BZ164" i="4"/>
  <c r="CB164" i="4"/>
  <c r="CA164" i="4"/>
  <c r="BZ163" i="4"/>
  <c r="CB163" i="4"/>
  <c r="CA163" i="4"/>
  <c r="BZ162" i="4"/>
  <c r="CB162" i="4"/>
  <c r="CA162" i="4"/>
  <c r="BZ161" i="4"/>
  <c r="CB161" i="4"/>
  <c r="CA161" i="4"/>
  <c r="BZ160" i="4"/>
  <c r="CB160" i="4"/>
  <c r="CA160" i="4"/>
  <c r="BZ159" i="4"/>
  <c r="CB159" i="4"/>
  <c r="CA159" i="4"/>
  <c r="BW168" i="4"/>
  <c r="BX168" i="4"/>
  <c r="BY168" i="4"/>
  <c r="BW167" i="4"/>
  <c r="BX167" i="4"/>
  <c r="BY167" i="4"/>
  <c r="BY166" i="4"/>
  <c r="BW166" i="4"/>
  <c r="BX166" i="4"/>
  <c r="BW165" i="4"/>
  <c r="BX165" i="4"/>
  <c r="BY165" i="4"/>
  <c r="BY164" i="4"/>
  <c r="BW164" i="4"/>
  <c r="BX164" i="4"/>
  <c r="BW163" i="4"/>
  <c r="BX163" i="4"/>
  <c r="BY163" i="4"/>
  <c r="BY162" i="4"/>
  <c r="BW162" i="4"/>
  <c r="BX162" i="4"/>
  <c r="BW161" i="4"/>
  <c r="BX161" i="4"/>
  <c r="BY161" i="4"/>
  <c r="BW160" i="4"/>
  <c r="BX160" i="4"/>
  <c r="BY160" i="4"/>
  <c r="BW159" i="4"/>
  <c r="BX159" i="4"/>
  <c r="BY159" i="4"/>
  <c r="BU168" i="4"/>
  <c r="BT167" i="4"/>
  <c r="BV167" i="4"/>
  <c r="BU167" i="4"/>
  <c r="BT166" i="4"/>
  <c r="BV166" i="4"/>
  <c r="BU166" i="4"/>
  <c r="BT165" i="4"/>
  <c r="BV165" i="4"/>
  <c r="BU165" i="4"/>
  <c r="BT164" i="4"/>
  <c r="BV164" i="4"/>
  <c r="BU164" i="4"/>
  <c r="BT163" i="4"/>
  <c r="BV163" i="4"/>
  <c r="BU163" i="4"/>
  <c r="BT162" i="4"/>
  <c r="BV162" i="4"/>
  <c r="BU162" i="4"/>
  <c r="BT161" i="4"/>
  <c r="BV161" i="4"/>
  <c r="BU161" i="4"/>
  <c r="BT160" i="4"/>
  <c r="BV160" i="4"/>
  <c r="BU160" i="4"/>
  <c r="BT159" i="4"/>
  <c r="BU159" i="4"/>
  <c r="BV159" i="4"/>
  <c r="BR167" i="4"/>
  <c r="BQ167" i="4"/>
  <c r="BS167" i="4"/>
  <c r="BR166" i="4"/>
  <c r="BQ166" i="4"/>
  <c r="BS166" i="4"/>
  <c r="BR165" i="4"/>
  <c r="BQ165" i="4"/>
  <c r="BS165" i="4"/>
  <c r="BR164" i="4"/>
  <c r="BQ164" i="4"/>
  <c r="BS164" i="4"/>
  <c r="BR163" i="4"/>
  <c r="BQ163" i="4"/>
  <c r="BS163" i="4"/>
  <c r="BR162" i="4"/>
  <c r="BQ162" i="4"/>
  <c r="BS162" i="4"/>
  <c r="BR161" i="4"/>
  <c r="BQ161" i="4"/>
  <c r="BS161" i="4"/>
  <c r="BR160" i="4"/>
  <c r="BQ160" i="4"/>
  <c r="BS160" i="4"/>
  <c r="BR159" i="4"/>
  <c r="BQ159" i="4"/>
  <c r="BS159" i="4"/>
  <c r="BZ155" i="4"/>
  <c r="CB155" i="4"/>
  <c r="CA155" i="4"/>
  <c r="BZ154" i="4"/>
  <c r="CA154" i="4"/>
  <c r="CB154" i="4"/>
  <c r="BZ153" i="4"/>
  <c r="CB153" i="4"/>
  <c r="CA153" i="4"/>
  <c r="BZ152" i="4"/>
  <c r="CB152" i="4"/>
  <c r="CA152" i="4"/>
  <c r="BZ151" i="4"/>
  <c r="CB151" i="4"/>
  <c r="CA151" i="4"/>
  <c r="BZ150" i="4"/>
  <c r="CA150" i="4"/>
  <c r="CB150" i="4"/>
  <c r="BZ149" i="4"/>
  <c r="CB149" i="4"/>
  <c r="CA149" i="4"/>
  <c r="BZ148" i="4"/>
  <c r="CB148" i="4"/>
  <c r="CA148" i="4"/>
  <c r="BZ147" i="4"/>
  <c r="CB147" i="4"/>
  <c r="CA147" i="4"/>
  <c r="BW155" i="4"/>
  <c r="BX155" i="4"/>
  <c r="BY155" i="4"/>
  <c r="BY154" i="4"/>
  <c r="BW154" i="4"/>
  <c r="BX154" i="4"/>
  <c r="BY153" i="4"/>
  <c r="BW153" i="4"/>
  <c r="BX153" i="4"/>
  <c r="BY152" i="4"/>
  <c r="BW152" i="4"/>
  <c r="BX152" i="4"/>
  <c r="BY151" i="4"/>
  <c r="BW151" i="4"/>
  <c r="BX151" i="4"/>
  <c r="BY150" i="4"/>
  <c r="BW150" i="4"/>
  <c r="BX150" i="4"/>
  <c r="BY149" i="4"/>
  <c r="BW149" i="4"/>
  <c r="BX149" i="4"/>
  <c r="BY148" i="4"/>
  <c r="BW148" i="4"/>
  <c r="BX148" i="4"/>
  <c r="BW147" i="4"/>
  <c r="BX147" i="4"/>
  <c r="BY147" i="4"/>
  <c r="BU155" i="4"/>
  <c r="BT155" i="4"/>
  <c r="BV155" i="4"/>
  <c r="BU154" i="4"/>
  <c r="BT154" i="4"/>
  <c r="BV154" i="4"/>
  <c r="BU153" i="4"/>
  <c r="BT153" i="4"/>
  <c r="BV153" i="4"/>
  <c r="BU152" i="4"/>
  <c r="BT152" i="4"/>
  <c r="BV152" i="4"/>
  <c r="BU151" i="4"/>
  <c r="BT151" i="4"/>
  <c r="BV151" i="4"/>
  <c r="BU150" i="4"/>
  <c r="BT150" i="4"/>
  <c r="BV150" i="4"/>
  <c r="BU149" i="4"/>
  <c r="BT149" i="4"/>
  <c r="BV149" i="4"/>
  <c r="BU148" i="4"/>
  <c r="BT148" i="4"/>
  <c r="BV148" i="4"/>
  <c r="BU147" i="4"/>
  <c r="BT147" i="4"/>
  <c r="BV147" i="4"/>
  <c r="BR156" i="4"/>
  <c r="BQ156" i="4"/>
  <c r="BS156" i="4"/>
  <c r="BR155" i="4"/>
  <c r="BQ155" i="4"/>
  <c r="BS155" i="4"/>
  <c r="BR154" i="4"/>
  <c r="BQ154" i="4"/>
  <c r="BS154" i="4"/>
  <c r="BR153" i="4"/>
  <c r="BQ153" i="4"/>
  <c r="BS153" i="4"/>
  <c r="BR152" i="4"/>
  <c r="BQ152" i="4"/>
  <c r="BS152" i="4"/>
  <c r="BR151" i="4"/>
  <c r="BQ151" i="4"/>
  <c r="BS151" i="4"/>
  <c r="BR150" i="4"/>
  <c r="BQ150" i="4"/>
  <c r="BS150" i="4"/>
  <c r="BR149" i="4"/>
  <c r="BQ149" i="4"/>
  <c r="BS149" i="4"/>
  <c r="BR148" i="4"/>
  <c r="BQ148" i="4"/>
  <c r="BS148" i="4"/>
  <c r="BR147" i="4"/>
  <c r="BQ147" i="4"/>
  <c r="BS147" i="4"/>
  <c r="BZ144" i="4"/>
  <c r="CB144" i="4"/>
  <c r="CA144" i="4"/>
  <c r="BZ143" i="4"/>
  <c r="CB143" i="4"/>
  <c r="CA143" i="4"/>
  <c r="BZ142" i="4"/>
  <c r="CB142" i="4"/>
  <c r="CA142" i="4"/>
  <c r="BZ141" i="4"/>
  <c r="CB141" i="4"/>
  <c r="CA141" i="4"/>
  <c r="BZ140" i="4"/>
  <c r="CB140" i="4"/>
  <c r="CA140" i="4"/>
  <c r="BZ139" i="4"/>
  <c r="CB139" i="4"/>
  <c r="CA139" i="4"/>
  <c r="BZ138" i="4"/>
  <c r="CB138" i="4"/>
  <c r="CA138" i="4"/>
  <c r="BZ137" i="4"/>
  <c r="CB137" i="4"/>
  <c r="CA137" i="4"/>
  <c r="BZ136" i="4"/>
  <c r="CB136" i="4"/>
  <c r="CA136" i="4"/>
  <c r="BZ135" i="4"/>
  <c r="CB135" i="4"/>
  <c r="CA135" i="4"/>
  <c r="BW144" i="4"/>
  <c r="BX144" i="4"/>
  <c r="BY144" i="4"/>
  <c r="BW143" i="4"/>
  <c r="BX143" i="4"/>
  <c r="BY143" i="4"/>
  <c r="BW142" i="4"/>
  <c r="BX142" i="4"/>
  <c r="BY142" i="4"/>
  <c r="BY141" i="4"/>
  <c r="BW141" i="4"/>
  <c r="BX141" i="4"/>
  <c r="BW140" i="4"/>
  <c r="BX140" i="4"/>
  <c r="BY140" i="4"/>
  <c r="BY139" i="4"/>
  <c r="BW139" i="4"/>
  <c r="BX139" i="4"/>
  <c r="BW138" i="4"/>
  <c r="BX138" i="4"/>
  <c r="BY138" i="4"/>
  <c r="BW137" i="4"/>
  <c r="BX137" i="4"/>
  <c r="BY137" i="4"/>
  <c r="BW136" i="4"/>
  <c r="BX136" i="4"/>
  <c r="BY136" i="4"/>
  <c r="BW135" i="4"/>
  <c r="BX135" i="4"/>
  <c r="BY135" i="4"/>
  <c r="BU143" i="4"/>
  <c r="BT143" i="4"/>
  <c r="BV143" i="4"/>
  <c r="BU142" i="4"/>
  <c r="BT142" i="4"/>
  <c r="BV142" i="4"/>
  <c r="BU141" i="4"/>
  <c r="BT141" i="4"/>
  <c r="BV141" i="4"/>
  <c r="BU140" i="4"/>
  <c r="BT140" i="4"/>
  <c r="BV140" i="4"/>
  <c r="BU139" i="4"/>
  <c r="BT139" i="4"/>
  <c r="BV139" i="4"/>
  <c r="BU138" i="4"/>
  <c r="BT138" i="4"/>
  <c r="BV138" i="4"/>
  <c r="BU137" i="4"/>
  <c r="BT137" i="4"/>
  <c r="BV137" i="4"/>
  <c r="BU136" i="4"/>
  <c r="BT136" i="4"/>
  <c r="BV136" i="4"/>
  <c r="BU135" i="4"/>
  <c r="BT135" i="4"/>
  <c r="BV135" i="4"/>
  <c r="BR144" i="4"/>
  <c r="BQ144" i="4"/>
  <c r="BS144" i="4"/>
  <c r="BR143" i="4"/>
  <c r="BQ143" i="4"/>
  <c r="BS143" i="4"/>
  <c r="BR142" i="4"/>
  <c r="BQ142" i="4"/>
  <c r="BS142" i="4"/>
  <c r="BR141" i="4"/>
  <c r="BQ141" i="4"/>
  <c r="BS141" i="4"/>
  <c r="BR140" i="4"/>
  <c r="BQ140" i="4"/>
  <c r="BS140" i="4"/>
  <c r="BR139" i="4"/>
  <c r="BQ139" i="4"/>
  <c r="BS139" i="4"/>
  <c r="BR138" i="4"/>
  <c r="BQ138" i="4"/>
  <c r="BS138" i="4"/>
  <c r="BR137" i="4"/>
  <c r="BQ137" i="4"/>
  <c r="BS137" i="4"/>
  <c r="BR136" i="4"/>
  <c r="BQ136" i="4"/>
  <c r="BS136" i="4"/>
  <c r="BR135" i="4"/>
  <c r="BQ135" i="4"/>
  <c r="BS135" i="4"/>
  <c r="BZ131" i="4"/>
  <c r="CA131" i="4"/>
  <c r="CB130" i="4"/>
  <c r="BZ130" i="4"/>
  <c r="CA130" i="4"/>
  <c r="CB129" i="4"/>
  <c r="BZ129" i="4"/>
  <c r="CA129" i="4"/>
  <c r="CB128" i="4"/>
  <c r="BZ128" i="4"/>
  <c r="CA128" i="4"/>
  <c r="CB127" i="4"/>
  <c r="CB126" i="4"/>
  <c r="BZ127" i="4"/>
  <c r="CA127" i="4"/>
  <c r="CB125" i="4"/>
  <c r="BZ126" i="4"/>
  <c r="CA126" i="4"/>
  <c r="BZ125" i="4"/>
  <c r="CA125" i="4"/>
  <c r="CB124" i="4"/>
  <c r="BZ124" i="4"/>
  <c r="CA124" i="4"/>
  <c r="CB123" i="4"/>
  <c r="BZ123" i="4"/>
  <c r="CA123" i="4"/>
  <c r="BW130" i="4"/>
  <c r="BX130" i="4"/>
  <c r="BY130" i="4"/>
  <c r="BW129" i="4"/>
  <c r="BX129" i="4"/>
  <c r="BY129" i="4"/>
  <c r="BW128" i="4"/>
  <c r="BX128" i="4"/>
  <c r="BY128" i="4"/>
  <c r="BW127" i="4"/>
  <c r="BX127" i="4"/>
  <c r="BY127" i="4"/>
  <c r="BW126" i="4"/>
  <c r="BX126" i="4"/>
  <c r="BY126" i="4"/>
  <c r="BW125" i="4"/>
  <c r="BX125" i="4"/>
  <c r="BY125" i="4"/>
  <c r="BW124" i="4"/>
  <c r="BX124" i="4"/>
  <c r="BY124" i="4"/>
  <c r="BW123" i="4"/>
  <c r="BX123" i="4"/>
  <c r="BY123" i="4"/>
  <c r="BU131" i="4"/>
  <c r="BT130" i="4"/>
  <c r="BV131" i="4"/>
  <c r="BU130" i="4"/>
  <c r="BT129" i="4"/>
  <c r="BV130" i="4"/>
  <c r="BU129" i="4"/>
  <c r="BT128" i="4"/>
  <c r="BV129" i="4"/>
  <c r="BU128" i="4"/>
  <c r="BT127" i="4"/>
  <c r="BV128" i="4"/>
  <c r="BU127" i="4"/>
  <c r="BT126" i="4"/>
  <c r="BV127" i="4"/>
  <c r="BU126" i="4"/>
  <c r="BT125" i="4"/>
  <c r="BV126" i="4"/>
  <c r="BU125" i="4"/>
  <c r="BV125" i="4"/>
  <c r="BU124" i="4"/>
  <c r="BT124" i="4"/>
  <c r="BV124" i="4"/>
  <c r="BU123" i="4"/>
  <c r="BT123" i="4"/>
  <c r="BV123" i="4"/>
  <c r="BR131" i="4"/>
  <c r="BQ132" i="4"/>
  <c r="BS132" i="4"/>
  <c r="BR130" i="4"/>
  <c r="BQ131" i="4"/>
  <c r="BS131" i="4"/>
  <c r="BR129" i="4"/>
  <c r="BQ130" i="4"/>
  <c r="BS130" i="4"/>
  <c r="BR128" i="4"/>
  <c r="BQ129" i="4"/>
  <c r="BS129" i="4"/>
  <c r="BR127" i="4"/>
  <c r="BQ128" i="4"/>
  <c r="BS128" i="4"/>
  <c r="BR126" i="4"/>
  <c r="BQ127" i="4"/>
  <c r="BS127" i="4"/>
  <c r="BR125" i="4"/>
  <c r="BQ126" i="4"/>
  <c r="BQ125" i="4"/>
  <c r="BS126" i="4"/>
  <c r="BR124" i="4"/>
  <c r="BQ124" i="4"/>
  <c r="BS125" i="4"/>
  <c r="BR123" i="4"/>
  <c r="BQ123" i="4"/>
  <c r="BS124" i="4"/>
  <c r="BS123" i="4"/>
  <c r="CB119" i="4"/>
  <c r="BZ119" i="4"/>
  <c r="CA119" i="4"/>
  <c r="CB118" i="4"/>
  <c r="BZ118" i="4"/>
  <c r="CA118" i="4"/>
  <c r="CB117" i="4"/>
  <c r="BZ117" i="4"/>
  <c r="CA117" i="4"/>
  <c r="CB116" i="4"/>
  <c r="BZ116" i="4"/>
  <c r="CA116" i="4"/>
  <c r="CB115" i="4"/>
  <c r="BZ115" i="4"/>
  <c r="CA115" i="4"/>
  <c r="CB114" i="4"/>
  <c r="BZ114" i="4"/>
  <c r="CA114" i="4"/>
  <c r="CB113" i="4"/>
  <c r="BZ113" i="4"/>
  <c r="CA113" i="4"/>
  <c r="CB112" i="4"/>
  <c r="BZ112" i="4"/>
  <c r="CA112" i="4"/>
  <c r="CB111" i="4"/>
  <c r="BZ111" i="4"/>
  <c r="CA111" i="4"/>
  <c r="BW119" i="4"/>
  <c r="BX119" i="4"/>
  <c r="BY119" i="4"/>
  <c r="BW118" i="4"/>
  <c r="BX118" i="4"/>
  <c r="BY118" i="4"/>
  <c r="BY117" i="4"/>
  <c r="BW117" i="4"/>
  <c r="BX117" i="4"/>
  <c r="BW116" i="4"/>
  <c r="BX116" i="4"/>
  <c r="BY116" i="4"/>
  <c r="BY115" i="4"/>
  <c r="BW115" i="4"/>
  <c r="BX115" i="4"/>
  <c r="BW114" i="4"/>
  <c r="BX114" i="4"/>
  <c r="BY114" i="4"/>
  <c r="BY113" i="4"/>
  <c r="BW113" i="4"/>
  <c r="BX113" i="4"/>
  <c r="BY112" i="4"/>
  <c r="BW112" i="4"/>
  <c r="BX112" i="4"/>
  <c r="BW111" i="4"/>
  <c r="BX111" i="4"/>
  <c r="BY111" i="4"/>
  <c r="BU119" i="4"/>
  <c r="BT119" i="4"/>
  <c r="BV119" i="4"/>
  <c r="BU118" i="4"/>
  <c r="BT118" i="4"/>
  <c r="BV118" i="4"/>
  <c r="BU117" i="4"/>
  <c r="BT117" i="4"/>
  <c r="BV117" i="4"/>
  <c r="BU116" i="4"/>
  <c r="BT116" i="4"/>
  <c r="BV116" i="4"/>
  <c r="BU115" i="4"/>
  <c r="BT115" i="4"/>
  <c r="BV115" i="4"/>
  <c r="BU114" i="4"/>
  <c r="BT114" i="4"/>
  <c r="BV114" i="4"/>
  <c r="BU113" i="4"/>
  <c r="BT113" i="4"/>
  <c r="BV113" i="4"/>
  <c r="BU112" i="4"/>
  <c r="BT112" i="4"/>
  <c r="BV112" i="4"/>
  <c r="BU111" i="4"/>
  <c r="BT111" i="4"/>
  <c r="BV111" i="4"/>
  <c r="BR120" i="4"/>
  <c r="BQ120" i="4"/>
  <c r="BS120" i="4"/>
  <c r="BR119" i="4"/>
  <c r="BQ119" i="4"/>
  <c r="BS119" i="4"/>
  <c r="BR118" i="4"/>
  <c r="BQ118" i="4"/>
  <c r="BS118" i="4"/>
  <c r="BR117" i="4"/>
  <c r="BQ117" i="4"/>
  <c r="BS117" i="4"/>
  <c r="BR116" i="4"/>
  <c r="BQ116" i="4"/>
  <c r="BS116" i="4"/>
  <c r="BR115" i="4"/>
  <c r="BQ115" i="4"/>
  <c r="BS115" i="4"/>
  <c r="BR114" i="4"/>
  <c r="BQ114" i="4"/>
  <c r="BS114" i="4"/>
  <c r="BR113" i="4"/>
  <c r="BQ113" i="4"/>
  <c r="BS113" i="4"/>
  <c r="BR112" i="4"/>
  <c r="BQ112" i="4"/>
  <c r="BS112" i="4"/>
  <c r="BR111" i="4"/>
  <c r="BQ111" i="4"/>
  <c r="BS111" i="4"/>
  <c r="CB107" i="4"/>
  <c r="CA107" i="4"/>
  <c r="BZ107" i="4"/>
  <c r="CB106" i="4"/>
  <c r="CA106" i="4"/>
  <c r="BZ106" i="4"/>
  <c r="CB105" i="4"/>
  <c r="CA105" i="4"/>
  <c r="BZ105" i="4"/>
  <c r="CB104" i="4"/>
  <c r="CB103" i="4"/>
  <c r="CA104" i="4"/>
  <c r="BZ104" i="4"/>
  <c r="CA103" i="4"/>
  <c r="BZ103" i="4"/>
  <c r="CB102" i="4"/>
  <c r="CA102" i="4"/>
  <c r="BZ102" i="4"/>
  <c r="CB101" i="4"/>
  <c r="CA101" i="4"/>
  <c r="BZ101" i="4"/>
  <c r="CB100" i="4"/>
  <c r="CA100" i="4"/>
  <c r="BZ100" i="4"/>
  <c r="CB99" i="4"/>
  <c r="CA99" i="4"/>
  <c r="BZ99" i="4"/>
  <c r="BX108" i="4"/>
  <c r="BW108" i="4"/>
  <c r="BY108" i="4"/>
  <c r="BX107" i="4"/>
  <c r="BW107" i="4"/>
  <c r="BY107" i="4"/>
  <c r="BX106" i="4"/>
  <c r="BW106" i="4"/>
  <c r="BY106" i="4"/>
  <c r="BX105" i="4"/>
  <c r="BW105" i="4"/>
  <c r="BY105" i="4"/>
  <c r="BX104" i="4"/>
  <c r="BW104" i="4"/>
  <c r="BY104" i="4"/>
  <c r="BX103" i="4"/>
  <c r="BW103" i="4"/>
  <c r="BY103" i="4"/>
  <c r="BX102" i="4"/>
  <c r="BW102" i="4"/>
  <c r="BY102" i="4"/>
  <c r="BX101" i="4"/>
  <c r="BW101" i="4"/>
  <c r="BY101" i="4"/>
  <c r="BX100" i="4"/>
  <c r="BW100" i="4"/>
  <c r="BY100" i="4"/>
  <c r="BX99" i="4"/>
  <c r="BW99" i="4"/>
  <c r="BY99" i="4"/>
  <c r="BU108" i="4"/>
  <c r="BT108" i="4"/>
  <c r="BV108" i="4"/>
  <c r="BU107" i="4"/>
  <c r="BT107" i="4"/>
  <c r="BV107" i="4"/>
  <c r="BU106" i="4"/>
  <c r="BT106" i="4"/>
  <c r="BV106" i="4"/>
  <c r="BU105" i="4"/>
  <c r="BT105" i="4"/>
  <c r="BV105" i="4"/>
  <c r="BU104" i="4"/>
  <c r="BT104" i="4"/>
  <c r="BV104" i="4"/>
  <c r="BU103" i="4"/>
  <c r="BT103" i="4"/>
  <c r="BV103" i="4"/>
  <c r="BU102" i="4"/>
  <c r="BT102" i="4"/>
  <c r="BV102" i="4"/>
  <c r="BU101" i="4"/>
  <c r="BT101" i="4"/>
  <c r="BV101" i="4"/>
  <c r="BU100" i="4"/>
  <c r="BT100" i="4"/>
  <c r="BV100" i="4"/>
  <c r="BU99" i="4"/>
  <c r="BT99" i="4"/>
  <c r="BV99" i="4"/>
  <c r="BR108" i="4"/>
  <c r="BQ108" i="4"/>
  <c r="BS108" i="4"/>
  <c r="BR107" i="4"/>
  <c r="BQ107" i="4"/>
  <c r="BS107" i="4"/>
  <c r="BR106" i="4"/>
  <c r="BQ106" i="4"/>
  <c r="BS106" i="4"/>
  <c r="BR105" i="4"/>
  <c r="BQ105" i="4"/>
  <c r="BS105" i="4"/>
  <c r="BR104" i="4"/>
  <c r="BQ104" i="4"/>
  <c r="BS104" i="4"/>
  <c r="BR103" i="4"/>
  <c r="BQ103" i="4"/>
  <c r="BS103" i="4"/>
  <c r="BR102" i="4"/>
  <c r="BQ102" i="4"/>
  <c r="BS102" i="4"/>
  <c r="BR101" i="4"/>
  <c r="BQ101" i="4"/>
  <c r="BS101" i="4"/>
  <c r="BR100" i="4"/>
  <c r="BQ100" i="4"/>
  <c r="BS100" i="4"/>
  <c r="BS99" i="4"/>
  <c r="BR99" i="4"/>
  <c r="BQ99" i="4"/>
  <c r="CB94" i="4"/>
  <c r="CA94" i="4"/>
  <c r="BZ94" i="4"/>
  <c r="CB93" i="4"/>
  <c r="CA93" i="4"/>
  <c r="BZ93" i="4"/>
  <c r="CB92" i="4"/>
  <c r="CA92" i="4"/>
  <c r="BZ92" i="4"/>
  <c r="CB91" i="4"/>
  <c r="CA91" i="4"/>
  <c r="BZ91" i="4"/>
  <c r="CB90" i="4"/>
  <c r="CA90" i="4"/>
  <c r="BZ90" i="4"/>
  <c r="CB89" i="4"/>
  <c r="CA89" i="4"/>
  <c r="BZ89" i="4"/>
  <c r="CB88" i="4"/>
  <c r="CA88" i="4"/>
  <c r="BZ88" i="4"/>
  <c r="CB87" i="4"/>
  <c r="CA87" i="4"/>
  <c r="BZ87" i="4"/>
  <c r="BX94" i="4"/>
  <c r="BW95" i="4"/>
  <c r="BY95" i="4"/>
  <c r="BY94" i="4"/>
  <c r="BX93" i="4"/>
  <c r="BW94" i="4"/>
  <c r="BY93" i="4"/>
  <c r="BX92" i="4"/>
  <c r="BW93" i="4"/>
  <c r="BY92" i="4"/>
  <c r="BX91" i="4"/>
  <c r="BW92" i="4"/>
  <c r="BY91" i="4"/>
  <c r="BX90" i="4"/>
  <c r="BW91" i="4"/>
  <c r="BX89" i="4"/>
  <c r="BW90" i="4"/>
  <c r="BY90" i="4"/>
  <c r="BX88" i="4"/>
  <c r="BW89" i="4"/>
  <c r="BY89" i="4"/>
  <c r="BX87" i="4"/>
  <c r="BW88" i="4"/>
  <c r="BY88" i="4"/>
  <c r="BW87" i="4"/>
  <c r="BY87" i="4"/>
  <c r="BU96" i="4"/>
  <c r="BT95" i="4"/>
  <c r="BV95" i="4"/>
  <c r="BU95" i="4"/>
  <c r="BT94" i="4"/>
  <c r="BV94" i="4"/>
  <c r="BU94" i="4"/>
  <c r="BT93" i="4"/>
  <c r="BV93" i="4"/>
  <c r="BU93" i="4"/>
  <c r="BT92" i="4"/>
  <c r="BV92" i="4"/>
  <c r="BU92" i="4"/>
  <c r="BT91" i="4"/>
  <c r="BV91" i="4"/>
  <c r="BU91" i="4"/>
  <c r="BT90" i="4"/>
  <c r="BV90" i="4"/>
  <c r="BU90" i="4"/>
  <c r="BT89" i="4"/>
  <c r="BV89" i="4"/>
  <c r="BU89" i="4"/>
  <c r="BT88" i="4"/>
  <c r="BV88" i="4"/>
  <c r="BU88" i="4"/>
  <c r="BU87" i="4"/>
  <c r="BT87" i="4"/>
  <c r="BV87" i="4"/>
  <c r="BR95" i="4"/>
  <c r="BQ95" i="4"/>
  <c r="BS95" i="4"/>
  <c r="BR94" i="4"/>
  <c r="BQ94" i="4"/>
  <c r="BS94" i="4"/>
  <c r="BR93" i="4"/>
  <c r="BQ93" i="4"/>
  <c r="BS93" i="4"/>
  <c r="BR92" i="4"/>
  <c r="BQ92" i="4"/>
  <c r="BS92" i="4"/>
  <c r="BR91" i="4"/>
  <c r="BQ91" i="4"/>
  <c r="BS91" i="4"/>
  <c r="BR90" i="4"/>
  <c r="BQ90" i="4"/>
  <c r="BS90" i="4"/>
  <c r="BR89" i="4"/>
  <c r="BQ89" i="4"/>
  <c r="BS89" i="4"/>
  <c r="BR88" i="4"/>
  <c r="BQ88" i="4"/>
  <c r="BS88" i="4"/>
  <c r="BR87" i="4"/>
  <c r="BQ87" i="4"/>
  <c r="BS87" i="4"/>
  <c r="CB83" i="4"/>
  <c r="CA83" i="4"/>
  <c r="BZ83" i="4"/>
  <c r="CB82" i="4"/>
  <c r="CA82" i="4"/>
  <c r="BZ82" i="4"/>
  <c r="CB81" i="4"/>
  <c r="CA81" i="4"/>
  <c r="BZ81" i="4"/>
  <c r="CB80" i="4"/>
  <c r="CA80" i="4"/>
  <c r="BZ80" i="4"/>
  <c r="CB79" i="4"/>
  <c r="CA79" i="4"/>
  <c r="BZ79" i="4"/>
  <c r="CB78" i="4"/>
  <c r="CA78" i="4"/>
  <c r="BZ78" i="4"/>
  <c r="CB77" i="4"/>
  <c r="CA77" i="4"/>
  <c r="BZ77" i="4"/>
  <c r="CB76" i="4"/>
  <c r="CA76" i="4"/>
  <c r="BZ76" i="4"/>
  <c r="CB75" i="4"/>
  <c r="CA75" i="4"/>
  <c r="BZ75" i="4"/>
  <c r="CB74" i="4"/>
  <c r="CA74" i="4"/>
  <c r="BZ74" i="4"/>
  <c r="BX84" i="4"/>
  <c r="BW84" i="4"/>
  <c r="BY84" i="4"/>
  <c r="BX83" i="4"/>
  <c r="BW83" i="4"/>
  <c r="BY83" i="4"/>
  <c r="BX82" i="4"/>
  <c r="BW82" i="4"/>
  <c r="BY82" i="4"/>
  <c r="BX81" i="4"/>
  <c r="BW81" i="4"/>
  <c r="BY81" i="4"/>
  <c r="BX80" i="4"/>
  <c r="BW80" i="4"/>
  <c r="BY80" i="4"/>
  <c r="BX79" i="4"/>
  <c r="BW79" i="4"/>
  <c r="BY79" i="4"/>
  <c r="BX78" i="4"/>
  <c r="BW78" i="4"/>
  <c r="BY78" i="4"/>
  <c r="BX77" i="4"/>
  <c r="BW77" i="4"/>
  <c r="BY77" i="4"/>
  <c r="BX76" i="4"/>
  <c r="BW76" i="4"/>
  <c r="BY76" i="4"/>
  <c r="BW75" i="4"/>
  <c r="BY75" i="4"/>
  <c r="BX75" i="4"/>
  <c r="BX74" i="4"/>
  <c r="BW74" i="4"/>
  <c r="BY74" i="4"/>
  <c r="BU83" i="4"/>
  <c r="BT83" i="4"/>
  <c r="BV83" i="4"/>
  <c r="BU82" i="4"/>
  <c r="BT82" i="4"/>
  <c r="BV82" i="4"/>
  <c r="BU81" i="4"/>
  <c r="BT81" i="4"/>
  <c r="BV81" i="4"/>
  <c r="BU80" i="4"/>
  <c r="BT80" i="4"/>
  <c r="BV80" i="4"/>
  <c r="BU79" i="4"/>
  <c r="BT79" i="4"/>
  <c r="BV79" i="4"/>
  <c r="BU78" i="4"/>
  <c r="BT78" i="4"/>
  <c r="BV78" i="4"/>
  <c r="BU77" i="4"/>
  <c r="BT77" i="4"/>
  <c r="BV77" i="4"/>
  <c r="BU76" i="4"/>
  <c r="BT76" i="4"/>
  <c r="BV76" i="4"/>
  <c r="BU75" i="4"/>
  <c r="BU74" i="4"/>
  <c r="BT75" i="4"/>
  <c r="BV75" i="4"/>
  <c r="BT74" i="4"/>
  <c r="BV74" i="4"/>
  <c r="BR83" i="4"/>
  <c r="BQ83" i="4"/>
  <c r="BS83" i="4"/>
  <c r="BR82" i="4"/>
  <c r="BQ82" i="4"/>
  <c r="BS82" i="4"/>
  <c r="BR81" i="4"/>
  <c r="BQ81" i="4"/>
  <c r="BS81" i="4"/>
  <c r="BR80" i="4"/>
  <c r="BQ80" i="4"/>
  <c r="BS80" i="4"/>
  <c r="BR79" i="4"/>
  <c r="BQ79" i="4"/>
  <c r="BS79" i="4"/>
  <c r="BR78" i="4"/>
  <c r="BQ78" i="4"/>
  <c r="BS78" i="4"/>
  <c r="BR77" i="4"/>
  <c r="BQ77" i="4"/>
  <c r="BS77" i="4"/>
  <c r="BR76" i="4"/>
  <c r="BQ76" i="4"/>
  <c r="BS76" i="4"/>
  <c r="BR75" i="4"/>
  <c r="BQ75" i="4"/>
  <c r="BS75" i="4"/>
  <c r="BR74" i="4"/>
  <c r="BQ74" i="4"/>
  <c r="BS74" i="4"/>
  <c r="CB70" i="4"/>
  <c r="CA70" i="4"/>
  <c r="BZ70" i="4"/>
  <c r="CB69" i="4"/>
  <c r="CA69" i="4"/>
  <c r="BZ69" i="4"/>
  <c r="CB68" i="4"/>
  <c r="CA68" i="4"/>
  <c r="BZ68" i="4"/>
  <c r="CB67" i="4"/>
  <c r="CA67" i="4"/>
  <c r="BZ67" i="4"/>
  <c r="CB66" i="4"/>
  <c r="CA66" i="4"/>
  <c r="BZ66" i="4"/>
  <c r="CB65" i="4"/>
  <c r="CA65" i="4"/>
  <c r="BZ65" i="4"/>
  <c r="CB64" i="4"/>
  <c r="CA64" i="4"/>
  <c r="BZ64" i="4"/>
  <c r="CB63" i="4"/>
  <c r="CA63" i="4"/>
  <c r="BZ63" i="4"/>
  <c r="CB62" i="4"/>
  <c r="CA62" i="4"/>
  <c r="BZ62" i="4"/>
  <c r="CB61" i="4"/>
  <c r="CA61" i="4"/>
  <c r="BZ61" i="4"/>
  <c r="BX70" i="4"/>
  <c r="BW71" i="4"/>
  <c r="BY71" i="4"/>
  <c r="BX69" i="4"/>
  <c r="BW70" i="4"/>
  <c r="BY70" i="4"/>
  <c r="BY69" i="4"/>
  <c r="BX68" i="4"/>
  <c r="BW69" i="4"/>
  <c r="BX67" i="4"/>
  <c r="BW68" i="4"/>
  <c r="BY68" i="4"/>
  <c r="BX66" i="4"/>
  <c r="BW67" i="4"/>
  <c r="BY67" i="4"/>
  <c r="BX65" i="4"/>
  <c r="BW66" i="4"/>
  <c r="BY66" i="4"/>
  <c r="BX64" i="4"/>
  <c r="BW65" i="4"/>
  <c r="BY65" i="4"/>
  <c r="BX63" i="4"/>
  <c r="BW64" i="4"/>
  <c r="BY64" i="4"/>
  <c r="BX62" i="4"/>
  <c r="BW63" i="4"/>
  <c r="BY63" i="4"/>
  <c r="BX61" i="4"/>
  <c r="BW62" i="4"/>
  <c r="BY62" i="4"/>
  <c r="BW61" i="4"/>
  <c r="BY61" i="4"/>
  <c r="BU71" i="4"/>
  <c r="BT70" i="4"/>
  <c r="BV70" i="4"/>
  <c r="BU70" i="4"/>
  <c r="BT69" i="4"/>
  <c r="BV69" i="4"/>
  <c r="BU69" i="4"/>
  <c r="BT68" i="4"/>
  <c r="BV68" i="4"/>
  <c r="BU68" i="4"/>
  <c r="BT67" i="4"/>
  <c r="BV67" i="4"/>
  <c r="BU67" i="4"/>
  <c r="BT66" i="4"/>
  <c r="BV66" i="4"/>
  <c r="BU66" i="4"/>
  <c r="BT65" i="4"/>
  <c r="BV65" i="4"/>
  <c r="BU65" i="4"/>
  <c r="BT64" i="4"/>
  <c r="BV64" i="4"/>
  <c r="BU64" i="4"/>
  <c r="BT63" i="4"/>
  <c r="BV63" i="4"/>
  <c r="BU63" i="4"/>
  <c r="BT62" i="4"/>
  <c r="BV62" i="4"/>
  <c r="BU62" i="4"/>
  <c r="BU61" i="4"/>
  <c r="BT61" i="4"/>
  <c r="BV61" i="4"/>
  <c r="BR70" i="4"/>
  <c r="BQ70" i="4"/>
  <c r="BS70" i="4"/>
  <c r="BR69" i="4"/>
  <c r="BQ69" i="4"/>
  <c r="BS69" i="4"/>
  <c r="BR68" i="4"/>
  <c r="BQ68" i="4"/>
  <c r="BS68" i="4"/>
  <c r="BR67" i="4"/>
  <c r="BQ67" i="4"/>
  <c r="BS67" i="4"/>
  <c r="BR66" i="4"/>
  <c r="BQ66" i="4"/>
  <c r="BS66" i="4"/>
  <c r="BR65" i="4"/>
  <c r="BQ65" i="4"/>
  <c r="BS65" i="4"/>
  <c r="BR64" i="4"/>
  <c r="BQ64" i="4"/>
  <c r="BS64" i="4"/>
  <c r="BR63" i="4"/>
  <c r="BQ63" i="4"/>
  <c r="BS63" i="4"/>
  <c r="BR62" i="4"/>
  <c r="BQ62" i="4"/>
  <c r="BS62" i="4"/>
  <c r="BR61" i="4"/>
  <c r="BQ61" i="4"/>
  <c r="BS61" i="4"/>
  <c r="CB57" i="4"/>
  <c r="CA57" i="4"/>
  <c r="BZ57" i="4"/>
  <c r="CB56" i="4"/>
  <c r="CA56" i="4"/>
  <c r="BZ56" i="4"/>
  <c r="CB55" i="4"/>
  <c r="CA55" i="4"/>
  <c r="BZ55" i="4"/>
  <c r="CB54" i="4"/>
  <c r="CA54" i="4"/>
  <c r="BZ54" i="4"/>
  <c r="CB53" i="4"/>
  <c r="CA53" i="4"/>
  <c r="BZ53" i="4"/>
  <c r="CA52" i="4"/>
  <c r="BZ52" i="4"/>
  <c r="CB52" i="4"/>
  <c r="CB51" i="4"/>
  <c r="CA51" i="4"/>
  <c r="BZ51" i="4"/>
  <c r="CB50" i="4"/>
  <c r="CA50" i="4"/>
  <c r="BZ50" i="4"/>
  <c r="CB49" i="4"/>
  <c r="CA49" i="4"/>
  <c r="BZ49" i="4"/>
  <c r="BY58" i="4"/>
  <c r="BX58" i="4"/>
  <c r="BW58" i="4"/>
  <c r="BY57" i="4"/>
  <c r="BX57" i="4"/>
  <c r="BW57" i="4"/>
  <c r="BY56" i="4"/>
  <c r="BX56" i="4"/>
  <c r="BW56" i="4"/>
  <c r="BY55" i="4"/>
  <c r="BX55" i="4"/>
  <c r="BW55" i="4"/>
  <c r="BY54" i="4"/>
  <c r="BX54" i="4"/>
  <c r="BW54" i="4"/>
  <c r="BY53" i="4"/>
  <c r="BX53" i="4"/>
  <c r="BW53" i="4"/>
  <c r="BY52" i="4"/>
  <c r="BX52" i="4"/>
  <c r="BW52" i="4"/>
  <c r="BY51" i="4"/>
  <c r="BX51" i="4"/>
  <c r="BW51" i="4"/>
  <c r="BY50" i="4"/>
  <c r="BX50" i="4"/>
  <c r="BW50" i="4"/>
  <c r="BY49" i="4"/>
  <c r="BX49" i="4"/>
  <c r="BW49" i="4"/>
  <c r="BU58" i="4"/>
  <c r="BV58" i="4"/>
  <c r="BT58" i="4"/>
  <c r="BU57" i="4"/>
  <c r="BV57" i="4"/>
  <c r="BT57" i="4"/>
  <c r="BU56" i="4"/>
  <c r="BV56" i="4"/>
  <c r="BT56" i="4"/>
  <c r="BU55" i="4"/>
  <c r="BV55" i="4"/>
  <c r="BT55" i="4"/>
  <c r="BU54" i="4"/>
  <c r="BV54" i="4"/>
  <c r="BT54" i="4"/>
  <c r="BU53" i="4"/>
  <c r="BV53" i="4"/>
  <c r="BT53" i="4"/>
  <c r="BU52" i="4"/>
  <c r="BV52" i="4"/>
  <c r="BT52" i="4"/>
  <c r="BU51" i="4"/>
  <c r="BV51" i="4"/>
  <c r="BT51" i="4"/>
  <c r="BU50" i="4"/>
  <c r="BV50" i="4"/>
  <c r="BT50" i="4"/>
  <c r="BU49" i="4"/>
  <c r="BV49" i="4"/>
  <c r="BT49" i="4"/>
  <c r="BR58" i="4"/>
  <c r="BQ58" i="4"/>
  <c r="BS58" i="4"/>
  <c r="BR57" i="4"/>
  <c r="BQ57" i="4"/>
  <c r="BS57" i="4"/>
  <c r="BR56" i="4"/>
  <c r="BQ56" i="4"/>
  <c r="BS56" i="4"/>
  <c r="BR55" i="4"/>
  <c r="BQ55" i="4"/>
  <c r="BS55" i="4"/>
  <c r="BR54" i="4"/>
  <c r="BQ54" i="4"/>
  <c r="BS54" i="4"/>
  <c r="BR53" i="4"/>
  <c r="BQ53" i="4"/>
  <c r="BS53" i="4"/>
  <c r="BR52" i="4"/>
  <c r="BQ52" i="4"/>
  <c r="BS52" i="4"/>
  <c r="BR51" i="4"/>
  <c r="BQ51" i="4"/>
  <c r="BS51" i="4"/>
  <c r="BR50" i="4"/>
  <c r="BQ50" i="4"/>
  <c r="BS50" i="4"/>
  <c r="BR49" i="4"/>
  <c r="BQ49" i="4"/>
  <c r="BS49" i="4"/>
  <c r="CA46" i="4"/>
  <c r="BZ46" i="4"/>
  <c r="CB46" i="4"/>
  <c r="CA45" i="4"/>
  <c r="BZ45" i="4"/>
  <c r="CB45" i="4"/>
  <c r="CA44" i="4"/>
  <c r="BZ44" i="4"/>
  <c r="CB44" i="4"/>
  <c r="CA43" i="4"/>
  <c r="BZ43" i="4"/>
  <c r="CB43" i="4"/>
  <c r="CA42" i="4"/>
  <c r="BZ42" i="4"/>
  <c r="CB42" i="4"/>
  <c r="CA41" i="4"/>
  <c r="BZ41" i="4"/>
  <c r="CB41" i="4"/>
  <c r="CA40" i="4"/>
  <c r="BZ40" i="4"/>
  <c r="CB40" i="4"/>
  <c r="CA39" i="4"/>
  <c r="BZ39" i="4"/>
  <c r="CB39" i="4"/>
  <c r="CA38" i="4"/>
  <c r="BZ38" i="4"/>
  <c r="CB38" i="4"/>
  <c r="BY46" i="4"/>
  <c r="BX45" i="4"/>
  <c r="BW46" i="4"/>
  <c r="BY45" i="4"/>
  <c r="BX44" i="4"/>
  <c r="BW45" i="4"/>
  <c r="BY44" i="4"/>
  <c r="BX43" i="4"/>
  <c r="BW44" i="4"/>
  <c r="BY43" i="4"/>
  <c r="BX42" i="4"/>
  <c r="BW43" i="4"/>
  <c r="BY42" i="4"/>
  <c r="BX41" i="4"/>
  <c r="BW42" i="4"/>
  <c r="BY41" i="4"/>
  <c r="BX40" i="4"/>
  <c r="BW41" i="4"/>
  <c r="BY40" i="4"/>
  <c r="BX39" i="4"/>
  <c r="BW40" i="4"/>
  <c r="BY39" i="4"/>
  <c r="BX38" i="4"/>
  <c r="BW39" i="4"/>
  <c r="BY38" i="4"/>
  <c r="BW38" i="4"/>
  <c r="BV45" i="4"/>
  <c r="BU46" i="4"/>
  <c r="BT45" i="4"/>
  <c r="BV44" i="4"/>
  <c r="BU45" i="4"/>
  <c r="BT44" i="4"/>
  <c r="BV43" i="4"/>
  <c r="BU44" i="4"/>
  <c r="BT43" i="4"/>
  <c r="BV42" i="4"/>
  <c r="BU43" i="4"/>
  <c r="BT42" i="4"/>
  <c r="BV41" i="4"/>
  <c r="BU42" i="4"/>
  <c r="BT41" i="4"/>
  <c r="BV40" i="4"/>
  <c r="BU41" i="4"/>
  <c r="BT40" i="4"/>
  <c r="BV39" i="4"/>
  <c r="BU40" i="4"/>
  <c r="BT39" i="4"/>
  <c r="BV38" i="4"/>
  <c r="BU39" i="4"/>
  <c r="BT38" i="4"/>
  <c r="BU38" i="4"/>
  <c r="BQ46" i="4"/>
  <c r="BS46" i="4"/>
  <c r="BR46" i="4"/>
  <c r="BQ45" i="4"/>
  <c r="BS45" i="4"/>
  <c r="BR45" i="4"/>
  <c r="BQ44" i="4"/>
  <c r="BS44" i="4"/>
  <c r="BR44" i="4"/>
  <c r="BQ43" i="4"/>
  <c r="BS43" i="4"/>
  <c r="BR43" i="4"/>
  <c r="BQ42" i="4"/>
  <c r="BS42" i="4"/>
  <c r="BR42" i="4"/>
  <c r="BQ41" i="4"/>
  <c r="BS41" i="4"/>
  <c r="BR41" i="4"/>
  <c r="BQ40" i="4"/>
  <c r="BS40" i="4"/>
  <c r="BR40" i="4"/>
  <c r="BQ39" i="4"/>
  <c r="BS39" i="4"/>
  <c r="BR39" i="4"/>
  <c r="BQ38" i="4"/>
  <c r="BS38" i="4"/>
  <c r="BR38" i="4"/>
  <c r="CA35" i="4"/>
  <c r="BZ35" i="4"/>
  <c r="CB35" i="4"/>
  <c r="CA34" i="4"/>
  <c r="BZ34" i="4"/>
  <c r="CB34" i="4"/>
  <c r="CA33" i="4"/>
  <c r="BZ33" i="4"/>
  <c r="CB33" i="4"/>
  <c r="CA32" i="4"/>
  <c r="BZ32" i="4"/>
  <c r="CB32" i="4"/>
  <c r="CA31" i="4"/>
  <c r="BZ31" i="4"/>
  <c r="CB31" i="4"/>
  <c r="CA30" i="4"/>
  <c r="BZ30" i="4"/>
  <c r="CB30" i="4"/>
  <c r="CA29" i="4"/>
  <c r="BZ29" i="4"/>
  <c r="CB29" i="4"/>
  <c r="CA28" i="4"/>
  <c r="BZ28" i="4"/>
  <c r="CB28" i="4"/>
  <c r="CA27" i="4"/>
  <c r="BZ27" i="4"/>
  <c r="CB27" i="4"/>
  <c r="CA26" i="4"/>
  <c r="BZ26" i="4"/>
  <c r="CB26" i="4"/>
  <c r="BX35" i="4"/>
  <c r="BY35" i="4"/>
  <c r="BW35" i="4"/>
  <c r="BX34" i="4"/>
  <c r="BY34" i="4"/>
  <c r="BW34" i="4"/>
  <c r="BX33" i="4"/>
  <c r="BY33" i="4"/>
  <c r="BW33" i="4"/>
  <c r="BX32" i="4"/>
  <c r="BY32" i="4"/>
  <c r="BW32" i="4"/>
  <c r="BX31" i="4"/>
  <c r="BY31" i="4"/>
  <c r="BW31" i="4"/>
  <c r="BY30" i="4"/>
  <c r="BX30" i="4"/>
  <c r="BW30" i="4"/>
  <c r="BX29" i="4"/>
  <c r="BY29" i="4"/>
  <c r="BW29" i="4"/>
  <c r="BY28" i="4"/>
  <c r="BX28" i="4"/>
  <c r="BW28" i="4"/>
  <c r="BX27" i="4"/>
  <c r="BY27" i="4"/>
  <c r="BW27" i="4"/>
  <c r="BX26" i="4"/>
  <c r="BY26" i="4"/>
  <c r="BW26" i="4"/>
  <c r="BV34" i="4"/>
  <c r="BU34" i="4"/>
  <c r="BT34" i="4"/>
  <c r="BV33" i="4"/>
  <c r="BU33" i="4"/>
  <c r="BT33" i="4"/>
  <c r="BV32" i="4"/>
  <c r="BU32" i="4"/>
  <c r="BT32" i="4"/>
  <c r="BV31" i="4"/>
  <c r="BU31" i="4"/>
  <c r="BT31" i="4"/>
  <c r="BV30" i="4"/>
  <c r="BU30" i="4"/>
  <c r="BT30" i="4"/>
  <c r="BV29" i="4"/>
  <c r="BU29" i="4"/>
  <c r="BT29" i="4"/>
  <c r="BV28" i="4"/>
  <c r="BU28" i="4"/>
  <c r="BT28" i="4"/>
  <c r="BV27" i="4"/>
  <c r="BU27" i="4"/>
  <c r="BT27" i="4"/>
  <c r="BV26" i="4"/>
  <c r="BU26" i="4"/>
  <c r="BT26" i="4"/>
  <c r="BQ35" i="4"/>
  <c r="BS35" i="4"/>
  <c r="BR35" i="4"/>
  <c r="BQ34" i="4"/>
  <c r="BS34" i="4"/>
  <c r="BR34" i="4"/>
  <c r="BQ33" i="4"/>
  <c r="BS33" i="4"/>
  <c r="BR33" i="4"/>
  <c r="BQ32" i="4"/>
  <c r="BS32" i="4"/>
  <c r="BR32" i="4"/>
  <c r="BQ31" i="4"/>
  <c r="BS31" i="4"/>
  <c r="BR31" i="4"/>
  <c r="BQ30" i="4"/>
  <c r="BS30" i="4"/>
  <c r="BR30" i="4"/>
  <c r="BQ29" i="4"/>
  <c r="BS29" i="4"/>
  <c r="BR29" i="4"/>
  <c r="BQ28" i="4"/>
  <c r="BS28" i="4"/>
  <c r="BR28" i="4"/>
  <c r="BQ27" i="4"/>
  <c r="BS27" i="4"/>
  <c r="BR27" i="4"/>
  <c r="BQ26" i="4"/>
  <c r="BS26" i="4"/>
  <c r="BR26" i="4"/>
  <c r="CA22" i="4"/>
  <c r="CB21" i="4"/>
  <c r="BZ22" i="4"/>
  <c r="CA21" i="4"/>
  <c r="CB20" i="4"/>
  <c r="BZ21" i="4"/>
  <c r="CA20" i="4"/>
  <c r="CB19" i="4"/>
  <c r="BZ20" i="4"/>
  <c r="CA19" i="4"/>
  <c r="CB18" i="4"/>
  <c r="BZ19" i="4"/>
  <c r="CA18" i="4"/>
  <c r="BZ18" i="4"/>
  <c r="CA17" i="4"/>
  <c r="CB17" i="4"/>
  <c r="BZ17" i="4"/>
  <c r="CA16" i="4"/>
  <c r="CB16" i="4"/>
  <c r="BZ16" i="4"/>
  <c r="CA15" i="4"/>
  <c r="CB15" i="4"/>
  <c r="BZ15" i="4"/>
  <c r="CA14" i="4"/>
  <c r="CB14" i="4"/>
  <c r="BZ14" i="4"/>
  <c r="CA13" i="4"/>
  <c r="CB13" i="4"/>
  <c r="BZ13" i="4"/>
  <c r="BX22" i="4"/>
  <c r="BY23" i="4"/>
  <c r="BW22" i="4"/>
  <c r="BX21" i="4"/>
  <c r="BY22" i="4"/>
  <c r="BY21" i="4"/>
  <c r="BW21" i="4"/>
  <c r="BX20" i="4"/>
  <c r="BW20" i="4"/>
  <c r="BX19" i="4"/>
  <c r="BY20" i="4"/>
  <c r="BY19" i="4"/>
  <c r="BW19" i="4"/>
  <c r="BX18" i="4"/>
  <c r="BY18" i="4"/>
  <c r="BW18" i="4"/>
  <c r="BX17" i="4"/>
  <c r="BY17" i="4"/>
  <c r="BW17" i="4"/>
  <c r="BX16" i="4"/>
  <c r="BY16" i="4"/>
  <c r="BW16" i="4"/>
  <c r="BX15" i="4"/>
  <c r="BY15" i="4"/>
  <c r="BW15" i="4"/>
  <c r="BX14" i="4"/>
  <c r="BY14" i="4"/>
  <c r="BW14" i="4"/>
  <c r="BX13" i="4"/>
  <c r="BY13" i="4"/>
  <c r="BW13" i="4"/>
  <c r="BV23" i="4"/>
  <c r="BU23" i="4"/>
  <c r="BT22" i="4"/>
  <c r="BV22" i="4"/>
  <c r="BU22" i="4"/>
  <c r="BT21" i="4"/>
  <c r="BV21" i="4"/>
  <c r="BU21" i="4"/>
  <c r="BT20" i="4"/>
  <c r="BV20" i="4"/>
  <c r="BU20" i="4"/>
  <c r="BT19" i="4"/>
  <c r="BV19" i="4"/>
  <c r="BU19" i="4"/>
  <c r="BV18" i="4"/>
  <c r="BU18" i="4"/>
  <c r="BT18" i="4"/>
  <c r="BV17" i="4"/>
  <c r="BU17" i="4"/>
  <c r="BT17" i="4"/>
  <c r="BV16" i="4"/>
  <c r="BU16" i="4"/>
  <c r="BT16" i="4"/>
  <c r="BV15" i="4"/>
  <c r="BU15" i="4"/>
  <c r="BT15" i="4"/>
  <c r="BV14" i="4"/>
  <c r="BU14" i="4"/>
  <c r="BT14" i="4"/>
  <c r="BV13" i="4"/>
  <c r="BU13" i="4"/>
  <c r="BT13" i="4"/>
  <c r="BQ23" i="4"/>
  <c r="BS22" i="4"/>
  <c r="BR22" i="4"/>
  <c r="BQ22" i="4"/>
  <c r="BS21" i="4"/>
  <c r="BR21" i="4"/>
  <c r="BQ21" i="4"/>
  <c r="BS20" i="4"/>
  <c r="BR20" i="4"/>
  <c r="BQ20" i="4"/>
  <c r="BS19" i="4"/>
  <c r="BR19" i="4"/>
  <c r="BQ19" i="4"/>
  <c r="BQ18" i="4"/>
  <c r="BS18" i="4"/>
  <c r="BR18" i="4"/>
  <c r="BQ17" i="4"/>
  <c r="BS17" i="4"/>
  <c r="BR17" i="4"/>
  <c r="BQ16" i="4"/>
  <c r="BS16" i="4"/>
  <c r="BR16" i="4"/>
  <c r="BQ15" i="4"/>
  <c r="BS15" i="4"/>
  <c r="BR15" i="4"/>
  <c r="BQ14" i="4"/>
  <c r="BS14" i="4"/>
  <c r="BR14" i="4"/>
  <c r="BQ13" i="4"/>
  <c r="BS13" i="4"/>
  <c r="BR13" i="4"/>
  <c r="CA9" i="4"/>
  <c r="CB8" i="4"/>
  <c r="BZ9" i="4"/>
  <c r="CA8" i="4"/>
  <c r="CB7" i="4"/>
  <c r="BZ8" i="4"/>
  <c r="CA7" i="4"/>
  <c r="CB6" i="4"/>
  <c r="BZ7" i="4"/>
  <c r="CA6" i="4"/>
  <c r="CB5" i="4"/>
  <c r="BZ6" i="4"/>
  <c r="CA5" i="4"/>
  <c r="BZ5" i="4"/>
  <c r="CB4" i="4"/>
  <c r="CA4" i="4"/>
  <c r="BZ4" i="4"/>
  <c r="CB3" i="4"/>
  <c r="CA3" i="4"/>
  <c r="BZ3" i="4"/>
  <c r="CB2" i="4"/>
  <c r="AV4" i="2" s="1"/>
  <c r="CA2" i="4"/>
  <c r="AV3" i="2" s="1"/>
  <c r="BZ2" i="4"/>
  <c r="AV2" i="2" s="1"/>
  <c r="BY10" i="4"/>
  <c r="BX10" i="4"/>
  <c r="BW9" i="4"/>
  <c r="BY9" i="4"/>
  <c r="BX9" i="4"/>
  <c r="BY8" i="4"/>
  <c r="BW8" i="4"/>
  <c r="BX8" i="4"/>
  <c r="BY7" i="4"/>
  <c r="BW7" i="4"/>
  <c r="BX7" i="4"/>
  <c r="BY6" i="4"/>
  <c r="BW6" i="4"/>
  <c r="BX6" i="4"/>
  <c r="BY5" i="4"/>
  <c r="BW5" i="4"/>
  <c r="BX5" i="4"/>
  <c r="BY4" i="4"/>
  <c r="BW4" i="4"/>
  <c r="BX4" i="4"/>
  <c r="BY3" i="4"/>
  <c r="BW3" i="4"/>
  <c r="BX3" i="4"/>
  <c r="BY2" i="4"/>
  <c r="AS4" i="2" s="1"/>
  <c r="BX2" i="4"/>
  <c r="AS3" i="2" s="1"/>
  <c r="BW2" i="4"/>
  <c r="AS2" i="2" s="1"/>
  <c r="BV10" i="4"/>
  <c r="BU10" i="4"/>
  <c r="BT9" i="4"/>
  <c r="BV9" i="4"/>
  <c r="BU9" i="4"/>
  <c r="BT8" i="4"/>
  <c r="BV8" i="4"/>
  <c r="BU8" i="4"/>
  <c r="BT7" i="4"/>
  <c r="BV7" i="4"/>
  <c r="BU7" i="4"/>
  <c r="BT6" i="4"/>
  <c r="BV6" i="4"/>
  <c r="BU6" i="4"/>
  <c r="BV5" i="4"/>
  <c r="BU5" i="4"/>
  <c r="BT5" i="4"/>
  <c r="BV4" i="4"/>
  <c r="BU4" i="4"/>
  <c r="BT4" i="4"/>
  <c r="BV3" i="4"/>
  <c r="BU3" i="4"/>
  <c r="BT3" i="4"/>
  <c r="BV2" i="4"/>
  <c r="AP4" i="2" s="1"/>
  <c r="BU2" i="4"/>
  <c r="AP3" i="2" s="1"/>
  <c r="BT2" i="4"/>
  <c r="AP2" i="2" s="1"/>
  <c r="BQ10" i="4"/>
  <c r="BS9" i="4"/>
  <c r="BR9" i="4"/>
  <c r="BQ9" i="4"/>
  <c r="BS8" i="4"/>
  <c r="BR8" i="4"/>
  <c r="BQ8" i="4"/>
  <c r="BS7" i="4"/>
  <c r="BR7" i="4"/>
  <c r="BQ7" i="4"/>
  <c r="BS6" i="4"/>
  <c r="BR6" i="4"/>
  <c r="BQ6" i="4"/>
  <c r="BS5" i="4"/>
  <c r="BR5" i="4"/>
  <c r="BQ5" i="4"/>
  <c r="BS4" i="4"/>
  <c r="BR4" i="4"/>
  <c r="BQ4" i="4"/>
  <c r="BS3" i="4"/>
  <c r="BR3" i="4"/>
  <c r="BQ3" i="4"/>
  <c r="BS2" i="4"/>
  <c r="AM4" i="2" s="1"/>
  <c r="BR2" i="4"/>
  <c r="AM3" i="2" s="1"/>
  <c r="BQ2" i="4"/>
  <c r="AM2" i="2" s="1"/>
  <c r="BC217" i="4"/>
  <c r="BE217" i="4"/>
  <c r="BD217" i="4"/>
  <c r="BC216" i="4"/>
  <c r="BE216" i="4"/>
  <c r="BD216" i="4"/>
  <c r="BC215" i="4"/>
  <c r="BD215" i="4"/>
  <c r="BE215" i="4"/>
  <c r="BC214" i="4"/>
  <c r="BE214" i="4"/>
  <c r="BD214" i="4"/>
  <c r="BC213" i="4"/>
  <c r="BD213" i="4"/>
  <c r="BE213" i="4"/>
  <c r="BC212" i="4"/>
  <c r="BE212" i="4"/>
  <c r="BD212" i="4"/>
  <c r="BC211" i="4"/>
  <c r="BE211" i="4"/>
  <c r="BD211" i="4"/>
  <c r="BC210" i="4"/>
  <c r="BE210" i="4"/>
  <c r="BD210" i="4"/>
  <c r="BC209" i="4"/>
  <c r="BE209" i="4"/>
  <c r="BD209" i="4"/>
  <c r="AZ217" i="4"/>
  <c r="BA217" i="4"/>
  <c r="BB217" i="4"/>
  <c r="BB216" i="4"/>
  <c r="AZ216" i="4"/>
  <c r="BA216" i="4"/>
  <c r="BB215" i="4"/>
  <c r="AZ215" i="4"/>
  <c r="BA215" i="4"/>
  <c r="BB214" i="4"/>
  <c r="AZ214" i="4"/>
  <c r="BA214" i="4"/>
  <c r="BB213" i="4"/>
  <c r="AZ213" i="4"/>
  <c r="BA213" i="4"/>
  <c r="BB212" i="4"/>
  <c r="AZ212" i="4"/>
  <c r="BA212" i="4"/>
  <c r="BB211" i="4"/>
  <c r="AZ211" i="4"/>
  <c r="BA211" i="4"/>
  <c r="BB210" i="4"/>
  <c r="AZ210" i="4"/>
  <c r="BA210" i="4"/>
  <c r="AZ209" i="4"/>
  <c r="BA209" i="4"/>
  <c r="BB209" i="4"/>
  <c r="AX218" i="4"/>
  <c r="AW218" i="4"/>
  <c r="AY218" i="4"/>
  <c r="AX217" i="4"/>
  <c r="AW217" i="4"/>
  <c r="AY217" i="4"/>
  <c r="AX216" i="4"/>
  <c r="AW216" i="4"/>
  <c r="AY216" i="4"/>
  <c r="AX215" i="4"/>
  <c r="AW215" i="4"/>
  <c r="AY215" i="4"/>
  <c r="AX214" i="4"/>
  <c r="AW214" i="4"/>
  <c r="AY214" i="4"/>
  <c r="AX213" i="4"/>
  <c r="AW213" i="4"/>
  <c r="AY213" i="4"/>
  <c r="AX212" i="4"/>
  <c r="AW212" i="4"/>
  <c r="AY212" i="4"/>
  <c r="AX211" i="4"/>
  <c r="AW211" i="4"/>
  <c r="AY211" i="4"/>
  <c r="AX210" i="4"/>
  <c r="AW210" i="4"/>
  <c r="AY210" i="4"/>
  <c r="AX209" i="4"/>
  <c r="AW209" i="4"/>
  <c r="AY209" i="4"/>
  <c r="AU218" i="4"/>
  <c r="AT218" i="4"/>
  <c r="AV218" i="4"/>
  <c r="AU217" i="4"/>
  <c r="AT217" i="4"/>
  <c r="AV217" i="4"/>
  <c r="AU216" i="4"/>
  <c r="AT216" i="4"/>
  <c r="AV216" i="4"/>
  <c r="AU215" i="4"/>
  <c r="AT215" i="4"/>
  <c r="AV215" i="4"/>
  <c r="AU214" i="4"/>
  <c r="AT214" i="4"/>
  <c r="AV214" i="4"/>
  <c r="AU213" i="4"/>
  <c r="AT213" i="4"/>
  <c r="AV213" i="4"/>
  <c r="AU212" i="4"/>
  <c r="AT212" i="4"/>
  <c r="AV212" i="4"/>
  <c r="AU211" i="4"/>
  <c r="AT211" i="4"/>
  <c r="AV211" i="4"/>
  <c r="AU210" i="4"/>
  <c r="AT210" i="4"/>
  <c r="AV210" i="4"/>
  <c r="AU209" i="4"/>
  <c r="AT209" i="4"/>
  <c r="AV209" i="4"/>
  <c r="BC205" i="4"/>
  <c r="BE204" i="4"/>
  <c r="BD205" i="4"/>
  <c r="BC204" i="4"/>
  <c r="BE203" i="4"/>
  <c r="BD204" i="4"/>
  <c r="BC203" i="4"/>
  <c r="BE202" i="4"/>
  <c r="BD203" i="4"/>
  <c r="BC202" i="4"/>
  <c r="BD202" i="4"/>
  <c r="BE201" i="4"/>
  <c r="BC201" i="4"/>
  <c r="BE200" i="4"/>
  <c r="BD201" i="4"/>
  <c r="BC200" i="4"/>
  <c r="BE199" i="4"/>
  <c r="BD200" i="4"/>
  <c r="BC199" i="4"/>
  <c r="BE198" i="4"/>
  <c r="BD199" i="4"/>
  <c r="BC198" i="4"/>
  <c r="BD198" i="4"/>
  <c r="BE197" i="4"/>
  <c r="BC197" i="4"/>
  <c r="BD197" i="4"/>
  <c r="BE196" i="4"/>
  <c r="BC196" i="4"/>
  <c r="BD196" i="4"/>
  <c r="AZ205" i="4"/>
  <c r="BA205" i="4"/>
  <c r="BB206" i="4"/>
  <c r="AZ204" i="4"/>
  <c r="BA204" i="4"/>
  <c r="BB205" i="4"/>
  <c r="AZ203" i="4"/>
  <c r="BA203" i="4"/>
  <c r="BB204" i="4"/>
  <c r="BB203" i="4"/>
  <c r="AZ202" i="4"/>
  <c r="BA202" i="4"/>
  <c r="BB202" i="4"/>
  <c r="AZ201" i="4"/>
  <c r="BA201" i="4"/>
  <c r="BB201" i="4"/>
  <c r="AZ200" i="4"/>
  <c r="BA200" i="4"/>
  <c r="BB200" i="4"/>
  <c r="AZ199" i="4"/>
  <c r="BA199" i="4"/>
  <c r="BB199" i="4"/>
  <c r="AZ198" i="4"/>
  <c r="BA198" i="4"/>
  <c r="BB198" i="4"/>
  <c r="AZ197" i="4"/>
  <c r="BA197" i="4"/>
  <c r="BB197" i="4"/>
  <c r="AZ196" i="4"/>
  <c r="BA196" i="4"/>
  <c r="BB196" i="4"/>
  <c r="AX205" i="4"/>
  <c r="AW204" i="4"/>
  <c r="AY205" i="4"/>
  <c r="AX204" i="4"/>
  <c r="AW203" i="4"/>
  <c r="AY204" i="4"/>
  <c r="AX203" i="4"/>
  <c r="AW202" i="4"/>
  <c r="AY203" i="4"/>
  <c r="AX202" i="4"/>
  <c r="AW201" i="4"/>
  <c r="AY202" i="4"/>
  <c r="AX201" i="4"/>
  <c r="AW200" i="4"/>
  <c r="AY201" i="4"/>
  <c r="AX200" i="4"/>
  <c r="AY200" i="4"/>
  <c r="AW199" i="4"/>
  <c r="AX199" i="4"/>
  <c r="AY199" i="4"/>
  <c r="AW198" i="4"/>
  <c r="AX198" i="4"/>
  <c r="AY198" i="4"/>
  <c r="AW197" i="4"/>
  <c r="AX197" i="4"/>
  <c r="AY197" i="4"/>
  <c r="AW196" i="4"/>
  <c r="AX196" i="4"/>
  <c r="AY196" i="4"/>
  <c r="AU204" i="4"/>
  <c r="AT205" i="4"/>
  <c r="AV204" i="4"/>
  <c r="AU203" i="4"/>
  <c r="AT204" i="4"/>
  <c r="AV203" i="4"/>
  <c r="AU202" i="4"/>
  <c r="AT203" i="4"/>
  <c r="AV202" i="4"/>
  <c r="AU201" i="4"/>
  <c r="AT202" i="4"/>
  <c r="AV201" i="4"/>
  <c r="AU200" i="4"/>
  <c r="AT201" i="4"/>
  <c r="AV200" i="4"/>
  <c r="AU199" i="4"/>
  <c r="AT200" i="4"/>
  <c r="AT199" i="4"/>
  <c r="AV199" i="4"/>
  <c r="AU198" i="4"/>
  <c r="AT198" i="4"/>
  <c r="AV198" i="4"/>
  <c r="AU197" i="4"/>
  <c r="AT197" i="4"/>
  <c r="AV197" i="4"/>
  <c r="AU196" i="4"/>
  <c r="AT196" i="4"/>
  <c r="AV196" i="4"/>
  <c r="BC191" i="4"/>
  <c r="BE192" i="4"/>
  <c r="BD191" i="4"/>
  <c r="BC190" i="4"/>
  <c r="BE191" i="4"/>
  <c r="BD190" i="4"/>
  <c r="BC189" i="4"/>
  <c r="BE190" i="4"/>
  <c r="BE189" i="4"/>
  <c r="BD189" i="4"/>
  <c r="BC188" i="4"/>
  <c r="BE188" i="4"/>
  <c r="BD188" i="4"/>
  <c r="BC187" i="4"/>
  <c r="BD187" i="4"/>
  <c r="BC186" i="4"/>
  <c r="BE187" i="4"/>
  <c r="BE186" i="4"/>
  <c r="BD186" i="4"/>
  <c r="BC185" i="4"/>
  <c r="BD185" i="4"/>
  <c r="BC184" i="4"/>
  <c r="BE185" i="4"/>
  <c r="BE184" i="4"/>
  <c r="BD184" i="4"/>
  <c r="AZ192" i="4"/>
  <c r="BA192" i="4"/>
  <c r="BB191" i="4"/>
  <c r="AZ191" i="4"/>
  <c r="BA191" i="4"/>
  <c r="BB190" i="4"/>
  <c r="AZ190" i="4"/>
  <c r="BA190" i="4"/>
  <c r="BB189" i="4"/>
  <c r="AZ189" i="4"/>
  <c r="BA189" i="4"/>
  <c r="BB188" i="4"/>
  <c r="AZ188" i="4"/>
  <c r="BA188" i="4"/>
  <c r="BB187" i="4"/>
  <c r="AZ187" i="4"/>
  <c r="BA187" i="4"/>
  <c r="BB186" i="4"/>
  <c r="AZ186" i="4"/>
  <c r="BA186" i="4"/>
  <c r="AZ185" i="4"/>
  <c r="BA185" i="4"/>
  <c r="BB185" i="4"/>
  <c r="BB184" i="4"/>
  <c r="AZ184" i="4"/>
  <c r="BA184" i="4"/>
  <c r="AW193" i="4"/>
  <c r="AX192" i="4"/>
  <c r="AY192" i="4"/>
  <c r="AW192" i="4"/>
  <c r="AX191" i="4"/>
  <c r="AY191" i="4"/>
  <c r="AW191" i="4"/>
  <c r="AX190" i="4"/>
  <c r="AY190" i="4"/>
  <c r="AW190" i="4"/>
  <c r="AX189" i="4"/>
  <c r="AY189" i="4"/>
  <c r="AW189" i="4"/>
  <c r="AX188" i="4"/>
  <c r="AY188" i="4"/>
  <c r="AW188" i="4"/>
  <c r="AX187" i="4"/>
  <c r="AY187" i="4"/>
  <c r="AW187" i="4"/>
  <c r="AX186" i="4"/>
  <c r="AY186" i="4"/>
  <c r="AW186" i="4"/>
  <c r="AX185" i="4"/>
  <c r="AY185" i="4"/>
  <c r="AW185" i="4"/>
  <c r="AW184" i="4"/>
  <c r="AX184" i="4"/>
  <c r="AY184" i="4"/>
  <c r="AU192" i="4"/>
  <c r="AT191" i="4"/>
  <c r="AV192" i="4"/>
  <c r="AU191" i="4"/>
  <c r="AT190" i="4"/>
  <c r="AV191" i="4"/>
  <c r="AU190" i="4"/>
  <c r="AT189" i="4"/>
  <c r="AV190" i="4"/>
  <c r="AU189" i="4"/>
  <c r="AT188" i="4"/>
  <c r="AV189" i="4"/>
  <c r="AU188" i="4"/>
  <c r="AT187" i="4"/>
  <c r="AV188" i="4"/>
  <c r="AU187" i="4"/>
  <c r="AT186" i="4"/>
  <c r="AV187" i="4"/>
  <c r="AU186" i="4"/>
  <c r="AT185" i="4"/>
  <c r="AV186" i="4"/>
  <c r="AU185" i="4"/>
  <c r="AT184" i="4"/>
  <c r="AV185" i="4"/>
  <c r="AU184" i="4"/>
  <c r="AV184" i="4"/>
  <c r="BC179" i="4"/>
  <c r="BE178" i="4"/>
  <c r="BD179" i="4"/>
  <c r="BC178" i="4"/>
  <c r="BE177" i="4"/>
  <c r="BD178" i="4"/>
  <c r="BC177" i="4"/>
  <c r="BD177" i="4"/>
  <c r="BE176" i="4"/>
  <c r="BC176" i="4"/>
  <c r="BE175" i="4"/>
  <c r="BD176" i="4"/>
  <c r="BC175" i="4"/>
  <c r="BE174" i="4"/>
  <c r="BD175" i="4"/>
  <c r="BC174" i="4"/>
  <c r="BD174" i="4"/>
  <c r="BE173" i="4"/>
  <c r="BC173" i="4"/>
  <c r="BE172" i="4"/>
  <c r="BD173" i="4"/>
  <c r="BC172" i="4"/>
  <c r="BD172" i="4"/>
  <c r="BE171" i="4"/>
  <c r="BC171" i="4"/>
  <c r="BD171" i="4"/>
  <c r="AZ179" i="4"/>
  <c r="BA179" i="4"/>
  <c r="BB180" i="4"/>
  <c r="AZ178" i="4"/>
  <c r="BA178" i="4"/>
  <c r="BB179" i="4"/>
  <c r="AZ177" i="4"/>
  <c r="BA177" i="4"/>
  <c r="BB178" i="4"/>
  <c r="BB177" i="4"/>
  <c r="AZ176" i="4"/>
  <c r="BA176" i="4"/>
  <c r="BB176" i="4"/>
  <c r="AZ175" i="4"/>
  <c r="BA175" i="4"/>
  <c r="AZ174" i="4"/>
  <c r="BA174" i="4"/>
  <c r="BB175" i="4"/>
  <c r="BB174" i="4"/>
  <c r="AZ173" i="4"/>
  <c r="BA173" i="4"/>
  <c r="BB173" i="4"/>
  <c r="AZ172" i="4"/>
  <c r="BA172" i="4"/>
  <c r="BB172" i="4"/>
  <c r="AZ171" i="4"/>
  <c r="BA171" i="4"/>
  <c r="BB171" i="4"/>
  <c r="AX180" i="4"/>
  <c r="AW179" i="4"/>
  <c r="AY180" i="4"/>
  <c r="AX179" i="4"/>
  <c r="AW178" i="4"/>
  <c r="AY179" i="4"/>
  <c r="AX178" i="4"/>
  <c r="AW177" i="4"/>
  <c r="AY178" i="4"/>
  <c r="AX177" i="4"/>
  <c r="AW176" i="4"/>
  <c r="AY177" i="4"/>
  <c r="AX176" i="4"/>
  <c r="AW175" i="4"/>
  <c r="AY176" i="4"/>
  <c r="AX175" i="4"/>
  <c r="AY175" i="4"/>
  <c r="AW174" i="4"/>
  <c r="AX174" i="4"/>
  <c r="AY174" i="4"/>
  <c r="AW173" i="4"/>
  <c r="AX173" i="4"/>
  <c r="AY173" i="4"/>
  <c r="AW172" i="4"/>
  <c r="AX172" i="4"/>
  <c r="AY172" i="4"/>
  <c r="AW171" i="4"/>
  <c r="AX171" i="4"/>
  <c r="AY171" i="4"/>
  <c r="AU180" i="4"/>
  <c r="AT181" i="4"/>
  <c r="AV180" i="4"/>
  <c r="AU179" i="4"/>
  <c r="AT180" i="4"/>
  <c r="AV179" i="4"/>
  <c r="AU178" i="4"/>
  <c r="AT179" i="4"/>
  <c r="AV178" i="4"/>
  <c r="AU177" i="4"/>
  <c r="AT178" i="4"/>
  <c r="AV177" i="4"/>
  <c r="AU176" i="4"/>
  <c r="AT177" i="4"/>
  <c r="AV176" i="4"/>
  <c r="AU175" i="4"/>
  <c r="AT176" i="4"/>
  <c r="AT175" i="4"/>
  <c r="AV175" i="4"/>
  <c r="AU174" i="4"/>
  <c r="AT174" i="4"/>
  <c r="AV174" i="4"/>
  <c r="AU173" i="4"/>
  <c r="AT173" i="4"/>
  <c r="AV173" i="4"/>
  <c r="AU172" i="4"/>
  <c r="AT172" i="4"/>
  <c r="AV172" i="4"/>
  <c r="AU171" i="4"/>
  <c r="AT171" i="4"/>
  <c r="AV171" i="4"/>
  <c r="BC167" i="4"/>
  <c r="BE167" i="4"/>
  <c r="BD167" i="4"/>
  <c r="BC166" i="4"/>
  <c r="BE166" i="4"/>
  <c r="BD166" i="4"/>
  <c r="BC165" i="4"/>
  <c r="BE165" i="4"/>
  <c r="BD165" i="4"/>
  <c r="BC164" i="4"/>
  <c r="BE164" i="4"/>
  <c r="BD164" i="4"/>
  <c r="BC163" i="4"/>
  <c r="BE163" i="4"/>
  <c r="BD163" i="4"/>
  <c r="BC162" i="4"/>
  <c r="BE162" i="4"/>
  <c r="BD162" i="4"/>
  <c r="BC161" i="4"/>
  <c r="BE161" i="4"/>
  <c r="BD161" i="4"/>
  <c r="BC160" i="4"/>
  <c r="BE160" i="4"/>
  <c r="BD160" i="4"/>
  <c r="BC159" i="4"/>
  <c r="BE159" i="4"/>
  <c r="BD159" i="4"/>
  <c r="AZ168" i="4"/>
  <c r="BA168" i="4"/>
  <c r="BB168" i="4"/>
  <c r="AZ167" i="4"/>
  <c r="BA167" i="4"/>
  <c r="BB167" i="4"/>
  <c r="BB166" i="4"/>
  <c r="AZ166" i="4"/>
  <c r="BA166" i="4"/>
  <c r="AZ165" i="4"/>
  <c r="BA165" i="4"/>
  <c r="BB165" i="4"/>
  <c r="BB164" i="4"/>
  <c r="AZ164" i="4"/>
  <c r="BA164" i="4"/>
  <c r="AZ163" i="4"/>
  <c r="BA163" i="4"/>
  <c r="BB163" i="4"/>
  <c r="BB162" i="4"/>
  <c r="AZ162" i="4"/>
  <c r="BA162" i="4"/>
  <c r="AZ161" i="4"/>
  <c r="BA161" i="4"/>
  <c r="BB161" i="4"/>
  <c r="AZ160" i="4"/>
  <c r="BA160" i="4"/>
  <c r="BB160" i="4"/>
  <c r="AZ159" i="4"/>
  <c r="BA159" i="4"/>
  <c r="BB159" i="4"/>
  <c r="AX168" i="4"/>
  <c r="AW167" i="4"/>
  <c r="AY167" i="4"/>
  <c r="AX167" i="4"/>
  <c r="AW166" i="4"/>
  <c r="AY166" i="4"/>
  <c r="AX166" i="4"/>
  <c r="AW165" i="4"/>
  <c r="AY165" i="4"/>
  <c r="AX165" i="4"/>
  <c r="AW164" i="4"/>
  <c r="AY164" i="4"/>
  <c r="AX164" i="4"/>
  <c r="AW163" i="4"/>
  <c r="AY163" i="4"/>
  <c r="AX163" i="4"/>
  <c r="AW162" i="4"/>
  <c r="AY162" i="4"/>
  <c r="AX162" i="4"/>
  <c r="AW161" i="4"/>
  <c r="AY161" i="4"/>
  <c r="AX161" i="4"/>
  <c r="AW160" i="4"/>
  <c r="AY160" i="4"/>
  <c r="AX160" i="4"/>
  <c r="AW159" i="4"/>
  <c r="AX159" i="4"/>
  <c r="AY159" i="4"/>
  <c r="AU167" i="4"/>
  <c r="AT167" i="4"/>
  <c r="AV167" i="4"/>
  <c r="AU166" i="4"/>
  <c r="AT166" i="4"/>
  <c r="AV166" i="4"/>
  <c r="AU165" i="4"/>
  <c r="AT165" i="4"/>
  <c r="AV165" i="4"/>
  <c r="AU164" i="4"/>
  <c r="AT164" i="4"/>
  <c r="AV164" i="4"/>
  <c r="AU163" i="4"/>
  <c r="AT163" i="4"/>
  <c r="AV163" i="4"/>
  <c r="AU162" i="4"/>
  <c r="AT162" i="4"/>
  <c r="AV162" i="4"/>
  <c r="AU161" i="4"/>
  <c r="AT161" i="4"/>
  <c r="AV161" i="4"/>
  <c r="AU160" i="4"/>
  <c r="AT160" i="4"/>
  <c r="AV160" i="4"/>
  <c r="AU159" i="4"/>
  <c r="AT159" i="4"/>
  <c r="AV159" i="4"/>
  <c r="BC155" i="4"/>
  <c r="BE155" i="4"/>
  <c r="BD155" i="4"/>
  <c r="BC154" i="4"/>
  <c r="BD154" i="4"/>
  <c r="BE154" i="4"/>
  <c r="BC153" i="4"/>
  <c r="BE153" i="4"/>
  <c r="BD153" i="4"/>
  <c r="BC152" i="4"/>
  <c r="BE152" i="4"/>
  <c r="BD152" i="4"/>
  <c r="BC151" i="4"/>
  <c r="BE151" i="4"/>
  <c r="BD151" i="4"/>
  <c r="BC150" i="4"/>
  <c r="BD150" i="4"/>
  <c r="BE150" i="4"/>
  <c r="BC149" i="4"/>
  <c r="BE149" i="4"/>
  <c r="BD149" i="4"/>
  <c r="BC148" i="4"/>
  <c r="BE148" i="4"/>
  <c r="BD148" i="4"/>
  <c r="BC147" i="4"/>
  <c r="BE147" i="4"/>
  <c r="BD147" i="4"/>
  <c r="AZ155" i="4"/>
  <c r="BA155" i="4"/>
  <c r="BB155" i="4"/>
  <c r="BB154" i="4"/>
  <c r="AZ154" i="4"/>
  <c r="BA154" i="4"/>
  <c r="BB153" i="4"/>
  <c r="AZ153" i="4"/>
  <c r="BA153" i="4"/>
  <c r="BB152" i="4"/>
  <c r="AZ152" i="4"/>
  <c r="BA152" i="4"/>
  <c r="BB151" i="4"/>
  <c r="AZ151" i="4"/>
  <c r="BA151" i="4"/>
  <c r="BB150" i="4"/>
  <c r="AZ150" i="4"/>
  <c r="BA150" i="4"/>
  <c r="BB149" i="4"/>
  <c r="AZ149" i="4"/>
  <c r="BA149" i="4"/>
  <c r="BB148" i="4"/>
  <c r="AZ148" i="4"/>
  <c r="BA148" i="4"/>
  <c r="AZ147" i="4"/>
  <c r="BA147" i="4"/>
  <c r="BB147" i="4"/>
  <c r="AX155" i="4"/>
  <c r="AW155" i="4"/>
  <c r="AY155" i="4"/>
  <c r="AX154" i="4"/>
  <c r="AW154" i="4"/>
  <c r="AY154" i="4"/>
  <c r="AX153" i="4"/>
  <c r="AW153" i="4"/>
  <c r="AY153" i="4"/>
  <c r="AX152" i="4"/>
  <c r="AW152" i="4"/>
  <c r="AY152" i="4"/>
  <c r="AX151" i="4"/>
  <c r="AW151" i="4"/>
  <c r="AY151" i="4"/>
  <c r="AX150" i="4"/>
  <c r="AW150" i="4"/>
  <c r="AY150" i="4"/>
  <c r="AX149" i="4"/>
  <c r="AW149" i="4"/>
  <c r="AY149" i="4"/>
  <c r="AX148" i="4"/>
  <c r="AW148" i="4"/>
  <c r="AY148" i="4"/>
  <c r="AX147" i="4"/>
  <c r="AW147" i="4"/>
  <c r="AY147" i="4"/>
  <c r="AU156" i="4"/>
  <c r="AT156" i="4"/>
  <c r="AV156" i="4"/>
  <c r="AU155" i="4"/>
  <c r="AT155" i="4"/>
  <c r="AV155" i="4"/>
  <c r="AU154" i="4"/>
  <c r="AT154" i="4"/>
  <c r="AV154" i="4"/>
  <c r="AU153" i="4"/>
  <c r="AT153" i="4"/>
  <c r="AV153" i="4"/>
  <c r="AU152" i="4"/>
  <c r="AT152" i="4"/>
  <c r="AV152" i="4"/>
  <c r="AU151" i="4"/>
  <c r="AT151" i="4"/>
  <c r="AV151" i="4"/>
  <c r="AU150" i="4"/>
  <c r="AT150" i="4"/>
  <c r="AV150" i="4"/>
  <c r="AU149" i="4"/>
  <c r="AT149" i="4"/>
  <c r="AV149" i="4"/>
  <c r="AU148" i="4"/>
  <c r="AT148" i="4"/>
  <c r="AV148" i="4"/>
  <c r="AU147" i="4"/>
  <c r="AT147" i="4"/>
  <c r="AV147" i="4"/>
  <c r="BC144" i="4"/>
  <c r="BE144" i="4"/>
  <c r="BD144" i="4"/>
  <c r="BC143" i="4"/>
  <c r="BE143" i="4"/>
  <c r="BD143" i="4"/>
  <c r="BC142" i="4"/>
  <c r="BE142" i="4"/>
  <c r="BD142" i="4"/>
  <c r="BC141" i="4"/>
  <c r="BE141" i="4"/>
  <c r="BD141" i="4"/>
  <c r="BC140" i="4"/>
  <c r="BE140" i="4"/>
  <c r="BD140" i="4"/>
  <c r="BC139" i="4"/>
  <c r="BE139" i="4"/>
  <c r="BD139" i="4"/>
  <c r="BC138" i="4"/>
  <c r="BE138" i="4"/>
  <c r="BD138" i="4"/>
  <c r="BC137" i="4"/>
  <c r="BE137" i="4"/>
  <c r="BD137" i="4"/>
  <c r="BC136" i="4"/>
  <c r="BE136" i="4"/>
  <c r="BD136" i="4"/>
  <c r="BC135" i="4"/>
  <c r="BE135" i="4"/>
  <c r="BD135" i="4"/>
  <c r="AZ144" i="4"/>
  <c r="BA144" i="4"/>
  <c r="BB144" i="4"/>
  <c r="AZ143" i="4"/>
  <c r="BA143" i="4"/>
  <c r="BB143" i="4"/>
  <c r="AZ142" i="4"/>
  <c r="BA142" i="4"/>
  <c r="BB142" i="4"/>
  <c r="BB141" i="4"/>
  <c r="AZ141" i="4"/>
  <c r="BA141" i="4"/>
  <c r="AZ140" i="4"/>
  <c r="BA140" i="4"/>
  <c r="BB140" i="4"/>
  <c r="BB139" i="4"/>
  <c r="AZ139" i="4"/>
  <c r="BA139" i="4"/>
  <c r="AZ138" i="4"/>
  <c r="BA138" i="4"/>
  <c r="BB138" i="4"/>
  <c r="AZ137" i="4"/>
  <c r="BA137" i="4"/>
  <c r="BB137" i="4"/>
  <c r="AZ136" i="4"/>
  <c r="BA136" i="4"/>
  <c r="BB136" i="4"/>
  <c r="AZ135" i="4"/>
  <c r="BA135" i="4"/>
  <c r="BB135" i="4"/>
  <c r="AX143" i="4"/>
  <c r="AW143" i="4"/>
  <c r="AY143" i="4"/>
  <c r="AX142" i="4"/>
  <c r="AW142" i="4"/>
  <c r="AY142" i="4"/>
  <c r="AX141" i="4"/>
  <c r="AW141" i="4"/>
  <c r="AY141" i="4"/>
  <c r="AX140" i="4"/>
  <c r="AW140" i="4"/>
  <c r="AY140" i="4"/>
  <c r="AX139" i="4"/>
  <c r="AW139" i="4"/>
  <c r="AY139" i="4"/>
  <c r="AX138" i="4"/>
  <c r="AW138" i="4"/>
  <c r="AY138" i="4"/>
  <c r="AX137" i="4"/>
  <c r="AW137" i="4"/>
  <c r="AY137" i="4"/>
  <c r="AX136" i="4"/>
  <c r="AW136" i="4"/>
  <c r="AY136" i="4"/>
  <c r="AX135" i="4"/>
  <c r="AW135" i="4"/>
  <c r="AY135" i="4"/>
  <c r="AU144" i="4"/>
  <c r="AT144" i="4"/>
  <c r="AV144" i="4"/>
  <c r="AU143" i="4"/>
  <c r="AT143" i="4"/>
  <c r="AV143" i="4"/>
  <c r="AU142" i="4"/>
  <c r="AT142" i="4"/>
  <c r="AV142" i="4"/>
  <c r="AU141" i="4"/>
  <c r="AT141" i="4"/>
  <c r="AV141" i="4"/>
  <c r="AU140" i="4"/>
  <c r="AT140" i="4"/>
  <c r="AV140" i="4"/>
  <c r="AU139" i="4"/>
  <c r="AT139" i="4"/>
  <c r="AV139" i="4"/>
  <c r="AU138" i="4"/>
  <c r="AT138" i="4"/>
  <c r="AV138" i="4"/>
  <c r="AU137" i="4"/>
  <c r="AT137" i="4"/>
  <c r="AV137" i="4"/>
  <c r="AU136" i="4"/>
  <c r="AT136" i="4"/>
  <c r="AV136" i="4"/>
  <c r="AU135" i="4"/>
  <c r="AT135" i="4"/>
  <c r="AV135" i="4"/>
  <c r="BC131" i="4"/>
  <c r="BD131" i="4"/>
  <c r="BE130" i="4"/>
  <c r="BC130" i="4"/>
  <c r="BD130" i="4"/>
  <c r="BE129" i="4"/>
  <c r="BC129" i="4"/>
  <c r="BD129" i="4"/>
  <c r="BE128" i="4"/>
  <c r="BC128" i="4"/>
  <c r="BD128" i="4"/>
  <c r="BE127" i="4"/>
  <c r="BE126" i="4"/>
  <c r="BC127" i="4"/>
  <c r="BD127" i="4"/>
  <c r="BE125" i="4"/>
  <c r="BC126" i="4"/>
  <c r="BD126" i="4"/>
  <c r="BC125" i="4"/>
  <c r="BD125" i="4"/>
  <c r="BE124" i="4"/>
  <c r="BC124" i="4"/>
  <c r="BD124" i="4"/>
  <c r="BE123" i="4"/>
  <c r="BC123" i="4"/>
  <c r="BD123" i="4"/>
  <c r="AZ130" i="4"/>
  <c r="BA130" i="4"/>
  <c r="BB130" i="4"/>
  <c r="AZ129" i="4"/>
  <c r="BA129" i="4"/>
  <c r="BB129" i="4"/>
  <c r="AZ128" i="4"/>
  <c r="BA128" i="4"/>
  <c r="BB128" i="4"/>
  <c r="AZ127" i="4"/>
  <c r="BA127" i="4"/>
  <c r="BB127" i="4"/>
  <c r="AZ126" i="4"/>
  <c r="BA126" i="4"/>
  <c r="BB126" i="4"/>
  <c r="AZ125" i="4"/>
  <c r="BA125" i="4"/>
  <c r="BB125" i="4"/>
  <c r="AZ124" i="4"/>
  <c r="BA124" i="4"/>
  <c r="BB124" i="4"/>
  <c r="AZ123" i="4"/>
  <c r="BA123" i="4"/>
  <c r="BB123" i="4"/>
  <c r="AX131" i="4"/>
  <c r="AW130" i="4"/>
  <c r="AY131" i="4"/>
  <c r="AX130" i="4"/>
  <c r="AW129" i="4"/>
  <c r="AY130" i="4"/>
  <c r="AX129" i="4"/>
  <c r="AW128" i="4"/>
  <c r="AY129" i="4"/>
  <c r="AX128" i="4"/>
  <c r="AW127" i="4"/>
  <c r="AY128" i="4"/>
  <c r="AX127" i="4"/>
  <c r="AW126" i="4"/>
  <c r="AY127" i="4"/>
  <c r="AX126" i="4"/>
  <c r="AW125" i="4"/>
  <c r="AY126" i="4"/>
  <c r="AX125" i="4"/>
  <c r="AY125" i="4"/>
  <c r="AX124" i="4"/>
  <c r="AW124" i="4"/>
  <c r="AY124" i="4"/>
  <c r="AX123" i="4"/>
  <c r="AW123" i="4"/>
  <c r="AY123" i="4"/>
  <c r="AU131" i="4"/>
  <c r="AT132" i="4"/>
  <c r="AV132" i="4"/>
  <c r="AU130" i="4"/>
  <c r="AT131" i="4"/>
  <c r="AV131" i="4"/>
  <c r="AU129" i="4"/>
  <c r="AT130" i="4"/>
  <c r="AV130" i="4"/>
  <c r="AU128" i="4"/>
  <c r="AT129" i="4"/>
  <c r="AV129" i="4"/>
  <c r="AU127" i="4"/>
  <c r="AT128" i="4"/>
  <c r="AV128" i="4"/>
  <c r="AU126" i="4"/>
  <c r="AT127" i="4"/>
  <c r="AV127" i="4"/>
  <c r="AU125" i="4"/>
  <c r="AT126" i="4"/>
  <c r="AT125" i="4"/>
  <c r="AV126" i="4"/>
  <c r="AU124" i="4"/>
  <c r="AT124" i="4"/>
  <c r="AV125" i="4"/>
  <c r="AU123" i="4"/>
  <c r="AT123" i="4"/>
  <c r="AV124" i="4"/>
  <c r="AV123" i="4"/>
  <c r="BE119" i="4"/>
  <c r="BC119" i="4"/>
  <c r="BD119" i="4"/>
  <c r="BE118" i="4"/>
  <c r="BC118" i="4"/>
  <c r="BD118" i="4"/>
  <c r="BE117" i="4"/>
  <c r="BC117" i="4"/>
  <c r="BD117" i="4"/>
  <c r="BE116" i="4"/>
  <c r="BC116" i="4"/>
  <c r="BD116" i="4"/>
  <c r="BE115" i="4"/>
  <c r="BC115" i="4"/>
  <c r="BD115" i="4"/>
  <c r="BE114" i="4"/>
  <c r="BC114" i="4"/>
  <c r="BD114" i="4"/>
  <c r="BE113" i="4"/>
  <c r="BC113" i="4"/>
  <c r="BD113" i="4"/>
  <c r="BE112" i="4"/>
  <c r="BC112" i="4"/>
  <c r="BD112" i="4"/>
  <c r="BE111" i="4"/>
  <c r="BC111" i="4"/>
  <c r="BD111" i="4"/>
  <c r="AZ119" i="4"/>
  <c r="BA119" i="4"/>
  <c r="BB119" i="4"/>
  <c r="AZ118" i="4"/>
  <c r="BA118" i="4"/>
  <c r="BB118" i="4"/>
  <c r="BB117" i="4"/>
  <c r="AZ117" i="4"/>
  <c r="BA117" i="4"/>
  <c r="AZ116" i="4"/>
  <c r="BA116" i="4"/>
  <c r="BB116" i="4"/>
  <c r="BB115" i="4"/>
  <c r="AZ115" i="4"/>
  <c r="BA115" i="4"/>
  <c r="AZ114" i="4"/>
  <c r="BA114" i="4"/>
  <c r="BB114" i="4"/>
  <c r="BB113" i="4"/>
  <c r="AZ113" i="4"/>
  <c r="BA113" i="4"/>
  <c r="BB112" i="4"/>
  <c r="AZ112" i="4"/>
  <c r="BA112" i="4"/>
  <c r="AZ111" i="4"/>
  <c r="BA111" i="4"/>
  <c r="BB111" i="4"/>
  <c r="AX119" i="4"/>
  <c r="AW119" i="4"/>
  <c r="AY119" i="4"/>
  <c r="AX118" i="4"/>
  <c r="AW118" i="4"/>
  <c r="AY118" i="4"/>
  <c r="AX117" i="4"/>
  <c r="AW117" i="4"/>
  <c r="AY117" i="4"/>
  <c r="AX116" i="4"/>
  <c r="AW116" i="4"/>
  <c r="AY116" i="4"/>
  <c r="AX115" i="4"/>
  <c r="AW115" i="4"/>
  <c r="AY115" i="4"/>
  <c r="AX114" i="4"/>
  <c r="AW114" i="4"/>
  <c r="AY114" i="4"/>
  <c r="AX113" i="4"/>
  <c r="AW113" i="4"/>
  <c r="AY113" i="4"/>
  <c r="AX112" i="4"/>
  <c r="AW112" i="4"/>
  <c r="AY112" i="4"/>
  <c r="AX111" i="4"/>
  <c r="AW111" i="4"/>
  <c r="AY111" i="4"/>
  <c r="AU120" i="4"/>
  <c r="AT120" i="4"/>
  <c r="AV120" i="4"/>
  <c r="AU119" i="4"/>
  <c r="AT119" i="4"/>
  <c r="AV119" i="4"/>
  <c r="AU118" i="4"/>
  <c r="AT118" i="4"/>
  <c r="AV118" i="4"/>
  <c r="AU117" i="4"/>
  <c r="AT117" i="4"/>
  <c r="AV117" i="4"/>
  <c r="AU116" i="4"/>
  <c r="AT116" i="4"/>
  <c r="AV116" i="4"/>
  <c r="AU115" i="4"/>
  <c r="AT115" i="4"/>
  <c r="AV115" i="4"/>
  <c r="AU114" i="4"/>
  <c r="AT114" i="4"/>
  <c r="AV114" i="4"/>
  <c r="AU113" i="4"/>
  <c r="AT113" i="4"/>
  <c r="AV113" i="4"/>
  <c r="AU112" i="4"/>
  <c r="AT112" i="4"/>
  <c r="AV112" i="4"/>
  <c r="AU111" i="4"/>
  <c r="AT111" i="4"/>
  <c r="AV111" i="4"/>
  <c r="BE107" i="4"/>
  <c r="BD107" i="4"/>
  <c r="BC107" i="4"/>
  <c r="BE106" i="4"/>
  <c r="BD106" i="4"/>
  <c r="BC106" i="4"/>
  <c r="BE105" i="4"/>
  <c r="BD105" i="4"/>
  <c r="BC105" i="4"/>
  <c r="BE104" i="4"/>
  <c r="BE103" i="4"/>
  <c r="BD104" i="4"/>
  <c r="BC104" i="4"/>
  <c r="BD103" i="4"/>
  <c r="BC103" i="4"/>
  <c r="BE102" i="4"/>
  <c r="BD102" i="4"/>
  <c r="BC102" i="4"/>
  <c r="BE101" i="4"/>
  <c r="BD101" i="4"/>
  <c r="BC101" i="4"/>
  <c r="BE100" i="4"/>
  <c r="BD100" i="4"/>
  <c r="BC100" i="4"/>
  <c r="BE99" i="4"/>
  <c r="BD99" i="4"/>
  <c r="BC99" i="4"/>
  <c r="BA108" i="4"/>
  <c r="AZ108" i="4"/>
  <c r="BB108" i="4"/>
  <c r="BA107" i="4"/>
  <c r="AZ107" i="4"/>
  <c r="BB107" i="4"/>
  <c r="BA106" i="4"/>
  <c r="AZ106" i="4"/>
  <c r="BB106" i="4"/>
  <c r="BA105" i="4"/>
  <c r="AZ105" i="4"/>
  <c r="BB105" i="4"/>
  <c r="BA104" i="4"/>
  <c r="AZ104" i="4"/>
  <c r="BB104" i="4"/>
  <c r="BA103" i="4"/>
  <c r="AZ103" i="4"/>
  <c r="BB103" i="4"/>
  <c r="BA102" i="4"/>
  <c r="AZ102" i="4"/>
  <c r="BB102" i="4"/>
  <c r="BA101" i="4"/>
  <c r="AZ101" i="4"/>
  <c r="BB101" i="4"/>
  <c r="BA100" i="4"/>
  <c r="AZ100" i="4"/>
  <c r="BB100" i="4"/>
  <c r="BA99" i="4"/>
  <c r="AZ99" i="4"/>
  <c r="BB99" i="4"/>
  <c r="AX108" i="4"/>
  <c r="AW108" i="4"/>
  <c r="AY108" i="4"/>
  <c r="AX107" i="4"/>
  <c r="AW107" i="4"/>
  <c r="AY107" i="4"/>
  <c r="AX106" i="4"/>
  <c r="AW106" i="4"/>
  <c r="AY106" i="4"/>
  <c r="AX105" i="4"/>
  <c r="AW105" i="4"/>
  <c r="AY105" i="4"/>
  <c r="AX104" i="4"/>
  <c r="AW104" i="4"/>
  <c r="AY104" i="4"/>
  <c r="AX103" i="4"/>
  <c r="AW103" i="4"/>
  <c r="AY103" i="4"/>
  <c r="AX102" i="4"/>
  <c r="AW102" i="4"/>
  <c r="AY102" i="4"/>
  <c r="AX101" i="4"/>
  <c r="AW101" i="4"/>
  <c r="AY101" i="4"/>
  <c r="AX100" i="4"/>
  <c r="AW100" i="4"/>
  <c r="AY100" i="4"/>
  <c r="AX99" i="4"/>
  <c r="AW99" i="4"/>
  <c r="AY99" i="4"/>
  <c r="AU108" i="4"/>
  <c r="AT108" i="4"/>
  <c r="AV108" i="4"/>
  <c r="AU107" i="4"/>
  <c r="AT107" i="4"/>
  <c r="AV107" i="4"/>
  <c r="AU106" i="4"/>
  <c r="AT106" i="4"/>
  <c r="AV106" i="4"/>
  <c r="AU105" i="4"/>
  <c r="AT105" i="4"/>
  <c r="AV105" i="4"/>
  <c r="AU104" i="4"/>
  <c r="AT104" i="4"/>
  <c r="AV104" i="4"/>
  <c r="AU103" i="4"/>
  <c r="AT103" i="4"/>
  <c r="AV103" i="4"/>
  <c r="AU102" i="4"/>
  <c r="AT102" i="4"/>
  <c r="AV102" i="4"/>
  <c r="AU101" i="4"/>
  <c r="AT101" i="4"/>
  <c r="AV101" i="4"/>
  <c r="AU100" i="4"/>
  <c r="AT100" i="4"/>
  <c r="AV100" i="4"/>
  <c r="AV99" i="4"/>
  <c r="AU99" i="4"/>
  <c r="AT99" i="4"/>
  <c r="BE94" i="4"/>
  <c r="BD94" i="4"/>
  <c r="BC94" i="4"/>
  <c r="BE93" i="4"/>
  <c r="BD93" i="4"/>
  <c r="BC93" i="4"/>
  <c r="BE92" i="4"/>
  <c r="BD92" i="4"/>
  <c r="BC92" i="4"/>
  <c r="BE91" i="4"/>
  <c r="BD91" i="4"/>
  <c r="BC91" i="4"/>
  <c r="BE90" i="4"/>
  <c r="BD90" i="4"/>
  <c r="BC90" i="4"/>
  <c r="BE89" i="4"/>
  <c r="BD89" i="4"/>
  <c r="BC89" i="4"/>
  <c r="BE88" i="4"/>
  <c r="BD88" i="4"/>
  <c r="BC88" i="4"/>
  <c r="BE87" i="4"/>
  <c r="BD87" i="4"/>
  <c r="BC87" i="4"/>
  <c r="BA94" i="4"/>
  <c r="AZ95" i="4"/>
  <c r="BB95" i="4"/>
  <c r="BB94" i="4"/>
  <c r="BA93" i="4"/>
  <c r="AZ94" i="4"/>
  <c r="BB93" i="4"/>
  <c r="BA92" i="4"/>
  <c r="AZ93" i="4"/>
  <c r="BB92" i="4"/>
  <c r="BA91" i="4"/>
  <c r="AZ92" i="4"/>
  <c r="BB91" i="4"/>
  <c r="BA90" i="4"/>
  <c r="AZ91" i="4"/>
  <c r="BA89" i="4"/>
  <c r="AZ90" i="4"/>
  <c r="BB90" i="4"/>
  <c r="BA88" i="4"/>
  <c r="AZ89" i="4"/>
  <c r="BB89" i="4"/>
  <c r="BA87" i="4"/>
  <c r="AZ88" i="4"/>
  <c r="BB88" i="4"/>
  <c r="AZ87" i="4"/>
  <c r="BB87" i="4"/>
  <c r="AX96" i="4"/>
  <c r="AW95" i="4"/>
  <c r="AY95" i="4"/>
  <c r="AX95" i="4"/>
  <c r="AW94" i="4"/>
  <c r="AY94" i="4"/>
  <c r="AX94" i="4"/>
  <c r="AW93" i="4"/>
  <c r="AY93" i="4"/>
  <c r="AX93" i="4"/>
  <c r="AW92" i="4"/>
  <c r="AY92" i="4"/>
  <c r="AX92" i="4"/>
  <c r="AW91" i="4"/>
  <c r="AY91" i="4"/>
  <c r="AX91" i="4"/>
  <c r="AW90" i="4"/>
  <c r="AY90" i="4"/>
  <c r="AX90" i="4"/>
  <c r="AW89" i="4"/>
  <c r="AY89" i="4"/>
  <c r="AX89" i="4"/>
  <c r="AW88" i="4"/>
  <c r="AY88" i="4"/>
  <c r="AX88" i="4"/>
  <c r="AX87" i="4"/>
  <c r="AW87" i="4"/>
  <c r="AY87" i="4"/>
  <c r="AU95" i="4"/>
  <c r="AT95" i="4"/>
  <c r="AV95" i="4"/>
  <c r="AU94" i="4"/>
  <c r="AT94" i="4"/>
  <c r="AV94" i="4"/>
  <c r="AU93" i="4"/>
  <c r="AT93" i="4"/>
  <c r="AV93" i="4"/>
  <c r="AU92" i="4"/>
  <c r="AT92" i="4"/>
  <c r="AV92" i="4"/>
  <c r="AU91" i="4"/>
  <c r="AT91" i="4"/>
  <c r="AV91" i="4"/>
  <c r="AU90" i="4"/>
  <c r="AT90" i="4"/>
  <c r="AV90" i="4"/>
  <c r="AU89" i="4"/>
  <c r="AT89" i="4"/>
  <c r="AV89" i="4"/>
  <c r="AU88" i="4"/>
  <c r="AT88" i="4"/>
  <c r="AV88" i="4"/>
  <c r="AU87" i="4"/>
  <c r="AT87" i="4"/>
  <c r="AV87" i="4"/>
  <c r="BE83" i="4"/>
  <c r="BD83" i="4"/>
  <c r="BC83" i="4"/>
  <c r="BE82" i="4"/>
  <c r="BD82" i="4"/>
  <c r="BC82" i="4"/>
  <c r="BE81" i="4"/>
  <c r="BD81" i="4"/>
  <c r="BC81" i="4"/>
  <c r="BE80" i="4"/>
  <c r="BD80" i="4"/>
  <c r="BC80" i="4"/>
  <c r="BE79" i="4"/>
  <c r="BD79" i="4"/>
  <c r="BC79" i="4"/>
  <c r="BE78" i="4"/>
  <c r="BD78" i="4"/>
  <c r="BC78" i="4"/>
  <c r="BE77" i="4"/>
  <c r="BD77" i="4"/>
  <c r="BC77" i="4"/>
  <c r="BE76" i="4"/>
  <c r="BD76" i="4"/>
  <c r="BC76" i="4"/>
  <c r="BE75" i="4"/>
  <c r="BD75" i="4"/>
  <c r="BC75" i="4"/>
  <c r="BE74" i="4"/>
  <c r="BD74" i="4"/>
  <c r="BC74" i="4"/>
  <c r="BA84" i="4"/>
  <c r="AZ84" i="4"/>
  <c r="BB84" i="4"/>
  <c r="BA83" i="4"/>
  <c r="AZ83" i="4"/>
  <c r="BB83" i="4"/>
  <c r="BA82" i="4"/>
  <c r="AZ82" i="4"/>
  <c r="BB82" i="4"/>
  <c r="BA81" i="4"/>
  <c r="AZ81" i="4"/>
  <c r="BB81" i="4"/>
  <c r="BA80" i="4"/>
  <c r="AZ80" i="4"/>
  <c r="BB80" i="4"/>
  <c r="BA79" i="4"/>
  <c r="AZ79" i="4"/>
  <c r="BB79" i="4"/>
  <c r="BA78" i="4"/>
  <c r="AZ78" i="4"/>
  <c r="BB78" i="4"/>
  <c r="BA77" i="4"/>
  <c r="AZ77" i="4"/>
  <c r="BB77" i="4"/>
  <c r="BA76" i="4"/>
  <c r="AZ76" i="4"/>
  <c r="BB76" i="4"/>
  <c r="AZ75" i="4"/>
  <c r="BB75" i="4"/>
  <c r="BA75" i="4"/>
  <c r="BA74" i="4"/>
  <c r="AZ74" i="4"/>
  <c r="BB74" i="4"/>
  <c r="AX83" i="4"/>
  <c r="AW83" i="4"/>
  <c r="AY83" i="4"/>
  <c r="AX82" i="4"/>
  <c r="AW82" i="4"/>
  <c r="AY82" i="4"/>
  <c r="AX81" i="4"/>
  <c r="AW81" i="4"/>
  <c r="AY81" i="4"/>
  <c r="AX80" i="4"/>
  <c r="AW80" i="4"/>
  <c r="AY80" i="4"/>
  <c r="AX79" i="4"/>
  <c r="AW79" i="4"/>
  <c r="AY79" i="4"/>
  <c r="AX78" i="4"/>
  <c r="AW78" i="4"/>
  <c r="AY78" i="4"/>
  <c r="AX77" i="4"/>
  <c r="AW77" i="4"/>
  <c r="AY77" i="4"/>
  <c r="AX76" i="4"/>
  <c r="AW76" i="4"/>
  <c r="AY76" i="4"/>
  <c r="AX75" i="4"/>
  <c r="AX74" i="4"/>
  <c r="AW75" i="4"/>
  <c r="AY75" i="4"/>
  <c r="AW74" i="4"/>
  <c r="AY74" i="4"/>
  <c r="AU83" i="4"/>
  <c r="AT83" i="4"/>
  <c r="AV83" i="4"/>
  <c r="AU82" i="4"/>
  <c r="AT82" i="4"/>
  <c r="AV82" i="4"/>
  <c r="AU81" i="4"/>
  <c r="AT81" i="4"/>
  <c r="AV81" i="4"/>
  <c r="AU80" i="4"/>
  <c r="AT80" i="4"/>
  <c r="AV80" i="4"/>
  <c r="AU79" i="4"/>
  <c r="AT79" i="4"/>
  <c r="AV79" i="4"/>
  <c r="AU78" i="4"/>
  <c r="AT78" i="4"/>
  <c r="AV78" i="4"/>
  <c r="AU77" i="4"/>
  <c r="AT77" i="4"/>
  <c r="AV77" i="4"/>
  <c r="AU76" i="4"/>
  <c r="AT76" i="4"/>
  <c r="AV76" i="4"/>
  <c r="AU75" i="4"/>
  <c r="AT75" i="4"/>
  <c r="AV75" i="4"/>
  <c r="AU74" i="4"/>
  <c r="AT74" i="4"/>
  <c r="AV74" i="4"/>
  <c r="BE70" i="4"/>
  <c r="BD70" i="4"/>
  <c r="BC70" i="4"/>
  <c r="BE69" i="4"/>
  <c r="BD69" i="4"/>
  <c r="BC69" i="4"/>
  <c r="BE68" i="4"/>
  <c r="BD68" i="4"/>
  <c r="BC68" i="4"/>
  <c r="BE67" i="4"/>
  <c r="BD67" i="4"/>
  <c r="BC67" i="4"/>
  <c r="BE66" i="4"/>
  <c r="BD66" i="4"/>
  <c r="BC66" i="4"/>
  <c r="BE65" i="4"/>
  <c r="BD65" i="4"/>
  <c r="BC65" i="4"/>
  <c r="BE64" i="4"/>
  <c r="BD64" i="4"/>
  <c r="BC64" i="4"/>
  <c r="BE63" i="4"/>
  <c r="BD63" i="4"/>
  <c r="BC63" i="4"/>
  <c r="BE62" i="4"/>
  <c r="BD62" i="4"/>
  <c r="BC62" i="4"/>
  <c r="BE61" i="4"/>
  <c r="BD61" i="4"/>
  <c r="BC61" i="4"/>
  <c r="BA70" i="4"/>
  <c r="AZ71" i="4"/>
  <c r="BB71" i="4"/>
  <c r="BA69" i="4"/>
  <c r="AZ70" i="4"/>
  <c r="BB70" i="4"/>
  <c r="BB69" i="4"/>
  <c r="BA68" i="4"/>
  <c r="AZ69" i="4"/>
  <c r="BA67" i="4"/>
  <c r="AZ68" i="4"/>
  <c r="BB68" i="4"/>
  <c r="BA66" i="4"/>
  <c r="AZ67" i="4"/>
  <c r="BB67" i="4"/>
  <c r="BA65" i="4"/>
  <c r="AZ66" i="4"/>
  <c r="BB66" i="4"/>
  <c r="BA64" i="4"/>
  <c r="AZ65" i="4"/>
  <c r="BB65" i="4"/>
  <c r="BA63" i="4"/>
  <c r="AZ64" i="4"/>
  <c r="BB64" i="4"/>
  <c r="BA62" i="4"/>
  <c r="AZ63" i="4"/>
  <c r="BB63" i="4"/>
  <c r="BA61" i="4"/>
  <c r="AZ62" i="4"/>
  <c r="BB62" i="4"/>
  <c r="AZ61" i="4"/>
  <c r="BB61" i="4"/>
  <c r="AX71" i="4"/>
  <c r="AW70" i="4"/>
  <c r="AY70" i="4"/>
  <c r="AX70" i="4"/>
  <c r="AW69" i="4"/>
  <c r="AY69" i="4"/>
  <c r="AX69" i="4"/>
  <c r="AW68" i="4"/>
  <c r="AY68" i="4"/>
  <c r="AX68" i="4"/>
  <c r="AW67" i="4"/>
  <c r="AY67" i="4"/>
  <c r="AX67" i="4"/>
  <c r="AW66" i="4"/>
  <c r="AY66" i="4"/>
  <c r="AX66" i="4"/>
  <c r="AW65" i="4"/>
  <c r="AY65" i="4"/>
  <c r="AX65" i="4"/>
  <c r="AW64" i="4"/>
  <c r="AY64" i="4"/>
  <c r="AX64" i="4"/>
  <c r="AW63" i="4"/>
  <c r="AY63" i="4"/>
  <c r="AX63" i="4"/>
  <c r="AW62" i="4"/>
  <c r="AY62" i="4"/>
  <c r="AX62" i="4"/>
  <c r="AX61" i="4"/>
  <c r="AW61" i="4"/>
  <c r="AY61" i="4"/>
  <c r="AU70" i="4"/>
  <c r="AT70" i="4"/>
  <c r="AV70" i="4"/>
  <c r="AU69" i="4"/>
  <c r="AT69" i="4"/>
  <c r="AV69" i="4"/>
  <c r="AU68" i="4"/>
  <c r="AT68" i="4"/>
  <c r="AV68" i="4"/>
  <c r="AU67" i="4"/>
  <c r="AT67" i="4"/>
  <c r="AV67" i="4"/>
  <c r="AU66" i="4"/>
  <c r="AT66" i="4"/>
  <c r="AV66" i="4"/>
  <c r="AU65" i="4"/>
  <c r="AT65" i="4"/>
  <c r="AV65" i="4"/>
  <c r="AU64" i="4"/>
  <c r="AT64" i="4"/>
  <c r="AV64" i="4"/>
  <c r="AU63" i="4"/>
  <c r="AT63" i="4"/>
  <c r="AV63" i="4"/>
  <c r="AU62" i="4"/>
  <c r="AT62" i="4"/>
  <c r="AV62" i="4"/>
  <c r="AU61" i="4"/>
  <c r="AT61" i="4"/>
  <c r="AV61" i="4"/>
  <c r="BE57" i="4"/>
  <c r="BD57" i="4"/>
  <c r="BC57" i="4"/>
  <c r="BE56" i="4"/>
  <c r="BD56" i="4"/>
  <c r="BC56" i="4"/>
  <c r="BE55" i="4"/>
  <c r="BD55" i="4"/>
  <c r="BC55" i="4"/>
  <c r="BE54" i="4"/>
  <c r="BD54" i="4"/>
  <c r="BC54" i="4"/>
  <c r="BE53" i="4"/>
  <c r="BD53" i="4"/>
  <c r="BC53" i="4"/>
  <c r="BD52" i="4"/>
  <c r="BC52" i="4"/>
  <c r="BE52" i="4"/>
  <c r="BE51" i="4"/>
  <c r="BD51" i="4"/>
  <c r="BC51" i="4"/>
  <c r="BE50" i="4"/>
  <c r="BD50" i="4"/>
  <c r="BC50" i="4"/>
  <c r="BE49" i="4"/>
  <c r="BD49" i="4"/>
  <c r="BC49" i="4"/>
  <c r="BB58" i="4"/>
  <c r="BA58" i="4"/>
  <c r="AZ58" i="4"/>
  <c r="BB57" i="4"/>
  <c r="BA57" i="4"/>
  <c r="AZ57" i="4"/>
  <c r="BB56" i="4"/>
  <c r="BA56" i="4"/>
  <c r="AZ56" i="4"/>
  <c r="BB55" i="4"/>
  <c r="BA55" i="4"/>
  <c r="AZ55" i="4"/>
  <c r="BB54" i="4"/>
  <c r="BA54" i="4"/>
  <c r="AZ54" i="4"/>
  <c r="BB53" i="4"/>
  <c r="BA53" i="4"/>
  <c r="AZ53" i="4"/>
  <c r="BB52" i="4"/>
  <c r="BA52" i="4"/>
  <c r="AZ52" i="4"/>
  <c r="BB51" i="4"/>
  <c r="BA51" i="4"/>
  <c r="AZ51" i="4"/>
  <c r="BB50" i="4"/>
  <c r="BA50" i="4"/>
  <c r="AZ50" i="4"/>
  <c r="BB49" i="4"/>
  <c r="BA49" i="4"/>
  <c r="AZ49" i="4"/>
  <c r="AX58" i="4"/>
  <c r="AY58" i="4"/>
  <c r="AW58" i="4"/>
  <c r="AX57" i="4"/>
  <c r="AY57" i="4"/>
  <c r="AW57" i="4"/>
  <c r="AX56" i="4"/>
  <c r="AY56" i="4"/>
  <c r="AW56" i="4"/>
  <c r="AX55" i="4"/>
  <c r="AY55" i="4"/>
  <c r="AW55" i="4"/>
  <c r="AX54" i="4"/>
  <c r="AY54" i="4"/>
  <c r="AW54" i="4"/>
  <c r="AX53" i="4"/>
  <c r="AY53" i="4"/>
  <c r="AW53" i="4"/>
  <c r="AX52" i="4"/>
  <c r="AY52" i="4"/>
  <c r="AW52" i="4"/>
  <c r="AX51" i="4"/>
  <c r="AY51" i="4"/>
  <c r="AW51" i="4"/>
  <c r="AX50" i="4"/>
  <c r="AY50" i="4"/>
  <c r="AW50" i="4"/>
  <c r="AX49" i="4"/>
  <c r="AY49" i="4"/>
  <c r="AW49" i="4"/>
  <c r="AU58" i="4"/>
  <c r="AT58" i="4"/>
  <c r="AV58" i="4"/>
  <c r="AU57" i="4"/>
  <c r="AT57" i="4"/>
  <c r="AV57" i="4"/>
  <c r="AU56" i="4"/>
  <c r="AT56" i="4"/>
  <c r="AV56" i="4"/>
  <c r="AU55" i="4"/>
  <c r="AT55" i="4"/>
  <c r="AV55" i="4"/>
  <c r="AU54" i="4"/>
  <c r="AT54" i="4"/>
  <c r="AV54" i="4"/>
  <c r="AU53" i="4"/>
  <c r="AT53" i="4"/>
  <c r="AV53" i="4"/>
  <c r="AU52" i="4"/>
  <c r="AT52" i="4"/>
  <c r="AV52" i="4"/>
  <c r="AU51" i="4"/>
  <c r="AT51" i="4"/>
  <c r="AV51" i="4"/>
  <c r="AU50" i="4"/>
  <c r="AT50" i="4"/>
  <c r="AV50" i="4"/>
  <c r="AU49" i="4"/>
  <c r="AT49" i="4"/>
  <c r="AV49" i="4"/>
  <c r="BD46" i="4"/>
  <c r="BC46" i="4"/>
  <c r="BE46" i="4"/>
  <c r="BD45" i="4"/>
  <c r="BC45" i="4"/>
  <c r="BE45" i="4"/>
  <c r="BD44" i="4"/>
  <c r="BC44" i="4"/>
  <c r="BE44" i="4"/>
  <c r="BD43" i="4"/>
  <c r="BC43" i="4"/>
  <c r="BE43" i="4"/>
  <c r="BD42" i="4"/>
  <c r="BC42" i="4"/>
  <c r="BE42" i="4"/>
  <c r="BD41" i="4"/>
  <c r="BC41" i="4"/>
  <c r="BE41" i="4"/>
  <c r="BD40" i="4"/>
  <c r="BC40" i="4"/>
  <c r="BE40" i="4"/>
  <c r="BD39" i="4"/>
  <c r="BC39" i="4"/>
  <c r="BE39" i="4"/>
  <c r="BD38" i="4"/>
  <c r="BC38" i="4"/>
  <c r="BE38" i="4"/>
  <c r="BB46" i="4"/>
  <c r="BA45" i="4"/>
  <c r="AZ46" i="4"/>
  <c r="BB45" i="4"/>
  <c r="BA44" i="4"/>
  <c r="AZ45" i="4"/>
  <c r="BB44" i="4"/>
  <c r="BA43" i="4"/>
  <c r="AZ44" i="4"/>
  <c r="BB43" i="4"/>
  <c r="BA42" i="4"/>
  <c r="AZ43" i="4"/>
  <c r="BB42" i="4"/>
  <c r="BA41" i="4"/>
  <c r="AZ42" i="4"/>
  <c r="BB41" i="4"/>
  <c r="BA40" i="4"/>
  <c r="AZ41" i="4"/>
  <c r="BB40" i="4"/>
  <c r="BA39" i="4"/>
  <c r="AZ40" i="4"/>
  <c r="BB39" i="4"/>
  <c r="BA38" i="4"/>
  <c r="AZ39" i="4"/>
  <c r="BB38" i="4"/>
  <c r="AZ38" i="4"/>
  <c r="AY45" i="4"/>
  <c r="AX46" i="4"/>
  <c r="AW45" i="4"/>
  <c r="AY44" i="4"/>
  <c r="AX45" i="4"/>
  <c r="AW44" i="4"/>
  <c r="AY43" i="4"/>
  <c r="AX44" i="4"/>
  <c r="AW43" i="4"/>
  <c r="AY42" i="4"/>
  <c r="AX43" i="4"/>
  <c r="AW42" i="4"/>
  <c r="AY41" i="4"/>
  <c r="AX42" i="4"/>
  <c r="AW41" i="4"/>
  <c r="AY40" i="4"/>
  <c r="AX41" i="4"/>
  <c r="AW40" i="4"/>
  <c r="AY39" i="4"/>
  <c r="AX40" i="4"/>
  <c r="AW39" i="4"/>
  <c r="AY38" i="4"/>
  <c r="AX39" i="4"/>
  <c r="AW38" i="4"/>
  <c r="AX38" i="4"/>
  <c r="AT46" i="4"/>
  <c r="AV46" i="4"/>
  <c r="AU46" i="4"/>
  <c r="AT45" i="4"/>
  <c r="AV45" i="4"/>
  <c r="AU45" i="4"/>
  <c r="AT44" i="4"/>
  <c r="AV44" i="4"/>
  <c r="AU44" i="4"/>
  <c r="AT43" i="4"/>
  <c r="AV43" i="4"/>
  <c r="AU43" i="4"/>
  <c r="AT42" i="4"/>
  <c r="AV42" i="4"/>
  <c r="AU42" i="4"/>
  <c r="AT41" i="4"/>
  <c r="AV41" i="4"/>
  <c r="AU41" i="4"/>
  <c r="AT40" i="4"/>
  <c r="AV40" i="4"/>
  <c r="AU40" i="4"/>
  <c r="AT39" i="4"/>
  <c r="AV39" i="4"/>
  <c r="AU39" i="4"/>
  <c r="AT38" i="4"/>
  <c r="AV38" i="4"/>
  <c r="AU38" i="4"/>
  <c r="BD35" i="4"/>
  <c r="BC35" i="4"/>
  <c r="BE35" i="4"/>
  <c r="BD34" i="4"/>
  <c r="BC34" i="4"/>
  <c r="BE34" i="4"/>
  <c r="BD33" i="4"/>
  <c r="BC33" i="4"/>
  <c r="BE33" i="4"/>
  <c r="BD32" i="4"/>
  <c r="BC32" i="4"/>
  <c r="BE32" i="4"/>
  <c r="BD31" i="4"/>
  <c r="BC31" i="4"/>
  <c r="BE31" i="4"/>
  <c r="BD30" i="4"/>
  <c r="BC30" i="4"/>
  <c r="BE30" i="4"/>
  <c r="BD29" i="4"/>
  <c r="BC29" i="4"/>
  <c r="BE29" i="4"/>
  <c r="BD28" i="4"/>
  <c r="BC28" i="4"/>
  <c r="BE28" i="4"/>
  <c r="BD27" i="4"/>
  <c r="BC27" i="4"/>
  <c r="BE27" i="4"/>
  <c r="BD26" i="4"/>
  <c r="BC26" i="4"/>
  <c r="BE26" i="4"/>
  <c r="BA35" i="4"/>
  <c r="BB35" i="4"/>
  <c r="AZ35" i="4"/>
  <c r="BA34" i="4"/>
  <c r="BB34" i="4"/>
  <c r="AZ34" i="4"/>
  <c r="BA33" i="4"/>
  <c r="BB33" i="4"/>
  <c r="AZ33" i="4"/>
  <c r="BA32" i="4"/>
  <c r="BB32" i="4"/>
  <c r="AZ32" i="4"/>
  <c r="BA31" i="4"/>
  <c r="BB31" i="4"/>
  <c r="AZ31" i="4"/>
  <c r="BB30" i="4"/>
  <c r="BA30" i="4"/>
  <c r="AZ30" i="4"/>
  <c r="BA29" i="4"/>
  <c r="BB29" i="4"/>
  <c r="AZ29" i="4"/>
  <c r="BB28" i="4"/>
  <c r="BA28" i="4"/>
  <c r="AZ28" i="4"/>
  <c r="BA27" i="4"/>
  <c r="BB27" i="4"/>
  <c r="AZ27" i="4"/>
  <c r="BA26" i="4"/>
  <c r="BB26" i="4"/>
  <c r="AZ26" i="4"/>
  <c r="AY34" i="4"/>
  <c r="AX34" i="4"/>
  <c r="AW34" i="4"/>
  <c r="AY33" i="4"/>
  <c r="AX33" i="4"/>
  <c r="AW33" i="4"/>
  <c r="AY32" i="4"/>
  <c r="AX32" i="4"/>
  <c r="AW32" i="4"/>
  <c r="AY31" i="4"/>
  <c r="AX31" i="4"/>
  <c r="AW31" i="4"/>
  <c r="AY30" i="4"/>
  <c r="AX30" i="4"/>
  <c r="AW30" i="4"/>
  <c r="AY29" i="4"/>
  <c r="AX29" i="4"/>
  <c r="AW29" i="4"/>
  <c r="AY28" i="4"/>
  <c r="AX28" i="4"/>
  <c r="AW28" i="4"/>
  <c r="AY27" i="4"/>
  <c r="AX27" i="4"/>
  <c r="AW27" i="4"/>
  <c r="AY26" i="4"/>
  <c r="AX26" i="4"/>
  <c r="AW26" i="4"/>
  <c r="AT35" i="4"/>
  <c r="AV35" i="4"/>
  <c r="AU35" i="4"/>
  <c r="AT34" i="4"/>
  <c r="AV34" i="4"/>
  <c r="AU34" i="4"/>
  <c r="AT33" i="4"/>
  <c r="AV33" i="4"/>
  <c r="AU33" i="4"/>
  <c r="AT32" i="4"/>
  <c r="AV32" i="4"/>
  <c r="AU32" i="4"/>
  <c r="AT31" i="4"/>
  <c r="AV31" i="4"/>
  <c r="AU31" i="4"/>
  <c r="AT30" i="4"/>
  <c r="AV30" i="4"/>
  <c r="AU30" i="4"/>
  <c r="AT29" i="4"/>
  <c r="AV29" i="4"/>
  <c r="AU29" i="4"/>
  <c r="AT28" i="4"/>
  <c r="AV28" i="4"/>
  <c r="AU28" i="4"/>
  <c r="AT27" i="4"/>
  <c r="AV27" i="4"/>
  <c r="AU27" i="4"/>
  <c r="AT26" i="4"/>
  <c r="AV26" i="4"/>
  <c r="AU26" i="4"/>
  <c r="BD22" i="4"/>
  <c r="BE21" i="4"/>
  <c r="BC22" i="4"/>
  <c r="BD21" i="4"/>
  <c r="BE20" i="4"/>
  <c r="BC21" i="4"/>
  <c r="BD20" i="4"/>
  <c r="BE19" i="4"/>
  <c r="BC20" i="4"/>
  <c r="BD19" i="4"/>
  <c r="BE18" i="4"/>
  <c r="BC19" i="4"/>
  <c r="BD18" i="4"/>
  <c r="BC18" i="4"/>
  <c r="BD17" i="4"/>
  <c r="BE17" i="4"/>
  <c r="BC17" i="4"/>
  <c r="BD16" i="4"/>
  <c r="BE16" i="4"/>
  <c r="BC16" i="4"/>
  <c r="BD15" i="4"/>
  <c r="BE15" i="4"/>
  <c r="BC15" i="4"/>
  <c r="BD14" i="4"/>
  <c r="BE14" i="4"/>
  <c r="BC14" i="4"/>
  <c r="BD13" i="4"/>
  <c r="BE13" i="4"/>
  <c r="BC13" i="4"/>
  <c r="BA22" i="4"/>
  <c r="BB23" i="4"/>
  <c r="AZ22" i="4"/>
  <c r="BA21" i="4"/>
  <c r="BB22" i="4"/>
  <c r="BB21" i="4"/>
  <c r="AZ21" i="4"/>
  <c r="BA20" i="4"/>
  <c r="AZ20" i="4"/>
  <c r="BA19" i="4"/>
  <c r="BB20" i="4"/>
  <c r="BB19" i="4"/>
  <c r="AZ19" i="4"/>
  <c r="BA18" i="4"/>
  <c r="BB18" i="4"/>
  <c r="AZ18" i="4"/>
  <c r="BA17" i="4"/>
  <c r="BB17" i="4"/>
  <c r="AZ17" i="4"/>
  <c r="BA16" i="4"/>
  <c r="BB16" i="4"/>
  <c r="AZ16" i="4"/>
  <c r="BA15" i="4"/>
  <c r="BB15" i="4"/>
  <c r="AZ15" i="4"/>
  <c r="BA14" i="4"/>
  <c r="BB14" i="4"/>
  <c r="AZ14" i="4"/>
  <c r="BA13" i="4"/>
  <c r="BB13" i="4"/>
  <c r="AZ13" i="4"/>
  <c r="AY23" i="4"/>
  <c r="AX23" i="4"/>
  <c r="AW22" i="4"/>
  <c r="AY22" i="4"/>
  <c r="AX22" i="4"/>
  <c r="AW21" i="4"/>
  <c r="AY21" i="4"/>
  <c r="AX21" i="4"/>
  <c r="AW20" i="4"/>
  <c r="AY20" i="4"/>
  <c r="AX20" i="4"/>
  <c r="AW19" i="4"/>
  <c r="AY19" i="4"/>
  <c r="AX19" i="4"/>
  <c r="AY18" i="4"/>
  <c r="AX18" i="4"/>
  <c r="AW18" i="4"/>
  <c r="AY17" i="4"/>
  <c r="AX17" i="4"/>
  <c r="AW17" i="4"/>
  <c r="AY16" i="4"/>
  <c r="AX16" i="4"/>
  <c r="AW16" i="4"/>
  <c r="AY15" i="4"/>
  <c r="AX15" i="4"/>
  <c r="AW15" i="4"/>
  <c r="AY14" i="4"/>
  <c r="AX14" i="4"/>
  <c r="AW14" i="4"/>
  <c r="AY13" i="4"/>
  <c r="AX13" i="4"/>
  <c r="AW13" i="4"/>
  <c r="AT23" i="4"/>
  <c r="AV22" i="4"/>
  <c r="AU22" i="4"/>
  <c r="AT22" i="4"/>
  <c r="AV21" i="4"/>
  <c r="AU21" i="4"/>
  <c r="AT21" i="4"/>
  <c r="AV20" i="4"/>
  <c r="AU20" i="4"/>
  <c r="AT20" i="4"/>
  <c r="AV19" i="4"/>
  <c r="AU19" i="4"/>
  <c r="AT19" i="4"/>
  <c r="AT18" i="4"/>
  <c r="AV18" i="4"/>
  <c r="AU18" i="4"/>
  <c r="AT17" i="4"/>
  <c r="AV17" i="4"/>
  <c r="AU17" i="4"/>
  <c r="AT16" i="4"/>
  <c r="AV16" i="4"/>
  <c r="AU16" i="4"/>
  <c r="AT15" i="4"/>
  <c r="AV15" i="4"/>
  <c r="AU15" i="4"/>
  <c r="AT14" i="4"/>
  <c r="AV14" i="4"/>
  <c r="AU14" i="4"/>
  <c r="AT13" i="4"/>
  <c r="AV13" i="4"/>
  <c r="AU13" i="4"/>
  <c r="BD9" i="4"/>
  <c r="BE8" i="4"/>
  <c r="BC9" i="4"/>
  <c r="BD8" i="4"/>
  <c r="BE7" i="4"/>
  <c r="BC8" i="4"/>
  <c r="BD7" i="4"/>
  <c r="BE6" i="4"/>
  <c r="BC7" i="4"/>
  <c r="BD6" i="4"/>
  <c r="BE5" i="4"/>
  <c r="BC6" i="4"/>
  <c r="BD5" i="4"/>
  <c r="BC5" i="4"/>
  <c r="BE4" i="4"/>
  <c r="BD4" i="4"/>
  <c r="BC4" i="4"/>
  <c r="BE3" i="4"/>
  <c r="BD3" i="4"/>
  <c r="BC3" i="4"/>
  <c r="BE2" i="4"/>
  <c r="AH4" i="2" s="1"/>
  <c r="BD2" i="4"/>
  <c r="AH3" i="2" s="1"/>
  <c r="BC2" i="4"/>
  <c r="AH2" i="2" s="1"/>
  <c r="BB10" i="4"/>
  <c r="BA10" i="4"/>
  <c r="AZ9" i="4"/>
  <c r="BB9" i="4"/>
  <c r="BA9" i="4"/>
  <c r="BB8" i="4"/>
  <c r="AZ8" i="4"/>
  <c r="BA8" i="4"/>
  <c r="BB7" i="4"/>
  <c r="AZ7" i="4"/>
  <c r="BA7" i="4"/>
  <c r="BB6" i="4"/>
  <c r="AZ6" i="4"/>
  <c r="BA6" i="4"/>
  <c r="BB5" i="4"/>
  <c r="AZ5" i="4"/>
  <c r="BA5" i="4"/>
  <c r="BB4" i="4"/>
  <c r="AZ4" i="4"/>
  <c r="BA4" i="4"/>
  <c r="BB3" i="4"/>
  <c r="AZ3" i="4"/>
  <c r="BA3" i="4"/>
  <c r="BB2" i="4"/>
  <c r="AE4" i="2" s="1"/>
  <c r="BA2" i="4"/>
  <c r="AE3" i="2" s="1"/>
  <c r="AZ2" i="4"/>
  <c r="AE2" i="2" s="1"/>
  <c r="AY10" i="4"/>
  <c r="AX10" i="4"/>
  <c r="AW9" i="4"/>
  <c r="AY9" i="4"/>
  <c r="AX9" i="4"/>
  <c r="AW8" i="4"/>
  <c r="AY8" i="4"/>
  <c r="AX8" i="4"/>
  <c r="AW7" i="4"/>
  <c r="AY7" i="4"/>
  <c r="AX7" i="4"/>
  <c r="AW6" i="4"/>
  <c r="AY6" i="4"/>
  <c r="AX6" i="4"/>
  <c r="AY5" i="4"/>
  <c r="AX5" i="4"/>
  <c r="AW5" i="4"/>
  <c r="AY4" i="4"/>
  <c r="AX4" i="4"/>
  <c r="AW4" i="4"/>
  <c r="AY3" i="4"/>
  <c r="AX3" i="4"/>
  <c r="AW3" i="4"/>
  <c r="AY2" i="4"/>
  <c r="AB4" i="2" s="1"/>
  <c r="AX2" i="4"/>
  <c r="AB3" i="2" s="1"/>
  <c r="AW2" i="4"/>
  <c r="AB2" i="2" s="1"/>
  <c r="AT10" i="4"/>
  <c r="AV9" i="4"/>
  <c r="AU9" i="4"/>
  <c r="AT9" i="4"/>
  <c r="AV8" i="4"/>
  <c r="AU8" i="4"/>
  <c r="AT8" i="4"/>
  <c r="AV7" i="4"/>
  <c r="AU7" i="4"/>
  <c r="AT7" i="4"/>
  <c r="AV6" i="4"/>
  <c r="AU6" i="4"/>
  <c r="AT6" i="4"/>
  <c r="AV5" i="4"/>
  <c r="AU5" i="4"/>
  <c r="AT5" i="4"/>
  <c r="AV4" i="4"/>
  <c r="AU4" i="4"/>
  <c r="AT4" i="4"/>
  <c r="AV3" i="4"/>
  <c r="AU3" i="4"/>
  <c r="AT3" i="4"/>
  <c r="AV2" i="4"/>
  <c r="Y4" i="2" s="1"/>
  <c r="AU2" i="4"/>
  <c r="Y3" i="2" s="1"/>
  <c r="AT2" i="4"/>
  <c r="Y2" i="2" s="1"/>
  <c r="O9" i="2"/>
  <c r="O8" i="2"/>
  <c r="O7" i="2"/>
  <c r="O6" i="2"/>
  <c r="O5" i="2"/>
  <c r="O4" i="2"/>
  <c r="O3" i="2"/>
  <c r="AD4" i="4"/>
  <c r="AD2" i="4" s="1"/>
  <c r="Z2" i="4"/>
  <c r="V9" i="4"/>
  <c r="V8" i="4"/>
  <c r="V7" i="4"/>
  <c r="V6" i="4"/>
  <c r="V5" i="4"/>
  <c r="V4" i="4"/>
  <c r="V3" i="4"/>
  <c r="AF8" i="4"/>
  <c r="AF4" i="4" s="1"/>
  <c r="AF6" i="4"/>
  <c r="BK4" i="4"/>
  <c r="BJ19" i="4"/>
  <c r="BJ18" i="4"/>
  <c r="BJ17" i="4"/>
  <c r="BJ16" i="4"/>
  <c r="BJ15" i="4"/>
  <c r="BJ14" i="4"/>
  <c r="BJ13" i="4"/>
  <c r="BJ12" i="4"/>
  <c r="BJ11" i="4"/>
  <c r="BJ10" i="4"/>
  <c r="BJ9" i="4"/>
  <c r="BJ8" i="4"/>
  <c r="BJ7" i="4"/>
  <c r="BJ6" i="4"/>
  <c r="BJ5" i="4"/>
  <c r="BJ4" i="4"/>
  <c r="BK2" i="4" s="1"/>
  <c r="BJ3" i="4"/>
  <c r="BJ2" i="4"/>
  <c r="BI697" i="4"/>
  <c r="BI696" i="4"/>
  <c r="BI695" i="4"/>
  <c r="BI694" i="4"/>
  <c r="BI693" i="4"/>
  <c r="BI692" i="4"/>
  <c r="BI691" i="4"/>
  <c r="BI690" i="4"/>
  <c r="BI689" i="4"/>
  <c r="BI688" i="4"/>
  <c r="BI687" i="4"/>
  <c r="BI686" i="4"/>
  <c r="BI685" i="4"/>
  <c r="BI684" i="4"/>
  <c r="BI683" i="4"/>
  <c r="BI682" i="4"/>
  <c r="BI681" i="4"/>
  <c r="BI680" i="4"/>
  <c r="BI679" i="4"/>
  <c r="BI678" i="4"/>
  <c r="BI677" i="4"/>
  <c r="BI676" i="4"/>
  <c r="BI675" i="4"/>
  <c r="BI674" i="4"/>
  <c r="BI673" i="4"/>
  <c r="BI672" i="4"/>
  <c r="BI671" i="4"/>
  <c r="BI670" i="4"/>
  <c r="BI669" i="4"/>
  <c r="BI668" i="4"/>
  <c r="BI667" i="4"/>
  <c r="BI666" i="4"/>
  <c r="BI665" i="4"/>
  <c r="BI664" i="4"/>
  <c r="BI663" i="4"/>
  <c r="BI662" i="4"/>
  <c r="BI661" i="4"/>
  <c r="BI660" i="4"/>
  <c r="BI659" i="4"/>
  <c r="BI658" i="4"/>
  <c r="BI657" i="4"/>
  <c r="BI656" i="4"/>
  <c r="BI655" i="4"/>
  <c r="BI654" i="4"/>
  <c r="BI653" i="4"/>
  <c r="BI652" i="4"/>
  <c r="BI651" i="4"/>
  <c r="BI650" i="4"/>
  <c r="BI649" i="4"/>
  <c r="BI648" i="4"/>
  <c r="BI647" i="4"/>
  <c r="BI646" i="4"/>
  <c r="BI645" i="4"/>
  <c r="BI644" i="4"/>
  <c r="BI643" i="4"/>
  <c r="BI642" i="4"/>
  <c r="BI641" i="4"/>
  <c r="BI640" i="4"/>
  <c r="BI639" i="4"/>
  <c r="BI638" i="4"/>
  <c r="BI637" i="4"/>
  <c r="BI636" i="4"/>
  <c r="BI635" i="4"/>
  <c r="BI634" i="4"/>
  <c r="BI633" i="4"/>
  <c r="BI632" i="4"/>
  <c r="BI631" i="4"/>
  <c r="BI630" i="4"/>
  <c r="BI629" i="4"/>
  <c r="BI628" i="4"/>
  <c r="BI627" i="4"/>
  <c r="BI626" i="4"/>
  <c r="BI625" i="4"/>
  <c r="BI624" i="4"/>
  <c r="BI623" i="4"/>
  <c r="BI622" i="4"/>
  <c r="BI621" i="4"/>
  <c r="BI620" i="4"/>
  <c r="BI619" i="4"/>
  <c r="BI618" i="4"/>
  <c r="BI617" i="4"/>
  <c r="BI616" i="4"/>
  <c r="BI615" i="4"/>
  <c r="BI614" i="4"/>
  <c r="BI613" i="4"/>
  <c r="BI612" i="4"/>
  <c r="BI611" i="4"/>
  <c r="BI610" i="4"/>
  <c r="BI609" i="4"/>
  <c r="BI608" i="4"/>
  <c r="BI607" i="4"/>
  <c r="BI606" i="4"/>
  <c r="BI605" i="4"/>
  <c r="BI604" i="4"/>
  <c r="BI603" i="4"/>
  <c r="BI602" i="4"/>
  <c r="BI601" i="4"/>
  <c r="BI600" i="4"/>
  <c r="BI599" i="4"/>
  <c r="BI598" i="4"/>
  <c r="BI597" i="4"/>
  <c r="BI596" i="4"/>
  <c r="BI595" i="4"/>
  <c r="BI594" i="4"/>
  <c r="BI593" i="4"/>
  <c r="BI592" i="4"/>
  <c r="BI591" i="4"/>
  <c r="BI590" i="4"/>
  <c r="BI589" i="4"/>
  <c r="BI588" i="4"/>
  <c r="BI587" i="4"/>
  <c r="BI586" i="4"/>
  <c r="BI585" i="4"/>
  <c r="BI584" i="4"/>
  <c r="BI583" i="4"/>
  <c r="BI582" i="4"/>
  <c r="BI581" i="4"/>
  <c r="BI580" i="4"/>
  <c r="BI579" i="4"/>
  <c r="BI578" i="4"/>
  <c r="BI577" i="4"/>
  <c r="BI576" i="4"/>
  <c r="BI575" i="4"/>
  <c r="BI574" i="4"/>
  <c r="BI573" i="4"/>
  <c r="BI572" i="4"/>
  <c r="BI571" i="4"/>
  <c r="BI570" i="4"/>
  <c r="BI569" i="4"/>
  <c r="BI568" i="4"/>
  <c r="BI567" i="4"/>
  <c r="BI566" i="4"/>
  <c r="BI565" i="4"/>
  <c r="BI564" i="4"/>
  <c r="BI563" i="4"/>
  <c r="BI562" i="4"/>
  <c r="BI561" i="4"/>
  <c r="BI560" i="4"/>
  <c r="BI559" i="4"/>
  <c r="BI558" i="4"/>
  <c r="BI557" i="4"/>
  <c r="BI556" i="4"/>
  <c r="BI555" i="4"/>
  <c r="BI554" i="4"/>
  <c r="BI553" i="4"/>
  <c r="BI552" i="4"/>
  <c r="BI551" i="4"/>
  <c r="BI550" i="4"/>
  <c r="BI549" i="4"/>
  <c r="BI548" i="4"/>
  <c r="BI547" i="4"/>
  <c r="BI546" i="4"/>
  <c r="BI545" i="4"/>
  <c r="BI544" i="4"/>
  <c r="BI543" i="4"/>
  <c r="BI542" i="4"/>
  <c r="BI541" i="4"/>
  <c r="BI540" i="4"/>
  <c r="BI539" i="4"/>
  <c r="BI538" i="4"/>
  <c r="BI537" i="4"/>
  <c r="BI536" i="4"/>
  <c r="BI535" i="4"/>
  <c r="BI534" i="4"/>
  <c r="BI533" i="4"/>
  <c r="BI532" i="4"/>
  <c r="BI531" i="4"/>
  <c r="BI530" i="4"/>
  <c r="BI529" i="4"/>
  <c r="BI528" i="4"/>
  <c r="BI527" i="4"/>
  <c r="BI526" i="4"/>
  <c r="BI525" i="4"/>
  <c r="BI524" i="4"/>
  <c r="BI523" i="4"/>
  <c r="BI522" i="4"/>
  <c r="BI521" i="4"/>
  <c r="BI520" i="4"/>
  <c r="BI519" i="4"/>
  <c r="BI518" i="4"/>
  <c r="BI517" i="4"/>
  <c r="BI516" i="4"/>
  <c r="BI515" i="4"/>
  <c r="BI514" i="4"/>
  <c r="BI513" i="4"/>
  <c r="BI512" i="4"/>
  <c r="BI511" i="4"/>
  <c r="BI510" i="4"/>
  <c r="BI509" i="4"/>
  <c r="BI508" i="4"/>
  <c r="BI507" i="4"/>
  <c r="BI506" i="4"/>
  <c r="BI505" i="4"/>
  <c r="BI504" i="4"/>
  <c r="BI503" i="4"/>
  <c r="BI502" i="4"/>
  <c r="BI501" i="4"/>
  <c r="BI500" i="4"/>
  <c r="BI499" i="4"/>
  <c r="BI498" i="4"/>
  <c r="BI497" i="4"/>
  <c r="BI496" i="4"/>
  <c r="BI495" i="4"/>
  <c r="BI494" i="4"/>
  <c r="BI493" i="4"/>
  <c r="BI492" i="4"/>
  <c r="BI491" i="4"/>
  <c r="BI490" i="4"/>
  <c r="BI489" i="4"/>
  <c r="BI488" i="4"/>
  <c r="BI487" i="4"/>
  <c r="BI486" i="4"/>
  <c r="BI485" i="4"/>
  <c r="BI484" i="4"/>
  <c r="BI483" i="4"/>
  <c r="BI482" i="4"/>
  <c r="BI481" i="4"/>
  <c r="BI480" i="4"/>
  <c r="BI479" i="4"/>
  <c r="BI478" i="4"/>
  <c r="BI477" i="4"/>
  <c r="BI476" i="4"/>
  <c r="BI475" i="4"/>
  <c r="BI474" i="4"/>
  <c r="BI473" i="4"/>
  <c r="BI472" i="4"/>
  <c r="BI471" i="4"/>
  <c r="BI470" i="4"/>
  <c r="BI469" i="4"/>
  <c r="BI468" i="4"/>
  <c r="BI467" i="4"/>
  <c r="BI466" i="4"/>
  <c r="BI465" i="4"/>
  <c r="BI464" i="4"/>
  <c r="BI463" i="4"/>
  <c r="BI462" i="4"/>
  <c r="BI461" i="4"/>
  <c r="BI460" i="4"/>
  <c r="BI459" i="4"/>
  <c r="BI458" i="4"/>
  <c r="BI457" i="4"/>
  <c r="BI456" i="4"/>
  <c r="BI455" i="4"/>
  <c r="BI454" i="4"/>
  <c r="BI453" i="4"/>
  <c r="BI452" i="4"/>
  <c r="BI451" i="4"/>
  <c r="BI450" i="4"/>
  <c r="BI449" i="4"/>
  <c r="BI448" i="4"/>
  <c r="BI447" i="4"/>
  <c r="BI446" i="4"/>
  <c r="BI445" i="4"/>
  <c r="BI444" i="4"/>
  <c r="BI443" i="4"/>
  <c r="BI442" i="4"/>
  <c r="BI441" i="4"/>
  <c r="BI440" i="4"/>
  <c r="BI439" i="4"/>
  <c r="BI438" i="4"/>
  <c r="BI437" i="4"/>
  <c r="BI436" i="4"/>
  <c r="BI435" i="4"/>
  <c r="BI434" i="4"/>
  <c r="BI433" i="4"/>
  <c r="BI432" i="4"/>
  <c r="BI431" i="4"/>
  <c r="BI430" i="4"/>
  <c r="BI429" i="4"/>
  <c r="BI428" i="4"/>
  <c r="BI427" i="4"/>
  <c r="BI426" i="4"/>
  <c r="BI425" i="4"/>
  <c r="BI424" i="4"/>
  <c r="BI423" i="4"/>
  <c r="BI422" i="4"/>
  <c r="BI421" i="4"/>
  <c r="BI420" i="4"/>
  <c r="BI419" i="4"/>
  <c r="BI418" i="4"/>
  <c r="BI417" i="4"/>
  <c r="BI416" i="4"/>
  <c r="BI415" i="4"/>
  <c r="BI414" i="4"/>
  <c r="BI413" i="4"/>
  <c r="BI412" i="4"/>
  <c r="BI411" i="4"/>
  <c r="BI410" i="4"/>
  <c r="BI409" i="4"/>
  <c r="BI408" i="4"/>
  <c r="BI407" i="4"/>
  <c r="BI406" i="4"/>
  <c r="BI405" i="4"/>
  <c r="BI404" i="4"/>
  <c r="BI403" i="4"/>
  <c r="BI402" i="4"/>
  <c r="BI401" i="4"/>
  <c r="BI400" i="4"/>
  <c r="BI399" i="4"/>
  <c r="BI398" i="4"/>
  <c r="BI397" i="4"/>
  <c r="BI396" i="4"/>
  <c r="BI395" i="4"/>
  <c r="BI394" i="4"/>
  <c r="BI393" i="4"/>
  <c r="BI392" i="4"/>
  <c r="BI391" i="4"/>
  <c r="BI390" i="4"/>
  <c r="BI389" i="4"/>
  <c r="BI388" i="4"/>
  <c r="BI387" i="4"/>
  <c r="BI386" i="4"/>
  <c r="BI385" i="4"/>
  <c r="BI384" i="4"/>
  <c r="BI383" i="4"/>
  <c r="BI382" i="4"/>
  <c r="BI381" i="4"/>
  <c r="BI380" i="4"/>
  <c r="BI379" i="4"/>
  <c r="BI378" i="4"/>
  <c r="BI377" i="4"/>
  <c r="BI376" i="4"/>
  <c r="BI375" i="4"/>
  <c r="BI374" i="4"/>
  <c r="BI373" i="4"/>
  <c r="BI372" i="4"/>
  <c r="BI371" i="4"/>
  <c r="BI370" i="4"/>
  <c r="BI369" i="4"/>
  <c r="BI368" i="4"/>
  <c r="BI367" i="4"/>
  <c r="BI366" i="4"/>
  <c r="BI365" i="4"/>
  <c r="BI364" i="4"/>
  <c r="BI363" i="4"/>
  <c r="BI362" i="4"/>
  <c r="BI361" i="4"/>
  <c r="BI360" i="4"/>
  <c r="BI359" i="4"/>
  <c r="BI358" i="4"/>
  <c r="BI357" i="4"/>
  <c r="BI356" i="4"/>
  <c r="BI355" i="4"/>
  <c r="BI354" i="4"/>
  <c r="BI353" i="4"/>
  <c r="BI352" i="4"/>
  <c r="BI351" i="4"/>
  <c r="BI350" i="4"/>
  <c r="BI349" i="4"/>
  <c r="BI348" i="4"/>
  <c r="BI347" i="4"/>
  <c r="BI346" i="4"/>
  <c r="BI345" i="4"/>
  <c r="BI344" i="4"/>
  <c r="BI343" i="4"/>
  <c r="BI342" i="4"/>
  <c r="BI341" i="4"/>
  <c r="BI340" i="4"/>
  <c r="BI339" i="4"/>
  <c r="BI338" i="4"/>
  <c r="BI337" i="4"/>
  <c r="BI336" i="4"/>
  <c r="BI335" i="4"/>
  <c r="BI334" i="4"/>
  <c r="BI333" i="4"/>
  <c r="BI332" i="4"/>
  <c r="BI331" i="4"/>
  <c r="BI330" i="4"/>
  <c r="BI329" i="4"/>
  <c r="BI328" i="4"/>
  <c r="BI327" i="4"/>
  <c r="BI326" i="4"/>
  <c r="BI325" i="4"/>
  <c r="BI324" i="4"/>
  <c r="BI323" i="4"/>
  <c r="BI322" i="4"/>
  <c r="BI321" i="4"/>
  <c r="BI320" i="4"/>
  <c r="BI319" i="4"/>
  <c r="BI318" i="4"/>
  <c r="BI317" i="4"/>
  <c r="BI316" i="4"/>
  <c r="BI315" i="4"/>
  <c r="BI314" i="4"/>
  <c r="BI313" i="4"/>
  <c r="BI312" i="4"/>
  <c r="BI311" i="4"/>
  <c r="BI310" i="4"/>
  <c r="BI309" i="4"/>
  <c r="BI308" i="4"/>
  <c r="BI307" i="4"/>
  <c r="BI306" i="4"/>
  <c r="BI305" i="4"/>
  <c r="BI304" i="4"/>
  <c r="BI303" i="4"/>
  <c r="BI302" i="4"/>
  <c r="BI301" i="4"/>
  <c r="BI300" i="4"/>
  <c r="BI299" i="4"/>
  <c r="BI298" i="4"/>
  <c r="BI297" i="4"/>
  <c r="BI296" i="4"/>
  <c r="BI295" i="4"/>
  <c r="BI294" i="4"/>
  <c r="BI293" i="4"/>
  <c r="BI292" i="4"/>
  <c r="BI291" i="4"/>
  <c r="BI290" i="4"/>
  <c r="BI289" i="4"/>
  <c r="BI288" i="4"/>
  <c r="BI287" i="4"/>
  <c r="BI286" i="4"/>
  <c r="BI285" i="4"/>
  <c r="BI284" i="4"/>
  <c r="BI283" i="4"/>
  <c r="BI282" i="4"/>
  <c r="BI281" i="4"/>
  <c r="BI280" i="4"/>
  <c r="BI279" i="4"/>
  <c r="BI278" i="4"/>
  <c r="BI277" i="4"/>
  <c r="BI276" i="4"/>
  <c r="BI275" i="4"/>
  <c r="BI274" i="4"/>
  <c r="BI273" i="4"/>
  <c r="BI272" i="4"/>
  <c r="BI271" i="4"/>
  <c r="BI270" i="4"/>
  <c r="BI269" i="4"/>
  <c r="BI268" i="4"/>
  <c r="BI267" i="4"/>
  <c r="BI266" i="4"/>
  <c r="BI265" i="4"/>
  <c r="BI264" i="4"/>
  <c r="BI263" i="4"/>
  <c r="BI262" i="4"/>
  <c r="BI261" i="4"/>
  <c r="BI260" i="4"/>
  <c r="BI259" i="4"/>
  <c r="BI258" i="4"/>
  <c r="BI257" i="4"/>
  <c r="BI256" i="4"/>
  <c r="BI255" i="4"/>
  <c r="BI254" i="4"/>
  <c r="BI253" i="4"/>
  <c r="BI252" i="4"/>
  <c r="BI251" i="4"/>
  <c r="BI250" i="4"/>
  <c r="BI249" i="4"/>
  <c r="BI248" i="4"/>
  <c r="BI247" i="4"/>
  <c r="BI246" i="4"/>
  <c r="BI245" i="4"/>
  <c r="BI244" i="4"/>
  <c r="BI243" i="4"/>
  <c r="BI242" i="4"/>
  <c r="BI241" i="4"/>
  <c r="BI240" i="4"/>
  <c r="BI239" i="4"/>
  <c r="BI238" i="4"/>
  <c r="BI237" i="4"/>
  <c r="BI236" i="4"/>
  <c r="BI235" i="4"/>
  <c r="BI234" i="4"/>
  <c r="BI233" i="4"/>
  <c r="BI232" i="4"/>
  <c r="BI231" i="4"/>
  <c r="BI230" i="4"/>
  <c r="BI229" i="4"/>
  <c r="BI228" i="4"/>
  <c r="BI227" i="4"/>
  <c r="BI226" i="4"/>
  <c r="BI225" i="4"/>
  <c r="BI224" i="4"/>
  <c r="BI223" i="4"/>
  <c r="BI222" i="4"/>
  <c r="BI221" i="4"/>
  <c r="BI220" i="4"/>
  <c r="BI219" i="4"/>
  <c r="BI218" i="4"/>
  <c r="BI217" i="4"/>
  <c r="BI216" i="4"/>
  <c r="BI215" i="4"/>
  <c r="BI214" i="4"/>
  <c r="BI213" i="4"/>
  <c r="BI212" i="4"/>
  <c r="BI211" i="4"/>
  <c r="BI210" i="4"/>
  <c r="BI209" i="4"/>
  <c r="BI208" i="4"/>
  <c r="BI207" i="4"/>
  <c r="BI206" i="4"/>
  <c r="BI205" i="4"/>
  <c r="BI204" i="4"/>
  <c r="BI203" i="4"/>
  <c r="BI202" i="4"/>
  <c r="BI201" i="4"/>
  <c r="BI200" i="4"/>
  <c r="BI199" i="4"/>
  <c r="BI198" i="4"/>
  <c r="BI197" i="4"/>
  <c r="BI196" i="4"/>
  <c r="BI195" i="4"/>
  <c r="BI194" i="4"/>
  <c r="BI193" i="4"/>
  <c r="BI192" i="4"/>
  <c r="BI191" i="4"/>
  <c r="BI190" i="4"/>
  <c r="BI189" i="4"/>
  <c r="BI188" i="4"/>
  <c r="BI187" i="4"/>
  <c r="BI186" i="4"/>
  <c r="BI185" i="4"/>
  <c r="BI184" i="4"/>
  <c r="BI183" i="4"/>
  <c r="BI182" i="4"/>
  <c r="BI181" i="4"/>
  <c r="BI180" i="4"/>
  <c r="BI179" i="4"/>
  <c r="BI178" i="4"/>
  <c r="BI177" i="4"/>
  <c r="BI176" i="4"/>
  <c r="BI175" i="4"/>
  <c r="BI174" i="4"/>
  <c r="BI173" i="4"/>
  <c r="BI172" i="4"/>
  <c r="BI171" i="4"/>
  <c r="BI170" i="4"/>
  <c r="BI169" i="4"/>
  <c r="BI168" i="4"/>
  <c r="BI167" i="4"/>
  <c r="BI166" i="4"/>
  <c r="BI165" i="4"/>
  <c r="BI164" i="4"/>
  <c r="BI163" i="4"/>
  <c r="BI162" i="4"/>
  <c r="BI161" i="4"/>
  <c r="BI160" i="4"/>
  <c r="BI159" i="4"/>
  <c r="BI158" i="4"/>
  <c r="BI157" i="4"/>
  <c r="BI156" i="4"/>
  <c r="BI155" i="4"/>
  <c r="BI154" i="4"/>
  <c r="BI153" i="4"/>
  <c r="BI152" i="4"/>
  <c r="BI151" i="4"/>
  <c r="BI150" i="4"/>
  <c r="BI149" i="4"/>
  <c r="BI148" i="4"/>
  <c r="BI147" i="4"/>
  <c r="BI146" i="4"/>
  <c r="BI145" i="4"/>
  <c r="BI144" i="4"/>
  <c r="BI143" i="4"/>
  <c r="BI142" i="4"/>
  <c r="BI141" i="4"/>
  <c r="BI140" i="4"/>
  <c r="BI139" i="4"/>
  <c r="BI138" i="4"/>
  <c r="BI137" i="4"/>
  <c r="BI136" i="4"/>
  <c r="BI135" i="4"/>
  <c r="BI134" i="4"/>
  <c r="BI133" i="4"/>
  <c r="BI132" i="4"/>
  <c r="BI131" i="4"/>
  <c r="BI130" i="4"/>
  <c r="BI129" i="4"/>
  <c r="BI128" i="4"/>
  <c r="BI127" i="4"/>
  <c r="BI126" i="4"/>
  <c r="BI125" i="4"/>
  <c r="BI124" i="4"/>
  <c r="BI123" i="4"/>
  <c r="BI122" i="4"/>
  <c r="BI121" i="4"/>
  <c r="BI120" i="4"/>
  <c r="BI119" i="4"/>
  <c r="BI118" i="4"/>
  <c r="BI117" i="4"/>
  <c r="BI116" i="4"/>
  <c r="BI115" i="4"/>
  <c r="BI114" i="4"/>
  <c r="BI113" i="4"/>
  <c r="BI112" i="4"/>
  <c r="BI111" i="4"/>
  <c r="BI110" i="4"/>
  <c r="BI109" i="4"/>
  <c r="BI108" i="4"/>
  <c r="BI107" i="4"/>
  <c r="BI106" i="4"/>
  <c r="BI105" i="4"/>
  <c r="BI104" i="4"/>
  <c r="BI103" i="4"/>
  <c r="BI102" i="4"/>
  <c r="BI101" i="4"/>
  <c r="BI100" i="4"/>
  <c r="BI99" i="4"/>
  <c r="BI98" i="4"/>
  <c r="BI97" i="4"/>
  <c r="BI96" i="4"/>
  <c r="BI95" i="4"/>
  <c r="BI94" i="4"/>
  <c r="BI93" i="4"/>
  <c r="BI92" i="4"/>
  <c r="BI91" i="4"/>
  <c r="BI90" i="4"/>
  <c r="BI89" i="4"/>
  <c r="BI88" i="4"/>
  <c r="BI87" i="4"/>
  <c r="BI86" i="4"/>
  <c r="BI85" i="4"/>
  <c r="BI84" i="4"/>
  <c r="BI83" i="4"/>
  <c r="BI82" i="4"/>
  <c r="BI81" i="4"/>
  <c r="BI80" i="4"/>
  <c r="BI79" i="4"/>
  <c r="BI78" i="4"/>
  <c r="BI77" i="4"/>
  <c r="BI76" i="4"/>
  <c r="BI75" i="4"/>
  <c r="BI74" i="4"/>
  <c r="BI73" i="4"/>
  <c r="BI72" i="4"/>
  <c r="BI71" i="4"/>
  <c r="BI70" i="4"/>
  <c r="BI69" i="4"/>
  <c r="BI68" i="4"/>
  <c r="BI67" i="4"/>
  <c r="BI66" i="4"/>
  <c r="BI65" i="4"/>
  <c r="BI64" i="4"/>
  <c r="BI63" i="4"/>
  <c r="BI62" i="4"/>
  <c r="BI61" i="4"/>
  <c r="BI60" i="4"/>
  <c r="BI59" i="4"/>
  <c r="BI58" i="4"/>
  <c r="BI57" i="4"/>
  <c r="BI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I15" i="4"/>
  <c r="BI14" i="4"/>
  <c r="BI13" i="4"/>
  <c r="BI12" i="4"/>
  <c r="BI11" i="4"/>
  <c r="BI10" i="4"/>
  <c r="BI9" i="4"/>
  <c r="BI8" i="4"/>
  <c r="BI7" i="4"/>
  <c r="BI6" i="4"/>
  <c r="BI5" i="4"/>
  <c r="BI4" i="4"/>
  <c r="BI3" i="4"/>
  <c r="BI2" i="4"/>
  <c r="BM3" i="4" s="1"/>
  <c r="AC781" i="4"/>
  <c r="AC777" i="4"/>
  <c r="AC773" i="4"/>
  <c r="AC769" i="4"/>
  <c r="AC765" i="4"/>
  <c r="AC761" i="4"/>
  <c r="AC757" i="4"/>
  <c r="AC753" i="4"/>
  <c r="AC749" i="4"/>
  <c r="AC745" i="4"/>
  <c r="AC737" i="4"/>
  <c r="AC733" i="4"/>
  <c r="AC729" i="4"/>
  <c r="AC725" i="4"/>
  <c r="AC721" i="4"/>
  <c r="AC717" i="4"/>
  <c r="AC712" i="4"/>
  <c r="AC708" i="4"/>
  <c r="AC704" i="4"/>
  <c r="AC700" i="4"/>
  <c r="AC691" i="4"/>
  <c r="AC687" i="4"/>
  <c r="AC683" i="4"/>
  <c r="AC679" i="4"/>
  <c r="AC675" i="4"/>
  <c r="AC671" i="4"/>
  <c r="AC667" i="4"/>
  <c r="AC663" i="4"/>
  <c r="AC659" i="4"/>
  <c r="AC651" i="4"/>
  <c r="AC647" i="4"/>
  <c r="AC643" i="4"/>
  <c r="AC639" i="4"/>
  <c r="AC635" i="4"/>
  <c r="AC631" i="4"/>
  <c r="AC627" i="4"/>
  <c r="AC623" i="4"/>
  <c r="AC619" i="4"/>
  <c r="AC615" i="4"/>
  <c r="AC609" i="4"/>
  <c r="AC605" i="4"/>
  <c r="AC601" i="4"/>
  <c r="AC597" i="4"/>
  <c r="AC593" i="4"/>
  <c r="AC589" i="4"/>
  <c r="AC585" i="4"/>
  <c r="AC580" i="4"/>
  <c r="AC576" i="4"/>
  <c r="AC572" i="4"/>
  <c r="AC565" i="4"/>
  <c r="AC561" i="4"/>
  <c r="AC557" i="4"/>
  <c r="AC553" i="4"/>
  <c r="AC549" i="4"/>
  <c r="AC545" i="4"/>
  <c r="AC541" i="4"/>
  <c r="AC537" i="4"/>
  <c r="AC533" i="4"/>
  <c r="AC529" i="4"/>
  <c r="AC520" i="4"/>
  <c r="AC516" i="4"/>
  <c r="AC512" i="4"/>
  <c r="AC508" i="4"/>
  <c r="AC504" i="4"/>
  <c r="AC500" i="4"/>
  <c r="AC496" i="4"/>
  <c r="AC492" i="4"/>
  <c r="AC488" i="4"/>
  <c r="AC484" i="4"/>
  <c r="AC475" i="4"/>
  <c r="AC471" i="4"/>
  <c r="AC467" i="4"/>
  <c r="AC463" i="4"/>
  <c r="AC459" i="4"/>
  <c r="AC455" i="4"/>
  <c r="AC451" i="4"/>
  <c r="AC447" i="4"/>
  <c r="AC443" i="4"/>
  <c r="AC436" i="4"/>
  <c r="AC432" i="4"/>
  <c r="AC428" i="4"/>
  <c r="AC424" i="4"/>
  <c r="AC420" i="4"/>
  <c r="AC416" i="4"/>
  <c r="AC412" i="4"/>
  <c r="AC408" i="4"/>
  <c r="AC404" i="4"/>
  <c r="AC400" i="4"/>
  <c r="AC392" i="4"/>
  <c r="AC388" i="4"/>
  <c r="AC384" i="4"/>
  <c r="AC380" i="4"/>
  <c r="AC376" i="4"/>
  <c r="AC372" i="4"/>
  <c r="AC368" i="4"/>
  <c r="AC364" i="4"/>
  <c r="AC360" i="4"/>
  <c r="AC356" i="4"/>
  <c r="AC347" i="4"/>
  <c r="AC343" i="4"/>
  <c r="AC339" i="4"/>
  <c r="AC335" i="4"/>
  <c r="AC331" i="4"/>
  <c r="AC326" i="4"/>
  <c r="AC322" i="4"/>
  <c r="AC318" i="4"/>
  <c r="AC314" i="4"/>
  <c r="AC307" i="4"/>
  <c r="AC303" i="4"/>
  <c r="AC299" i="4"/>
  <c r="AC295" i="4"/>
  <c r="AC291" i="4"/>
  <c r="AC287" i="4"/>
  <c r="AC283" i="4"/>
  <c r="AC279" i="4"/>
  <c r="AC275" i="4"/>
  <c r="AC271" i="4"/>
  <c r="AC267" i="4"/>
  <c r="AC261" i="4"/>
  <c r="AC257" i="4"/>
  <c r="AC253" i="4"/>
  <c r="AC248" i="4"/>
  <c r="AC244" i="4"/>
  <c r="AC240" i="4"/>
  <c r="AC236" i="4"/>
  <c r="AC232" i="4"/>
  <c r="AC228" i="4"/>
  <c r="AC224" i="4"/>
  <c r="AC220" i="4"/>
  <c r="AC212" i="4"/>
  <c r="AC208" i="4"/>
  <c r="AC204" i="4"/>
  <c r="AC200" i="4"/>
  <c r="AC196" i="4"/>
  <c r="AC192" i="4"/>
  <c r="AC188" i="4"/>
  <c r="AC183" i="4"/>
  <c r="AC179" i="4"/>
  <c r="AC175" i="4"/>
  <c r="AC166" i="4"/>
  <c r="AC162" i="4"/>
  <c r="AC158" i="4"/>
  <c r="AC154" i="4"/>
  <c r="AC150" i="4"/>
  <c r="AC146" i="4"/>
  <c r="AC142" i="4"/>
  <c r="AC138" i="4"/>
  <c r="AC134" i="4"/>
  <c r="AC125" i="4"/>
  <c r="AC121" i="4"/>
  <c r="AC117" i="4"/>
  <c r="AC113" i="4"/>
  <c r="AC109" i="4"/>
  <c r="AC105" i="4"/>
  <c r="AC101" i="4"/>
  <c r="AC97" i="4"/>
  <c r="AC93" i="4"/>
  <c r="AC89" i="4"/>
  <c r="AC83" i="4"/>
  <c r="AC79" i="4"/>
  <c r="AC75" i="4"/>
  <c r="AC71" i="4"/>
  <c r="AC67" i="4"/>
  <c r="AC62" i="4"/>
  <c r="AC58" i="4"/>
  <c r="AC54" i="4"/>
  <c r="AC50" i="4"/>
  <c r="AC46" i="4"/>
  <c r="AC42" i="4"/>
  <c r="AC36" i="4"/>
  <c r="AC32" i="4"/>
  <c r="AC28" i="4"/>
  <c r="AC24" i="4"/>
  <c r="AC20" i="4"/>
  <c r="AC15" i="4"/>
  <c r="AC11" i="4"/>
  <c r="AC7" i="4"/>
  <c r="AC3" i="4"/>
  <c r="Q4425" i="4"/>
  <c r="Q4424" i="4"/>
  <c r="Q4423" i="4"/>
  <c r="Q4422" i="4"/>
  <c r="Q4421" i="4"/>
  <c r="Q4420" i="4"/>
  <c r="Q4419" i="4"/>
  <c r="Q4418" i="4"/>
  <c r="Q4417" i="4"/>
  <c r="Q4416" i="4"/>
  <c r="Q4415" i="4"/>
  <c r="Q4414" i="4"/>
  <c r="Q4413" i="4"/>
  <c r="Q4412" i="4"/>
  <c r="Q4411" i="4"/>
  <c r="Q4410" i="4"/>
  <c r="Q4409" i="4"/>
  <c r="Q4408" i="4"/>
  <c r="Q4407" i="4"/>
  <c r="Q4406" i="4"/>
  <c r="Q4405" i="4"/>
  <c r="Q4404" i="4"/>
  <c r="Q4403" i="4"/>
  <c r="Q4402" i="4"/>
  <c r="Q4401" i="4"/>
  <c r="Q4400" i="4"/>
  <c r="Q4399" i="4"/>
  <c r="Q4398" i="4"/>
  <c r="Q4397" i="4"/>
  <c r="Q4396" i="4"/>
  <c r="Q4395" i="4"/>
  <c r="Q4394" i="4"/>
  <c r="Q4393" i="4"/>
  <c r="Q4392" i="4"/>
  <c r="Q4391" i="4"/>
  <c r="Q4390" i="4"/>
  <c r="Q4389" i="4"/>
  <c r="Q4388" i="4"/>
  <c r="Q4387" i="4"/>
  <c r="Q4386" i="4"/>
  <c r="Q4385" i="4"/>
  <c r="Q4384" i="4"/>
  <c r="Q4383" i="4"/>
  <c r="Q4382" i="4"/>
  <c r="Q4381" i="4"/>
  <c r="Q4380" i="4"/>
  <c r="Q4379" i="4"/>
  <c r="Q4378" i="4"/>
  <c r="Q4377" i="4"/>
  <c r="Q4376" i="4"/>
  <c r="Q4375" i="4"/>
  <c r="Q4374" i="4"/>
  <c r="Q4373" i="4"/>
  <c r="Q4372" i="4"/>
  <c r="Q4371" i="4"/>
  <c r="Q4370" i="4"/>
  <c r="Q4369" i="4"/>
  <c r="Q4368" i="4"/>
  <c r="Q4367" i="4"/>
  <c r="Q4366" i="4"/>
  <c r="Q4365" i="4"/>
  <c r="Q4364" i="4"/>
  <c r="Q4363" i="4"/>
  <c r="Q4362" i="4"/>
  <c r="Q4361" i="4"/>
  <c r="Q4360" i="4"/>
  <c r="Q4359" i="4"/>
  <c r="Q4358" i="4"/>
  <c r="Q4357" i="4"/>
  <c r="Q4356" i="4"/>
  <c r="Q4355" i="4"/>
  <c r="Q4354" i="4"/>
  <c r="Q4353" i="4"/>
  <c r="Q4352" i="4"/>
  <c r="Q4351" i="4"/>
  <c r="Q4350" i="4"/>
  <c r="Q4349" i="4"/>
  <c r="Q4348" i="4"/>
  <c r="Q4347" i="4"/>
  <c r="Q4346" i="4"/>
  <c r="Q4345" i="4"/>
  <c r="Q4344" i="4"/>
  <c r="Q4343" i="4"/>
  <c r="Q4342" i="4"/>
  <c r="Q4341" i="4"/>
  <c r="Q4340" i="4"/>
  <c r="Q4339" i="4"/>
  <c r="Q4338" i="4"/>
  <c r="Q4337" i="4"/>
  <c r="Q4336" i="4"/>
  <c r="Q4335" i="4"/>
  <c r="Q4334" i="4"/>
  <c r="Q4333" i="4"/>
  <c r="Q4332" i="4"/>
  <c r="Q4331" i="4"/>
  <c r="Q4330" i="4"/>
  <c r="Q4329" i="4"/>
  <c r="Q4328" i="4"/>
  <c r="Q4327" i="4"/>
  <c r="Q4326" i="4"/>
  <c r="Q4325" i="4"/>
  <c r="Q4324" i="4"/>
  <c r="Q4323" i="4"/>
  <c r="Q4322" i="4"/>
  <c r="Q4321" i="4"/>
  <c r="Q4320" i="4"/>
  <c r="Q4319" i="4"/>
  <c r="Q4318" i="4"/>
  <c r="Q4317" i="4"/>
  <c r="Q4316" i="4"/>
  <c r="Q4315" i="4"/>
  <c r="Q4314" i="4"/>
  <c r="Q4313" i="4"/>
  <c r="Q4312" i="4"/>
  <c r="Q4311" i="4"/>
  <c r="Q4310" i="4"/>
  <c r="Q4309" i="4"/>
  <c r="Q4308" i="4"/>
  <c r="Q4307" i="4"/>
  <c r="Q4306" i="4"/>
  <c r="Q4305" i="4"/>
  <c r="Q4304" i="4"/>
  <c r="Q4303" i="4"/>
  <c r="Q4302" i="4"/>
  <c r="Q4301" i="4"/>
  <c r="Q4300" i="4"/>
  <c r="Q4299" i="4"/>
  <c r="Q4298" i="4"/>
  <c r="Q4297" i="4"/>
  <c r="Q4296" i="4"/>
  <c r="Q4295" i="4"/>
  <c r="Q4294" i="4"/>
  <c r="Q4293" i="4"/>
  <c r="Q4292" i="4"/>
  <c r="Q4291" i="4"/>
  <c r="Q4290" i="4"/>
  <c r="Q4289" i="4"/>
  <c r="Q4288" i="4"/>
  <c r="Q4287" i="4"/>
  <c r="Q4286" i="4"/>
  <c r="Q4285" i="4"/>
  <c r="Q4284" i="4"/>
  <c r="Q4283" i="4"/>
  <c r="Q4282" i="4"/>
  <c r="Q4281" i="4"/>
  <c r="Q4280" i="4"/>
  <c r="Q4279" i="4"/>
  <c r="Q4278" i="4"/>
  <c r="Q4277" i="4"/>
  <c r="Q4276" i="4"/>
  <c r="Q4275" i="4"/>
  <c r="Q4274" i="4"/>
  <c r="Q4273" i="4"/>
  <c r="Q4272" i="4"/>
  <c r="Q4271" i="4"/>
  <c r="Q4270" i="4"/>
  <c r="Q4269" i="4"/>
  <c r="Q4268" i="4"/>
  <c r="Q4267" i="4"/>
  <c r="Q4266" i="4"/>
  <c r="Q4265" i="4"/>
  <c r="Q4264" i="4"/>
  <c r="Q4263" i="4"/>
  <c r="Q4262" i="4"/>
  <c r="Q4261" i="4"/>
  <c r="Q4260" i="4"/>
  <c r="Q4259" i="4"/>
  <c r="Q4258" i="4"/>
  <c r="Q4257" i="4"/>
  <c r="Q4256" i="4"/>
  <c r="Q4255" i="4"/>
  <c r="Q4254" i="4"/>
  <c r="Q4253" i="4"/>
  <c r="Q4252" i="4"/>
  <c r="Q4251" i="4"/>
  <c r="Q4250" i="4"/>
  <c r="Q4249" i="4"/>
  <c r="Q4248" i="4"/>
  <c r="Q4247" i="4"/>
  <c r="Q4246" i="4"/>
  <c r="Q4245" i="4"/>
  <c r="Q4244" i="4"/>
  <c r="Q4243" i="4"/>
  <c r="Q4242" i="4"/>
  <c r="Q4241" i="4"/>
  <c r="Q4240" i="4"/>
  <c r="Q4239" i="4"/>
  <c r="Q4238" i="4"/>
  <c r="Q4237" i="4"/>
  <c r="Q4236" i="4"/>
  <c r="Q4235" i="4"/>
  <c r="Q4234" i="4"/>
  <c r="Q4233" i="4"/>
  <c r="Q4232" i="4"/>
  <c r="Q4231" i="4"/>
  <c r="Q4230" i="4"/>
  <c r="Q4229" i="4"/>
  <c r="Q4228" i="4"/>
  <c r="Q4227" i="4"/>
  <c r="Q4226" i="4"/>
  <c r="Q4225" i="4"/>
  <c r="Q4224" i="4"/>
  <c r="Q4223" i="4"/>
  <c r="Q4222" i="4"/>
  <c r="Q4221" i="4"/>
  <c r="Q4220" i="4"/>
  <c r="Q4219" i="4"/>
  <c r="Q4218" i="4"/>
  <c r="Q4217" i="4"/>
  <c r="Q4216" i="4"/>
  <c r="Q4215" i="4"/>
  <c r="Q4214" i="4"/>
  <c r="Q4213" i="4"/>
  <c r="Q4212" i="4"/>
  <c r="Q4211" i="4"/>
  <c r="Q4210" i="4"/>
  <c r="Q4209" i="4"/>
  <c r="Q4208" i="4"/>
  <c r="Q4207" i="4"/>
  <c r="Q4206" i="4"/>
  <c r="Q4205" i="4"/>
  <c r="Q4204" i="4"/>
  <c r="Q4203" i="4"/>
  <c r="Q4202" i="4"/>
  <c r="Q4201" i="4"/>
  <c r="Q4200" i="4"/>
  <c r="Q4199" i="4"/>
  <c r="Q4198" i="4"/>
  <c r="Q4197" i="4"/>
  <c r="Q4196" i="4"/>
  <c r="Q4195" i="4"/>
  <c r="Q4194" i="4"/>
  <c r="Q4193" i="4"/>
  <c r="Q4192" i="4"/>
  <c r="Q4191" i="4"/>
  <c r="Q4190" i="4"/>
  <c r="Q4189" i="4"/>
  <c r="Q4188" i="4"/>
  <c r="Q4187" i="4"/>
  <c r="Q4186" i="4"/>
  <c r="Q4185" i="4"/>
  <c r="Q4184" i="4"/>
  <c r="Q4183" i="4"/>
  <c r="Q4182" i="4"/>
  <c r="Q4181" i="4"/>
  <c r="Q4180" i="4"/>
  <c r="Q4179" i="4"/>
  <c r="Q4178" i="4"/>
  <c r="Q4177" i="4"/>
  <c r="Q4176" i="4"/>
  <c r="Q4175" i="4"/>
  <c r="Q4174" i="4"/>
  <c r="Q4173" i="4"/>
  <c r="Q4172" i="4"/>
  <c r="Q4171" i="4"/>
  <c r="Q4170" i="4"/>
  <c r="Q4169" i="4"/>
  <c r="Q4168" i="4"/>
  <c r="Q4167" i="4"/>
  <c r="Q4166" i="4"/>
  <c r="Q4165" i="4"/>
  <c r="Q4164" i="4"/>
  <c r="Q4163" i="4"/>
  <c r="Q4162" i="4"/>
  <c r="Q4161" i="4"/>
  <c r="Q4160" i="4"/>
  <c r="Q4159" i="4"/>
  <c r="Q4158" i="4"/>
  <c r="Q4157" i="4"/>
  <c r="Q4156" i="4"/>
  <c r="Q4155" i="4"/>
  <c r="Q4154" i="4"/>
  <c r="Q4153" i="4"/>
  <c r="Q4152" i="4"/>
  <c r="Q4151" i="4"/>
  <c r="Q4150" i="4"/>
  <c r="Q4149" i="4"/>
  <c r="Q4148" i="4"/>
  <c r="Q4147" i="4"/>
  <c r="Q4146" i="4"/>
  <c r="Q4145" i="4"/>
  <c r="Q4144" i="4"/>
  <c r="Q4143" i="4"/>
  <c r="Q4142" i="4"/>
  <c r="Q4141" i="4"/>
  <c r="Q4140" i="4"/>
  <c r="Q4139" i="4"/>
  <c r="Q4138" i="4"/>
  <c r="Q4137" i="4"/>
  <c r="Q4136" i="4"/>
  <c r="Q4135" i="4"/>
  <c r="Q4134" i="4"/>
  <c r="Q4133" i="4"/>
  <c r="Q4132" i="4"/>
  <c r="Q4131" i="4"/>
  <c r="Q4130" i="4"/>
  <c r="Q4129" i="4"/>
  <c r="Q4128" i="4"/>
  <c r="Q4127" i="4"/>
  <c r="Q4126" i="4"/>
  <c r="Q4125" i="4"/>
  <c r="Q4124" i="4"/>
  <c r="Q4123" i="4"/>
  <c r="Q4122" i="4"/>
  <c r="Q4121" i="4"/>
  <c r="Q4120" i="4"/>
  <c r="Q4119" i="4"/>
  <c r="Q4118" i="4"/>
  <c r="Q4117" i="4"/>
  <c r="Q4116" i="4"/>
  <c r="Q4115" i="4"/>
  <c r="Q4114" i="4"/>
  <c r="Q4113" i="4"/>
  <c r="Q4112" i="4"/>
  <c r="Q4111" i="4"/>
  <c r="Q4110" i="4"/>
  <c r="Q4109" i="4"/>
  <c r="Q4108" i="4"/>
  <c r="Q4107" i="4"/>
  <c r="Q4106" i="4"/>
  <c r="Q4105" i="4"/>
  <c r="Q4104" i="4"/>
  <c r="Q4103" i="4"/>
  <c r="Q4102" i="4"/>
  <c r="Q4101" i="4"/>
  <c r="Q4100" i="4"/>
  <c r="Q4099" i="4"/>
  <c r="Q4098" i="4"/>
  <c r="Q4097" i="4"/>
  <c r="Q4096" i="4"/>
  <c r="Q4095" i="4"/>
  <c r="Q4094" i="4"/>
  <c r="Q4093" i="4"/>
  <c r="Q4092" i="4"/>
  <c r="Q4091" i="4"/>
  <c r="Q4090" i="4"/>
  <c r="Q4089" i="4"/>
  <c r="Q4088" i="4"/>
  <c r="Q4087" i="4"/>
  <c r="Q4086" i="4"/>
  <c r="Q4085" i="4"/>
  <c r="Q4084" i="4"/>
  <c r="Q4083" i="4"/>
  <c r="Q4082" i="4"/>
  <c r="Q4081" i="4"/>
  <c r="Q4080" i="4"/>
  <c r="Q4079" i="4"/>
  <c r="Q4078" i="4"/>
  <c r="Q4077" i="4"/>
  <c r="Q4076" i="4"/>
  <c r="Q4075" i="4"/>
  <c r="Q4074" i="4"/>
  <c r="Q4073" i="4"/>
  <c r="Q4072" i="4"/>
  <c r="Q4071" i="4"/>
  <c r="Q4070" i="4"/>
  <c r="Q4069" i="4"/>
  <c r="Q4068" i="4"/>
  <c r="Q4067" i="4"/>
  <c r="Q4066" i="4"/>
  <c r="Q4065" i="4"/>
  <c r="Q4064" i="4"/>
  <c r="Q4063" i="4"/>
  <c r="Q4062" i="4"/>
  <c r="Q4061" i="4"/>
  <c r="Q4060" i="4"/>
  <c r="Q4059" i="4"/>
  <c r="Q4058" i="4"/>
  <c r="Q4057" i="4"/>
  <c r="Q4056" i="4"/>
  <c r="Q4055" i="4"/>
  <c r="Q4054" i="4"/>
  <c r="Q4053" i="4"/>
  <c r="Q4052" i="4"/>
  <c r="Q4051" i="4"/>
  <c r="Q4050" i="4"/>
  <c r="Q4049" i="4"/>
  <c r="Q4048" i="4"/>
  <c r="Q4047" i="4"/>
  <c r="Q4046" i="4"/>
  <c r="Q4045" i="4"/>
  <c r="Q4044" i="4"/>
  <c r="Q4043" i="4"/>
  <c r="Q4042" i="4"/>
  <c r="Q4041" i="4"/>
  <c r="Q4040" i="4"/>
  <c r="Q4039" i="4"/>
  <c r="Q4038" i="4"/>
  <c r="Q4037" i="4"/>
  <c r="Q4036" i="4"/>
  <c r="Q4035" i="4"/>
  <c r="Q4034" i="4"/>
  <c r="Q4033" i="4"/>
  <c r="Q4032" i="4"/>
  <c r="Q4031" i="4"/>
  <c r="Q4030" i="4"/>
  <c r="Q4029" i="4"/>
  <c r="Q4028" i="4"/>
  <c r="Q4027" i="4"/>
  <c r="Q4026" i="4"/>
  <c r="Q4025" i="4"/>
  <c r="Q4024" i="4"/>
  <c r="Q4023" i="4"/>
  <c r="Q4022" i="4"/>
  <c r="Q4021" i="4"/>
  <c r="Q4020" i="4"/>
  <c r="Q4019" i="4"/>
  <c r="Q4018" i="4"/>
  <c r="Q4017" i="4"/>
  <c r="Q4016" i="4"/>
  <c r="Q4015" i="4"/>
  <c r="Q4014" i="4"/>
  <c r="Q4013" i="4"/>
  <c r="Q4012" i="4"/>
  <c r="Q4011" i="4"/>
  <c r="Q4010" i="4"/>
  <c r="Q4009" i="4"/>
  <c r="Q4008" i="4"/>
  <c r="Q4007" i="4"/>
  <c r="Q4006" i="4"/>
  <c r="Q4005" i="4"/>
  <c r="Q4004" i="4"/>
  <c r="Q4003" i="4"/>
  <c r="Q4002" i="4"/>
  <c r="Q4001" i="4"/>
  <c r="Q4000" i="4"/>
  <c r="Q3999" i="4"/>
  <c r="Q3998" i="4"/>
  <c r="Q3997" i="4"/>
  <c r="Q3996" i="4"/>
  <c r="Q3995" i="4"/>
  <c r="Q3994" i="4"/>
  <c r="Q3993" i="4"/>
  <c r="Q3992" i="4"/>
  <c r="Q3991" i="4"/>
  <c r="Q3990" i="4"/>
  <c r="Q3989" i="4"/>
  <c r="Q3988" i="4"/>
  <c r="Q3987" i="4"/>
  <c r="Q3986" i="4"/>
  <c r="Q3985" i="4"/>
  <c r="Q3984" i="4"/>
  <c r="Q3983" i="4"/>
  <c r="Q3982" i="4"/>
  <c r="Q3981" i="4"/>
  <c r="Q3980" i="4"/>
  <c r="Q3979" i="4"/>
  <c r="Q3978" i="4"/>
  <c r="Q3977" i="4"/>
  <c r="Q3976" i="4"/>
  <c r="Q3975" i="4"/>
  <c r="Q3974" i="4"/>
  <c r="Q3973" i="4"/>
  <c r="Q3972" i="4"/>
  <c r="Q3971" i="4"/>
  <c r="Q3970" i="4"/>
  <c r="Q3969" i="4"/>
  <c r="Q3968" i="4"/>
  <c r="Q3967" i="4"/>
  <c r="Q3966" i="4"/>
  <c r="Q3965" i="4"/>
  <c r="Q3964" i="4"/>
  <c r="Q3963" i="4"/>
  <c r="Q3962" i="4"/>
  <c r="Q3961" i="4"/>
  <c r="Q3960" i="4"/>
  <c r="Q3959" i="4"/>
  <c r="Q3958" i="4"/>
  <c r="Q3957" i="4"/>
  <c r="Q3956" i="4"/>
  <c r="Q3955" i="4"/>
  <c r="Q3954" i="4"/>
  <c r="Q3953" i="4"/>
  <c r="Q3952" i="4"/>
  <c r="Q3951" i="4"/>
  <c r="Q3950" i="4"/>
  <c r="Q3949" i="4"/>
  <c r="Q3948" i="4"/>
  <c r="Q3947" i="4"/>
  <c r="Q3946" i="4"/>
  <c r="Q3945" i="4"/>
  <c r="Q3944" i="4"/>
  <c r="Q3943" i="4"/>
  <c r="Q3942" i="4"/>
  <c r="Q3941" i="4"/>
  <c r="Q3940" i="4"/>
  <c r="Q3939" i="4"/>
  <c r="Q3938" i="4"/>
  <c r="Q3937" i="4"/>
  <c r="Q3936" i="4"/>
  <c r="Q3935" i="4"/>
  <c r="Q3934" i="4"/>
  <c r="Q3933" i="4"/>
  <c r="Q3932" i="4"/>
  <c r="Q3931" i="4"/>
  <c r="Q3930" i="4"/>
  <c r="Q3929" i="4"/>
  <c r="Q3928" i="4"/>
  <c r="Q3927" i="4"/>
  <c r="Q3926" i="4"/>
  <c r="Q3925" i="4"/>
  <c r="Q3924" i="4"/>
  <c r="Q3923" i="4"/>
  <c r="Q3922" i="4"/>
  <c r="Q3921" i="4"/>
  <c r="Q3920" i="4"/>
  <c r="Q3919" i="4"/>
  <c r="Q3918" i="4"/>
  <c r="Q3917" i="4"/>
  <c r="Q3916" i="4"/>
  <c r="Q3915" i="4"/>
  <c r="Q3914" i="4"/>
  <c r="Q3913" i="4"/>
  <c r="Q3912" i="4"/>
  <c r="Q3911" i="4"/>
  <c r="Q3910" i="4"/>
  <c r="Q3909" i="4"/>
  <c r="Q3908" i="4"/>
  <c r="Q3907" i="4"/>
  <c r="Q3906" i="4"/>
  <c r="Q3905" i="4"/>
  <c r="Q3904" i="4"/>
  <c r="Q3903" i="4"/>
  <c r="Q3902" i="4"/>
  <c r="Q3901" i="4"/>
  <c r="Q3900" i="4"/>
  <c r="Q3899" i="4"/>
  <c r="Q3898" i="4"/>
  <c r="Q3897" i="4"/>
  <c r="Q3896" i="4"/>
  <c r="Q3895" i="4"/>
  <c r="Q3894" i="4"/>
  <c r="Q3893" i="4"/>
  <c r="Q3892" i="4"/>
  <c r="Q3891" i="4"/>
  <c r="Q3890" i="4"/>
  <c r="Q3889" i="4"/>
  <c r="Q3888" i="4"/>
  <c r="Q3887" i="4"/>
  <c r="Q3886" i="4"/>
  <c r="Q3885" i="4"/>
  <c r="Q3884" i="4"/>
  <c r="Q3883" i="4"/>
  <c r="Q3882" i="4"/>
  <c r="Q3881" i="4"/>
  <c r="Q3880" i="4"/>
  <c r="Q3879" i="4"/>
  <c r="Q3878" i="4"/>
  <c r="Q3877" i="4"/>
  <c r="Q3876" i="4"/>
  <c r="Q3875" i="4"/>
  <c r="Q3874" i="4"/>
  <c r="Q3873" i="4"/>
  <c r="Q3872" i="4"/>
  <c r="Q3871" i="4"/>
  <c r="Q3870" i="4"/>
  <c r="Q3869" i="4"/>
  <c r="Q3868" i="4"/>
  <c r="Q3867" i="4"/>
  <c r="Q3866" i="4"/>
  <c r="Q3865" i="4"/>
  <c r="Q3864" i="4"/>
  <c r="Q3863" i="4"/>
  <c r="Q3862" i="4"/>
  <c r="Q3861" i="4"/>
  <c r="Q3860" i="4"/>
  <c r="Q3859" i="4"/>
  <c r="Q3858" i="4"/>
  <c r="Q3857" i="4"/>
  <c r="Q3856" i="4"/>
  <c r="Q3855" i="4"/>
  <c r="Q3854" i="4"/>
  <c r="Q3853" i="4"/>
  <c r="Q3852" i="4"/>
  <c r="Q3851" i="4"/>
  <c r="Q3850" i="4"/>
  <c r="Q3849" i="4"/>
  <c r="Q3848" i="4"/>
  <c r="Q3847" i="4"/>
  <c r="Q3846" i="4"/>
  <c r="Q3845" i="4"/>
  <c r="Q3844" i="4"/>
  <c r="Q3843" i="4"/>
  <c r="Q3842" i="4"/>
  <c r="Q3841" i="4"/>
  <c r="Q3840" i="4"/>
  <c r="Q3839" i="4"/>
  <c r="Q3838" i="4"/>
  <c r="Q3837" i="4"/>
  <c r="Q3836" i="4"/>
  <c r="Q3835" i="4"/>
  <c r="Q3834" i="4"/>
  <c r="Q3833" i="4"/>
  <c r="Q3832" i="4"/>
  <c r="Q3831" i="4"/>
  <c r="Q3830" i="4"/>
  <c r="Q3829" i="4"/>
  <c r="Q3828" i="4"/>
  <c r="Q3827" i="4"/>
  <c r="Q3826" i="4"/>
  <c r="Q3825" i="4"/>
  <c r="Q3824" i="4"/>
  <c r="Q3823" i="4"/>
  <c r="Q3822" i="4"/>
  <c r="Q3821" i="4"/>
  <c r="Q3820" i="4"/>
  <c r="Q3819" i="4"/>
  <c r="Q3818" i="4"/>
  <c r="Q3817" i="4"/>
  <c r="Q3816" i="4"/>
  <c r="Q3815" i="4"/>
  <c r="Q3814" i="4"/>
  <c r="Q3813" i="4"/>
  <c r="Q3812" i="4"/>
  <c r="Q3811" i="4"/>
  <c r="Q3810" i="4"/>
  <c r="Q3809" i="4"/>
  <c r="Q3808" i="4"/>
  <c r="Q3807" i="4"/>
  <c r="Q3806" i="4"/>
  <c r="Q3805" i="4"/>
  <c r="Q3804" i="4"/>
  <c r="Q3803" i="4"/>
  <c r="Q3802" i="4"/>
  <c r="Q3801" i="4"/>
  <c r="Q3800" i="4"/>
  <c r="Q3799" i="4"/>
  <c r="Q3798" i="4"/>
  <c r="Q3797" i="4"/>
  <c r="Q3796" i="4"/>
  <c r="Q3795" i="4"/>
  <c r="Q3794" i="4"/>
  <c r="Q3793" i="4"/>
  <c r="Q3792" i="4"/>
  <c r="Q3791" i="4"/>
  <c r="Q3790" i="4"/>
  <c r="Q3789" i="4"/>
  <c r="Q3788" i="4"/>
  <c r="Q3787" i="4"/>
  <c r="Q3786" i="4"/>
  <c r="Q3785" i="4"/>
  <c r="Q3784" i="4"/>
  <c r="Q3783" i="4"/>
  <c r="Q3782" i="4"/>
  <c r="Q3781" i="4"/>
  <c r="Q3780" i="4"/>
  <c r="Q3779" i="4"/>
  <c r="Q3778" i="4"/>
  <c r="Q3777" i="4"/>
  <c r="Q3776" i="4"/>
  <c r="Q3775" i="4"/>
  <c r="Q3774" i="4"/>
  <c r="Q3773" i="4"/>
  <c r="Q3772" i="4"/>
  <c r="Q3771" i="4"/>
  <c r="Q3770" i="4"/>
  <c r="Q3769" i="4"/>
  <c r="Q3768" i="4"/>
  <c r="Q3767" i="4"/>
  <c r="Q3766" i="4"/>
  <c r="Q3765" i="4"/>
  <c r="Q3764" i="4"/>
  <c r="Q3763" i="4"/>
  <c r="Q3762" i="4"/>
  <c r="Q3761" i="4"/>
  <c r="Q3760" i="4"/>
  <c r="Q3759" i="4"/>
  <c r="Q3758" i="4"/>
  <c r="Q3757" i="4"/>
  <c r="Q3756" i="4"/>
  <c r="Q3755" i="4"/>
  <c r="Q3754" i="4"/>
  <c r="Q3753" i="4"/>
  <c r="Q3752" i="4"/>
  <c r="Q3751" i="4"/>
  <c r="Q3750" i="4"/>
  <c r="Q3749" i="4"/>
  <c r="Q3748" i="4"/>
  <c r="Q3747" i="4"/>
  <c r="Q3746" i="4"/>
  <c r="Q3745" i="4"/>
  <c r="Q3744" i="4"/>
  <c r="Q3743" i="4"/>
  <c r="Q3742" i="4"/>
  <c r="Q3741" i="4"/>
  <c r="Q3740" i="4"/>
  <c r="Q3739" i="4"/>
  <c r="Q3738" i="4"/>
  <c r="Q3737" i="4"/>
  <c r="Q3736" i="4"/>
  <c r="Q3735" i="4"/>
  <c r="Q3734" i="4"/>
  <c r="Q3733" i="4"/>
  <c r="Q3732" i="4"/>
  <c r="Q3731" i="4"/>
  <c r="Q3730" i="4"/>
  <c r="Q3729" i="4"/>
  <c r="Q3728" i="4"/>
  <c r="Q3727" i="4"/>
  <c r="Q3726" i="4"/>
  <c r="Q3725" i="4"/>
  <c r="Q3724" i="4"/>
  <c r="Q3723" i="4"/>
  <c r="Q3722" i="4"/>
  <c r="Q3721" i="4"/>
  <c r="Q3720" i="4"/>
  <c r="Q3719" i="4"/>
  <c r="Q3718" i="4"/>
  <c r="Q3717" i="4"/>
  <c r="Q3716" i="4"/>
  <c r="Q3715" i="4"/>
  <c r="Q3714" i="4"/>
  <c r="Q3713" i="4"/>
  <c r="Q3712" i="4"/>
  <c r="Q3711" i="4"/>
  <c r="Q3710" i="4"/>
  <c r="Q3709" i="4"/>
  <c r="Q3708" i="4"/>
  <c r="Q3707" i="4"/>
  <c r="Q3706" i="4"/>
  <c r="Q3705" i="4"/>
  <c r="Q3704" i="4"/>
  <c r="Q3703" i="4"/>
  <c r="Q3702" i="4"/>
  <c r="Q3701" i="4"/>
  <c r="Q3700" i="4"/>
  <c r="Q3699" i="4"/>
  <c r="Q3698" i="4"/>
  <c r="Q3697" i="4"/>
  <c r="Q3696" i="4"/>
  <c r="Q3695" i="4"/>
  <c r="Q3694" i="4"/>
  <c r="Q3693" i="4"/>
  <c r="Q3692" i="4"/>
  <c r="Q3691" i="4"/>
  <c r="Q3690" i="4"/>
  <c r="Q3689" i="4"/>
  <c r="Q3688" i="4"/>
  <c r="Q3687" i="4"/>
  <c r="Q3686" i="4"/>
  <c r="Q3685" i="4"/>
  <c r="Q3684" i="4"/>
  <c r="Q3683" i="4"/>
  <c r="Q3682" i="4"/>
  <c r="Q3681" i="4"/>
  <c r="Q3680" i="4"/>
  <c r="Q3679" i="4"/>
  <c r="Q3678" i="4"/>
  <c r="Q3677" i="4"/>
  <c r="Q3676" i="4"/>
  <c r="Q3675" i="4"/>
  <c r="Q3674" i="4"/>
  <c r="Q3673" i="4"/>
  <c r="Q3672" i="4"/>
  <c r="Q3671" i="4"/>
  <c r="Q3670" i="4"/>
  <c r="Q3669" i="4"/>
  <c r="Q3668" i="4"/>
  <c r="Q3667" i="4"/>
  <c r="Q3666" i="4"/>
  <c r="Q3665" i="4"/>
  <c r="Q3664" i="4"/>
  <c r="Q3663" i="4"/>
  <c r="Q3662" i="4"/>
  <c r="Q3661" i="4"/>
  <c r="Q3660" i="4"/>
  <c r="Q3659" i="4"/>
  <c r="Q3658" i="4"/>
  <c r="Q3657" i="4"/>
  <c r="Q3656" i="4"/>
  <c r="Q3655" i="4"/>
  <c r="Q3654" i="4"/>
  <c r="Q3653" i="4"/>
  <c r="Q3652" i="4"/>
  <c r="Q3651" i="4"/>
  <c r="Q3650" i="4"/>
  <c r="Q3649" i="4"/>
  <c r="Q3648" i="4"/>
  <c r="Q3647" i="4"/>
  <c r="Q3646" i="4"/>
  <c r="Q3645" i="4"/>
  <c r="Q3644" i="4"/>
  <c r="Q3643" i="4"/>
  <c r="Q3642" i="4"/>
  <c r="Q3641" i="4"/>
  <c r="Q3640" i="4"/>
  <c r="Q3639" i="4"/>
  <c r="Q3638" i="4"/>
  <c r="Q3637" i="4"/>
  <c r="Q3636" i="4"/>
  <c r="Q3635" i="4"/>
  <c r="Q3634" i="4"/>
  <c r="Q3633" i="4"/>
  <c r="Q3632" i="4"/>
  <c r="Q3631" i="4"/>
  <c r="Q3630" i="4"/>
  <c r="Q3629" i="4"/>
  <c r="Q3628" i="4"/>
  <c r="Q3627" i="4"/>
  <c r="Q3626" i="4"/>
  <c r="Q3625" i="4"/>
  <c r="Q3624" i="4"/>
  <c r="Q3623" i="4"/>
  <c r="Q3622" i="4"/>
  <c r="Q3621" i="4"/>
  <c r="Q3620" i="4"/>
  <c r="Q3619" i="4"/>
  <c r="Q3618" i="4"/>
  <c r="Q3617" i="4"/>
  <c r="Q3616" i="4"/>
  <c r="Q3615" i="4"/>
  <c r="Q3614" i="4"/>
  <c r="Q3613" i="4"/>
  <c r="Q3612" i="4"/>
  <c r="Q3611" i="4"/>
  <c r="Q3610" i="4"/>
  <c r="Q3609" i="4"/>
  <c r="Q3608" i="4"/>
  <c r="Q3607" i="4"/>
  <c r="Q3606" i="4"/>
  <c r="Q3605" i="4"/>
  <c r="Q3604" i="4"/>
  <c r="Q3603" i="4"/>
  <c r="Q3602" i="4"/>
  <c r="Q3601" i="4"/>
  <c r="Q3600" i="4"/>
  <c r="Q3599" i="4"/>
  <c r="Q3598" i="4"/>
  <c r="Q3597" i="4"/>
  <c r="Q3596" i="4"/>
  <c r="Q3595" i="4"/>
  <c r="Q3594" i="4"/>
  <c r="Q3593" i="4"/>
  <c r="Q3592" i="4"/>
  <c r="Q3591" i="4"/>
  <c r="Q3590" i="4"/>
  <c r="Q3589" i="4"/>
  <c r="Q3588" i="4"/>
  <c r="Q3587" i="4"/>
  <c r="Q3586" i="4"/>
  <c r="Q3585" i="4"/>
  <c r="Q3584" i="4"/>
  <c r="Q3583" i="4"/>
  <c r="Q3582" i="4"/>
  <c r="Q3581" i="4"/>
  <c r="Q3580" i="4"/>
  <c r="Q3579" i="4"/>
  <c r="Q3578" i="4"/>
  <c r="Q3577" i="4"/>
  <c r="Q3576" i="4"/>
  <c r="Q3575" i="4"/>
  <c r="Q3574" i="4"/>
  <c r="Q3573" i="4"/>
  <c r="Q3572" i="4"/>
  <c r="Q3571" i="4"/>
  <c r="Q3570" i="4"/>
  <c r="Q3569" i="4"/>
  <c r="Q3568" i="4"/>
  <c r="Q3567" i="4"/>
  <c r="Q3566" i="4"/>
  <c r="Q3565" i="4"/>
  <c r="Q3564" i="4"/>
  <c r="Q3563" i="4"/>
  <c r="Q3562" i="4"/>
  <c r="Q3561" i="4"/>
  <c r="Q3560" i="4"/>
  <c r="Q3559" i="4"/>
  <c r="Q3558" i="4"/>
  <c r="Q3557" i="4"/>
  <c r="Q3556" i="4"/>
  <c r="Q3555" i="4"/>
  <c r="Q3554" i="4"/>
  <c r="Q3553" i="4"/>
  <c r="Q3552" i="4"/>
  <c r="Q3551" i="4"/>
  <c r="Q3550" i="4"/>
  <c r="Q3549" i="4"/>
  <c r="Q3548" i="4"/>
  <c r="Q3547" i="4"/>
  <c r="Q3546" i="4"/>
  <c r="Q3545" i="4"/>
  <c r="Q3544" i="4"/>
  <c r="Q3543" i="4"/>
  <c r="Q3542" i="4"/>
  <c r="Q3541" i="4"/>
  <c r="Q3540" i="4"/>
  <c r="Q3539" i="4"/>
  <c r="Q3538" i="4"/>
  <c r="Q3537" i="4"/>
  <c r="Q3536" i="4"/>
  <c r="Q3535" i="4"/>
  <c r="Q3534" i="4"/>
  <c r="Q3533" i="4"/>
  <c r="Q3532" i="4"/>
  <c r="Q3531" i="4"/>
  <c r="Q3530" i="4"/>
  <c r="Q3529" i="4"/>
  <c r="Q3528" i="4"/>
  <c r="Q3527" i="4"/>
  <c r="Q3526" i="4"/>
  <c r="Q3525" i="4"/>
  <c r="Q3524" i="4"/>
  <c r="Q3523" i="4"/>
  <c r="Q3522" i="4"/>
  <c r="Q3521" i="4"/>
  <c r="Q3520" i="4"/>
  <c r="Q3519" i="4"/>
  <c r="Q3518" i="4"/>
  <c r="Q3517" i="4"/>
  <c r="Q3516" i="4"/>
  <c r="Q3515" i="4"/>
  <c r="Q3514" i="4"/>
  <c r="Q3513" i="4"/>
  <c r="Q3512" i="4"/>
  <c r="Q3511" i="4"/>
  <c r="Q3510" i="4"/>
  <c r="Q3509" i="4"/>
  <c r="Q3508" i="4"/>
  <c r="Q3507" i="4"/>
  <c r="Q3506" i="4"/>
  <c r="Q3505" i="4"/>
  <c r="Q3504" i="4"/>
  <c r="Q3503" i="4"/>
  <c r="Q3502" i="4"/>
  <c r="Q3501" i="4"/>
  <c r="Q3500" i="4"/>
  <c r="Q3499" i="4"/>
  <c r="Q3498" i="4"/>
  <c r="Q3497" i="4"/>
  <c r="Q3496" i="4"/>
  <c r="Q3495" i="4"/>
  <c r="Q3494" i="4"/>
  <c r="Q3493" i="4"/>
  <c r="Q3492" i="4"/>
  <c r="Q3491" i="4"/>
  <c r="Q3490" i="4"/>
  <c r="Q3489" i="4"/>
  <c r="Q3488" i="4"/>
  <c r="Q3487" i="4"/>
  <c r="Q3486" i="4"/>
  <c r="Q3485" i="4"/>
  <c r="Q3484" i="4"/>
  <c r="Q3483" i="4"/>
  <c r="Q3482" i="4"/>
  <c r="Q3481" i="4"/>
  <c r="Q3480" i="4"/>
  <c r="Q3479" i="4"/>
  <c r="Q3478" i="4"/>
  <c r="Q3477" i="4"/>
  <c r="Q3476" i="4"/>
  <c r="Q3475" i="4"/>
  <c r="Q3474" i="4"/>
  <c r="Q3473" i="4"/>
  <c r="Q3472" i="4"/>
  <c r="Q3471" i="4"/>
  <c r="Q3470" i="4"/>
  <c r="Q3469" i="4"/>
  <c r="Q3468" i="4"/>
  <c r="Q3467" i="4"/>
  <c r="Q3466" i="4"/>
  <c r="Q3465" i="4"/>
  <c r="Q3464" i="4"/>
  <c r="Q3463" i="4"/>
  <c r="Q3462" i="4"/>
  <c r="Q3461" i="4"/>
  <c r="Q3460" i="4"/>
  <c r="Q3459" i="4"/>
  <c r="Q3458" i="4"/>
  <c r="Q3457" i="4"/>
  <c r="Q3456" i="4"/>
  <c r="Q3455" i="4"/>
  <c r="Q3454" i="4"/>
  <c r="Q3453" i="4"/>
  <c r="Q3452" i="4"/>
  <c r="Q3451" i="4"/>
  <c r="Q3450" i="4"/>
  <c r="Q3449" i="4"/>
  <c r="Q3448" i="4"/>
  <c r="Q3447" i="4"/>
  <c r="Q3446" i="4"/>
  <c r="Q3445" i="4"/>
  <c r="Q3444" i="4"/>
  <c r="Q3443" i="4"/>
  <c r="Q3442" i="4"/>
  <c r="Q3441" i="4"/>
  <c r="Q3440" i="4"/>
  <c r="Q3439" i="4"/>
  <c r="Q3438" i="4"/>
  <c r="Q3437" i="4"/>
  <c r="Q3436" i="4"/>
  <c r="Q3435" i="4"/>
  <c r="Q3434" i="4"/>
  <c r="Q3433" i="4"/>
  <c r="Q3432" i="4"/>
  <c r="Q3431" i="4"/>
  <c r="Q3430" i="4"/>
  <c r="Q3429" i="4"/>
  <c r="Q3428" i="4"/>
  <c r="Q3427" i="4"/>
  <c r="Q3426" i="4"/>
  <c r="Q3425" i="4"/>
  <c r="Q3424" i="4"/>
  <c r="Q3423" i="4"/>
  <c r="Q3422" i="4"/>
  <c r="Q3421" i="4"/>
  <c r="Q3420" i="4"/>
  <c r="Q3419" i="4"/>
  <c r="Q3418" i="4"/>
  <c r="Q3417" i="4"/>
  <c r="Q3416" i="4"/>
  <c r="Q3415" i="4"/>
  <c r="Q3414" i="4"/>
  <c r="Q3413" i="4"/>
  <c r="Q3412" i="4"/>
  <c r="Q3411" i="4"/>
  <c r="Q3410" i="4"/>
  <c r="Q3409" i="4"/>
  <c r="Q3408" i="4"/>
  <c r="Q3407" i="4"/>
  <c r="Q3406" i="4"/>
  <c r="Q3405" i="4"/>
  <c r="Q3404" i="4"/>
  <c r="Q3403" i="4"/>
  <c r="Q3402" i="4"/>
  <c r="Q3401" i="4"/>
  <c r="Q3400" i="4"/>
  <c r="Q3399" i="4"/>
  <c r="Q3398" i="4"/>
  <c r="Q3397" i="4"/>
  <c r="Q3396" i="4"/>
  <c r="Q3395" i="4"/>
  <c r="Q3394" i="4"/>
  <c r="Q3393" i="4"/>
  <c r="Q3392" i="4"/>
  <c r="Q3391" i="4"/>
  <c r="Q3390" i="4"/>
  <c r="Q3389" i="4"/>
  <c r="Q3388" i="4"/>
  <c r="Q3387" i="4"/>
  <c r="Q3386" i="4"/>
  <c r="Q3385" i="4"/>
  <c r="Q3384" i="4"/>
  <c r="Q3383" i="4"/>
  <c r="Q3382" i="4"/>
  <c r="Q3381" i="4"/>
  <c r="Q3380" i="4"/>
  <c r="Q3379" i="4"/>
  <c r="Q3378" i="4"/>
  <c r="Q3377" i="4"/>
  <c r="Q3376" i="4"/>
  <c r="Q3375" i="4"/>
  <c r="Q3374" i="4"/>
  <c r="Q3373" i="4"/>
  <c r="Q3372" i="4"/>
  <c r="Q3371" i="4"/>
  <c r="Q3370" i="4"/>
  <c r="Q3369" i="4"/>
  <c r="Q3368" i="4"/>
  <c r="Q3367" i="4"/>
  <c r="Q3366" i="4"/>
  <c r="Q3365" i="4"/>
  <c r="Q3364" i="4"/>
  <c r="Q3363" i="4"/>
  <c r="Q3362" i="4"/>
  <c r="Q3361" i="4"/>
  <c r="Q3360" i="4"/>
  <c r="Q3359" i="4"/>
  <c r="Q3358" i="4"/>
  <c r="Q3357" i="4"/>
  <c r="Q3356" i="4"/>
  <c r="Q3355" i="4"/>
  <c r="Q3354" i="4"/>
  <c r="Q3353" i="4"/>
  <c r="Q3352" i="4"/>
  <c r="Q3351" i="4"/>
  <c r="Q3350" i="4"/>
  <c r="Q3349" i="4"/>
  <c r="Q3348" i="4"/>
  <c r="Q3347" i="4"/>
  <c r="Q3346" i="4"/>
  <c r="Q3345" i="4"/>
  <c r="Q3344" i="4"/>
  <c r="Q3343" i="4"/>
  <c r="Q3342" i="4"/>
  <c r="Q3341" i="4"/>
  <c r="Q3340" i="4"/>
  <c r="Q3339" i="4"/>
  <c r="Q3338" i="4"/>
  <c r="Q3337" i="4"/>
  <c r="Q3336" i="4"/>
  <c r="Q3335" i="4"/>
  <c r="Q3334" i="4"/>
  <c r="Q3333" i="4"/>
  <c r="Q3332" i="4"/>
  <c r="Q3331" i="4"/>
  <c r="Q3330" i="4"/>
  <c r="Q3329" i="4"/>
  <c r="Q3328" i="4"/>
  <c r="Q3327" i="4"/>
  <c r="Q3326" i="4"/>
  <c r="Q3325" i="4"/>
  <c r="Q3324" i="4"/>
  <c r="Q3323" i="4"/>
  <c r="Q3322" i="4"/>
  <c r="Q3321" i="4"/>
  <c r="Q3320" i="4"/>
  <c r="Q3319" i="4"/>
  <c r="Q3318" i="4"/>
  <c r="Q3317" i="4"/>
  <c r="Q3316" i="4"/>
  <c r="Q3315" i="4"/>
  <c r="Q3314" i="4"/>
  <c r="Q3313" i="4"/>
  <c r="Q3312" i="4"/>
  <c r="Q3311" i="4"/>
  <c r="Q3310" i="4"/>
  <c r="Q3309" i="4"/>
  <c r="Q3308" i="4"/>
  <c r="Q3307" i="4"/>
  <c r="Q3306" i="4"/>
  <c r="Q3305" i="4"/>
  <c r="Q3304" i="4"/>
  <c r="Q3303" i="4"/>
  <c r="Q3302" i="4"/>
  <c r="Q3301" i="4"/>
  <c r="Q3300" i="4"/>
  <c r="Q3299" i="4"/>
  <c r="Q3298" i="4"/>
  <c r="Q3297" i="4"/>
  <c r="Q3296" i="4"/>
  <c r="Q3295" i="4"/>
  <c r="Q3294" i="4"/>
  <c r="Q3293" i="4"/>
  <c r="Q3292" i="4"/>
  <c r="Q3291" i="4"/>
  <c r="Q3290" i="4"/>
  <c r="Q3289" i="4"/>
  <c r="Q3288" i="4"/>
  <c r="Q3287" i="4"/>
  <c r="Q3286" i="4"/>
  <c r="Q3285" i="4"/>
  <c r="Q3284" i="4"/>
  <c r="Q3283" i="4"/>
  <c r="Q3282" i="4"/>
  <c r="Q3281" i="4"/>
  <c r="Q3280" i="4"/>
  <c r="Q3279" i="4"/>
  <c r="Q3278" i="4"/>
  <c r="Q3277" i="4"/>
  <c r="Q3276" i="4"/>
  <c r="Q3275" i="4"/>
  <c r="Q3274" i="4"/>
  <c r="Q3273" i="4"/>
  <c r="Q3272" i="4"/>
  <c r="Q3271" i="4"/>
  <c r="Q3270" i="4"/>
  <c r="Q3269" i="4"/>
  <c r="Q3268" i="4"/>
  <c r="Q3267" i="4"/>
  <c r="Q3266" i="4"/>
  <c r="Q3265" i="4"/>
  <c r="Q3264" i="4"/>
  <c r="Q3263" i="4"/>
  <c r="Q3262" i="4"/>
  <c r="Q3261" i="4"/>
  <c r="Q3260" i="4"/>
  <c r="Q3259" i="4"/>
  <c r="Q3258" i="4"/>
  <c r="Q3257" i="4"/>
  <c r="Q3256" i="4"/>
  <c r="Q3255" i="4"/>
  <c r="Q3254" i="4"/>
  <c r="Q3253" i="4"/>
  <c r="Q3252" i="4"/>
  <c r="Q3251" i="4"/>
  <c r="Q3250" i="4"/>
  <c r="Q3249" i="4"/>
  <c r="Q3248" i="4"/>
  <c r="Q3247" i="4"/>
  <c r="Q3246" i="4"/>
  <c r="Q3245" i="4"/>
  <c r="Q3244" i="4"/>
  <c r="Q3243" i="4"/>
  <c r="Q3242" i="4"/>
  <c r="Q3241" i="4"/>
  <c r="Q3240" i="4"/>
  <c r="Q3239" i="4"/>
  <c r="Q3238" i="4"/>
  <c r="Q3237" i="4"/>
  <c r="Q3236" i="4"/>
  <c r="Q3235" i="4"/>
  <c r="Q3234" i="4"/>
  <c r="Q3233" i="4"/>
  <c r="Q3232" i="4"/>
  <c r="Q3231" i="4"/>
  <c r="Q3230" i="4"/>
  <c r="Q3229" i="4"/>
  <c r="Q3228" i="4"/>
  <c r="Q3227" i="4"/>
  <c r="Q3226" i="4"/>
  <c r="Q3225" i="4"/>
  <c r="Q3224" i="4"/>
  <c r="Q3223" i="4"/>
  <c r="Q3222" i="4"/>
  <c r="Q3221" i="4"/>
  <c r="Q3220" i="4"/>
  <c r="Q3219" i="4"/>
  <c r="Q3218" i="4"/>
  <c r="Q3217" i="4"/>
  <c r="Q3216" i="4"/>
  <c r="Q3215" i="4"/>
  <c r="Q3214" i="4"/>
  <c r="Q3213" i="4"/>
  <c r="Q3212" i="4"/>
  <c r="Q3211" i="4"/>
  <c r="Q3210" i="4"/>
  <c r="Q3209" i="4"/>
  <c r="Q3208" i="4"/>
  <c r="Q3207" i="4"/>
  <c r="Q3206" i="4"/>
  <c r="Q3205" i="4"/>
  <c r="Q3204" i="4"/>
  <c r="Q3203" i="4"/>
  <c r="Q3202" i="4"/>
  <c r="Q3201" i="4"/>
  <c r="Q3200" i="4"/>
  <c r="Q3199" i="4"/>
  <c r="Q3198" i="4"/>
  <c r="Q3197" i="4"/>
  <c r="Q3196" i="4"/>
  <c r="Q3195" i="4"/>
  <c r="Q3194" i="4"/>
  <c r="Q3193" i="4"/>
  <c r="Q3192" i="4"/>
  <c r="Q3191" i="4"/>
  <c r="Q3190" i="4"/>
  <c r="Q3189" i="4"/>
  <c r="Q3188" i="4"/>
  <c r="Q3187" i="4"/>
  <c r="Q3186" i="4"/>
  <c r="Q3185" i="4"/>
  <c r="Q3184" i="4"/>
  <c r="Q3183" i="4"/>
  <c r="Q3182" i="4"/>
  <c r="Q3181" i="4"/>
  <c r="Q3180" i="4"/>
  <c r="Q3179" i="4"/>
  <c r="Q3178" i="4"/>
  <c r="Q3177" i="4"/>
  <c r="Q3176" i="4"/>
  <c r="Q3175" i="4"/>
  <c r="Q3174" i="4"/>
  <c r="Q3173" i="4"/>
  <c r="Q3172" i="4"/>
  <c r="Q3171" i="4"/>
  <c r="Q3170" i="4"/>
  <c r="Q3169" i="4"/>
  <c r="Q3168" i="4"/>
  <c r="Q3167" i="4"/>
  <c r="Q3166" i="4"/>
  <c r="Q3165" i="4"/>
  <c r="Q3164" i="4"/>
  <c r="Q3163" i="4"/>
  <c r="Q3162" i="4"/>
  <c r="Q3161" i="4"/>
  <c r="Q3160" i="4"/>
  <c r="Q3159" i="4"/>
  <c r="Q3158" i="4"/>
  <c r="Q3157" i="4"/>
  <c r="Q3156" i="4"/>
  <c r="Q3155" i="4"/>
  <c r="Q3154" i="4"/>
  <c r="Q3153" i="4"/>
  <c r="Q3152" i="4"/>
  <c r="Q3151" i="4"/>
  <c r="Q3150" i="4"/>
  <c r="Q3149" i="4"/>
  <c r="Q3148" i="4"/>
  <c r="Q3147" i="4"/>
  <c r="Q3146" i="4"/>
  <c r="Q3145" i="4"/>
  <c r="Q3144" i="4"/>
  <c r="Q3143" i="4"/>
  <c r="Q3142" i="4"/>
  <c r="Q3141" i="4"/>
  <c r="Q3140" i="4"/>
  <c r="Q3139" i="4"/>
  <c r="Q3138" i="4"/>
  <c r="Q3137" i="4"/>
  <c r="Q3136" i="4"/>
  <c r="Q3135" i="4"/>
  <c r="Q3134" i="4"/>
  <c r="Q3133" i="4"/>
  <c r="Q3132" i="4"/>
  <c r="Q3131" i="4"/>
  <c r="Q3130" i="4"/>
  <c r="Q3129" i="4"/>
  <c r="Q3128" i="4"/>
  <c r="Q3127" i="4"/>
  <c r="Q3126" i="4"/>
  <c r="Q3125" i="4"/>
  <c r="Q3124" i="4"/>
  <c r="Q3123" i="4"/>
  <c r="Q3122" i="4"/>
  <c r="Q3121" i="4"/>
  <c r="Q3120" i="4"/>
  <c r="Q3119" i="4"/>
  <c r="Q3118" i="4"/>
  <c r="Q3117" i="4"/>
  <c r="Q3116" i="4"/>
  <c r="Q3115" i="4"/>
  <c r="Q3114" i="4"/>
  <c r="Q3113" i="4"/>
  <c r="Q3112" i="4"/>
  <c r="Q3111" i="4"/>
  <c r="Q3110" i="4"/>
  <c r="Q3109" i="4"/>
  <c r="Q3108" i="4"/>
  <c r="Q3107" i="4"/>
  <c r="Q3106" i="4"/>
  <c r="Q3105" i="4"/>
  <c r="Q3104" i="4"/>
  <c r="Q3103" i="4"/>
  <c r="Q3102" i="4"/>
  <c r="Q3101" i="4"/>
  <c r="Q3100" i="4"/>
  <c r="Q3099" i="4"/>
  <c r="Q3098" i="4"/>
  <c r="Q3097" i="4"/>
  <c r="Q3096" i="4"/>
  <c r="Q3095" i="4"/>
  <c r="Q3094" i="4"/>
  <c r="Q3093" i="4"/>
  <c r="Q3092" i="4"/>
  <c r="Q3091" i="4"/>
  <c r="Q3090" i="4"/>
  <c r="Q3089" i="4"/>
  <c r="Q3088" i="4"/>
  <c r="Q3087" i="4"/>
  <c r="Q3086" i="4"/>
  <c r="Q3085" i="4"/>
  <c r="Q3084" i="4"/>
  <c r="Q3083" i="4"/>
  <c r="Q3082" i="4"/>
  <c r="Q3081" i="4"/>
  <c r="Q3080" i="4"/>
  <c r="Q3079" i="4"/>
  <c r="Q3078" i="4"/>
  <c r="Q3077" i="4"/>
  <c r="Q3076" i="4"/>
  <c r="Q3075" i="4"/>
  <c r="Q3074" i="4"/>
  <c r="Q3073" i="4"/>
  <c r="Q3072" i="4"/>
  <c r="Q3071" i="4"/>
  <c r="Q3070" i="4"/>
  <c r="Q3069" i="4"/>
  <c r="Q3068" i="4"/>
  <c r="Q3067" i="4"/>
  <c r="Q3066" i="4"/>
  <c r="Q3065" i="4"/>
  <c r="Q3064" i="4"/>
  <c r="Q3063" i="4"/>
  <c r="Q3062" i="4"/>
  <c r="Q3061" i="4"/>
  <c r="Q3060" i="4"/>
  <c r="Q3059" i="4"/>
  <c r="Q3058" i="4"/>
  <c r="Q3057" i="4"/>
  <c r="Q3056" i="4"/>
  <c r="Q3055" i="4"/>
  <c r="Q3054" i="4"/>
  <c r="Q3053" i="4"/>
  <c r="Q3052" i="4"/>
  <c r="Q3051" i="4"/>
  <c r="Q3050" i="4"/>
  <c r="Q3049" i="4"/>
  <c r="Q3048" i="4"/>
  <c r="Q3047" i="4"/>
  <c r="Q3046" i="4"/>
  <c r="Q3045" i="4"/>
  <c r="Q3044" i="4"/>
  <c r="Q3043" i="4"/>
  <c r="Q3042" i="4"/>
  <c r="Q3041" i="4"/>
  <c r="Q3040" i="4"/>
  <c r="Q3039" i="4"/>
  <c r="Q3038" i="4"/>
  <c r="Q3037" i="4"/>
  <c r="Q3036" i="4"/>
  <c r="Q3035" i="4"/>
  <c r="Q3034" i="4"/>
  <c r="Q3033" i="4"/>
  <c r="Q3032" i="4"/>
  <c r="Q3031" i="4"/>
  <c r="Q3030" i="4"/>
  <c r="Q3029" i="4"/>
  <c r="Q3028" i="4"/>
  <c r="Q3027" i="4"/>
  <c r="Q3026" i="4"/>
  <c r="Q3025" i="4"/>
  <c r="Q3024" i="4"/>
  <c r="Q3023" i="4"/>
  <c r="Q3022" i="4"/>
  <c r="Q3021" i="4"/>
  <c r="Q3020" i="4"/>
  <c r="Q3019" i="4"/>
  <c r="Q3018" i="4"/>
  <c r="Q3017" i="4"/>
  <c r="Q3016" i="4"/>
  <c r="Q3015" i="4"/>
  <c r="Q3014" i="4"/>
  <c r="Q3013" i="4"/>
  <c r="Q3012" i="4"/>
  <c r="Q3011" i="4"/>
  <c r="Q3010" i="4"/>
  <c r="Q3009" i="4"/>
  <c r="Q3008" i="4"/>
  <c r="Q3007" i="4"/>
  <c r="Q3006" i="4"/>
  <c r="Q3005" i="4"/>
  <c r="Q3004" i="4"/>
  <c r="Q3003" i="4"/>
  <c r="Q3002" i="4"/>
  <c r="Q3001" i="4"/>
  <c r="Q3000" i="4"/>
  <c r="Q2999" i="4"/>
  <c r="Q2998" i="4"/>
  <c r="Q2997" i="4"/>
  <c r="Q2996" i="4"/>
  <c r="Q2995" i="4"/>
  <c r="Q2994" i="4"/>
  <c r="Q2993" i="4"/>
  <c r="Q2992" i="4"/>
  <c r="Q2991" i="4"/>
  <c r="Q2990" i="4"/>
  <c r="Q2989" i="4"/>
  <c r="Q2988" i="4"/>
  <c r="Q2987" i="4"/>
  <c r="Q2986" i="4"/>
  <c r="Q2985" i="4"/>
  <c r="Q2984" i="4"/>
  <c r="Q2983" i="4"/>
  <c r="Q2982" i="4"/>
  <c r="Q2981" i="4"/>
  <c r="Q2980" i="4"/>
  <c r="Q2979" i="4"/>
  <c r="Q2978" i="4"/>
  <c r="Q2977" i="4"/>
  <c r="Q2976" i="4"/>
  <c r="Q2975" i="4"/>
  <c r="Q2974" i="4"/>
  <c r="Q2973" i="4"/>
  <c r="Q2972" i="4"/>
  <c r="Q2971" i="4"/>
  <c r="Q2970" i="4"/>
  <c r="Q2969" i="4"/>
  <c r="Q2968" i="4"/>
  <c r="Q2967" i="4"/>
  <c r="Q2966" i="4"/>
  <c r="Q2965" i="4"/>
  <c r="Q2964" i="4"/>
  <c r="Q2963" i="4"/>
  <c r="Q2962" i="4"/>
  <c r="Q2961" i="4"/>
  <c r="Q2960" i="4"/>
  <c r="Q2959" i="4"/>
  <c r="Q2958" i="4"/>
  <c r="Q2957" i="4"/>
  <c r="Q2956" i="4"/>
  <c r="Q2955" i="4"/>
  <c r="Q2954" i="4"/>
  <c r="Q2953" i="4"/>
  <c r="Q2952" i="4"/>
  <c r="Q2951" i="4"/>
  <c r="Q2950" i="4"/>
  <c r="Q2949" i="4"/>
  <c r="Q2948" i="4"/>
  <c r="Q2947" i="4"/>
  <c r="Q2946" i="4"/>
  <c r="Q2945" i="4"/>
  <c r="Q2944" i="4"/>
  <c r="Q2943" i="4"/>
  <c r="Q2942" i="4"/>
  <c r="Q2941" i="4"/>
  <c r="Q2940" i="4"/>
  <c r="Q2939" i="4"/>
  <c r="Q2938" i="4"/>
  <c r="Q2937" i="4"/>
  <c r="Q2936" i="4"/>
  <c r="Q2935" i="4"/>
  <c r="Q2934" i="4"/>
  <c r="Q2933" i="4"/>
  <c r="Q2932" i="4"/>
  <c r="Q2931" i="4"/>
  <c r="Q2930" i="4"/>
  <c r="Q2929" i="4"/>
  <c r="Q2928" i="4"/>
  <c r="Q2927" i="4"/>
  <c r="Q2926" i="4"/>
  <c r="Q2925" i="4"/>
  <c r="Q2924" i="4"/>
  <c r="Q2923" i="4"/>
  <c r="Q2922" i="4"/>
  <c r="Q2921" i="4"/>
  <c r="Q2920" i="4"/>
  <c r="Q2919" i="4"/>
  <c r="Q2918" i="4"/>
  <c r="Q2917" i="4"/>
  <c r="Q2916" i="4"/>
  <c r="Q2915" i="4"/>
  <c r="Q2914" i="4"/>
  <c r="Q2913" i="4"/>
  <c r="Q2912" i="4"/>
  <c r="Q2911" i="4"/>
  <c r="Q2910" i="4"/>
  <c r="Q2909" i="4"/>
  <c r="Q2908" i="4"/>
  <c r="Q2907" i="4"/>
  <c r="Q2906" i="4"/>
  <c r="Q2905" i="4"/>
  <c r="Q2904" i="4"/>
  <c r="Q2903" i="4"/>
  <c r="Q2902" i="4"/>
  <c r="Q2901" i="4"/>
  <c r="Q2900" i="4"/>
  <c r="Q2899" i="4"/>
  <c r="Q2898" i="4"/>
  <c r="Q2897" i="4"/>
  <c r="Q2896" i="4"/>
  <c r="Q2895" i="4"/>
  <c r="Q2894" i="4"/>
  <c r="Q2893" i="4"/>
  <c r="Q2892" i="4"/>
  <c r="Q2891" i="4"/>
  <c r="Q2890" i="4"/>
  <c r="Q2889" i="4"/>
  <c r="Q2888" i="4"/>
  <c r="Q2887" i="4"/>
  <c r="Q2886" i="4"/>
  <c r="Q2885" i="4"/>
  <c r="Q2884" i="4"/>
  <c r="Q2883" i="4"/>
  <c r="Q2882" i="4"/>
  <c r="Q2881" i="4"/>
  <c r="Q2880" i="4"/>
  <c r="Q2879" i="4"/>
  <c r="Q2878" i="4"/>
  <c r="Q2877" i="4"/>
  <c r="Q2876" i="4"/>
  <c r="Q2875" i="4"/>
  <c r="Q2874" i="4"/>
  <c r="Q2873" i="4"/>
  <c r="Q2872" i="4"/>
  <c r="Q2871" i="4"/>
  <c r="Q2870" i="4"/>
  <c r="Q2869" i="4"/>
  <c r="Q2868" i="4"/>
  <c r="Q2867" i="4"/>
  <c r="Q2866" i="4"/>
  <c r="Q2865" i="4"/>
  <c r="Q2864" i="4"/>
  <c r="Q2863" i="4"/>
  <c r="Q2862" i="4"/>
  <c r="Q2861" i="4"/>
  <c r="Q2860" i="4"/>
  <c r="Q2859" i="4"/>
  <c r="Q2858" i="4"/>
  <c r="Q2857" i="4"/>
  <c r="Q2856" i="4"/>
  <c r="Q2855" i="4"/>
  <c r="Q2854" i="4"/>
  <c r="Q2853" i="4"/>
  <c r="Q2852" i="4"/>
  <c r="Q2851" i="4"/>
  <c r="Q2850" i="4"/>
  <c r="Q2849" i="4"/>
  <c r="Q2848" i="4"/>
  <c r="Q2847" i="4"/>
  <c r="Q2846" i="4"/>
  <c r="Q2845" i="4"/>
  <c r="Q2844" i="4"/>
  <c r="Q2843" i="4"/>
  <c r="Q2842" i="4"/>
  <c r="Q2841" i="4"/>
  <c r="Q2840" i="4"/>
  <c r="Q2839" i="4"/>
  <c r="Q2838" i="4"/>
  <c r="Q2837" i="4"/>
  <c r="Q2836" i="4"/>
  <c r="Q2835" i="4"/>
  <c r="Q2834" i="4"/>
  <c r="Q2833" i="4"/>
  <c r="Q2832" i="4"/>
  <c r="Q2831" i="4"/>
  <c r="Q2830" i="4"/>
  <c r="Q2829" i="4"/>
  <c r="Q2828" i="4"/>
  <c r="Q2827" i="4"/>
  <c r="Q2826" i="4"/>
  <c r="Q2825" i="4"/>
  <c r="Q2824" i="4"/>
  <c r="Q2823" i="4"/>
  <c r="Q2822" i="4"/>
  <c r="Q2821" i="4"/>
  <c r="Q2820" i="4"/>
  <c r="Q2819" i="4"/>
  <c r="Q2818" i="4"/>
  <c r="Q2817" i="4"/>
  <c r="Q2816" i="4"/>
  <c r="Q2815" i="4"/>
  <c r="Q2814" i="4"/>
  <c r="Q2813" i="4"/>
  <c r="Q2812" i="4"/>
  <c r="Q2811" i="4"/>
  <c r="Q2810" i="4"/>
  <c r="Q2809" i="4"/>
  <c r="Q2808" i="4"/>
  <c r="Q2807" i="4"/>
  <c r="Q2806" i="4"/>
  <c r="Q2805" i="4"/>
  <c r="Q2804" i="4"/>
  <c r="Q2803" i="4"/>
  <c r="Q2802" i="4"/>
  <c r="Q2801" i="4"/>
  <c r="Q2800" i="4"/>
  <c r="Q2799" i="4"/>
  <c r="Q2798" i="4"/>
  <c r="Q2797" i="4"/>
  <c r="Q2796" i="4"/>
  <c r="Q2795" i="4"/>
  <c r="Q2794" i="4"/>
  <c r="Q2793" i="4"/>
  <c r="Q2792" i="4"/>
  <c r="Q2791" i="4"/>
  <c r="Q2790" i="4"/>
  <c r="Q2789" i="4"/>
  <c r="Q2788" i="4"/>
  <c r="Q2787" i="4"/>
  <c r="Q2786" i="4"/>
  <c r="Q2785" i="4"/>
  <c r="Q2784" i="4"/>
  <c r="Q2783" i="4"/>
  <c r="Q2782" i="4"/>
  <c r="Q2781" i="4"/>
  <c r="Q2780" i="4"/>
  <c r="Q2779" i="4"/>
  <c r="Q2778" i="4"/>
  <c r="Q2777" i="4"/>
  <c r="Q2776" i="4"/>
  <c r="Q2775" i="4"/>
  <c r="Q2774" i="4"/>
  <c r="Q2773" i="4"/>
  <c r="Q2772" i="4"/>
  <c r="Q2771" i="4"/>
  <c r="Q2770" i="4"/>
  <c r="Q2769" i="4"/>
  <c r="Q2768" i="4"/>
  <c r="Q2767" i="4"/>
  <c r="Q2766" i="4"/>
  <c r="Q2765" i="4"/>
  <c r="Q2764" i="4"/>
  <c r="Q2763" i="4"/>
  <c r="Q2762" i="4"/>
  <c r="Q2761" i="4"/>
  <c r="Q2760" i="4"/>
  <c r="Q2759" i="4"/>
  <c r="Q2758" i="4"/>
  <c r="Q2757" i="4"/>
  <c r="Q2756" i="4"/>
  <c r="Q2755" i="4"/>
  <c r="Q2754" i="4"/>
  <c r="Q2753" i="4"/>
  <c r="Q2752" i="4"/>
  <c r="Q2751" i="4"/>
  <c r="Q2750" i="4"/>
  <c r="Q2749" i="4"/>
  <c r="Q2748" i="4"/>
  <c r="Q2747" i="4"/>
  <c r="Q2746" i="4"/>
  <c r="Q2745" i="4"/>
  <c r="Q2744" i="4"/>
  <c r="Q2743" i="4"/>
  <c r="Q2742" i="4"/>
  <c r="Q2741" i="4"/>
  <c r="Q2740" i="4"/>
  <c r="Q2739" i="4"/>
  <c r="Q2738" i="4"/>
  <c r="Q2737" i="4"/>
  <c r="Q2736" i="4"/>
  <c r="Q2735" i="4"/>
  <c r="Q2734" i="4"/>
  <c r="Q2733" i="4"/>
  <c r="Q2732" i="4"/>
  <c r="Q2731" i="4"/>
  <c r="Q2730" i="4"/>
  <c r="Q2729" i="4"/>
  <c r="Q2728" i="4"/>
  <c r="Q2727" i="4"/>
  <c r="Q2726" i="4"/>
  <c r="Q2725" i="4"/>
  <c r="Q2724" i="4"/>
  <c r="Q2723" i="4"/>
  <c r="Q2722" i="4"/>
  <c r="Q2721" i="4"/>
  <c r="Q2720" i="4"/>
  <c r="Q2719" i="4"/>
  <c r="Q2718" i="4"/>
  <c r="Q2717" i="4"/>
  <c r="Q2716" i="4"/>
  <c r="Q2715" i="4"/>
  <c r="Q2714" i="4"/>
  <c r="Q2713" i="4"/>
  <c r="Q2712" i="4"/>
  <c r="Q2711" i="4"/>
  <c r="Q2710" i="4"/>
  <c r="Q2709" i="4"/>
  <c r="Q2708" i="4"/>
  <c r="Q2707" i="4"/>
  <c r="Q2706" i="4"/>
  <c r="Q2705" i="4"/>
  <c r="Q2704" i="4"/>
  <c r="Q2703" i="4"/>
  <c r="Q2702" i="4"/>
  <c r="Q2701" i="4"/>
  <c r="Q2700" i="4"/>
  <c r="Q2699" i="4"/>
  <c r="Q2698" i="4"/>
  <c r="Q2697" i="4"/>
  <c r="Q2696" i="4"/>
  <c r="Q2695" i="4"/>
  <c r="Q2694" i="4"/>
  <c r="Q2693" i="4"/>
  <c r="Q2692" i="4"/>
  <c r="Q2691" i="4"/>
  <c r="Q2690" i="4"/>
  <c r="Q2689" i="4"/>
  <c r="Q2688" i="4"/>
  <c r="Q2687" i="4"/>
  <c r="Q2686" i="4"/>
  <c r="Q2685" i="4"/>
  <c r="Q2684" i="4"/>
  <c r="Q2683" i="4"/>
  <c r="Q2682" i="4"/>
  <c r="Q2681" i="4"/>
  <c r="Q2680" i="4"/>
  <c r="Q2679" i="4"/>
  <c r="Q2678" i="4"/>
  <c r="Q2677" i="4"/>
  <c r="Q2676" i="4"/>
  <c r="Q2675" i="4"/>
  <c r="Q2674" i="4"/>
  <c r="Q2673" i="4"/>
  <c r="Q2672" i="4"/>
  <c r="Q2671" i="4"/>
  <c r="Q2670" i="4"/>
  <c r="Q2669" i="4"/>
  <c r="Q2668" i="4"/>
  <c r="Q2667" i="4"/>
  <c r="Q2666" i="4"/>
  <c r="Q2665" i="4"/>
  <c r="Q2664" i="4"/>
  <c r="Q2663" i="4"/>
  <c r="Q2662" i="4"/>
  <c r="Q2661" i="4"/>
  <c r="Q2660" i="4"/>
  <c r="Q2659" i="4"/>
  <c r="Q2658" i="4"/>
  <c r="Q2657" i="4"/>
  <c r="Q2656" i="4"/>
  <c r="Q2655" i="4"/>
  <c r="Q2654" i="4"/>
  <c r="Q2653" i="4"/>
  <c r="Q2652" i="4"/>
  <c r="Q2651" i="4"/>
  <c r="Q2650" i="4"/>
  <c r="Q2649" i="4"/>
  <c r="Q2648" i="4"/>
  <c r="Q2647" i="4"/>
  <c r="Q2646" i="4"/>
  <c r="Q2645" i="4"/>
  <c r="Q2644" i="4"/>
  <c r="Q2643" i="4"/>
  <c r="Q2642" i="4"/>
  <c r="Q2641" i="4"/>
  <c r="Q2640" i="4"/>
  <c r="Q2639" i="4"/>
  <c r="Q2638" i="4"/>
  <c r="Q2637" i="4"/>
  <c r="Q2636" i="4"/>
  <c r="Q2635" i="4"/>
  <c r="Q2634" i="4"/>
  <c r="Q2633" i="4"/>
  <c r="Q2632" i="4"/>
  <c r="Q2631" i="4"/>
  <c r="Q2630" i="4"/>
  <c r="Q2629" i="4"/>
  <c r="Q2628" i="4"/>
  <c r="Q2627" i="4"/>
  <c r="Q2626" i="4"/>
  <c r="Q2625" i="4"/>
  <c r="Q2624" i="4"/>
  <c r="Q2623" i="4"/>
  <c r="Q2622" i="4"/>
  <c r="Q2621" i="4"/>
  <c r="Q2620" i="4"/>
  <c r="Q2619" i="4"/>
  <c r="Q2618" i="4"/>
  <c r="Q2617" i="4"/>
  <c r="Q2616" i="4"/>
  <c r="Q2615" i="4"/>
  <c r="Q2614" i="4"/>
  <c r="Q2613" i="4"/>
  <c r="Q2612" i="4"/>
  <c r="Q2611" i="4"/>
  <c r="Q2610" i="4"/>
  <c r="Q2609" i="4"/>
  <c r="Q2608" i="4"/>
  <c r="Q2607" i="4"/>
  <c r="Q2606" i="4"/>
  <c r="Q2605" i="4"/>
  <c r="Q2604" i="4"/>
  <c r="Q2603" i="4"/>
  <c r="Q2602" i="4"/>
  <c r="Q2601" i="4"/>
  <c r="Q2600" i="4"/>
  <c r="Q2599" i="4"/>
  <c r="Q2598" i="4"/>
  <c r="Q2597" i="4"/>
  <c r="Q2596" i="4"/>
  <c r="Q2595" i="4"/>
  <c r="Q2594" i="4"/>
  <c r="Q2593" i="4"/>
  <c r="Q2592" i="4"/>
  <c r="Q2591" i="4"/>
  <c r="Q2590" i="4"/>
  <c r="Q2589" i="4"/>
  <c r="Q2588" i="4"/>
  <c r="Q2587" i="4"/>
  <c r="Q2586" i="4"/>
  <c r="Q2585" i="4"/>
  <c r="Q2584" i="4"/>
  <c r="Q2583" i="4"/>
  <c r="Q2582" i="4"/>
  <c r="Q2581" i="4"/>
  <c r="Q2580" i="4"/>
  <c r="Q2579" i="4"/>
  <c r="Q2578" i="4"/>
  <c r="Q2577" i="4"/>
  <c r="Q2576" i="4"/>
  <c r="Q2575" i="4"/>
  <c r="Q2574" i="4"/>
  <c r="Q2573" i="4"/>
  <c r="Q2572" i="4"/>
  <c r="Q2571" i="4"/>
  <c r="Q2570" i="4"/>
  <c r="Q2569" i="4"/>
  <c r="Q2568" i="4"/>
  <c r="Q2567" i="4"/>
  <c r="Q2566" i="4"/>
  <c r="Q2565" i="4"/>
  <c r="Q2564" i="4"/>
  <c r="Q2563" i="4"/>
  <c r="Q2562" i="4"/>
  <c r="Q2561" i="4"/>
  <c r="Q2560" i="4"/>
  <c r="Q2559" i="4"/>
  <c r="Q2558" i="4"/>
  <c r="Q2557" i="4"/>
  <c r="Q2556" i="4"/>
  <c r="Q2555" i="4"/>
  <c r="Q2554" i="4"/>
  <c r="Q2553" i="4"/>
  <c r="Q2552" i="4"/>
  <c r="Q2551" i="4"/>
  <c r="Q2550" i="4"/>
  <c r="Q2549" i="4"/>
  <c r="Q2548" i="4"/>
  <c r="Q2547" i="4"/>
  <c r="Q2546" i="4"/>
  <c r="Q2545" i="4"/>
  <c r="Q2544" i="4"/>
  <c r="Q2543" i="4"/>
  <c r="Q2542" i="4"/>
  <c r="Q2541" i="4"/>
  <c r="Q2540" i="4"/>
  <c r="Q2539" i="4"/>
  <c r="Q2538" i="4"/>
  <c r="Q2537" i="4"/>
  <c r="Q2536" i="4"/>
  <c r="Q2535" i="4"/>
  <c r="Q2534" i="4"/>
  <c r="Q2533" i="4"/>
  <c r="Q2532" i="4"/>
  <c r="Q2531" i="4"/>
  <c r="Q2530" i="4"/>
  <c r="Q2529" i="4"/>
  <c r="Q2528" i="4"/>
  <c r="Q2527" i="4"/>
  <c r="Q2526" i="4"/>
  <c r="Q2525" i="4"/>
  <c r="Q2524" i="4"/>
  <c r="Q2523" i="4"/>
  <c r="Q2522" i="4"/>
  <c r="Q2521" i="4"/>
  <c r="Q2520" i="4"/>
  <c r="Q2519" i="4"/>
  <c r="Q2518" i="4"/>
  <c r="Q2517" i="4"/>
  <c r="Q2516" i="4"/>
  <c r="Q2515" i="4"/>
  <c r="Q2514" i="4"/>
  <c r="Q2513" i="4"/>
  <c r="Q2512" i="4"/>
  <c r="Q2511" i="4"/>
  <c r="Q2510" i="4"/>
  <c r="Q2509" i="4"/>
  <c r="Q2508" i="4"/>
  <c r="Q2507" i="4"/>
  <c r="Q2506" i="4"/>
  <c r="Q2505" i="4"/>
  <c r="Q2504" i="4"/>
  <c r="Q2503" i="4"/>
  <c r="Q2502" i="4"/>
  <c r="Q2501" i="4"/>
  <c r="Q2500" i="4"/>
  <c r="Q2499" i="4"/>
  <c r="Q2498" i="4"/>
  <c r="Q2497" i="4"/>
  <c r="Q2496" i="4"/>
  <c r="Q2495" i="4"/>
  <c r="Q2494" i="4"/>
  <c r="Q2493" i="4"/>
  <c r="Q2492" i="4"/>
  <c r="Q2491" i="4"/>
  <c r="Q2490" i="4"/>
  <c r="Q2489" i="4"/>
  <c r="Q2488" i="4"/>
  <c r="Q2487" i="4"/>
  <c r="Q2486" i="4"/>
  <c r="Q2485" i="4"/>
  <c r="Q2484" i="4"/>
  <c r="Q2483" i="4"/>
  <c r="Q2482" i="4"/>
  <c r="Q2481" i="4"/>
  <c r="Q2480" i="4"/>
  <c r="Q2479" i="4"/>
  <c r="Q2478" i="4"/>
  <c r="Q2477" i="4"/>
  <c r="Q2476" i="4"/>
  <c r="Q2475" i="4"/>
  <c r="Q2474" i="4"/>
  <c r="Q2473" i="4"/>
  <c r="Q2472" i="4"/>
  <c r="Q2471" i="4"/>
  <c r="Q2470" i="4"/>
  <c r="Q2469" i="4"/>
  <c r="Q2468" i="4"/>
  <c r="Q2467" i="4"/>
  <c r="Q2466" i="4"/>
  <c r="Q2465" i="4"/>
  <c r="Q2464" i="4"/>
  <c r="Q2463" i="4"/>
  <c r="Q2462" i="4"/>
  <c r="Q2461" i="4"/>
  <c r="Q2460" i="4"/>
  <c r="Q2459" i="4"/>
  <c r="Q2458" i="4"/>
  <c r="Q2457" i="4"/>
  <c r="Q2456" i="4"/>
  <c r="Q2455" i="4"/>
  <c r="Q2454" i="4"/>
  <c r="Q2453" i="4"/>
  <c r="Q2452" i="4"/>
  <c r="Q2451" i="4"/>
  <c r="Q2450" i="4"/>
  <c r="Q2449" i="4"/>
  <c r="Q2448" i="4"/>
  <c r="Q2447" i="4"/>
  <c r="Q2446" i="4"/>
  <c r="Q2445" i="4"/>
  <c r="Q2444" i="4"/>
  <c r="Q2443" i="4"/>
  <c r="Q2442" i="4"/>
  <c r="Q2441" i="4"/>
  <c r="Q2440" i="4"/>
  <c r="Q2439" i="4"/>
  <c r="Q2438" i="4"/>
  <c r="Q2437" i="4"/>
  <c r="Q2436" i="4"/>
  <c r="Q2435" i="4"/>
  <c r="Q2434" i="4"/>
  <c r="Q2433" i="4"/>
  <c r="Q2432" i="4"/>
  <c r="Q2431" i="4"/>
  <c r="Q2430" i="4"/>
  <c r="Q2429" i="4"/>
  <c r="Q2428" i="4"/>
  <c r="Q2427" i="4"/>
  <c r="Q2426" i="4"/>
  <c r="Q2425" i="4"/>
  <c r="Q2424" i="4"/>
  <c r="Q2423" i="4"/>
  <c r="Q2422" i="4"/>
  <c r="Q2421" i="4"/>
  <c r="Q2420" i="4"/>
  <c r="Q2419" i="4"/>
  <c r="Q2418" i="4"/>
  <c r="Q2417" i="4"/>
  <c r="Q2416" i="4"/>
  <c r="Q2415" i="4"/>
  <c r="Q2414" i="4"/>
  <c r="Q2413" i="4"/>
  <c r="Q2412" i="4"/>
  <c r="Q2411" i="4"/>
  <c r="Q2410" i="4"/>
  <c r="Q2409" i="4"/>
  <c r="Q2408" i="4"/>
  <c r="Q2407" i="4"/>
  <c r="Q2406" i="4"/>
  <c r="Q2405" i="4"/>
  <c r="Q2404" i="4"/>
  <c r="Q2403" i="4"/>
  <c r="Q2402" i="4"/>
  <c r="Q2401" i="4"/>
  <c r="Q2400" i="4"/>
  <c r="Q2399" i="4"/>
  <c r="Q2398" i="4"/>
  <c r="Q2397" i="4"/>
  <c r="Q2396" i="4"/>
  <c r="Q2395" i="4"/>
  <c r="Q2394" i="4"/>
  <c r="Q2393" i="4"/>
  <c r="Q2392" i="4"/>
  <c r="Q2391" i="4"/>
  <c r="Q2390" i="4"/>
  <c r="Q2389" i="4"/>
  <c r="Q2388" i="4"/>
  <c r="Q2387" i="4"/>
  <c r="Q2386" i="4"/>
  <c r="Q2385" i="4"/>
  <c r="Q2384" i="4"/>
  <c r="Q2383" i="4"/>
  <c r="Q2382" i="4"/>
  <c r="Q2381" i="4"/>
  <c r="Q2380" i="4"/>
  <c r="Q2379" i="4"/>
  <c r="Q2378" i="4"/>
  <c r="Q2377" i="4"/>
  <c r="Q2376" i="4"/>
  <c r="Q2375" i="4"/>
  <c r="Q2374" i="4"/>
  <c r="Q2373" i="4"/>
  <c r="Q2372" i="4"/>
  <c r="Q2371" i="4"/>
  <c r="Q2370" i="4"/>
  <c r="Q2369" i="4"/>
  <c r="Q2368" i="4"/>
  <c r="Q2367" i="4"/>
  <c r="Q2366" i="4"/>
  <c r="Q2365" i="4"/>
  <c r="Q2364" i="4"/>
  <c r="Q2363" i="4"/>
  <c r="Q2362" i="4"/>
  <c r="Q2361" i="4"/>
  <c r="Q2360" i="4"/>
  <c r="Q2359" i="4"/>
  <c r="Q2358" i="4"/>
  <c r="Q2357" i="4"/>
  <c r="Q2356" i="4"/>
  <c r="Q2355" i="4"/>
  <c r="Q2354" i="4"/>
  <c r="Q2353" i="4"/>
  <c r="Q2352" i="4"/>
  <c r="Q2351" i="4"/>
  <c r="Q2350" i="4"/>
  <c r="Q2349" i="4"/>
  <c r="Q2348" i="4"/>
  <c r="Q2347" i="4"/>
  <c r="Q2346" i="4"/>
  <c r="Q2345" i="4"/>
  <c r="Q2344" i="4"/>
  <c r="Q2343" i="4"/>
  <c r="Q2342" i="4"/>
  <c r="Q2341" i="4"/>
  <c r="Q2340" i="4"/>
  <c r="Q2339" i="4"/>
  <c r="Q2338" i="4"/>
  <c r="Q2337" i="4"/>
  <c r="Q2336" i="4"/>
  <c r="Q2335" i="4"/>
  <c r="Q2334" i="4"/>
  <c r="Q2333" i="4"/>
  <c r="Q2332" i="4"/>
  <c r="Q2331" i="4"/>
  <c r="Q2330" i="4"/>
  <c r="Q2329" i="4"/>
  <c r="Q2328" i="4"/>
  <c r="Q2327" i="4"/>
  <c r="Q2326" i="4"/>
  <c r="Q2325" i="4"/>
  <c r="Q2324" i="4"/>
  <c r="Q2323" i="4"/>
  <c r="Q2322" i="4"/>
  <c r="Q2321" i="4"/>
  <c r="Q2320" i="4"/>
  <c r="Q2319" i="4"/>
  <c r="Q2318" i="4"/>
  <c r="Q2317" i="4"/>
  <c r="Q2316" i="4"/>
  <c r="Q2315" i="4"/>
  <c r="Q2314" i="4"/>
  <c r="Q2313" i="4"/>
  <c r="Q2312" i="4"/>
  <c r="Q2311" i="4"/>
  <c r="Q2310" i="4"/>
  <c r="Q2309" i="4"/>
  <c r="Q2308" i="4"/>
  <c r="Q2307" i="4"/>
  <c r="Q2306" i="4"/>
  <c r="Q2305" i="4"/>
  <c r="Q2304" i="4"/>
  <c r="Q2303" i="4"/>
  <c r="Q2302" i="4"/>
  <c r="Q2301" i="4"/>
  <c r="Q2300" i="4"/>
  <c r="Q2299" i="4"/>
  <c r="Q2298" i="4"/>
  <c r="Q2297" i="4"/>
  <c r="Q2296" i="4"/>
  <c r="Q2295" i="4"/>
  <c r="Q2294" i="4"/>
  <c r="Q2293" i="4"/>
  <c r="Q2292" i="4"/>
  <c r="Q2291" i="4"/>
  <c r="Q2290" i="4"/>
  <c r="Q2289" i="4"/>
  <c r="Q2288" i="4"/>
  <c r="Q2287" i="4"/>
  <c r="Q2286" i="4"/>
  <c r="Q2285" i="4"/>
  <c r="Q2284" i="4"/>
  <c r="Q2283" i="4"/>
  <c r="Q2282" i="4"/>
  <c r="Q2281" i="4"/>
  <c r="Q2280" i="4"/>
  <c r="Q2279" i="4"/>
  <c r="Q2278" i="4"/>
  <c r="Q2277" i="4"/>
  <c r="Q2276" i="4"/>
  <c r="Q2275" i="4"/>
  <c r="Q2274" i="4"/>
  <c r="Q2273" i="4"/>
  <c r="Q2272" i="4"/>
  <c r="Q2271" i="4"/>
  <c r="Q2270" i="4"/>
  <c r="Q2269" i="4"/>
  <c r="Q2268" i="4"/>
  <c r="Q2267" i="4"/>
  <c r="Q2266" i="4"/>
  <c r="Q2265" i="4"/>
  <c r="Q2264" i="4"/>
  <c r="Q2263" i="4"/>
  <c r="Q2262" i="4"/>
  <c r="Q2261" i="4"/>
  <c r="Q2260" i="4"/>
  <c r="Q2259" i="4"/>
  <c r="Q2258" i="4"/>
  <c r="Q2257" i="4"/>
  <c r="Q2256" i="4"/>
  <c r="Q2255" i="4"/>
  <c r="Q2254" i="4"/>
  <c r="Q2253" i="4"/>
  <c r="Q2252" i="4"/>
  <c r="Q2251" i="4"/>
  <c r="Q2250" i="4"/>
  <c r="Q2249" i="4"/>
  <c r="Q2248" i="4"/>
  <c r="Q2247" i="4"/>
  <c r="Q2246" i="4"/>
  <c r="Q2245" i="4"/>
  <c r="Q2244" i="4"/>
  <c r="Q2243" i="4"/>
  <c r="Q2242" i="4"/>
  <c r="Q2241" i="4"/>
  <c r="Q2240" i="4"/>
  <c r="Q2239" i="4"/>
  <c r="Q2238" i="4"/>
  <c r="Q2237" i="4"/>
  <c r="Q2236" i="4"/>
  <c r="Q2235" i="4"/>
  <c r="Q2234" i="4"/>
  <c r="Q2233" i="4"/>
  <c r="Q2232" i="4"/>
  <c r="Q2231" i="4"/>
  <c r="Q2230" i="4"/>
  <c r="Q2229" i="4"/>
  <c r="Q2228" i="4"/>
  <c r="Q2227" i="4"/>
  <c r="Q2226" i="4"/>
  <c r="Q2225" i="4"/>
  <c r="Q2224" i="4"/>
  <c r="Q2223" i="4"/>
  <c r="Q2222" i="4"/>
  <c r="Q2221" i="4"/>
  <c r="Q2220" i="4"/>
  <c r="Q2219" i="4"/>
  <c r="Q2218" i="4"/>
  <c r="Q2217" i="4"/>
  <c r="Q2216" i="4"/>
  <c r="Q2215" i="4"/>
  <c r="Q2214" i="4"/>
  <c r="Q2213" i="4"/>
  <c r="Q2212" i="4"/>
  <c r="Q2211" i="4"/>
  <c r="Q2210" i="4"/>
  <c r="Q2209" i="4"/>
  <c r="Q2208" i="4"/>
  <c r="Q2207" i="4"/>
  <c r="Q2206" i="4"/>
  <c r="Q2205" i="4"/>
  <c r="Q2204" i="4"/>
  <c r="Q2203" i="4"/>
  <c r="Q2202" i="4"/>
  <c r="Q2201" i="4"/>
  <c r="Q2200" i="4"/>
  <c r="Q2199" i="4"/>
  <c r="Q2198" i="4"/>
  <c r="Q2197" i="4"/>
  <c r="Q2196" i="4"/>
  <c r="Q2195" i="4"/>
  <c r="Q2194" i="4"/>
  <c r="Q2193" i="4"/>
  <c r="Q2192" i="4"/>
  <c r="Q2191" i="4"/>
  <c r="Q2190" i="4"/>
  <c r="Q2189" i="4"/>
  <c r="Q2188" i="4"/>
  <c r="Q2187" i="4"/>
  <c r="Q2186" i="4"/>
  <c r="Q2185" i="4"/>
  <c r="Q2184" i="4"/>
  <c r="Q2183" i="4"/>
  <c r="Q2182" i="4"/>
  <c r="Q2181" i="4"/>
  <c r="Q2180" i="4"/>
  <c r="Q2179" i="4"/>
  <c r="Q2178" i="4"/>
  <c r="Q2177" i="4"/>
  <c r="Q2176" i="4"/>
  <c r="Q2175" i="4"/>
  <c r="Q2174" i="4"/>
  <c r="Q2173" i="4"/>
  <c r="Q2172" i="4"/>
  <c r="Q2171" i="4"/>
  <c r="Q2170" i="4"/>
  <c r="Q2169" i="4"/>
  <c r="Q2168" i="4"/>
  <c r="Q2167" i="4"/>
  <c r="Q2166" i="4"/>
  <c r="Q2165" i="4"/>
  <c r="Q2164" i="4"/>
  <c r="Q2163" i="4"/>
  <c r="Q2162" i="4"/>
  <c r="Q2161" i="4"/>
  <c r="Q2160" i="4"/>
  <c r="Q2159" i="4"/>
  <c r="Q2158" i="4"/>
  <c r="Q2157" i="4"/>
  <c r="Q2156" i="4"/>
  <c r="Q2155" i="4"/>
  <c r="Q2154" i="4"/>
  <c r="Q2153" i="4"/>
  <c r="Q2152" i="4"/>
  <c r="Q2151" i="4"/>
  <c r="Q2150" i="4"/>
  <c r="Q2149" i="4"/>
  <c r="Q2148" i="4"/>
  <c r="Q2147" i="4"/>
  <c r="Q2146" i="4"/>
  <c r="Q2145" i="4"/>
  <c r="Q2144" i="4"/>
  <c r="Q2143" i="4"/>
  <c r="Q2142" i="4"/>
  <c r="Q2141" i="4"/>
  <c r="Q2140" i="4"/>
  <c r="Q2139" i="4"/>
  <c r="Q2138" i="4"/>
  <c r="Q2137" i="4"/>
  <c r="Q2136" i="4"/>
  <c r="Q2135" i="4"/>
  <c r="Q2134" i="4"/>
  <c r="Q2133" i="4"/>
  <c r="Q2132" i="4"/>
  <c r="Q2131" i="4"/>
  <c r="Q2130" i="4"/>
  <c r="Q2129" i="4"/>
  <c r="Q2128" i="4"/>
  <c r="Q2127" i="4"/>
  <c r="Q2126" i="4"/>
  <c r="Q2125" i="4"/>
  <c r="Q2124" i="4"/>
  <c r="Q2123" i="4"/>
  <c r="Q2122" i="4"/>
  <c r="Q2121" i="4"/>
  <c r="Q2120" i="4"/>
  <c r="Q2119" i="4"/>
  <c r="Q2118" i="4"/>
  <c r="Q2117" i="4"/>
  <c r="Q2116" i="4"/>
  <c r="Q2115" i="4"/>
  <c r="Q2114" i="4"/>
  <c r="Q2113" i="4"/>
  <c r="Q2112" i="4"/>
  <c r="Q2111" i="4"/>
  <c r="Q2110" i="4"/>
  <c r="Q2109" i="4"/>
  <c r="Q2108" i="4"/>
  <c r="Q2107" i="4"/>
  <c r="Q2106" i="4"/>
  <c r="Q2105" i="4"/>
  <c r="Q2104" i="4"/>
  <c r="Q2103" i="4"/>
  <c r="Q2102" i="4"/>
  <c r="Q2101" i="4"/>
  <c r="Q2100" i="4"/>
  <c r="Q2099" i="4"/>
  <c r="Q2098" i="4"/>
  <c r="Q2097" i="4"/>
  <c r="Q2096" i="4"/>
  <c r="Q2095" i="4"/>
  <c r="Q2094" i="4"/>
  <c r="Q2093" i="4"/>
  <c r="Q2092" i="4"/>
  <c r="Q2091" i="4"/>
  <c r="Q2090" i="4"/>
  <c r="Q2089" i="4"/>
  <c r="Q2088" i="4"/>
  <c r="Q2087" i="4"/>
  <c r="Q2086" i="4"/>
  <c r="Q2085" i="4"/>
  <c r="Q2084" i="4"/>
  <c r="Q2083" i="4"/>
  <c r="Q2082" i="4"/>
  <c r="Q2081" i="4"/>
  <c r="Q2080" i="4"/>
  <c r="Q2079" i="4"/>
  <c r="Q2078" i="4"/>
  <c r="Q2077" i="4"/>
  <c r="Q2076" i="4"/>
  <c r="Q2075" i="4"/>
  <c r="Q2074" i="4"/>
  <c r="Q2073" i="4"/>
  <c r="Q2072" i="4"/>
  <c r="Q2071" i="4"/>
  <c r="Q2070" i="4"/>
  <c r="Q2069" i="4"/>
  <c r="Q2068" i="4"/>
  <c r="Q2067" i="4"/>
  <c r="Q2066" i="4"/>
  <c r="Q2065" i="4"/>
  <c r="Q2064" i="4"/>
  <c r="Q2063" i="4"/>
  <c r="Q2062" i="4"/>
  <c r="Q2061" i="4"/>
  <c r="Q2060" i="4"/>
  <c r="Q2059" i="4"/>
  <c r="Q2058" i="4"/>
  <c r="Q2057" i="4"/>
  <c r="Q2056" i="4"/>
  <c r="Q2055" i="4"/>
  <c r="Q2054" i="4"/>
  <c r="Q2053" i="4"/>
  <c r="Q2052" i="4"/>
  <c r="Q2051" i="4"/>
  <c r="Q2050" i="4"/>
  <c r="Q2049" i="4"/>
  <c r="Q2048" i="4"/>
  <c r="Q2047" i="4"/>
  <c r="Q2046" i="4"/>
  <c r="Q2045" i="4"/>
  <c r="Q2044" i="4"/>
  <c r="Q2043" i="4"/>
  <c r="Q2042" i="4"/>
  <c r="Q2041" i="4"/>
  <c r="Q2040" i="4"/>
  <c r="Q2039" i="4"/>
  <c r="Q2038" i="4"/>
  <c r="Q2037" i="4"/>
  <c r="Q2036" i="4"/>
  <c r="Q2035" i="4"/>
  <c r="Q2034" i="4"/>
  <c r="Q2033" i="4"/>
  <c r="Q2032" i="4"/>
  <c r="Q2031" i="4"/>
  <c r="Q2030" i="4"/>
  <c r="Q2029" i="4"/>
  <c r="Q2028" i="4"/>
  <c r="Q2027" i="4"/>
  <c r="Q2026" i="4"/>
  <c r="Q2025" i="4"/>
  <c r="Q2024" i="4"/>
  <c r="Q2023" i="4"/>
  <c r="Q2022" i="4"/>
  <c r="Q2021" i="4"/>
  <c r="Q2020" i="4"/>
  <c r="Q2019" i="4"/>
  <c r="Q2018" i="4"/>
  <c r="Q2017" i="4"/>
  <c r="Q2016" i="4"/>
  <c r="Q2015" i="4"/>
  <c r="Q2014" i="4"/>
  <c r="Q2013" i="4"/>
  <c r="Q2012" i="4"/>
  <c r="Q2011" i="4"/>
  <c r="Q2010" i="4"/>
  <c r="Q2009" i="4"/>
  <c r="Q2008" i="4"/>
  <c r="Q2007" i="4"/>
  <c r="Q2006" i="4"/>
  <c r="Q2005" i="4"/>
  <c r="Q2004" i="4"/>
  <c r="Q2003" i="4"/>
  <c r="Q2002" i="4"/>
  <c r="Q2001" i="4"/>
  <c r="Q2000" i="4"/>
  <c r="Q1999" i="4"/>
  <c r="Q1998" i="4"/>
  <c r="Q1997" i="4"/>
  <c r="Q1996" i="4"/>
  <c r="Q1995" i="4"/>
  <c r="Q1994" i="4"/>
  <c r="Q1993" i="4"/>
  <c r="Q1992" i="4"/>
  <c r="Q1991" i="4"/>
  <c r="Q1990" i="4"/>
  <c r="Q1989" i="4"/>
  <c r="Q1988" i="4"/>
  <c r="Q1987" i="4"/>
  <c r="Q1986" i="4"/>
  <c r="Q1985" i="4"/>
  <c r="Q1984" i="4"/>
  <c r="Q1983" i="4"/>
  <c r="Q1982" i="4"/>
  <c r="Q1981" i="4"/>
  <c r="Q1980" i="4"/>
  <c r="Q1979" i="4"/>
  <c r="Q1978" i="4"/>
  <c r="Q1977" i="4"/>
  <c r="Q1976" i="4"/>
  <c r="Q1975" i="4"/>
  <c r="Q1974" i="4"/>
  <c r="Q1973" i="4"/>
  <c r="Q1972" i="4"/>
  <c r="Q1971" i="4"/>
  <c r="Q1970" i="4"/>
  <c r="Q1969" i="4"/>
  <c r="Q1968" i="4"/>
  <c r="Q1967" i="4"/>
  <c r="Q1966" i="4"/>
  <c r="Q1965" i="4"/>
  <c r="Q1964" i="4"/>
  <c r="Q1963" i="4"/>
  <c r="Q1962" i="4"/>
  <c r="Q1961" i="4"/>
  <c r="Q1960" i="4"/>
  <c r="Q1959" i="4"/>
  <c r="Q1958" i="4"/>
  <c r="Q1957" i="4"/>
  <c r="Q1956" i="4"/>
  <c r="Q1955" i="4"/>
  <c r="Q1954" i="4"/>
  <c r="Q1953" i="4"/>
  <c r="Q1952" i="4"/>
  <c r="Q1951" i="4"/>
  <c r="Q1950" i="4"/>
  <c r="Q1949" i="4"/>
  <c r="Q1948" i="4"/>
  <c r="Q1947" i="4"/>
  <c r="Q1946" i="4"/>
  <c r="Q1945" i="4"/>
  <c r="Q1944" i="4"/>
  <c r="Q1943" i="4"/>
  <c r="Q1942" i="4"/>
  <c r="Q1941" i="4"/>
  <c r="Q1940" i="4"/>
  <c r="Q1939" i="4"/>
  <c r="Q1938" i="4"/>
  <c r="Q1937" i="4"/>
  <c r="Q1936" i="4"/>
  <c r="Q1935" i="4"/>
  <c r="Q1934" i="4"/>
  <c r="Q1933" i="4"/>
  <c r="Q1932" i="4"/>
  <c r="Q1931" i="4"/>
  <c r="Q1930" i="4"/>
  <c r="Q1929" i="4"/>
  <c r="Q1928" i="4"/>
  <c r="Q1927" i="4"/>
  <c r="Q1926" i="4"/>
  <c r="Q1925" i="4"/>
  <c r="Q1924" i="4"/>
  <c r="Q1923" i="4"/>
  <c r="Q1922" i="4"/>
  <c r="Q1921" i="4"/>
  <c r="Q1920" i="4"/>
  <c r="Q1919" i="4"/>
  <c r="Q1918" i="4"/>
  <c r="Q1917" i="4"/>
  <c r="Q1916" i="4"/>
  <c r="Q1915" i="4"/>
  <c r="Q1914" i="4"/>
  <c r="Q1913" i="4"/>
  <c r="Q1912" i="4"/>
  <c r="Q1911" i="4"/>
  <c r="Q1910" i="4"/>
  <c r="Q1909" i="4"/>
  <c r="Q1908" i="4"/>
  <c r="Q1907" i="4"/>
  <c r="Q1906" i="4"/>
  <c r="Q1905" i="4"/>
  <c r="Q1904" i="4"/>
  <c r="Q1903" i="4"/>
  <c r="Q1902" i="4"/>
  <c r="Q1901" i="4"/>
  <c r="Q1900" i="4"/>
  <c r="Q1899" i="4"/>
  <c r="Q1898" i="4"/>
  <c r="Q1897" i="4"/>
  <c r="Q1896" i="4"/>
  <c r="Q1895" i="4"/>
  <c r="Q1894" i="4"/>
  <c r="Q1893" i="4"/>
  <c r="Q1892" i="4"/>
  <c r="Q1891" i="4"/>
  <c r="Q1890" i="4"/>
  <c r="Q1889" i="4"/>
  <c r="Q1888" i="4"/>
  <c r="Q1887" i="4"/>
  <c r="Q1886" i="4"/>
  <c r="Q1885" i="4"/>
  <c r="Q1884" i="4"/>
  <c r="Q1883" i="4"/>
  <c r="Q1882" i="4"/>
  <c r="Q1881" i="4"/>
  <c r="Q1880" i="4"/>
  <c r="Q1879" i="4"/>
  <c r="Q1878" i="4"/>
  <c r="Q1877" i="4"/>
  <c r="Q1876" i="4"/>
  <c r="Q1875" i="4"/>
  <c r="Q1874" i="4"/>
  <c r="Q1873" i="4"/>
  <c r="Q1872" i="4"/>
  <c r="Q1871" i="4"/>
  <c r="Q1870" i="4"/>
  <c r="Q1869" i="4"/>
  <c r="Q1868" i="4"/>
  <c r="Q1867" i="4"/>
  <c r="Q1866" i="4"/>
  <c r="Q1865" i="4"/>
  <c r="Q1864" i="4"/>
  <c r="Q1863" i="4"/>
  <c r="Q1862" i="4"/>
  <c r="Q1861" i="4"/>
  <c r="Q1860" i="4"/>
  <c r="Q1859" i="4"/>
  <c r="Q1858" i="4"/>
  <c r="Q1857" i="4"/>
  <c r="Q1856" i="4"/>
  <c r="Q1855" i="4"/>
  <c r="Q1854" i="4"/>
  <c r="Q1853" i="4"/>
  <c r="Q1852" i="4"/>
  <c r="Q1851" i="4"/>
  <c r="Q1850" i="4"/>
  <c r="Q1849" i="4"/>
  <c r="Q1848" i="4"/>
  <c r="Q1847" i="4"/>
  <c r="Q1846" i="4"/>
  <c r="Q1845" i="4"/>
  <c r="Q1844" i="4"/>
  <c r="Q1843" i="4"/>
  <c r="Q1842" i="4"/>
  <c r="Q1841" i="4"/>
  <c r="Q1840" i="4"/>
  <c r="Q1839" i="4"/>
  <c r="Q1838" i="4"/>
  <c r="Q1837" i="4"/>
  <c r="Q1836" i="4"/>
  <c r="Q1835" i="4"/>
  <c r="Q1834" i="4"/>
  <c r="Q1833" i="4"/>
  <c r="Q1832" i="4"/>
  <c r="Q1831" i="4"/>
  <c r="Q1830" i="4"/>
  <c r="Q1829" i="4"/>
  <c r="Q1828" i="4"/>
  <c r="Q1827" i="4"/>
  <c r="Q1826" i="4"/>
  <c r="Q1825" i="4"/>
  <c r="Q1824" i="4"/>
  <c r="Q1823" i="4"/>
  <c r="Q1822" i="4"/>
  <c r="Q1821" i="4"/>
  <c r="Q1820" i="4"/>
  <c r="Q1819" i="4"/>
  <c r="Q1818" i="4"/>
  <c r="Q1817" i="4"/>
  <c r="Q1816" i="4"/>
  <c r="Q1815" i="4"/>
  <c r="Q1814" i="4"/>
  <c r="Q1813" i="4"/>
  <c r="Q1812" i="4"/>
  <c r="Q1811" i="4"/>
  <c r="Q1810" i="4"/>
  <c r="Q1809" i="4"/>
  <c r="Q1808" i="4"/>
  <c r="Q1807" i="4"/>
  <c r="Q1806" i="4"/>
  <c r="Q1805" i="4"/>
  <c r="Q1804" i="4"/>
  <c r="Q1803" i="4"/>
  <c r="Q1802" i="4"/>
  <c r="Q1801" i="4"/>
  <c r="Q1800" i="4"/>
  <c r="Q1799" i="4"/>
  <c r="Q1798" i="4"/>
  <c r="Q1797" i="4"/>
  <c r="Q1796" i="4"/>
  <c r="Q1795" i="4"/>
  <c r="Q1794" i="4"/>
  <c r="Q1793" i="4"/>
  <c r="Q1792" i="4"/>
  <c r="Q1791" i="4"/>
  <c r="Q1790" i="4"/>
  <c r="Q1789" i="4"/>
  <c r="Q1788" i="4"/>
  <c r="Q1787" i="4"/>
  <c r="Q1786" i="4"/>
  <c r="Q1785" i="4"/>
  <c r="Q1784" i="4"/>
  <c r="Q1783" i="4"/>
  <c r="Q1782" i="4"/>
  <c r="Q1781" i="4"/>
  <c r="Q1780" i="4"/>
  <c r="Q1779" i="4"/>
  <c r="Q1778" i="4"/>
  <c r="Q1777" i="4"/>
  <c r="Q1776" i="4"/>
  <c r="Q1775" i="4"/>
  <c r="Q1774" i="4"/>
  <c r="Q1773" i="4"/>
  <c r="Q1772" i="4"/>
  <c r="Q1771" i="4"/>
  <c r="Q1770" i="4"/>
  <c r="Q1769" i="4"/>
  <c r="Q1768" i="4"/>
  <c r="Q1767" i="4"/>
  <c r="Q1766" i="4"/>
  <c r="Q1765" i="4"/>
  <c r="Q1764" i="4"/>
  <c r="Q1763" i="4"/>
  <c r="Q1762" i="4"/>
  <c r="Q1761" i="4"/>
  <c r="Q1760" i="4"/>
  <c r="Q1759" i="4"/>
  <c r="Q1758" i="4"/>
  <c r="Q1757" i="4"/>
  <c r="Q1756" i="4"/>
  <c r="Q1755" i="4"/>
  <c r="Q1754" i="4"/>
  <c r="Q1753" i="4"/>
  <c r="Q1752" i="4"/>
  <c r="Q1751" i="4"/>
  <c r="Q1750" i="4"/>
  <c r="Q1749" i="4"/>
  <c r="Q1748" i="4"/>
  <c r="Q1747" i="4"/>
  <c r="Q1746" i="4"/>
  <c r="Q1745" i="4"/>
  <c r="Q1744" i="4"/>
  <c r="Q1743" i="4"/>
  <c r="Q1742" i="4"/>
  <c r="Q1741" i="4"/>
  <c r="Q1740" i="4"/>
  <c r="Q1739" i="4"/>
  <c r="Q1738" i="4"/>
  <c r="Q1737" i="4"/>
  <c r="Q1736" i="4"/>
  <c r="Q1735" i="4"/>
  <c r="Q1734" i="4"/>
  <c r="Q1733" i="4"/>
  <c r="Q1732" i="4"/>
  <c r="Q1731" i="4"/>
  <c r="Q1730" i="4"/>
  <c r="Q1729" i="4"/>
  <c r="Q1728" i="4"/>
  <c r="Q1727" i="4"/>
  <c r="Q1726" i="4"/>
  <c r="Q1725" i="4"/>
  <c r="Q1724" i="4"/>
  <c r="Q1723" i="4"/>
  <c r="Q1722" i="4"/>
  <c r="Q1721" i="4"/>
  <c r="Q1720" i="4"/>
  <c r="Q1719" i="4"/>
  <c r="Q1718" i="4"/>
  <c r="Q1717" i="4"/>
  <c r="Q1716" i="4"/>
  <c r="Q1715" i="4"/>
  <c r="Q1714" i="4"/>
  <c r="Q1713" i="4"/>
  <c r="Q1712" i="4"/>
  <c r="Q1711" i="4"/>
  <c r="Q1710" i="4"/>
  <c r="Q1709" i="4"/>
  <c r="Q1708" i="4"/>
  <c r="Q1707" i="4"/>
  <c r="Q1706" i="4"/>
  <c r="Q1705" i="4"/>
  <c r="Q1704" i="4"/>
  <c r="Q1703" i="4"/>
  <c r="Q1702" i="4"/>
  <c r="Q1701" i="4"/>
  <c r="Q1700" i="4"/>
  <c r="Q1699" i="4"/>
  <c r="Q1698" i="4"/>
  <c r="Q1697" i="4"/>
  <c r="Q1696" i="4"/>
  <c r="Q1695" i="4"/>
  <c r="Q1694" i="4"/>
  <c r="Q1693" i="4"/>
  <c r="Q1692" i="4"/>
  <c r="Q1691" i="4"/>
  <c r="Q1690" i="4"/>
  <c r="Q1689" i="4"/>
  <c r="Q1688" i="4"/>
  <c r="Q1687" i="4"/>
  <c r="Q1686" i="4"/>
  <c r="Q1685" i="4"/>
  <c r="Q1684" i="4"/>
  <c r="Q1683" i="4"/>
  <c r="Q1682" i="4"/>
  <c r="Q1681" i="4"/>
  <c r="Q1680" i="4"/>
  <c r="Q1679" i="4"/>
  <c r="Q1678" i="4"/>
  <c r="Q1677" i="4"/>
  <c r="Q1676" i="4"/>
  <c r="Q1675" i="4"/>
  <c r="Q1674" i="4"/>
  <c r="Q1673" i="4"/>
  <c r="Q1672" i="4"/>
  <c r="Q1671" i="4"/>
  <c r="Q1670" i="4"/>
  <c r="Q1669" i="4"/>
  <c r="Q1668" i="4"/>
  <c r="Q1667" i="4"/>
  <c r="Q1666" i="4"/>
  <c r="Q1665" i="4"/>
  <c r="Q1664" i="4"/>
  <c r="Q1663" i="4"/>
  <c r="Q1662" i="4"/>
  <c r="Q1661" i="4"/>
  <c r="Q1660" i="4"/>
  <c r="Q1659" i="4"/>
  <c r="Q1658" i="4"/>
  <c r="Q1657" i="4"/>
  <c r="Q1656" i="4"/>
  <c r="Q1655" i="4"/>
  <c r="Q1654" i="4"/>
  <c r="Q1653" i="4"/>
  <c r="Q1652" i="4"/>
  <c r="Q1651" i="4"/>
  <c r="Q1650" i="4"/>
  <c r="Q1649" i="4"/>
  <c r="Q1648" i="4"/>
  <c r="Q1647" i="4"/>
  <c r="Q1646" i="4"/>
  <c r="Q1645" i="4"/>
  <c r="Q1644" i="4"/>
  <c r="Q1643" i="4"/>
  <c r="Q1642" i="4"/>
  <c r="Q1641" i="4"/>
  <c r="Q1640" i="4"/>
  <c r="Q1639" i="4"/>
  <c r="Q1638" i="4"/>
  <c r="Q1637" i="4"/>
  <c r="Q1636" i="4"/>
  <c r="Q1635" i="4"/>
  <c r="Q1634" i="4"/>
  <c r="Q1633" i="4"/>
  <c r="Q1632" i="4"/>
  <c r="Q1631" i="4"/>
  <c r="Q1630" i="4"/>
  <c r="Q1629" i="4"/>
  <c r="Q1628" i="4"/>
  <c r="Q1627" i="4"/>
  <c r="Q1626" i="4"/>
  <c r="Q1625" i="4"/>
  <c r="Q1624" i="4"/>
  <c r="Q1623" i="4"/>
  <c r="Q1622" i="4"/>
  <c r="Q1621" i="4"/>
  <c r="Q1620" i="4"/>
  <c r="Q1619" i="4"/>
  <c r="Q1618" i="4"/>
  <c r="Q1617" i="4"/>
  <c r="Q1616" i="4"/>
  <c r="Q1615" i="4"/>
  <c r="Q1614" i="4"/>
  <c r="Q1613" i="4"/>
  <c r="Q1612" i="4"/>
  <c r="Q1611" i="4"/>
  <c r="Q1610" i="4"/>
  <c r="Q1609" i="4"/>
  <c r="Q1608" i="4"/>
  <c r="Q1607" i="4"/>
  <c r="Q1606" i="4"/>
  <c r="Q1605" i="4"/>
  <c r="Q1604" i="4"/>
  <c r="Q1603" i="4"/>
  <c r="Q1602" i="4"/>
  <c r="Q1601" i="4"/>
  <c r="Q1600" i="4"/>
  <c r="Q1599" i="4"/>
  <c r="Q1598" i="4"/>
  <c r="Q1597" i="4"/>
  <c r="Q1596" i="4"/>
  <c r="Q1595" i="4"/>
  <c r="Q1594" i="4"/>
  <c r="Q1593" i="4"/>
  <c r="Q1592" i="4"/>
  <c r="Q1591" i="4"/>
  <c r="Q1590" i="4"/>
  <c r="Q1589" i="4"/>
  <c r="Q1588" i="4"/>
  <c r="Q1587" i="4"/>
  <c r="Q1586" i="4"/>
  <c r="Q1585" i="4"/>
  <c r="Q1584" i="4"/>
  <c r="Q1583" i="4"/>
  <c r="Q1582" i="4"/>
  <c r="Q1581" i="4"/>
  <c r="Q1580" i="4"/>
  <c r="Q1579" i="4"/>
  <c r="Q1578" i="4"/>
  <c r="Q1577" i="4"/>
  <c r="Q1576" i="4"/>
  <c r="Q1575" i="4"/>
  <c r="Q1574" i="4"/>
  <c r="Q1573" i="4"/>
  <c r="Q1572" i="4"/>
  <c r="Q1571" i="4"/>
  <c r="Q1570" i="4"/>
  <c r="Q1569" i="4"/>
  <c r="Q1568" i="4"/>
  <c r="Q1567" i="4"/>
  <c r="Q1566" i="4"/>
  <c r="Q1565" i="4"/>
  <c r="Q1564" i="4"/>
  <c r="Q1563" i="4"/>
  <c r="Q1562" i="4"/>
  <c r="Q1561" i="4"/>
  <c r="Q1560" i="4"/>
  <c r="Q1559" i="4"/>
  <c r="Q1558" i="4"/>
  <c r="Q1557" i="4"/>
  <c r="Q1556" i="4"/>
  <c r="Q1555" i="4"/>
  <c r="Q1554" i="4"/>
  <c r="Q1553" i="4"/>
  <c r="Q1552" i="4"/>
  <c r="Q1551" i="4"/>
  <c r="Q1550" i="4"/>
  <c r="Q1549" i="4"/>
  <c r="Q1548" i="4"/>
  <c r="Q1547" i="4"/>
  <c r="Q1546" i="4"/>
  <c r="Q1545" i="4"/>
  <c r="Q1544" i="4"/>
  <c r="Q1543" i="4"/>
  <c r="Q1542" i="4"/>
  <c r="Q1541" i="4"/>
  <c r="Q1540" i="4"/>
  <c r="Q1539" i="4"/>
  <c r="Q1538" i="4"/>
  <c r="Q1537" i="4"/>
  <c r="Q1536" i="4"/>
  <c r="Q1535" i="4"/>
  <c r="Q1534" i="4"/>
  <c r="Q1533" i="4"/>
  <c r="Q1532" i="4"/>
  <c r="Q1531" i="4"/>
  <c r="Q1530" i="4"/>
  <c r="Q1529" i="4"/>
  <c r="Q1528" i="4"/>
  <c r="Q1527" i="4"/>
  <c r="Q1526" i="4"/>
  <c r="Q1525" i="4"/>
  <c r="Q1524" i="4"/>
  <c r="Q1523" i="4"/>
  <c r="Q1522" i="4"/>
  <c r="Q1521" i="4"/>
  <c r="Q1520" i="4"/>
  <c r="Q1519" i="4"/>
  <c r="Q1518" i="4"/>
  <c r="Q1517" i="4"/>
  <c r="Q1516" i="4"/>
  <c r="Q1515" i="4"/>
  <c r="Q1514" i="4"/>
  <c r="Q1513" i="4"/>
  <c r="Q1512" i="4"/>
  <c r="Q1511" i="4"/>
  <c r="Q1510" i="4"/>
  <c r="Q1509" i="4"/>
  <c r="Q1508" i="4"/>
  <c r="Q1507" i="4"/>
  <c r="Q1506" i="4"/>
  <c r="Q1505" i="4"/>
  <c r="Q1504" i="4"/>
  <c r="Q1503" i="4"/>
  <c r="Q1502" i="4"/>
  <c r="Q1501" i="4"/>
  <c r="Q1500" i="4"/>
  <c r="Q1499" i="4"/>
  <c r="Q1498" i="4"/>
  <c r="Q1497" i="4"/>
  <c r="Q1496" i="4"/>
  <c r="Q1495" i="4"/>
  <c r="Q1494" i="4"/>
  <c r="Q1493" i="4"/>
  <c r="Q1492" i="4"/>
  <c r="Q1491" i="4"/>
  <c r="Q1490" i="4"/>
  <c r="Q1489" i="4"/>
  <c r="Q1488" i="4"/>
  <c r="Q1487" i="4"/>
  <c r="Q1486" i="4"/>
  <c r="Q1485" i="4"/>
  <c r="Q1484" i="4"/>
  <c r="Q1483" i="4"/>
  <c r="Q1482" i="4"/>
  <c r="Q1481" i="4"/>
  <c r="Q1480" i="4"/>
  <c r="Q1479" i="4"/>
  <c r="Q1478" i="4"/>
  <c r="Q1477" i="4"/>
  <c r="Q1476" i="4"/>
  <c r="Q1475" i="4"/>
  <c r="Q1474" i="4"/>
  <c r="Q1473" i="4"/>
  <c r="Q1472" i="4"/>
  <c r="Q1471" i="4"/>
  <c r="Q1470" i="4"/>
  <c r="Q1469" i="4"/>
  <c r="Q1468" i="4"/>
  <c r="Q1467" i="4"/>
  <c r="Q1466" i="4"/>
  <c r="Q1465" i="4"/>
  <c r="Q1464" i="4"/>
  <c r="Q1463" i="4"/>
  <c r="Q1462" i="4"/>
  <c r="Q1461" i="4"/>
  <c r="Q1460" i="4"/>
  <c r="Q1459" i="4"/>
  <c r="Q1458" i="4"/>
  <c r="Q1457" i="4"/>
  <c r="Q1456" i="4"/>
  <c r="Q1455" i="4"/>
  <c r="Q1454" i="4"/>
  <c r="Q1453" i="4"/>
  <c r="Q1452" i="4"/>
  <c r="Q1451" i="4"/>
  <c r="Q1450" i="4"/>
  <c r="Q1449" i="4"/>
  <c r="Q1448" i="4"/>
  <c r="Q1447" i="4"/>
  <c r="Q1446" i="4"/>
  <c r="Q1445" i="4"/>
  <c r="Q1444" i="4"/>
  <c r="Q1443" i="4"/>
  <c r="Q1442" i="4"/>
  <c r="Q1441" i="4"/>
  <c r="Q1440" i="4"/>
  <c r="Q1439" i="4"/>
  <c r="Q1438" i="4"/>
  <c r="Q1437" i="4"/>
  <c r="Q1436" i="4"/>
  <c r="Q1435" i="4"/>
  <c r="Q1434" i="4"/>
  <c r="Q1433" i="4"/>
  <c r="Q1432" i="4"/>
  <c r="Q1431" i="4"/>
  <c r="Q1430" i="4"/>
  <c r="Q1429" i="4"/>
  <c r="Q1428" i="4"/>
  <c r="Q1427" i="4"/>
  <c r="Q1426" i="4"/>
  <c r="Q1425" i="4"/>
  <c r="Q1424" i="4"/>
  <c r="Q1423" i="4"/>
  <c r="Q1422" i="4"/>
  <c r="Q1421" i="4"/>
  <c r="Q1420" i="4"/>
  <c r="Q1419" i="4"/>
  <c r="Q1418" i="4"/>
  <c r="Q1417" i="4"/>
  <c r="Q1416" i="4"/>
  <c r="Q1415" i="4"/>
  <c r="Q1414" i="4"/>
  <c r="Q1413" i="4"/>
  <c r="Q1412" i="4"/>
  <c r="Q1411" i="4"/>
  <c r="Q1410" i="4"/>
  <c r="Q1409" i="4"/>
  <c r="Q1408" i="4"/>
  <c r="Q1407" i="4"/>
  <c r="Q1406" i="4"/>
  <c r="Q1405" i="4"/>
  <c r="Q1404" i="4"/>
  <c r="Q1403" i="4"/>
  <c r="Q1402" i="4"/>
  <c r="Q1401" i="4"/>
  <c r="Q1400" i="4"/>
  <c r="Q1399" i="4"/>
  <c r="Q1398" i="4"/>
  <c r="Q1397" i="4"/>
  <c r="Q1396" i="4"/>
  <c r="Q1395" i="4"/>
  <c r="Q1394" i="4"/>
  <c r="Q1393" i="4"/>
  <c r="Q1392" i="4"/>
  <c r="Q1391" i="4"/>
  <c r="Q1390" i="4"/>
  <c r="Q1389" i="4"/>
  <c r="Q1388" i="4"/>
  <c r="Q1387" i="4"/>
  <c r="Q1386" i="4"/>
  <c r="Q1385" i="4"/>
  <c r="Q1384" i="4"/>
  <c r="Q1383" i="4"/>
  <c r="Q1382" i="4"/>
  <c r="Q1381" i="4"/>
  <c r="Q1380" i="4"/>
  <c r="Q1379" i="4"/>
  <c r="Q1378" i="4"/>
  <c r="Q1377" i="4"/>
  <c r="Q1376" i="4"/>
  <c r="Q1375" i="4"/>
  <c r="Q1374" i="4"/>
  <c r="Q1373" i="4"/>
  <c r="Q1372" i="4"/>
  <c r="Q1371" i="4"/>
  <c r="Q1370" i="4"/>
  <c r="Q1369" i="4"/>
  <c r="Q1368" i="4"/>
  <c r="Q1367" i="4"/>
  <c r="Q1366" i="4"/>
  <c r="Q1365" i="4"/>
  <c r="Q1364" i="4"/>
  <c r="Q1363" i="4"/>
  <c r="Q1362" i="4"/>
  <c r="Q1361" i="4"/>
  <c r="Q1360" i="4"/>
  <c r="Q1359" i="4"/>
  <c r="Q1358" i="4"/>
  <c r="Q1357" i="4"/>
  <c r="Q1356" i="4"/>
  <c r="Q1355" i="4"/>
  <c r="Q1354" i="4"/>
  <c r="Q1353" i="4"/>
  <c r="Q1352" i="4"/>
  <c r="Q1351" i="4"/>
  <c r="Q1350" i="4"/>
  <c r="Q1349" i="4"/>
  <c r="Q1348" i="4"/>
  <c r="Q1347" i="4"/>
  <c r="Q1346" i="4"/>
  <c r="Q1345" i="4"/>
  <c r="Q1344" i="4"/>
  <c r="Q1343" i="4"/>
  <c r="Q1342" i="4"/>
  <c r="Q1341" i="4"/>
  <c r="Q1340" i="4"/>
  <c r="Q1339" i="4"/>
  <c r="Q1338" i="4"/>
  <c r="Q1337" i="4"/>
  <c r="Q1336" i="4"/>
  <c r="Q1335" i="4"/>
  <c r="Q1334" i="4"/>
  <c r="Q1333" i="4"/>
  <c r="Q1332" i="4"/>
  <c r="Q1331" i="4"/>
  <c r="Q1330" i="4"/>
  <c r="Q1329" i="4"/>
  <c r="Q1328" i="4"/>
  <c r="Q1327" i="4"/>
  <c r="Q1326" i="4"/>
  <c r="Q1325" i="4"/>
  <c r="Q1324" i="4"/>
  <c r="Q1323" i="4"/>
  <c r="Q1322" i="4"/>
  <c r="Q1321" i="4"/>
  <c r="Q1320" i="4"/>
  <c r="Q1319" i="4"/>
  <c r="Q1318" i="4"/>
  <c r="Q1317" i="4"/>
  <c r="Q1316" i="4"/>
  <c r="Q1315" i="4"/>
  <c r="Q1314" i="4"/>
  <c r="Q1313" i="4"/>
  <c r="Q1312" i="4"/>
  <c r="Q1311" i="4"/>
  <c r="Q1310" i="4"/>
  <c r="Q1309" i="4"/>
  <c r="Q1308" i="4"/>
  <c r="Q1307" i="4"/>
  <c r="Q1306" i="4"/>
  <c r="Q1305" i="4"/>
  <c r="Q1304" i="4"/>
  <c r="Q1303" i="4"/>
  <c r="Q1302" i="4"/>
  <c r="Q1301" i="4"/>
  <c r="Q1300" i="4"/>
  <c r="Q1299" i="4"/>
  <c r="Q1298" i="4"/>
  <c r="Q1297" i="4"/>
  <c r="Q1296" i="4"/>
  <c r="Q1295" i="4"/>
  <c r="Q1294" i="4"/>
  <c r="Q1293" i="4"/>
  <c r="Q1292" i="4"/>
  <c r="Q1291" i="4"/>
  <c r="Q1290" i="4"/>
  <c r="Q1289" i="4"/>
  <c r="Q1288" i="4"/>
  <c r="Q1287" i="4"/>
  <c r="Q1286" i="4"/>
  <c r="Q1285" i="4"/>
  <c r="Q1284" i="4"/>
  <c r="Q1283" i="4"/>
  <c r="Q1282" i="4"/>
  <c r="Q1281" i="4"/>
  <c r="Q1280" i="4"/>
  <c r="Q1279" i="4"/>
  <c r="Q1278" i="4"/>
  <c r="Q1277" i="4"/>
  <c r="Q1276" i="4"/>
  <c r="Q1275" i="4"/>
  <c r="Q1274" i="4"/>
  <c r="Q1273" i="4"/>
  <c r="Q1272" i="4"/>
  <c r="Q1271" i="4"/>
  <c r="Q1270" i="4"/>
  <c r="Q1269" i="4"/>
  <c r="Q1268" i="4"/>
  <c r="Q1267" i="4"/>
  <c r="Q1266" i="4"/>
  <c r="Q1265" i="4"/>
  <c r="Q1264" i="4"/>
  <c r="Q1263" i="4"/>
  <c r="Q1262" i="4"/>
  <c r="Q1261" i="4"/>
  <c r="Q1260" i="4"/>
  <c r="Q1259" i="4"/>
  <c r="Q1258" i="4"/>
  <c r="Q1257" i="4"/>
  <c r="Q1256" i="4"/>
  <c r="Q1255" i="4"/>
  <c r="Q1254" i="4"/>
  <c r="Q1253" i="4"/>
  <c r="Q1252" i="4"/>
  <c r="Q1251" i="4"/>
  <c r="Q1250" i="4"/>
  <c r="Q1249" i="4"/>
  <c r="Q1248" i="4"/>
  <c r="Q1247" i="4"/>
  <c r="Q1246" i="4"/>
  <c r="Q1245" i="4"/>
  <c r="Q1244" i="4"/>
  <c r="Q1243" i="4"/>
  <c r="Q1242" i="4"/>
  <c r="Q1241" i="4"/>
  <c r="Q1240" i="4"/>
  <c r="Q1239" i="4"/>
  <c r="Q1238" i="4"/>
  <c r="Q1237" i="4"/>
  <c r="Q1236" i="4"/>
  <c r="Q1235" i="4"/>
  <c r="Q1234" i="4"/>
  <c r="Q1233" i="4"/>
  <c r="Q1232" i="4"/>
  <c r="Q1231" i="4"/>
  <c r="Q1230" i="4"/>
  <c r="Q1229" i="4"/>
  <c r="Q1228" i="4"/>
  <c r="Q1227" i="4"/>
  <c r="Q1226" i="4"/>
  <c r="Q1225" i="4"/>
  <c r="Q1224" i="4"/>
  <c r="Q1223" i="4"/>
  <c r="Q1222" i="4"/>
  <c r="Q1221" i="4"/>
  <c r="Q1220" i="4"/>
  <c r="Q1219" i="4"/>
  <c r="Q1218" i="4"/>
  <c r="Q1217" i="4"/>
  <c r="Q1216" i="4"/>
  <c r="Q1215" i="4"/>
  <c r="Q1214" i="4"/>
  <c r="Q1213" i="4"/>
  <c r="Q1212" i="4"/>
  <c r="Q1211" i="4"/>
  <c r="Q1210" i="4"/>
  <c r="Q1209" i="4"/>
  <c r="Q1208" i="4"/>
  <c r="Q1207" i="4"/>
  <c r="Q1206" i="4"/>
  <c r="Q1205" i="4"/>
  <c r="Q1204" i="4"/>
  <c r="Q1203" i="4"/>
  <c r="Q1202" i="4"/>
  <c r="Q1201" i="4"/>
  <c r="Q1200" i="4"/>
  <c r="Q1199" i="4"/>
  <c r="Q1198" i="4"/>
  <c r="Q1197" i="4"/>
  <c r="Q1196" i="4"/>
  <c r="Q1195" i="4"/>
  <c r="Q1194" i="4"/>
  <c r="Q1193" i="4"/>
  <c r="Q1192" i="4"/>
  <c r="Q1191" i="4"/>
  <c r="Q1190" i="4"/>
  <c r="Q1189" i="4"/>
  <c r="Q1188" i="4"/>
  <c r="Q1187" i="4"/>
  <c r="Q1186" i="4"/>
  <c r="Q1185" i="4"/>
  <c r="Q1184" i="4"/>
  <c r="Q1183" i="4"/>
  <c r="Q1182" i="4"/>
  <c r="Q1181" i="4"/>
  <c r="Q1180" i="4"/>
  <c r="Q1179" i="4"/>
  <c r="Q1178" i="4"/>
  <c r="Q1177" i="4"/>
  <c r="Q1176" i="4"/>
  <c r="Q1175" i="4"/>
  <c r="Q1174" i="4"/>
  <c r="Q1173" i="4"/>
  <c r="Q1172" i="4"/>
  <c r="Q1171" i="4"/>
  <c r="Q1170" i="4"/>
  <c r="Q1169" i="4"/>
  <c r="Q1168" i="4"/>
  <c r="Q1167" i="4"/>
  <c r="Q1166" i="4"/>
  <c r="Q1165" i="4"/>
  <c r="Q1164" i="4"/>
  <c r="Q1163" i="4"/>
  <c r="Q1162" i="4"/>
  <c r="Q1161" i="4"/>
  <c r="Q1160" i="4"/>
  <c r="Q1159" i="4"/>
  <c r="Q1158" i="4"/>
  <c r="Q1157" i="4"/>
  <c r="Q1156" i="4"/>
  <c r="Q1155" i="4"/>
  <c r="Q1154" i="4"/>
  <c r="Q1153" i="4"/>
  <c r="Q1152" i="4"/>
  <c r="Q1151" i="4"/>
  <c r="Q1150" i="4"/>
  <c r="Q1149" i="4"/>
  <c r="Q1148" i="4"/>
  <c r="Q1147" i="4"/>
  <c r="Q1146" i="4"/>
  <c r="Q1145" i="4"/>
  <c r="Q1144" i="4"/>
  <c r="Q1143" i="4"/>
  <c r="Q1142" i="4"/>
  <c r="Q1141" i="4"/>
  <c r="Q1140" i="4"/>
  <c r="Q1139" i="4"/>
  <c r="Q1138" i="4"/>
  <c r="Q1137" i="4"/>
  <c r="Q1136" i="4"/>
  <c r="Q1135" i="4"/>
  <c r="Q1134" i="4"/>
  <c r="Q1133" i="4"/>
  <c r="Q1132" i="4"/>
  <c r="Q1131" i="4"/>
  <c r="Q1130" i="4"/>
  <c r="Q1129" i="4"/>
  <c r="Q1128" i="4"/>
  <c r="Q1127" i="4"/>
  <c r="Q1126" i="4"/>
  <c r="Q1125" i="4"/>
  <c r="Q1124" i="4"/>
  <c r="Q1123" i="4"/>
  <c r="Q1122" i="4"/>
  <c r="Q1121" i="4"/>
  <c r="Q1120" i="4"/>
  <c r="Q1119" i="4"/>
  <c r="Q1118" i="4"/>
  <c r="Q1117" i="4"/>
  <c r="Q1116" i="4"/>
  <c r="Q1115" i="4"/>
  <c r="Q1114" i="4"/>
  <c r="Q1113" i="4"/>
  <c r="Q1112" i="4"/>
  <c r="Q1111" i="4"/>
  <c r="Q1110" i="4"/>
  <c r="Q1109" i="4"/>
  <c r="Q1108" i="4"/>
  <c r="Q1107" i="4"/>
  <c r="Q1106" i="4"/>
  <c r="Q1105" i="4"/>
  <c r="Q1104" i="4"/>
  <c r="Q1103" i="4"/>
  <c r="Q1102" i="4"/>
  <c r="Q1101" i="4"/>
  <c r="Q1100" i="4"/>
  <c r="Q1099" i="4"/>
  <c r="Q1098" i="4"/>
  <c r="Q1097" i="4"/>
  <c r="Q1096" i="4"/>
  <c r="Q1095" i="4"/>
  <c r="Q1094" i="4"/>
  <c r="Q1093" i="4"/>
  <c r="Q1092" i="4"/>
  <c r="Q1091" i="4"/>
  <c r="Q1090" i="4"/>
  <c r="Q1089" i="4"/>
  <c r="Q1088" i="4"/>
  <c r="Q1087" i="4"/>
  <c r="Q1086" i="4"/>
  <c r="Q1085" i="4"/>
  <c r="Q1084" i="4"/>
  <c r="Q1083" i="4"/>
  <c r="Q1082" i="4"/>
  <c r="Q1081" i="4"/>
  <c r="Q1080" i="4"/>
  <c r="Q1079" i="4"/>
  <c r="Q1078" i="4"/>
  <c r="Q1077" i="4"/>
  <c r="Q1076" i="4"/>
  <c r="Q1075" i="4"/>
  <c r="Q1074" i="4"/>
  <c r="Q1073" i="4"/>
  <c r="Q1072" i="4"/>
  <c r="Q1071" i="4"/>
  <c r="Q1070" i="4"/>
  <c r="Q1069" i="4"/>
  <c r="Q1068" i="4"/>
  <c r="Q1067" i="4"/>
  <c r="Q1066" i="4"/>
  <c r="Q1065" i="4"/>
  <c r="Q1064" i="4"/>
  <c r="Q1063" i="4"/>
  <c r="Q1062" i="4"/>
  <c r="Q1061" i="4"/>
  <c r="Q1060" i="4"/>
  <c r="Q1059" i="4"/>
  <c r="Q1058" i="4"/>
  <c r="Q1057" i="4"/>
  <c r="Q1056" i="4"/>
  <c r="Q1055" i="4"/>
  <c r="Q1054" i="4"/>
  <c r="Q1053" i="4"/>
  <c r="Q1052" i="4"/>
  <c r="Q1051" i="4"/>
  <c r="Q1050" i="4"/>
  <c r="Q1049" i="4"/>
  <c r="Q1048" i="4"/>
  <c r="Q1047" i="4"/>
  <c r="Q1046" i="4"/>
  <c r="Q1045" i="4"/>
  <c r="Q1044" i="4"/>
  <c r="Q1043" i="4"/>
  <c r="Q1042" i="4"/>
  <c r="Q1041" i="4"/>
  <c r="Q1040" i="4"/>
  <c r="Q1039" i="4"/>
  <c r="Q1038" i="4"/>
  <c r="Q1037" i="4"/>
  <c r="Q1036" i="4"/>
  <c r="Q1035" i="4"/>
  <c r="Q1034" i="4"/>
  <c r="Q1033" i="4"/>
  <c r="Q1032" i="4"/>
  <c r="Q1031" i="4"/>
  <c r="Q1030" i="4"/>
  <c r="Q1029" i="4"/>
  <c r="Q1028" i="4"/>
  <c r="Q1027" i="4"/>
  <c r="Q1026" i="4"/>
  <c r="Q1025" i="4"/>
  <c r="Q1024" i="4"/>
  <c r="Q1023" i="4"/>
  <c r="Q1022" i="4"/>
  <c r="Q1021" i="4"/>
  <c r="Q1020" i="4"/>
  <c r="Q1019" i="4"/>
  <c r="Q1018" i="4"/>
  <c r="Q1017" i="4"/>
  <c r="Q1016" i="4"/>
  <c r="Q1015" i="4"/>
  <c r="Q1014" i="4"/>
  <c r="Q1013" i="4"/>
  <c r="Q1012" i="4"/>
  <c r="Q1011" i="4"/>
  <c r="Q1010" i="4"/>
  <c r="Q1009" i="4"/>
  <c r="Q1008" i="4"/>
  <c r="Q1007" i="4"/>
  <c r="Q1006" i="4"/>
  <c r="Q1005" i="4"/>
  <c r="Q1004" i="4"/>
  <c r="Q1003" i="4"/>
  <c r="Q1002" i="4"/>
  <c r="Q1001" i="4"/>
  <c r="Q1000" i="4"/>
  <c r="Q999" i="4"/>
  <c r="Q998" i="4"/>
  <c r="Q997" i="4"/>
  <c r="Q996" i="4"/>
  <c r="Q995" i="4"/>
  <c r="Q994" i="4"/>
  <c r="Q993" i="4"/>
  <c r="Q992" i="4"/>
  <c r="Q991" i="4"/>
  <c r="Q990" i="4"/>
  <c r="Q989" i="4"/>
  <c r="Q988" i="4"/>
  <c r="Q987" i="4"/>
  <c r="Q986" i="4"/>
  <c r="Q985" i="4"/>
  <c r="Q984" i="4"/>
  <c r="Q983" i="4"/>
  <c r="Q982" i="4"/>
  <c r="Q981" i="4"/>
  <c r="Q980" i="4"/>
  <c r="Q979" i="4"/>
  <c r="Q978" i="4"/>
  <c r="Q977" i="4"/>
  <c r="Q976" i="4"/>
  <c r="Q975" i="4"/>
  <c r="Q974" i="4"/>
  <c r="Q973" i="4"/>
  <c r="Q972" i="4"/>
  <c r="Q971" i="4"/>
  <c r="Q970" i="4"/>
  <c r="Q969" i="4"/>
  <c r="Q968" i="4"/>
  <c r="Q967" i="4"/>
  <c r="Q966" i="4"/>
  <c r="Q965" i="4"/>
  <c r="Q964" i="4"/>
  <c r="Q963" i="4"/>
  <c r="Q962" i="4"/>
  <c r="Q961" i="4"/>
  <c r="Q960" i="4"/>
  <c r="Q959" i="4"/>
  <c r="Q958" i="4"/>
  <c r="Q957" i="4"/>
  <c r="Q956" i="4"/>
  <c r="Q955" i="4"/>
  <c r="Q954" i="4"/>
  <c r="Q953" i="4"/>
  <c r="Q952" i="4"/>
  <c r="Q951" i="4"/>
  <c r="Q950" i="4"/>
  <c r="Q949" i="4"/>
  <c r="Q948" i="4"/>
  <c r="Q947" i="4"/>
  <c r="Q946" i="4"/>
  <c r="Q945" i="4"/>
  <c r="Q944" i="4"/>
  <c r="Q943" i="4"/>
  <c r="Q942" i="4"/>
  <c r="Q941" i="4"/>
  <c r="Q940" i="4"/>
  <c r="Q939" i="4"/>
  <c r="Q938" i="4"/>
  <c r="Q937" i="4"/>
  <c r="Q936" i="4"/>
  <c r="Q935" i="4"/>
  <c r="Q934" i="4"/>
  <c r="Q933" i="4"/>
  <c r="Q932" i="4"/>
  <c r="Q931" i="4"/>
  <c r="Q930" i="4"/>
  <c r="Q929" i="4"/>
  <c r="Q928" i="4"/>
  <c r="Q927" i="4"/>
  <c r="Q926" i="4"/>
  <c r="Q925" i="4"/>
  <c r="Q924" i="4"/>
  <c r="Q923" i="4"/>
  <c r="Q922" i="4"/>
  <c r="Q921" i="4"/>
  <c r="Q920" i="4"/>
  <c r="Q919" i="4"/>
  <c r="Q918" i="4"/>
  <c r="Q917" i="4"/>
  <c r="Q916" i="4"/>
  <c r="Q915" i="4"/>
  <c r="Q914" i="4"/>
  <c r="Q913" i="4"/>
  <c r="Q912" i="4"/>
  <c r="Q911" i="4"/>
  <c r="Q910" i="4"/>
  <c r="Q909" i="4"/>
  <c r="Q908" i="4"/>
  <c r="Q907" i="4"/>
  <c r="Q906" i="4"/>
  <c r="Q905" i="4"/>
  <c r="Q904" i="4"/>
  <c r="Q903" i="4"/>
  <c r="Q902" i="4"/>
  <c r="Q901" i="4"/>
  <c r="Q900" i="4"/>
  <c r="Q899" i="4"/>
  <c r="Q898" i="4"/>
  <c r="Q897" i="4"/>
  <c r="Q896" i="4"/>
  <c r="Q895" i="4"/>
  <c r="Q894" i="4"/>
  <c r="Q893" i="4"/>
  <c r="Q892" i="4"/>
  <c r="Q891" i="4"/>
  <c r="Q890" i="4"/>
  <c r="Q889" i="4"/>
  <c r="Q888" i="4"/>
  <c r="Q887" i="4"/>
  <c r="Q886" i="4"/>
  <c r="Q885" i="4"/>
  <c r="Q884" i="4"/>
  <c r="Q883" i="4"/>
  <c r="Q882" i="4"/>
  <c r="Q881" i="4"/>
  <c r="Q880" i="4"/>
  <c r="Q879" i="4"/>
  <c r="Q878" i="4"/>
  <c r="Q877" i="4"/>
  <c r="Q876" i="4"/>
  <c r="Q875" i="4"/>
  <c r="Q874" i="4"/>
  <c r="Q873" i="4"/>
  <c r="Q872" i="4"/>
  <c r="Q871" i="4"/>
  <c r="Q870" i="4"/>
  <c r="Q869" i="4"/>
  <c r="Q868" i="4"/>
  <c r="Q867" i="4"/>
  <c r="Q866" i="4"/>
  <c r="Q865" i="4"/>
  <c r="Q864" i="4"/>
  <c r="Q863" i="4"/>
  <c r="Q862" i="4"/>
  <c r="Q861" i="4"/>
  <c r="Q860" i="4"/>
  <c r="Q859" i="4"/>
  <c r="Q858" i="4"/>
  <c r="Q857" i="4"/>
  <c r="Q856" i="4"/>
  <c r="Q855" i="4"/>
  <c r="Q854" i="4"/>
  <c r="Q853" i="4"/>
  <c r="Q852" i="4"/>
  <c r="Q851" i="4"/>
  <c r="Q850" i="4"/>
  <c r="Q849" i="4"/>
  <c r="Q848" i="4"/>
  <c r="Q847" i="4"/>
  <c r="Q846" i="4"/>
  <c r="Q845" i="4"/>
  <c r="Q844" i="4"/>
  <c r="Q843" i="4"/>
  <c r="Q842" i="4"/>
  <c r="Q841" i="4"/>
  <c r="Q840" i="4"/>
  <c r="Q839" i="4"/>
  <c r="Q838" i="4"/>
  <c r="Q837" i="4"/>
  <c r="Q836" i="4"/>
  <c r="Q835" i="4"/>
  <c r="Q834" i="4"/>
  <c r="Q833" i="4"/>
  <c r="Q832" i="4"/>
  <c r="Q831" i="4"/>
  <c r="Q830" i="4"/>
  <c r="Q829" i="4"/>
  <c r="Q828" i="4"/>
  <c r="Q827" i="4"/>
  <c r="Q826" i="4"/>
  <c r="Q825" i="4"/>
  <c r="Q824" i="4"/>
  <c r="Q823" i="4"/>
  <c r="Q822" i="4"/>
  <c r="Q821" i="4"/>
  <c r="Q820" i="4"/>
  <c r="Q819" i="4"/>
  <c r="Q818" i="4"/>
  <c r="Q817" i="4"/>
  <c r="Q816" i="4"/>
  <c r="Q815" i="4"/>
  <c r="Q814" i="4"/>
  <c r="Q813" i="4"/>
  <c r="Q812" i="4"/>
  <c r="Q811" i="4"/>
  <c r="Q810" i="4"/>
  <c r="Q809" i="4"/>
  <c r="Q808" i="4"/>
  <c r="Q807" i="4"/>
  <c r="Q806" i="4"/>
  <c r="Q805" i="4"/>
  <c r="Q804" i="4"/>
  <c r="Q803" i="4"/>
  <c r="Q802" i="4"/>
  <c r="Q801" i="4"/>
  <c r="Q800" i="4"/>
  <c r="Q799" i="4"/>
  <c r="Q798" i="4"/>
  <c r="Q797" i="4"/>
  <c r="Q796" i="4"/>
  <c r="Q795" i="4"/>
  <c r="Q794" i="4"/>
  <c r="Q793" i="4"/>
  <c r="Q792" i="4"/>
  <c r="Q791" i="4"/>
  <c r="Q790" i="4"/>
  <c r="Q789" i="4"/>
  <c r="Q788" i="4"/>
  <c r="Q787" i="4"/>
  <c r="Q786" i="4"/>
  <c r="Q785" i="4"/>
  <c r="Q784" i="4"/>
  <c r="Q783" i="4"/>
  <c r="Q782" i="4"/>
  <c r="Q781" i="4"/>
  <c r="Q780" i="4"/>
  <c r="Q779" i="4"/>
  <c r="Q778" i="4"/>
  <c r="Q777" i="4"/>
  <c r="Q776" i="4"/>
  <c r="Q775" i="4"/>
  <c r="Q774" i="4"/>
  <c r="Q773" i="4"/>
  <c r="Q772" i="4"/>
  <c r="Q771" i="4"/>
  <c r="Q770" i="4"/>
  <c r="Q769" i="4"/>
  <c r="Q768" i="4"/>
  <c r="Q767" i="4"/>
  <c r="Q766" i="4"/>
  <c r="Q765" i="4"/>
  <c r="Q764" i="4"/>
  <c r="Q763" i="4"/>
  <c r="Q762" i="4"/>
  <c r="Q761" i="4"/>
  <c r="Q760" i="4"/>
  <c r="Q759" i="4"/>
  <c r="Q758" i="4"/>
  <c r="Q757" i="4"/>
  <c r="Q756" i="4"/>
  <c r="Q755" i="4"/>
  <c r="Q754" i="4"/>
  <c r="Q753" i="4"/>
  <c r="Q752" i="4"/>
  <c r="Q751" i="4"/>
  <c r="Q750" i="4"/>
  <c r="Q749" i="4"/>
  <c r="Q748" i="4"/>
  <c r="Q747" i="4"/>
  <c r="Q746" i="4"/>
  <c r="Q745" i="4"/>
  <c r="Q744" i="4"/>
  <c r="Q743" i="4"/>
  <c r="Q742" i="4"/>
  <c r="Q741" i="4"/>
  <c r="Q740" i="4"/>
  <c r="Q739" i="4"/>
  <c r="Q738" i="4"/>
  <c r="Q737" i="4"/>
  <c r="Q736" i="4"/>
  <c r="Q735" i="4"/>
  <c r="Q734" i="4"/>
  <c r="Q733" i="4"/>
  <c r="Q732" i="4"/>
  <c r="Q731" i="4"/>
  <c r="Q730" i="4"/>
  <c r="Q729" i="4"/>
  <c r="Q728" i="4"/>
  <c r="Q727" i="4"/>
  <c r="Q726" i="4"/>
  <c r="Q725" i="4"/>
  <c r="Q724" i="4"/>
  <c r="Q723" i="4"/>
  <c r="Q722" i="4"/>
  <c r="Q721" i="4"/>
  <c r="Q720" i="4"/>
  <c r="Q719" i="4"/>
  <c r="Q718" i="4"/>
  <c r="Q717" i="4"/>
  <c r="Q716" i="4"/>
  <c r="Q715" i="4"/>
  <c r="Q714" i="4"/>
  <c r="Q713" i="4"/>
  <c r="Q712" i="4"/>
  <c r="Q711" i="4"/>
  <c r="Q710" i="4"/>
  <c r="Q709" i="4"/>
  <c r="Q708" i="4"/>
  <c r="Q707" i="4"/>
  <c r="Q706" i="4"/>
  <c r="Q705" i="4"/>
  <c r="Q704" i="4"/>
  <c r="Q703" i="4"/>
  <c r="Q702" i="4"/>
  <c r="Q701" i="4"/>
  <c r="Q700" i="4"/>
  <c r="Q699" i="4"/>
  <c r="Q698" i="4"/>
  <c r="Q697" i="4"/>
  <c r="Q696" i="4"/>
  <c r="Q695" i="4"/>
  <c r="Q694" i="4"/>
  <c r="Q693" i="4"/>
  <c r="Q692" i="4"/>
  <c r="Q691" i="4"/>
  <c r="Q690" i="4"/>
  <c r="Q689" i="4"/>
  <c r="Q688" i="4"/>
  <c r="Q687" i="4"/>
  <c r="Q686" i="4"/>
  <c r="Q685" i="4"/>
  <c r="Q684" i="4"/>
  <c r="Q683" i="4"/>
  <c r="Q682" i="4"/>
  <c r="Q681" i="4"/>
  <c r="Q680" i="4"/>
  <c r="Q679" i="4"/>
  <c r="Q678" i="4"/>
  <c r="Q677" i="4"/>
  <c r="Q676" i="4"/>
  <c r="Q675" i="4"/>
  <c r="Q674" i="4"/>
  <c r="Q673" i="4"/>
  <c r="Q672" i="4"/>
  <c r="Q671" i="4"/>
  <c r="Q670" i="4"/>
  <c r="Q669" i="4"/>
  <c r="Q668" i="4"/>
  <c r="Q667" i="4"/>
  <c r="Q666" i="4"/>
  <c r="Q665" i="4"/>
  <c r="Q664" i="4"/>
  <c r="Q663" i="4"/>
  <c r="Q662" i="4"/>
  <c r="Q661" i="4"/>
  <c r="Q660" i="4"/>
  <c r="Q659" i="4"/>
  <c r="Q658" i="4"/>
  <c r="Q657" i="4"/>
  <c r="Q656" i="4"/>
  <c r="Q655" i="4"/>
  <c r="Q654" i="4"/>
  <c r="Q653" i="4"/>
  <c r="Q652" i="4"/>
  <c r="Q651" i="4"/>
  <c r="Q650" i="4"/>
  <c r="Q649" i="4"/>
  <c r="Q648" i="4"/>
  <c r="Q647" i="4"/>
  <c r="Q646" i="4"/>
  <c r="Q645" i="4"/>
  <c r="Q644" i="4"/>
  <c r="Q643" i="4"/>
  <c r="Q642" i="4"/>
  <c r="Q641" i="4"/>
  <c r="Q640" i="4"/>
  <c r="Q639" i="4"/>
  <c r="Q638" i="4"/>
  <c r="Q637" i="4"/>
  <c r="Q636" i="4"/>
  <c r="Q635" i="4"/>
  <c r="Q634" i="4"/>
  <c r="Q633" i="4"/>
  <c r="Q632" i="4"/>
  <c r="Q631" i="4"/>
  <c r="Q630" i="4"/>
  <c r="Q629" i="4"/>
  <c r="Q628" i="4"/>
  <c r="Q627" i="4"/>
  <c r="Q626" i="4"/>
  <c r="Q625" i="4"/>
  <c r="Q624" i="4"/>
  <c r="Q623" i="4"/>
  <c r="Q622" i="4"/>
  <c r="Q621" i="4"/>
  <c r="Q620" i="4"/>
  <c r="Q619" i="4"/>
  <c r="Q618" i="4"/>
  <c r="Q617" i="4"/>
  <c r="Q616" i="4"/>
  <c r="Q615" i="4"/>
  <c r="Q614" i="4"/>
  <c r="Q613" i="4"/>
  <c r="Q612" i="4"/>
  <c r="Q611" i="4"/>
  <c r="Q610" i="4"/>
  <c r="Q609" i="4"/>
  <c r="Q608" i="4"/>
  <c r="Q607" i="4"/>
  <c r="Q606" i="4"/>
  <c r="Q605" i="4"/>
  <c r="Q604" i="4"/>
  <c r="Q603" i="4"/>
  <c r="Q602" i="4"/>
  <c r="Q601" i="4"/>
  <c r="Q600" i="4"/>
  <c r="Q599" i="4"/>
  <c r="Q598" i="4"/>
  <c r="Q597" i="4"/>
  <c r="Q596" i="4"/>
  <c r="Q595" i="4"/>
  <c r="Q594" i="4"/>
  <c r="Q593" i="4"/>
  <c r="Q592" i="4"/>
  <c r="Q591" i="4"/>
  <c r="Q590" i="4"/>
  <c r="Q589" i="4"/>
  <c r="Q588" i="4"/>
  <c r="Q587" i="4"/>
  <c r="Q586" i="4"/>
  <c r="Q585" i="4"/>
  <c r="Q584" i="4"/>
  <c r="Q583" i="4"/>
  <c r="Q582" i="4"/>
  <c r="Q581" i="4"/>
  <c r="Q580" i="4"/>
  <c r="Q579" i="4"/>
  <c r="Q578" i="4"/>
  <c r="Q577" i="4"/>
  <c r="Q576" i="4"/>
  <c r="Q575" i="4"/>
  <c r="Q574" i="4"/>
  <c r="Q573" i="4"/>
  <c r="Q572" i="4"/>
  <c r="Q571" i="4"/>
  <c r="Q570" i="4"/>
  <c r="Q569" i="4"/>
  <c r="Q568" i="4"/>
  <c r="Q567" i="4"/>
  <c r="Q566" i="4"/>
  <c r="Q565" i="4"/>
  <c r="Q564" i="4"/>
  <c r="Q563" i="4"/>
  <c r="Q562" i="4"/>
  <c r="Q561" i="4"/>
  <c r="Q560" i="4"/>
  <c r="Q559" i="4"/>
  <c r="Q558" i="4"/>
  <c r="Q557" i="4"/>
  <c r="Q556" i="4"/>
  <c r="Q555" i="4"/>
  <c r="Q554" i="4"/>
  <c r="Q553" i="4"/>
  <c r="Q552" i="4"/>
  <c r="Q551" i="4"/>
  <c r="Q550" i="4"/>
  <c r="Q549" i="4"/>
  <c r="Q548" i="4"/>
  <c r="Q547" i="4"/>
  <c r="Q546" i="4"/>
  <c r="Q545" i="4"/>
  <c r="Q544" i="4"/>
  <c r="Q543" i="4"/>
  <c r="Q542" i="4"/>
  <c r="Q541" i="4"/>
  <c r="Q540" i="4"/>
  <c r="Q539" i="4"/>
  <c r="Q538" i="4"/>
  <c r="Q537" i="4"/>
  <c r="Q536" i="4"/>
  <c r="Q535" i="4"/>
  <c r="Q534" i="4"/>
  <c r="Q533" i="4"/>
  <c r="Q532" i="4"/>
  <c r="Q531" i="4"/>
  <c r="Q530" i="4"/>
  <c r="Q529" i="4"/>
  <c r="Q528" i="4"/>
  <c r="Q527" i="4"/>
  <c r="Q526" i="4"/>
  <c r="Q525" i="4"/>
  <c r="Q52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AL6" i="4"/>
  <c r="AL5" i="4"/>
  <c r="AL4" i="4"/>
  <c r="AL3" i="4"/>
  <c r="AL2" i="4"/>
  <c r="AJ7" i="4"/>
  <c r="AJ6" i="4"/>
  <c r="AK6" i="4" s="1"/>
  <c r="AJ5" i="4"/>
  <c r="AK5" i="4" s="1"/>
  <c r="AJ4" i="4"/>
  <c r="AK4" i="4" s="1"/>
  <c r="AJ3" i="4"/>
  <c r="AK3" i="4" s="1"/>
  <c r="AJ2" i="4"/>
  <c r="AK2" i="4" s="1"/>
  <c r="DV4" i="2"/>
  <c r="DU4" i="2"/>
  <c r="DS4" i="2"/>
  <c r="DR4" i="2"/>
  <c r="DP4" i="2"/>
  <c r="DO4" i="2"/>
  <c r="DM4" i="2"/>
  <c r="DL4" i="2"/>
  <c r="DV3" i="2"/>
  <c r="DU3" i="2"/>
  <c r="DS3" i="2"/>
  <c r="DR3" i="2"/>
  <c r="DP3" i="2"/>
  <c r="DO3" i="2"/>
  <c r="DM3" i="2"/>
  <c r="DL3" i="2"/>
  <c r="DV2" i="2"/>
  <c r="DU2" i="2"/>
  <c r="DS2" i="2"/>
  <c r="DR2" i="2"/>
  <c r="DP2" i="2"/>
  <c r="DO2" i="2"/>
  <c r="DM2" i="2"/>
  <c r="DL2" i="2"/>
  <c r="DI4" i="2"/>
  <c r="DH4" i="2"/>
  <c r="DF4" i="2"/>
  <c r="DE4" i="2"/>
  <c r="DC4" i="2"/>
  <c r="DB4" i="2"/>
  <c r="CZ4" i="2"/>
  <c r="CY4" i="2"/>
  <c r="DI3" i="2"/>
  <c r="DH3" i="2"/>
  <c r="DF3" i="2"/>
  <c r="DE3" i="2"/>
  <c r="DC3" i="2"/>
  <c r="DB3" i="2"/>
  <c r="CZ3" i="2"/>
  <c r="CY3" i="2"/>
  <c r="DI2" i="2"/>
  <c r="DH2" i="2"/>
  <c r="DF2" i="2"/>
  <c r="DE2" i="2"/>
  <c r="DC2" i="2"/>
  <c r="DB2" i="2"/>
  <c r="CZ2" i="2"/>
  <c r="CY2" i="2"/>
  <c r="EA213" i="3"/>
  <c r="DZ213" i="3"/>
  <c r="DY213" i="3"/>
  <c r="EA212" i="3"/>
  <c r="DZ212" i="3"/>
  <c r="DY212" i="3"/>
  <c r="EA211" i="3"/>
  <c r="DZ211" i="3"/>
  <c r="DY211" i="3"/>
  <c r="EA210" i="3"/>
  <c r="DZ210" i="3"/>
  <c r="DY210" i="3"/>
  <c r="EA209" i="3"/>
  <c r="DZ209" i="3"/>
  <c r="DY209" i="3"/>
  <c r="EA208" i="3"/>
  <c r="DZ208" i="3"/>
  <c r="DY208" i="3"/>
  <c r="EA207" i="3"/>
  <c r="DZ207" i="3"/>
  <c r="DY207" i="3"/>
  <c r="EA206" i="3"/>
  <c r="DZ206" i="3"/>
  <c r="DY206" i="3"/>
  <c r="EA205" i="3"/>
  <c r="DZ205" i="3"/>
  <c r="DY205" i="3"/>
  <c r="EA204" i="3"/>
  <c r="DZ204" i="3"/>
  <c r="DY204" i="3"/>
  <c r="EA201" i="3"/>
  <c r="DZ201" i="3"/>
  <c r="DY201" i="3"/>
  <c r="EA200" i="3"/>
  <c r="DZ200" i="3"/>
  <c r="DY200" i="3"/>
  <c r="EA199" i="3"/>
  <c r="DZ199" i="3"/>
  <c r="DY199" i="3"/>
  <c r="EA198" i="3"/>
  <c r="DZ198" i="3"/>
  <c r="DY198" i="3"/>
  <c r="EA197" i="3"/>
  <c r="DZ197" i="3"/>
  <c r="DY197" i="3"/>
  <c r="EA196" i="3"/>
  <c r="DZ196" i="3"/>
  <c r="DY196" i="3"/>
  <c r="EA195" i="3"/>
  <c r="DZ195" i="3"/>
  <c r="DY195" i="3"/>
  <c r="EA194" i="3"/>
  <c r="DZ194" i="3"/>
  <c r="DY194" i="3"/>
  <c r="EA193" i="3"/>
  <c r="DZ193" i="3"/>
  <c r="DY193" i="3"/>
  <c r="EA192" i="3"/>
  <c r="DZ192" i="3"/>
  <c r="DY192" i="3"/>
  <c r="EA189" i="3"/>
  <c r="DZ189" i="3"/>
  <c r="DY189" i="3"/>
  <c r="EA188" i="3"/>
  <c r="DZ188" i="3"/>
  <c r="DY188" i="3"/>
  <c r="EA187" i="3"/>
  <c r="DZ187" i="3"/>
  <c r="DY187" i="3"/>
  <c r="EA186" i="3"/>
  <c r="DZ186" i="3"/>
  <c r="DY186" i="3"/>
  <c r="EA185" i="3"/>
  <c r="DZ185" i="3"/>
  <c r="DY185" i="3"/>
  <c r="EA184" i="3"/>
  <c r="DZ184" i="3"/>
  <c r="DY184" i="3"/>
  <c r="EA183" i="3"/>
  <c r="DZ183" i="3"/>
  <c r="DY183" i="3"/>
  <c r="EA182" i="3"/>
  <c r="DZ182" i="3"/>
  <c r="DY182" i="3"/>
  <c r="EA181" i="3"/>
  <c r="DZ181" i="3"/>
  <c r="DY181" i="3"/>
  <c r="EA178" i="3"/>
  <c r="DZ178" i="3"/>
  <c r="DY178" i="3"/>
  <c r="EA177" i="3"/>
  <c r="DZ177" i="3"/>
  <c r="DY177" i="3"/>
  <c r="EA176" i="3"/>
  <c r="DZ176" i="3"/>
  <c r="DY176" i="3"/>
  <c r="EA175" i="3"/>
  <c r="DZ175" i="3"/>
  <c r="DY175" i="3"/>
  <c r="EA174" i="3"/>
  <c r="DZ174" i="3"/>
  <c r="DY174" i="3"/>
  <c r="EA173" i="3"/>
  <c r="DZ173" i="3"/>
  <c r="DY173" i="3"/>
  <c r="EA172" i="3"/>
  <c r="DZ172" i="3"/>
  <c r="DY172" i="3"/>
  <c r="EA171" i="3"/>
  <c r="DZ171" i="3"/>
  <c r="DY171" i="3"/>
  <c r="EA170" i="3"/>
  <c r="DZ170" i="3"/>
  <c r="DY170" i="3"/>
  <c r="EA169" i="3"/>
  <c r="DZ169" i="3"/>
  <c r="DY169" i="3"/>
  <c r="EA165" i="3"/>
  <c r="DZ165" i="3"/>
  <c r="DY165" i="3"/>
  <c r="EA164" i="3"/>
  <c r="DZ164" i="3"/>
  <c r="DY164" i="3"/>
  <c r="EA163" i="3"/>
  <c r="DZ163" i="3"/>
  <c r="DY163" i="3"/>
  <c r="EA162" i="3"/>
  <c r="DZ162" i="3"/>
  <c r="DY162" i="3"/>
  <c r="EA161" i="3"/>
  <c r="DZ161" i="3"/>
  <c r="DY161" i="3"/>
  <c r="EA160" i="3"/>
  <c r="DZ160" i="3"/>
  <c r="DY160" i="3"/>
  <c r="EA159" i="3"/>
  <c r="DZ159" i="3"/>
  <c r="DY159" i="3"/>
  <c r="EA158" i="3"/>
  <c r="DZ158" i="3"/>
  <c r="DY158" i="3"/>
  <c r="EA157" i="3"/>
  <c r="DZ157" i="3"/>
  <c r="DY157" i="3"/>
  <c r="EA154" i="3"/>
  <c r="DZ154" i="3"/>
  <c r="DY154" i="3"/>
  <c r="EA153" i="3"/>
  <c r="DZ153" i="3"/>
  <c r="DY153" i="3"/>
  <c r="EA152" i="3"/>
  <c r="DZ152" i="3"/>
  <c r="DY152" i="3"/>
  <c r="EA151" i="3"/>
  <c r="DZ151" i="3"/>
  <c r="DY151" i="3"/>
  <c r="EA150" i="3"/>
  <c r="DZ150" i="3"/>
  <c r="DY150" i="3"/>
  <c r="EA149" i="3"/>
  <c r="DZ149" i="3"/>
  <c r="DY149" i="3"/>
  <c r="EA148" i="3"/>
  <c r="DZ148" i="3"/>
  <c r="DY148" i="3"/>
  <c r="EA147" i="3"/>
  <c r="DZ147" i="3"/>
  <c r="DY147" i="3"/>
  <c r="EA146" i="3"/>
  <c r="DZ146" i="3"/>
  <c r="DY146" i="3"/>
  <c r="EA145" i="3"/>
  <c r="DZ145" i="3"/>
  <c r="DY145" i="3"/>
  <c r="EA142" i="3"/>
  <c r="DZ142" i="3"/>
  <c r="DY142" i="3"/>
  <c r="EA141" i="3"/>
  <c r="DZ141" i="3"/>
  <c r="DY141" i="3"/>
  <c r="EA140" i="3"/>
  <c r="DZ140" i="3"/>
  <c r="DY140" i="3"/>
  <c r="EA139" i="3"/>
  <c r="DZ139" i="3"/>
  <c r="DY139" i="3"/>
  <c r="EA138" i="3"/>
  <c r="DZ138" i="3"/>
  <c r="DY138" i="3"/>
  <c r="EA137" i="3"/>
  <c r="DZ137" i="3"/>
  <c r="DY137" i="3"/>
  <c r="EA136" i="3"/>
  <c r="DZ136" i="3"/>
  <c r="DY136" i="3"/>
  <c r="EA135" i="3"/>
  <c r="DZ135" i="3"/>
  <c r="DY135" i="3"/>
  <c r="EA134" i="3"/>
  <c r="DZ134" i="3"/>
  <c r="DY134" i="3"/>
  <c r="EA133" i="3"/>
  <c r="DZ133" i="3"/>
  <c r="DY133" i="3"/>
  <c r="EA131" i="3"/>
  <c r="DZ131" i="3"/>
  <c r="DY131" i="3"/>
  <c r="EA130" i="3"/>
  <c r="DZ130" i="3"/>
  <c r="DY130" i="3"/>
  <c r="EA129" i="3"/>
  <c r="DZ129" i="3"/>
  <c r="DY129" i="3"/>
  <c r="EA128" i="3"/>
  <c r="DZ128" i="3"/>
  <c r="DY128" i="3"/>
  <c r="EA127" i="3"/>
  <c r="DZ127" i="3"/>
  <c r="DY127" i="3"/>
  <c r="EA126" i="3"/>
  <c r="DZ126" i="3"/>
  <c r="DY126" i="3"/>
  <c r="EA125" i="3"/>
  <c r="DZ125" i="3"/>
  <c r="DY125" i="3"/>
  <c r="EA124" i="3"/>
  <c r="DZ124" i="3"/>
  <c r="DY124" i="3"/>
  <c r="EA123" i="3"/>
  <c r="DZ123" i="3"/>
  <c r="DY123" i="3"/>
  <c r="EA122" i="3"/>
  <c r="DZ122" i="3"/>
  <c r="DY122" i="3"/>
  <c r="EA119" i="3"/>
  <c r="DZ119" i="3"/>
  <c r="DY119" i="3"/>
  <c r="EA118" i="3"/>
  <c r="DZ118" i="3"/>
  <c r="DY118" i="3"/>
  <c r="EA117" i="3"/>
  <c r="DZ117" i="3"/>
  <c r="DY117" i="3"/>
  <c r="EA116" i="3"/>
  <c r="DZ116" i="3"/>
  <c r="DY116" i="3"/>
  <c r="EA115" i="3"/>
  <c r="DZ115" i="3"/>
  <c r="DY115" i="3"/>
  <c r="EA114" i="3"/>
  <c r="DZ114" i="3"/>
  <c r="DY114" i="3"/>
  <c r="EA113" i="3"/>
  <c r="DZ113" i="3"/>
  <c r="DY113" i="3"/>
  <c r="EA112" i="3"/>
  <c r="DZ112" i="3"/>
  <c r="DY112" i="3"/>
  <c r="EA111" i="3"/>
  <c r="DZ111" i="3"/>
  <c r="DY111" i="3"/>
  <c r="EA110" i="3"/>
  <c r="DZ110" i="3"/>
  <c r="DY110" i="3"/>
  <c r="EA107" i="3"/>
  <c r="DZ107" i="3"/>
  <c r="DY107" i="3"/>
  <c r="EA106" i="3"/>
  <c r="DZ106" i="3"/>
  <c r="DY106" i="3"/>
  <c r="EA105" i="3"/>
  <c r="DZ105" i="3"/>
  <c r="DY105" i="3"/>
  <c r="EA104" i="3"/>
  <c r="DZ104" i="3"/>
  <c r="DY104" i="3"/>
  <c r="EA103" i="3"/>
  <c r="DZ103" i="3"/>
  <c r="DY103" i="3"/>
  <c r="EA102" i="3"/>
  <c r="DZ102" i="3"/>
  <c r="DY102" i="3"/>
  <c r="EA101" i="3"/>
  <c r="DZ101" i="3"/>
  <c r="DY101" i="3"/>
  <c r="EA100" i="3"/>
  <c r="DZ100" i="3"/>
  <c r="DY100" i="3"/>
  <c r="EA99" i="3"/>
  <c r="DZ99" i="3"/>
  <c r="DY99" i="3"/>
  <c r="EA98" i="3"/>
  <c r="DZ98" i="3"/>
  <c r="DY98" i="3"/>
  <c r="EA95" i="3"/>
  <c r="DZ95" i="3"/>
  <c r="DY95" i="3"/>
  <c r="EA94" i="3"/>
  <c r="DZ94" i="3"/>
  <c r="DY94" i="3"/>
  <c r="EA93" i="3"/>
  <c r="DZ93" i="3"/>
  <c r="DY93" i="3"/>
  <c r="EA92" i="3"/>
  <c r="DZ92" i="3"/>
  <c r="DY92" i="3"/>
  <c r="EA91" i="3"/>
  <c r="DZ91" i="3"/>
  <c r="DY91" i="3"/>
  <c r="EA90" i="3"/>
  <c r="DZ90" i="3"/>
  <c r="DY90" i="3"/>
  <c r="EA89" i="3"/>
  <c r="DZ89" i="3"/>
  <c r="DY89" i="3"/>
  <c r="EA88" i="3"/>
  <c r="DZ88" i="3"/>
  <c r="DY88" i="3"/>
  <c r="EA87" i="3"/>
  <c r="DZ87" i="3"/>
  <c r="DY87" i="3"/>
  <c r="EA83" i="3"/>
  <c r="DZ83" i="3"/>
  <c r="DY83" i="3"/>
  <c r="EA82" i="3"/>
  <c r="DZ82" i="3"/>
  <c r="DY82" i="3"/>
  <c r="EA81" i="3"/>
  <c r="DZ81" i="3"/>
  <c r="DY81" i="3"/>
  <c r="EA80" i="3"/>
  <c r="DZ80" i="3"/>
  <c r="DY80" i="3"/>
  <c r="EA79" i="3"/>
  <c r="DZ79" i="3"/>
  <c r="DY79" i="3"/>
  <c r="EA78" i="3"/>
  <c r="DZ78" i="3"/>
  <c r="DY78" i="3"/>
  <c r="EA77" i="3"/>
  <c r="DZ77" i="3"/>
  <c r="DY77" i="3"/>
  <c r="EA76" i="3"/>
  <c r="DZ76" i="3"/>
  <c r="DY76" i="3"/>
  <c r="EA75" i="3"/>
  <c r="DZ75" i="3"/>
  <c r="DY75" i="3"/>
  <c r="EA74" i="3"/>
  <c r="DZ74" i="3"/>
  <c r="DY74" i="3"/>
  <c r="EA70" i="3"/>
  <c r="DZ70" i="3"/>
  <c r="DY70" i="3"/>
  <c r="EA69" i="3"/>
  <c r="DZ69" i="3"/>
  <c r="DY69" i="3"/>
  <c r="EA68" i="3"/>
  <c r="DZ68" i="3"/>
  <c r="DY68" i="3"/>
  <c r="EA67" i="3"/>
  <c r="DZ67" i="3"/>
  <c r="DY67" i="3"/>
  <c r="EA66" i="3"/>
  <c r="DZ66" i="3"/>
  <c r="DY66" i="3"/>
  <c r="EA65" i="3"/>
  <c r="DZ65" i="3"/>
  <c r="DY65" i="3"/>
  <c r="EA64" i="3"/>
  <c r="DZ64" i="3"/>
  <c r="DY64" i="3"/>
  <c r="EA63" i="3"/>
  <c r="DZ63" i="3"/>
  <c r="DY63" i="3"/>
  <c r="EA62" i="3"/>
  <c r="DZ62" i="3"/>
  <c r="DY62" i="3"/>
  <c r="EA61" i="3"/>
  <c r="DZ61" i="3"/>
  <c r="DY61" i="3"/>
  <c r="EA58" i="3"/>
  <c r="DZ58" i="3"/>
  <c r="DY58" i="3"/>
  <c r="EA57" i="3"/>
  <c r="DZ57" i="3"/>
  <c r="DY57" i="3"/>
  <c r="EA56" i="3"/>
  <c r="DZ56" i="3"/>
  <c r="DY56" i="3"/>
  <c r="EA55" i="3"/>
  <c r="DZ55" i="3"/>
  <c r="DY55" i="3"/>
  <c r="EA54" i="3"/>
  <c r="DZ54" i="3"/>
  <c r="DY54" i="3"/>
  <c r="EA53" i="3"/>
  <c r="DZ53" i="3"/>
  <c r="DY53" i="3"/>
  <c r="EA52" i="3"/>
  <c r="DZ52" i="3"/>
  <c r="DY52" i="3"/>
  <c r="EA51" i="3"/>
  <c r="DZ51" i="3"/>
  <c r="DY51" i="3"/>
  <c r="EA50" i="3"/>
  <c r="DZ50" i="3"/>
  <c r="DY50" i="3"/>
  <c r="EA49" i="3"/>
  <c r="DZ49" i="3"/>
  <c r="DY49" i="3"/>
  <c r="EA46" i="3"/>
  <c r="DZ46" i="3"/>
  <c r="DY46" i="3"/>
  <c r="EA45" i="3"/>
  <c r="DZ45" i="3"/>
  <c r="DY45" i="3"/>
  <c r="EA44" i="3"/>
  <c r="DZ44" i="3"/>
  <c r="DY44" i="3"/>
  <c r="EA43" i="3"/>
  <c r="DZ43" i="3"/>
  <c r="DY43" i="3"/>
  <c r="EA42" i="3"/>
  <c r="DZ42" i="3"/>
  <c r="DY42" i="3"/>
  <c r="EA41" i="3"/>
  <c r="DZ41" i="3"/>
  <c r="DY41" i="3"/>
  <c r="EA40" i="3"/>
  <c r="DZ40" i="3"/>
  <c r="DY40" i="3"/>
  <c r="EA39" i="3"/>
  <c r="DZ39" i="3"/>
  <c r="DY39" i="3"/>
  <c r="EA38" i="3"/>
  <c r="DZ38" i="3"/>
  <c r="DY38" i="3"/>
  <c r="EA35" i="3"/>
  <c r="DZ35" i="3"/>
  <c r="DY35" i="3"/>
  <c r="EA34" i="3"/>
  <c r="DZ34" i="3"/>
  <c r="DY34" i="3"/>
  <c r="EA33" i="3"/>
  <c r="DZ33" i="3"/>
  <c r="DY33" i="3"/>
  <c r="EA32" i="3"/>
  <c r="DZ32" i="3"/>
  <c r="DY32" i="3"/>
  <c r="EA31" i="3"/>
  <c r="DZ31" i="3"/>
  <c r="DY31" i="3"/>
  <c r="EA30" i="3"/>
  <c r="DZ30" i="3"/>
  <c r="DY30" i="3"/>
  <c r="EA29" i="3"/>
  <c r="DZ29" i="3"/>
  <c r="DY29" i="3"/>
  <c r="EA28" i="3"/>
  <c r="DZ28" i="3"/>
  <c r="DY28" i="3"/>
  <c r="EA27" i="3"/>
  <c r="DZ27" i="3"/>
  <c r="DY27" i="3"/>
  <c r="EA26" i="3"/>
  <c r="DZ26" i="3"/>
  <c r="DY26" i="3"/>
  <c r="EA23" i="3"/>
  <c r="DZ23" i="3"/>
  <c r="DY23" i="3"/>
  <c r="EA22" i="3"/>
  <c r="DZ22" i="3"/>
  <c r="DY22" i="3"/>
  <c r="EA21" i="3"/>
  <c r="DZ21" i="3"/>
  <c r="DY21" i="3"/>
  <c r="EA20" i="3"/>
  <c r="DZ20" i="3"/>
  <c r="DY20" i="3"/>
  <c r="EA19" i="3"/>
  <c r="DZ19" i="3"/>
  <c r="DY19" i="3"/>
  <c r="EA18" i="3"/>
  <c r="DZ18" i="3"/>
  <c r="DY18" i="3"/>
  <c r="EA17" i="3"/>
  <c r="DZ17" i="3"/>
  <c r="DY17" i="3"/>
  <c r="EA16" i="3"/>
  <c r="DZ16" i="3"/>
  <c r="DY16" i="3"/>
  <c r="EA15" i="3"/>
  <c r="DZ15" i="3"/>
  <c r="DY15" i="3"/>
  <c r="EA14" i="3"/>
  <c r="DZ14" i="3"/>
  <c r="DY14" i="3"/>
  <c r="EA13" i="3"/>
  <c r="DZ13" i="3"/>
  <c r="DY13" i="3"/>
  <c r="EA10" i="3"/>
  <c r="DZ10" i="3"/>
  <c r="DY10" i="3"/>
  <c r="EA9" i="3"/>
  <c r="DZ9" i="3"/>
  <c r="DY9" i="3"/>
  <c r="EA8" i="3"/>
  <c r="DZ8" i="3"/>
  <c r="DY8" i="3"/>
  <c r="EA7" i="3"/>
  <c r="DZ7" i="3"/>
  <c r="DY7" i="3"/>
  <c r="EA6" i="3"/>
  <c r="DZ6" i="3"/>
  <c r="DY6" i="3"/>
  <c r="EA5" i="3"/>
  <c r="DZ5" i="3"/>
  <c r="DY5" i="3"/>
  <c r="EA4" i="3"/>
  <c r="DZ4" i="3"/>
  <c r="DY4" i="3"/>
  <c r="EA3" i="3"/>
  <c r="DZ3" i="3"/>
  <c r="DY3" i="3"/>
  <c r="EA2" i="3"/>
  <c r="CV4" i="2" s="1"/>
  <c r="DZ2" i="3"/>
  <c r="CV3" i="2" s="1"/>
  <c r="DY2" i="3"/>
  <c r="CV2" i="2" s="1"/>
  <c r="DX213" i="3"/>
  <c r="DW213" i="3"/>
  <c r="DV213" i="3"/>
  <c r="DX212" i="3"/>
  <c r="DW212" i="3"/>
  <c r="DV212" i="3"/>
  <c r="DX211" i="3"/>
  <c r="DW211" i="3"/>
  <c r="DV211" i="3"/>
  <c r="DX210" i="3"/>
  <c r="DW210" i="3"/>
  <c r="DV210" i="3"/>
  <c r="DX209" i="3"/>
  <c r="DW209" i="3"/>
  <c r="DV209" i="3"/>
  <c r="DX208" i="3"/>
  <c r="DW208" i="3"/>
  <c r="DV208" i="3"/>
  <c r="DX207" i="3"/>
  <c r="DW207" i="3"/>
  <c r="DV207" i="3"/>
  <c r="DX206" i="3"/>
  <c r="DW206" i="3"/>
  <c r="DV206" i="3"/>
  <c r="DX205" i="3"/>
  <c r="DW205" i="3"/>
  <c r="DV205" i="3"/>
  <c r="DX204" i="3"/>
  <c r="DW204" i="3"/>
  <c r="DV204" i="3"/>
  <c r="DX201" i="3"/>
  <c r="DW201" i="3"/>
  <c r="DV201" i="3"/>
  <c r="DX200" i="3"/>
  <c r="DW200" i="3"/>
  <c r="DV200" i="3"/>
  <c r="DX199" i="3"/>
  <c r="DW199" i="3"/>
  <c r="DV199" i="3"/>
  <c r="DX198" i="3"/>
  <c r="DW198" i="3"/>
  <c r="DV198" i="3"/>
  <c r="DX197" i="3"/>
  <c r="DW197" i="3"/>
  <c r="DV197" i="3"/>
  <c r="DX196" i="3"/>
  <c r="DW196" i="3"/>
  <c r="DV196" i="3"/>
  <c r="DX195" i="3"/>
  <c r="DW195" i="3"/>
  <c r="DV195" i="3"/>
  <c r="DX194" i="3"/>
  <c r="DW194" i="3"/>
  <c r="DV194" i="3"/>
  <c r="DX193" i="3"/>
  <c r="DW193" i="3"/>
  <c r="DV193" i="3"/>
  <c r="DX192" i="3"/>
  <c r="DW192" i="3"/>
  <c r="DV192" i="3"/>
  <c r="DX189" i="3"/>
  <c r="DW189" i="3"/>
  <c r="DV189" i="3"/>
  <c r="DX188" i="3"/>
  <c r="DW188" i="3"/>
  <c r="DV188" i="3"/>
  <c r="DX187" i="3"/>
  <c r="DW187" i="3"/>
  <c r="DV187" i="3"/>
  <c r="DX186" i="3"/>
  <c r="DW186" i="3"/>
  <c r="DV186" i="3"/>
  <c r="DX185" i="3"/>
  <c r="DW185" i="3"/>
  <c r="DV185" i="3"/>
  <c r="DX184" i="3"/>
  <c r="DW184" i="3"/>
  <c r="DV184" i="3"/>
  <c r="DX183" i="3"/>
  <c r="DW183" i="3"/>
  <c r="DV183" i="3"/>
  <c r="DX182" i="3"/>
  <c r="DW182" i="3"/>
  <c r="DV182" i="3"/>
  <c r="DX181" i="3"/>
  <c r="DW181" i="3"/>
  <c r="DV181" i="3"/>
  <c r="DX178" i="3"/>
  <c r="DW178" i="3"/>
  <c r="DV178" i="3"/>
  <c r="DX177" i="3"/>
  <c r="DW177" i="3"/>
  <c r="DV177" i="3"/>
  <c r="DX176" i="3"/>
  <c r="DW176" i="3"/>
  <c r="DV176" i="3"/>
  <c r="DX175" i="3"/>
  <c r="DW175" i="3"/>
  <c r="DV175" i="3"/>
  <c r="DX174" i="3"/>
  <c r="DW174" i="3"/>
  <c r="DV174" i="3"/>
  <c r="DX173" i="3"/>
  <c r="DW173" i="3"/>
  <c r="DV173" i="3"/>
  <c r="DX172" i="3"/>
  <c r="DW172" i="3"/>
  <c r="DV172" i="3"/>
  <c r="DX171" i="3"/>
  <c r="DW171" i="3"/>
  <c r="DV171" i="3"/>
  <c r="DX170" i="3"/>
  <c r="DW170" i="3"/>
  <c r="DV170" i="3"/>
  <c r="DX169" i="3"/>
  <c r="DW169" i="3"/>
  <c r="DV169" i="3"/>
  <c r="DX166" i="3"/>
  <c r="DW166" i="3"/>
  <c r="DV166" i="3"/>
  <c r="DX165" i="3"/>
  <c r="DW165" i="3"/>
  <c r="DV165" i="3"/>
  <c r="DX164" i="3"/>
  <c r="DW164" i="3"/>
  <c r="DV164" i="3"/>
  <c r="DX163" i="3"/>
  <c r="DW163" i="3"/>
  <c r="DV163" i="3"/>
  <c r="DX162" i="3"/>
  <c r="DW162" i="3"/>
  <c r="DV162" i="3"/>
  <c r="DX161" i="3"/>
  <c r="DW161" i="3"/>
  <c r="DV161" i="3"/>
  <c r="DX160" i="3"/>
  <c r="DW160" i="3"/>
  <c r="DV160" i="3"/>
  <c r="DX159" i="3"/>
  <c r="DW159" i="3"/>
  <c r="DV159" i="3"/>
  <c r="DX158" i="3"/>
  <c r="DW158" i="3"/>
  <c r="DV158" i="3"/>
  <c r="DX157" i="3"/>
  <c r="DW157" i="3"/>
  <c r="DV157" i="3"/>
  <c r="DX154" i="3"/>
  <c r="DW154" i="3"/>
  <c r="DV154" i="3"/>
  <c r="DX153" i="3"/>
  <c r="DW153" i="3"/>
  <c r="DV153" i="3"/>
  <c r="DX152" i="3"/>
  <c r="DW152" i="3"/>
  <c r="DV152" i="3"/>
  <c r="DX151" i="3"/>
  <c r="DW151" i="3"/>
  <c r="DV151" i="3"/>
  <c r="DX150" i="3"/>
  <c r="DW150" i="3"/>
  <c r="DV150" i="3"/>
  <c r="DX149" i="3"/>
  <c r="DW149" i="3"/>
  <c r="DV149" i="3"/>
  <c r="DX148" i="3"/>
  <c r="DW148" i="3"/>
  <c r="DV148" i="3"/>
  <c r="DX147" i="3"/>
  <c r="DW147" i="3"/>
  <c r="DV147" i="3"/>
  <c r="DX146" i="3"/>
  <c r="DW146" i="3"/>
  <c r="DV146" i="3"/>
  <c r="DX145" i="3"/>
  <c r="DW145" i="3"/>
  <c r="DV145" i="3"/>
  <c r="DX142" i="3"/>
  <c r="DW142" i="3"/>
  <c r="DV142" i="3"/>
  <c r="DX141" i="3"/>
  <c r="DW141" i="3"/>
  <c r="DV141" i="3"/>
  <c r="DX140" i="3"/>
  <c r="DW140" i="3"/>
  <c r="DV140" i="3"/>
  <c r="DX139" i="3"/>
  <c r="DW139" i="3"/>
  <c r="DV139" i="3"/>
  <c r="DX138" i="3"/>
  <c r="DW138" i="3"/>
  <c r="DV138" i="3"/>
  <c r="DX137" i="3"/>
  <c r="DW137" i="3"/>
  <c r="DV137" i="3"/>
  <c r="DX136" i="3"/>
  <c r="DW136" i="3"/>
  <c r="DV136" i="3"/>
  <c r="DX135" i="3"/>
  <c r="DW135" i="3"/>
  <c r="DV135" i="3"/>
  <c r="DX134" i="3"/>
  <c r="DW134" i="3"/>
  <c r="DV134" i="3"/>
  <c r="DX133" i="3"/>
  <c r="DW133" i="3"/>
  <c r="DV133" i="3"/>
  <c r="DX130" i="3"/>
  <c r="DW130" i="3"/>
  <c r="DV130" i="3"/>
  <c r="DX129" i="3"/>
  <c r="DW129" i="3"/>
  <c r="DV129" i="3"/>
  <c r="DX128" i="3"/>
  <c r="DW128" i="3"/>
  <c r="DV128" i="3"/>
  <c r="DX127" i="3"/>
  <c r="DW127" i="3"/>
  <c r="DV127" i="3"/>
  <c r="DX126" i="3"/>
  <c r="DW126" i="3"/>
  <c r="DV126" i="3"/>
  <c r="DX125" i="3"/>
  <c r="DW125" i="3"/>
  <c r="DV125" i="3"/>
  <c r="DX124" i="3"/>
  <c r="DW124" i="3"/>
  <c r="DV124" i="3"/>
  <c r="DX123" i="3"/>
  <c r="DW123" i="3"/>
  <c r="DV123" i="3"/>
  <c r="DX122" i="3"/>
  <c r="DW122" i="3"/>
  <c r="DV122" i="3"/>
  <c r="DX119" i="3"/>
  <c r="DW119" i="3"/>
  <c r="DV119" i="3"/>
  <c r="DX118" i="3"/>
  <c r="DW118" i="3"/>
  <c r="DV118" i="3"/>
  <c r="DX117" i="3"/>
  <c r="DW117" i="3"/>
  <c r="DV117" i="3"/>
  <c r="DX116" i="3"/>
  <c r="DW116" i="3"/>
  <c r="DV116" i="3"/>
  <c r="DX115" i="3"/>
  <c r="DW115" i="3"/>
  <c r="DV115" i="3"/>
  <c r="DX114" i="3"/>
  <c r="DW114" i="3"/>
  <c r="DV114" i="3"/>
  <c r="DX113" i="3"/>
  <c r="DW113" i="3"/>
  <c r="DV113" i="3"/>
  <c r="DX112" i="3"/>
  <c r="DW112" i="3"/>
  <c r="DV112" i="3"/>
  <c r="DX111" i="3"/>
  <c r="DW111" i="3"/>
  <c r="DV111" i="3"/>
  <c r="DX110" i="3"/>
  <c r="DW110" i="3"/>
  <c r="DV110" i="3"/>
  <c r="DX107" i="3"/>
  <c r="DW107" i="3"/>
  <c r="DV107" i="3"/>
  <c r="DX106" i="3"/>
  <c r="DW106" i="3"/>
  <c r="DV106" i="3"/>
  <c r="DX105" i="3"/>
  <c r="DW105" i="3"/>
  <c r="DV105" i="3"/>
  <c r="DX104" i="3"/>
  <c r="DW104" i="3"/>
  <c r="DV104" i="3"/>
  <c r="DX103" i="3"/>
  <c r="DW103" i="3"/>
  <c r="DV103" i="3"/>
  <c r="DX102" i="3"/>
  <c r="DW102" i="3"/>
  <c r="DV102" i="3"/>
  <c r="DX101" i="3"/>
  <c r="DW101" i="3"/>
  <c r="DV101" i="3"/>
  <c r="DX100" i="3"/>
  <c r="DW100" i="3"/>
  <c r="DV100" i="3"/>
  <c r="DX99" i="3"/>
  <c r="DW99" i="3"/>
  <c r="DV99" i="3"/>
  <c r="DX98" i="3"/>
  <c r="DW98" i="3"/>
  <c r="DV98" i="3"/>
  <c r="DX96" i="3"/>
  <c r="DW96" i="3"/>
  <c r="DV96" i="3"/>
  <c r="DX95" i="3"/>
  <c r="DW95" i="3"/>
  <c r="DV95" i="3"/>
  <c r="DX94" i="3"/>
  <c r="DW94" i="3"/>
  <c r="DV94" i="3"/>
  <c r="DX93" i="3"/>
  <c r="DW93" i="3"/>
  <c r="DV93" i="3"/>
  <c r="DX92" i="3"/>
  <c r="DW92" i="3"/>
  <c r="DV92" i="3"/>
  <c r="DX91" i="3"/>
  <c r="DW91" i="3"/>
  <c r="DV91" i="3"/>
  <c r="DX90" i="3"/>
  <c r="DW90" i="3"/>
  <c r="DV90" i="3"/>
  <c r="DX89" i="3"/>
  <c r="DW89" i="3"/>
  <c r="DV89" i="3"/>
  <c r="DX88" i="3"/>
  <c r="DW88" i="3"/>
  <c r="DV88" i="3"/>
  <c r="DX87" i="3"/>
  <c r="DW87" i="3"/>
  <c r="DV87" i="3"/>
  <c r="DX84" i="3"/>
  <c r="DW84" i="3"/>
  <c r="DV84" i="3"/>
  <c r="DX83" i="3"/>
  <c r="DW83" i="3"/>
  <c r="DV83" i="3"/>
  <c r="DX82" i="3"/>
  <c r="DW82" i="3"/>
  <c r="DV82" i="3"/>
  <c r="DX81" i="3"/>
  <c r="DW81" i="3"/>
  <c r="DV81" i="3"/>
  <c r="DX80" i="3"/>
  <c r="DW80" i="3"/>
  <c r="DV80" i="3"/>
  <c r="DX79" i="3"/>
  <c r="DW79" i="3"/>
  <c r="DV79" i="3"/>
  <c r="DX78" i="3"/>
  <c r="DW78" i="3"/>
  <c r="DV78" i="3"/>
  <c r="DX77" i="3"/>
  <c r="DW77" i="3"/>
  <c r="DV77" i="3"/>
  <c r="DX76" i="3"/>
  <c r="DW76" i="3"/>
  <c r="DV76" i="3"/>
  <c r="DX75" i="3"/>
  <c r="DW75" i="3"/>
  <c r="DV75" i="3"/>
  <c r="DX74" i="3"/>
  <c r="DW74" i="3"/>
  <c r="DV74" i="3"/>
  <c r="DX71" i="3"/>
  <c r="DW71" i="3"/>
  <c r="DV71" i="3"/>
  <c r="DX70" i="3"/>
  <c r="DW70" i="3"/>
  <c r="DV70" i="3"/>
  <c r="DX69" i="3"/>
  <c r="DW69" i="3"/>
  <c r="DV69" i="3"/>
  <c r="DX68" i="3"/>
  <c r="DW68" i="3"/>
  <c r="DV68" i="3"/>
  <c r="DX67" i="3"/>
  <c r="DW67" i="3"/>
  <c r="DV67" i="3"/>
  <c r="DX66" i="3"/>
  <c r="DW66" i="3"/>
  <c r="DV66" i="3"/>
  <c r="DX65" i="3"/>
  <c r="DW65" i="3"/>
  <c r="DV65" i="3"/>
  <c r="DX64" i="3"/>
  <c r="DW64" i="3"/>
  <c r="DV64" i="3"/>
  <c r="DX63" i="3"/>
  <c r="DW63" i="3"/>
  <c r="DV63" i="3"/>
  <c r="DX62" i="3"/>
  <c r="DW62" i="3"/>
  <c r="DV62" i="3"/>
  <c r="DX61" i="3"/>
  <c r="DW61" i="3"/>
  <c r="DV61" i="3"/>
  <c r="DX59" i="3"/>
  <c r="DW59" i="3"/>
  <c r="DV59" i="3"/>
  <c r="DX58" i="3"/>
  <c r="DW58" i="3"/>
  <c r="DV58" i="3"/>
  <c r="DX57" i="3"/>
  <c r="DW57" i="3"/>
  <c r="DV57" i="3"/>
  <c r="DX56" i="3"/>
  <c r="DW56" i="3"/>
  <c r="DV56" i="3"/>
  <c r="DX55" i="3"/>
  <c r="DW55" i="3"/>
  <c r="DV55" i="3"/>
  <c r="DX54" i="3"/>
  <c r="DW54" i="3"/>
  <c r="DV54" i="3"/>
  <c r="DX53" i="3"/>
  <c r="DW53" i="3"/>
  <c r="DV53" i="3"/>
  <c r="DX52" i="3"/>
  <c r="DW52" i="3"/>
  <c r="DV52" i="3"/>
  <c r="DX51" i="3"/>
  <c r="DW51" i="3"/>
  <c r="DV51" i="3"/>
  <c r="DX50" i="3"/>
  <c r="DW50" i="3"/>
  <c r="DV50" i="3"/>
  <c r="DX49" i="3"/>
  <c r="DW49" i="3"/>
  <c r="DV49" i="3"/>
  <c r="DX46" i="3"/>
  <c r="DW46" i="3"/>
  <c r="DV46" i="3"/>
  <c r="DX45" i="3"/>
  <c r="DW45" i="3"/>
  <c r="DV45" i="3"/>
  <c r="DX44" i="3"/>
  <c r="DW44" i="3"/>
  <c r="DV44" i="3"/>
  <c r="DX43" i="3"/>
  <c r="DW43" i="3"/>
  <c r="DV43" i="3"/>
  <c r="DX42" i="3"/>
  <c r="DW42" i="3"/>
  <c r="DV42" i="3"/>
  <c r="DX41" i="3"/>
  <c r="DW41" i="3"/>
  <c r="DV41" i="3"/>
  <c r="DX40" i="3"/>
  <c r="DW40" i="3"/>
  <c r="DV40" i="3"/>
  <c r="DX39" i="3"/>
  <c r="DW39" i="3"/>
  <c r="DV39" i="3"/>
  <c r="DX38" i="3"/>
  <c r="DW38" i="3"/>
  <c r="DV38" i="3"/>
  <c r="DX35" i="3"/>
  <c r="DW35" i="3"/>
  <c r="DV35" i="3"/>
  <c r="DX34" i="3"/>
  <c r="DW34" i="3"/>
  <c r="DV34" i="3"/>
  <c r="DX33" i="3"/>
  <c r="DW33" i="3"/>
  <c r="DV33" i="3"/>
  <c r="DX32" i="3"/>
  <c r="DW32" i="3"/>
  <c r="DV32" i="3"/>
  <c r="DX31" i="3"/>
  <c r="DW31" i="3"/>
  <c r="DV31" i="3"/>
  <c r="DX30" i="3"/>
  <c r="DW30" i="3"/>
  <c r="DV30" i="3"/>
  <c r="DX29" i="3"/>
  <c r="DW29" i="3"/>
  <c r="DV29" i="3"/>
  <c r="DX28" i="3"/>
  <c r="DW28" i="3"/>
  <c r="DV28" i="3"/>
  <c r="DX27" i="3"/>
  <c r="DW27" i="3"/>
  <c r="DV27" i="3"/>
  <c r="DX26" i="3"/>
  <c r="DW26" i="3"/>
  <c r="DV26" i="3"/>
  <c r="DX23" i="3"/>
  <c r="DW23" i="3"/>
  <c r="DV23" i="3"/>
  <c r="DX22" i="3"/>
  <c r="DW22" i="3"/>
  <c r="DV22" i="3"/>
  <c r="DX21" i="3"/>
  <c r="DW21" i="3"/>
  <c r="DV21" i="3"/>
  <c r="DX20" i="3"/>
  <c r="DW20" i="3"/>
  <c r="DV20" i="3"/>
  <c r="DX19" i="3"/>
  <c r="DW19" i="3"/>
  <c r="DV19" i="3"/>
  <c r="DX18" i="3"/>
  <c r="DW18" i="3"/>
  <c r="DV18" i="3"/>
  <c r="DX17" i="3"/>
  <c r="DW17" i="3"/>
  <c r="DV17" i="3"/>
  <c r="DX16" i="3"/>
  <c r="DW16" i="3"/>
  <c r="DV16" i="3"/>
  <c r="DX15" i="3"/>
  <c r="DW15" i="3"/>
  <c r="DV15" i="3"/>
  <c r="DX14" i="3"/>
  <c r="DW14" i="3"/>
  <c r="DV14" i="3"/>
  <c r="DX13" i="3"/>
  <c r="DW13" i="3"/>
  <c r="DV13" i="3"/>
  <c r="DX10" i="3"/>
  <c r="DW10" i="3"/>
  <c r="DV10" i="3"/>
  <c r="DX9" i="3"/>
  <c r="DW9" i="3"/>
  <c r="DV9" i="3"/>
  <c r="DX8" i="3"/>
  <c r="DW8" i="3"/>
  <c r="DV8" i="3"/>
  <c r="DX7" i="3"/>
  <c r="DW7" i="3"/>
  <c r="DV7" i="3"/>
  <c r="DX6" i="3"/>
  <c r="DW6" i="3"/>
  <c r="DV6" i="3"/>
  <c r="DX5" i="3"/>
  <c r="DW5" i="3"/>
  <c r="DV5" i="3"/>
  <c r="DX4" i="3"/>
  <c r="DW4" i="3"/>
  <c r="DV4" i="3"/>
  <c r="DX3" i="3"/>
  <c r="DW3" i="3"/>
  <c r="DV3" i="3"/>
  <c r="DX2" i="3"/>
  <c r="CS4" i="2" s="1"/>
  <c r="DW2" i="3"/>
  <c r="CS3" i="2" s="1"/>
  <c r="DV2" i="3"/>
  <c r="CS2" i="2" s="1"/>
  <c r="DU214" i="3"/>
  <c r="DT214" i="3"/>
  <c r="DS214" i="3"/>
  <c r="DU213" i="3"/>
  <c r="DT213" i="3"/>
  <c r="DS213" i="3"/>
  <c r="DU212" i="3"/>
  <c r="DT212" i="3"/>
  <c r="DS212" i="3"/>
  <c r="DU211" i="3"/>
  <c r="DT211" i="3"/>
  <c r="DS211" i="3"/>
  <c r="DU210" i="3"/>
  <c r="DT210" i="3"/>
  <c r="DS210" i="3"/>
  <c r="DU209" i="3"/>
  <c r="DT209" i="3"/>
  <c r="DS209" i="3"/>
  <c r="DU208" i="3"/>
  <c r="DT208" i="3"/>
  <c r="DS208" i="3"/>
  <c r="DU207" i="3"/>
  <c r="DT207" i="3"/>
  <c r="DS207" i="3"/>
  <c r="DU206" i="3"/>
  <c r="DT206" i="3"/>
  <c r="DS206" i="3"/>
  <c r="DU205" i="3"/>
  <c r="DT205" i="3"/>
  <c r="DS205" i="3"/>
  <c r="DU204" i="3"/>
  <c r="DT204" i="3"/>
  <c r="DS204" i="3"/>
  <c r="DU202" i="3"/>
  <c r="DT202" i="3"/>
  <c r="DS202" i="3"/>
  <c r="DU201" i="3"/>
  <c r="DT201" i="3"/>
  <c r="DS201" i="3"/>
  <c r="DU200" i="3"/>
  <c r="DT200" i="3"/>
  <c r="DS200" i="3"/>
  <c r="DU199" i="3"/>
  <c r="DT199" i="3"/>
  <c r="DS199" i="3"/>
  <c r="DU198" i="3"/>
  <c r="DT198" i="3"/>
  <c r="DS198" i="3"/>
  <c r="DU197" i="3"/>
  <c r="DT197" i="3"/>
  <c r="DS197" i="3"/>
  <c r="DU196" i="3"/>
  <c r="DT196" i="3"/>
  <c r="DS196" i="3"/>
  <c r="DU195" i="3"/>
  <c r="DT195" i="3"/>
  <c r="DS195" i="3"/>
  <c r="DU194" i="3"/>
  <c r="DT194" i="3"/>
  <c r="DS194" i="3"/>
  <c r="DU193" i="3"/>
  <c r="DT193" i="3"/>
  <c r="DS193" i="3"/>
  <c r="DU192" i="3"/>
  <c r="DT192" i="3"/>
  <c r="DS192" i="3"/>
  <c r="DU190" i="3"/>
  <c r="DT190" i="3"/>
  <c r="DS190" i="3"/>
  <c r="DU189" i="3"/>
  <c r="DT189" i="3"/>
  <c r="DS189" i="3"/>
  <c r="DU188" i="3"/>
  <c r="DT188" i="3"/>
  <c r="DS188" i="3"/>
  <c r="DU187" i="3"/>
  <c r="DT187" i="3"/>
  <c r="DS187" i="3"/>
  <c r="DU186" i="3"/>
  <c r="DT186" i="3"/>
  <c r="DS186" i="3"/>
  <c r="DU185" i="3"/>
  <c r="DT185" i="3"/>
  <c r="DS185" i="3"/>
  <c r="DU184" i="3"/>
  <c r="DT184" i="3"/>
  <c r="DS184" i="3"/>
  <c r="DU183" i="3"/>
  <c r="DT183" i="3"/>
  <c r="DS183" i="3"/>
  <c r="DU182" i="3"/>
  <c r="DT182" i="3"/>
  <c r="DS182" i="3"/>
  <c r="DU181" i="3"/>
  <c r="DT181" i="3"/>
  <c r="DS181" i="3"/>
  <c r="DU179" i="3"/>
  <c r="DT179" i="3"/>
  <c r="DS179" i="3"/>
  <c r="DU178" i="3"/>
  <c r="DT178" i="3"/>
  <c r="DS178" i="3"/>
  <c r="DU177" i="3"/>
  <c r="DT177" i="3"/>
  <c r="DS177" i="3"/>
  <c r="DU176" i="3"/>
  <c r="DT176" i="3"/>
  <c r="DS176" i="3"/>
  <c r="DU175" i="3"/>
  <c r="DT175" i="3"/>
  <c r="DS175" i="3"/>
  <c r="DU174" i="3"/>
  <c r="DT174" i="3"/>
  <c r="DS174" i="3"/>
  <c r="DU173" i="3"/>
  <c r="DT173" i="3"/>
  <c r="DS173" i="3"/>
  <c r="DU172" i="3"/>
  <c r="DT172" i="3"/>
  <c r="DS172" i="3"/>
  <c r="DU171" i="3"/>
  <c r="DT171" i="3"/>
  <c r="DS171" i="3"/>
  <c r="DU170" i="3"/>
  <c r="DT170" i="3"/>
  <c r="DS170" i="3"/>
  <c r="DU169" i="3"/>
  <c r="DT169" i="3"/>
  <c r="DS169" i="3"/>
  <c r="DU166" i="3"/>
  <c r="DT166" i="3"/>
  <c r="DS166" i="3"/>
  <c r="DU165" i="3"/>
  <c r="DT165" i="3"/>
  <c r="DS165" i="3"/>
  <c r="DU164" i="3"/>
  <c r="DT164" i="3"/>
  <c r="DS164" i="3"/>
  <c r="DU163" i="3"/>
  <c r="DT163" i="3"/>
  <c r="DS163" i="3"/>
  <c r="DU162" i="3"/>
  <c r="DT162" i="3"/>
  <c r="DS162" i="3"/>
  <c r="DU161" i="3"/>
  <c r="DT161" i="3"/>
  <c r="DS161" i="3"/>
  <c r="DU160" i="3"/>
  <c r="DT160" i="3"/>
  <c r="DS160" i="3"/>
  <c r="DU159" i="3"/>
  <c r="DT159" i="3"/>
  <c r="DS159" i="3"/>
  <c r="DU158" i="3"/>
  <c r="DT158" i="3"/>
  <c r="DS158" i="3"/>
  <c r="DU157" i="3"/>
  <c r="DT157" i="3"/>
  <c r="DS157" i="3"/>
  <c r="DU154" i="3"/>
  <c r="DT154" i="3"/>
  <c r="DS154" i="3"/>
  <c r="DU153" i="3"/>
  <c r="DT153" i="3"/>
  <c r="DS153" i="3"/>
  <c r="DU152" i="3"/>
  <c r="DT152" i="3"/>
  <c r="DS152" i="3"/>
  <c r="DU151" i="3"/>
  <c r="DT151" i="3"/>
  <c r="DS151" i="3"/>
  <c r="DU150" i="3"/>
  <c r="DT150" i="3"/>
  <c r="DS150" i="3"/>
  <c r="DU149" i="3"/>
  <c r="DT149" i="3"/>
  <c r="DS149" i="3"/>
  <c r="DU148" i="3"/>
  <c r="DT148" i="3"/>
  <c r="DS148" i="3"/>
  <c r="DU147" i="3"/>
  <c r="DT147" i="3"/>
  <c r="DS147" i="3"/>
  <c r="DU146" i="3"/>
  <c r="DT146" i="3"/>
  <c r="DS146" i="3"/>
  <c r="DU145" i="3"/>
  <c r="DT145" i="3"/>
  <c r="DS145" i="3"/>
  <c r="DU142" i="3"/>
  <c r="DT142" i="3"/>
  <c r="DS142" i="3"/>
  <c r="DU141" i="3"/>
  <c r="DT141" i="3"/>
  <c r="DS141" i="3"/>
  <c r="DU140" i="3"/>
  <c r="DT140" i="3"/>
  <c r="DS140" i="3"/>
  <c r="DU139" i="3"/>
  <c r="DT139" i="3"/>
  <c r="DS139" i="3"/>
  <c r="DU138" i="3"/>
  <c r="DT138" i="3"/>
  <c r="DS138" i="3"/>
  <c r="DU137" i="3"/>
  <c r="DT137" i="3"/>
  <c r="DS137" i="3"/>
  <c r="DU136" i="3"/>
  <c r="DT136" i="3"/>
  <c r="DS136" i="3"/>
  <c r="DU135" i="3"/>
  <c r="DT135" i="3"/>
  <c r="DS135" i="3"/>
  <c r="DU134" i="3"/>
  <c r="DT134" i="3"/>
  <c r="DS134" i="3"/>
  <c r="DU133" i="3"/>
  <c r="DT133" i="3"/>
  <c r="DS133" i="3"/>
  <c r="DU131" i="3"/>
  <c r="DT131" i="3"/>
  <c r="DS131" i="3"/>
  <c r="DU130" i="3"/>
  <c r="DT130" i="3"/>
  <c r="DS130" i="3"/>
  <c r="DU129" i="3"/>
  <c r="DT129" i="3"/>
  <c r="DS129" i="3"/>
  <c r="DU128" i="3"/>
  <c r="DT128" i="3"/>
  <c r="DS128" i="3"/>
  <c r="DU127" i="3"/>
  <c r="DT127" i="3"/>
  <c r="DS127" i="3"/>
  <c r="DU126" i="3"/>
  <c r="DT126" i="3"/>
  <c r="DS126" i="3"/>
  <c r="DU125" i="3"/>
  <c r="DT125" i="3"/>
  <c r="DS125" i="3"/>
  <c r="DU124" i="3"/>
  <c r="DT124" i="3"/>
  <c r="DS124" i="3"/>
  <c r="DU123" i="3"/>
  <c r="DT123" i="3"/>
  <c r="DS123" i="3"/>
  <c r="DU122" i="3"/>
  <c r="DT122" i="3"/>
  <c r="DS122" i="3"/>
  <c r="DU119" i="3"/>
  <c r="DT119" i="3"/>
  <c r="DS119" i="3"/>
  <c r="DU118" i="3"/>
  <c r="DT118" i="3"/>
  <c r="DS118" i="3"/>
  <c r="DU117" i="3"/>
  <c r="DT117" i="3"/>
  <c r="DS117" i="3"/>
  <c r="DU116" i="3"/>
  <c r="DT116" i="3"/>
  <c r="DS116" i="3"/>
  <c r="DU115" i="3"/>
  <c r="DT115" i="3"/>
  <c r="DS115" i="3"/>
  <c r="DU114" i="3"/>
  <c r="DT114" i="3"/>
  <c r="DS114" i="3"/>
  <c r="DU113" i="3"/>
  <c r="DT113" i="3"/>
  <c r="DS113" i="3"/>
  <c r="DU112" i="3"/>
  <c r="DT112" i="3"/>
  <c r="DS112" i="3"/>
  <c r="DU111" i="3"/>
  <c r="DT111" i="3"/>
  <c r="DS111" i="3"/>
  <c r="DU110" i="3"/>
  <c r="DT110" i="3"/>
  <c r="DS110" i="3"/>
  <c r="DU108" i="3"/>
  <c r="DT108" i="3"/>
  <c r="DS108" i="3"/>
  <c r="DU107" i="3"/>
  <c r="DT107" i="3"/>
  <c r="DS107" i="3"/>
  <c r="DU106" i="3"/>
  <c r="DT106" i="3"/>
  <c r="DS106" i="3"/>
  <c r="DU105" i="3"/>
  <c r="DT105" i="3"/>
  <c r="DS105" i="3"/>
  <c r="DU104" i="3"/>
  <c r="DT104" i="3"/>
  <c r="DS104" i="3"/>
  <c r="DU103" i="3"/>
  <c r="DT103" i="3"/>
  <c r="DS103" i="3"/>
  <c r="DU102" i="3"/>
  <c r="DT102" i="3"/>
  <c r="DS102" i="3"/>
  <c r="DU101" i="3"/>
  <c r="DT101" i="3"/>
  <c r="DS101" i="3"/>
  <c r="DU100" i="3"/>
  <c r="DT100" i="3"/>
  <c r="DS100" i="3"/>
  <c r="DU99" i="3"/>
  <c r="DT99" i="3"/>
  <c r="DS99" i="3"/>
  <c r="DU98" i="3"/>
  <c r="DT98" i="3"/>
  <c r="DS98" i="3"/>
  <c r="DU95" i="3"/>
  <c r="DT95" i="3"/>
  <c r="DS95" i="3"/>
  <c r="DU94" i="3"/>
  <c r="DT94" i="3"/>
  <c r="DS94" i="3"/>
  <c r="DU93" i="3"/>
  <c r="DT93" i="3"/>
  <c r="DS93" i="3"/>
  <c r="DU92" i="3"/>
  <c r="DT92" i="3"/>
  <c r="DS92" i="3"/>
  <c r="DU91" i="3"/>
  <c r="DT91" i="3"/>
  <c r="DS91" i="3"/>
  <c r="DU90" i="3"/>
  <c r="DT90" i="3"/>
  <c r="DS90" i="3"/>
  <c r="DU89" i="3"/>
  <c r="DT89" i="3"/>
  <c r="DS89" i="3"/>
  <c r="DU88" i="3"/>
  <c r="DT88" i="3"/>
  <c r="DS88" i="3"/>
  <c r="DU87" i="3"/>
  <c r="DT87" i="3"/>
  <c r="DS87" i="3"/>
  <c r="DU84" i="3"/>
  <c r="DT84" i="3"/>
  <c r="DS84" i="3"/>
  <c r="DU83" i="3"/>
  <c r="DT83" i="3"/>
  <c r="DS83" i="3"/>
  <c r="DU82" i="3"/>
  <c r="DT82" i="3"/>
  <c r="DS82" i="3"/>
  <c r="DU81" i="3"/>
  <c r="DT81" i="3"/>
  <c r="DS81" i="3"/>
  <c r="DU80" i="3"/>
  <c r="DT80" i="3"/>
  <c r="DS80" i="3"/>
  <c r="DU79" i="3"/>
  <c r="DT79" i="3"/>
  <c r="DS79" i="3"/>
  <c r="DU78" i="3"/>
  <c r="DT78" i="3"/>
  <c r="DS78" i="3"/>
  <c r="DU77" i="3"/>
  <c r="DT77" i="3"/>
  <c r="DS77" i="3"/>
  <c r="DU76" i="3"/>
  <c r="DT76" i="3"/>
  <c r="DS76" i="3"/>
  <c r="DU75" i="3"/>
  <c r="DT75" i="3"/>
  <c r="DS75" i="3"/>
  <c r="DU74" i="3"/>
  <c r="DT74" i="3"/>
  <c r="DS74" i="3"/>
  <c r="DU71" i="3"/>
  <c r="DT71" i="3"/>
  <c r="DS71" i="3"/>
  <c r="DU70" i="3"/>
  <c r="DT70" i="3"/>
  <c r="DS70" i="3"/>
  <c r="DU69" i="3"/>
  <c r="DT69" i="3"/>
  <c r="DS69" i="3"/>
  <c r="DU68" i="3"/>
  <c r="DT68" i="3"/>
  <c r="DS68" i="3"/>
  <c r="DU67" i="3"/>
  <c r="DT67" i="3"/>
  <c r="DS67" i="3"/>
  <c r="DU66" i="3"/>
  <c r="DT66" i="3"/>
  <c r="DS66" i="3"/>
  <c r="DU65" i="3"/>
  <c r="DT65" i="3"/>
  <c r="DS65" i="3"/>
  <c r="DU64" i="3"/>
  <c r="DT64" i="3"/>
  <c r="DS64" i="3"/>
  <c r="DU63" i="3"/>
  <c r="DT63" i="3"/>
  <c r="DS63" i="3"/>
  <c r="DU62" i="3"/>
  <c r="DT62" i="3"/>
  <c r="DS62" i="3"/>
  <c r="DU61" i="3"/>
  <c r="DT61" i="3"/>
  <c r="DS61" i="3"/>
  <c r="DU59" i="3"/>
  <c r="DT59" i="3"/>
  <c r="DS59" i="3"/>
  <c r="DU58" i="3"/>
  <c r="DT58" i="3"/>
  <c r="DS58" i="3"/>
  <c r="DU57" i="3"/>
  <c r="DT57" i="3"/>
  <c r="DS57" i="3"/>
  <c r="DU56" i="3"/>
  <c r="DT56" i="3"/>
  <c r="DS56" i="3"/>
  <c r="DU55" i="3"/>
  <c r="DT55" i="3"/>
  <c r="DS55" i="3"/>
  <c r="DU54" i="3"/>
  <c r="DT54" i="3"/>
  <c r="DS54" i="3"/>
  <c r="DU53" i="3"/>
  <c r="DT53" i="3"/>
  <c r="DS53" i="3"/>
  <c r="DU52" i="3"/>
  <c r="DT52" i="3"/>
  <c r="DS52" i="3"/>
  <c r="DU51" i="3"/>
  <c r="DT51" i="3"/>
  <c r="DS51" i="3"/>
  <c r="DU50" i="3"/>
  <c r="DT50" i="3"/>
  <c r="DS50" i="3"/>
  <c r="DU49" i="3"/>
  <c r="DT49" i="3"/>
  <c r="DS49" i="3"/>
  <c r="DU46" i="3"/>
  <c r="DT46" i="3"/>
  <c r="DS46" i="3"/>
  <c r="DU45" i="3"/>
  <c r="DT45" i="3"/>
  <c r="DS45" i="3"/>
  <c r="DU44" i="3"/>
  <c r="DT44" i="3"/>
  <c r="DS44" i="3"/>
  <c r="DU43" i="3"/>
  <c r="DT43" i="3"/>
  <c r="DS43" i="3"/>
  <c r="DU42" i="3"/>
  <c r="DT42" i="3"/>
  <c r="DS42" i="3"/>
  <c r="DU41" i="3"/>
  <c r="DT41" i="3"/>
  <c r="DS41" i="3"/>
  <c r="DU40" i="3"/>
  <c r="DT40" i="3"/>
  <c r="DS40" i="3"/>
  <c r="DU39" i="3"/>
  <c r="DT39" i="3"/>
  <c r="DS39" i="3"/>
  <c r="DU38" i="3"/>
  <c r="DT38" i="3"/>
  <c r="DS38" i="3"/>
  <c r="DU35" i="3"/>
  <c r="DT35" i="3"/>
  <c r="DS35" i="3"/>
  <c r="DU34" i="3"/>
  <c r="DT34" i="3"/>
  <c r="DS34" i="3"/>
  <c r="DU33" i="3"/>
  <c r="DT33" i="3"/>
  <c r="DS33" i="3"/>
  <c r="DU32" i="3"/>
  <c r="DT32" i="3"/>
  <c r="DS32" i="3"/>
  <c r="DU31" i="3"/>
  <c r="DT31" i="3"/>
  <c r="DS31" i="3"/>
  <c r="DU30" i="3"/>
  <c r="DT30" i="3"/>
  <c r="DS30" i="3"/>
  <c r="DU29" i="3"/>
  <c r="DT29" i="3"/>
  <c r="DS29" i="3"/>
  <c r="DU28" i="3"/>
  <c r="DT28" i="3"/>
  <c r="DS28" i="3"/>
  <c r="DU27" i="3"/>
  <c r="DT27" i="3"/>
  <c r="DS27" i="3"/>
  <c r="DU26" i="3"/>
  <c r="DT26" i="3"/>
  <c r="DS26" i="3"/>
  <c r="DU24" i="3"/>
  <c r="DT24" i="3"/>
  <c r="DS24" i="3"/>
  <c r="DU23" i="3"/>
  <c r="DT23" i="3"/>
  <c r="DS23" i="3"/>
  <c r="DU22" i="3"/>
  <c r="DT22" i="3"/>
  <c r="DS22" i="3"/>
  <c r="DU21" i="3"/>
  <c r="DT21" i="3"/>
  <c r="DS21" i="3"/>
  <c r="DU20" i="3"/>
  <c r="DT20" i="3"/>
  <c r="DS20" i="3"/>
  <c r="DU19" i="3"/>
  <c r="DT19" i="3"/>
  <c r="DS19" i="3"/>
  <c r="DU18" i="3"/>
  <c r="DT18" i="3"/>
  <c r="DS18" i="3"/>
  <c r="DU17" i="3"/>
  <c r="DT17" i="3"/>
  <c r="DS17" i="3"/>
  <c r="DU16" i="3"/>
  <c r="DT16" i="3"/>
  <c r="DS16" i="3"/>
  <c r="DU15" i="3"/>
  <c r="DT15" i="3"/>
  <c r="DS15" i="3"/>
  <c r="DU14" i="3"/>
  <c r="DT14" i="3"/>
  <c r="DS14" i="3"/>
  <c r="DU13" i="3"/>
  <c r="DT13" i="3"/>
  <c r="DS13" i="3"/>
  <c r="DU11" i="3"/>
  <c r="DT11" i="3"/>
  <c r="DS11" i="3"/>
  <c r="DU10" i="3"/>
  <c r="DT10" i="3"/>
  <c r="DS10" i="3"/>
  <c r="DU9" i="3"/>
  <c r="DT9" i="3"/>
  <c r="DS9" i="3"/>
  <c r="DU8" i="3"/>
  <c r="DT8" i="3"/>
  <c r="DS8" i="3"/>
  <c r="DU7" i="3"/>
  <c r="DT7" i="3"/>
  <c r="DS7" i="3"/>
  <c r="DU6" i="3"/>
  <c r="DT6" i="3"/>
  <c r="CP3" i="2" s="1"/>
  <c r="DS6" i="3"/>
  <c r="DU5" i="3"/>
  <c r="DT5" i="3"/>
  <c r="DS5" i="3"/>
  <c r="DU4" i="3"/>
  <c r="DT4" i="3"/>
  <c r="DS4" i="3"/>
  <c r="DU3" i="3"/>
  <c r="DT3" i="3"/>
  <c r="DS3" i="3"/>
  <c r="DU2" i="3"/>
  <c r="CP4" i="2" s="1"/>
  <c r="DT2" i="3"/>
  <c r="CO3" i="2" s="1"/>
  <c r="DS2" i="3"/>
  <c r="CP2" i="2" s="1"/>
  <c r="DR213" i="3"/>
  <c r="DQ213" i="3"/>
  <c r="DP213" i="3"/>
  <c r="DR212" i="3"/>
  <c r="DQ212" i="3"/>
  <c r="DP212" i="3"/>
  <c r="DR211" i="3"/>
  <c r="DQ211" i="3"/>
  <c r="DP211" i="3"/>
  <c r="DR210" i="3"/>
  <c r="DQ210" i="3"/>
  <c r="DP210" i="3"/>
  <c r="DR209" i="3"/>
  <c r="DQ209" i="3"/>
  <c r="DP209" i="3"/>
  <c r="DR208" i="3"/>
  <c r="DQ208" i="3"/>
  <c r="DP208" i="3"/>
  <c r="DR207" i="3"/>
  <c r="DQ207" i="3"/>
  <c r="DP207" i="3"/>
  <c r="DR206" i="3"/>
  <c r="DQ206" i="3"/>
  <c r="DP206" i="3"/>
  <c r="DR205" i="3"/>
  <c r="DQ205" i="3"/>
  <c r="DP205" i="3"/>
  <c r="DR204" i="3"/>
  <c r="DQ204" i="3"/>
  <c r="DP204" i="3"/>
  <c r="DR201" i="3"/>
  <c r="DQ201" i="3"/>
  <c r="DP201" i="3"/>
  <c r="DR200" i="3"/>
  <c r="DQ200" i="3"/>
  <c r="DP200" i="3"/>
  <c r="DR199" i="3"/>
  <c r="DQ199" i="3"/>
  <c r="DP199" i="3"/>
  <c r="DR198" i="3"/>
  <c r="DQ198" i="3"/>
  <c r="DP198" i="3"/>
  <c r="DR197" i="3"/>
  <c r="DQ197" i="3"/>
  <c r="DP197" i="3"/>
  <c r="DR196" i="3"/>
  <c r="DQ196" i="3"/>
  <c r="DP196" i="3"/>
  <c r="DR195" i="3"/>
  <c r="DQ195" i="3"/>
  <c r="DP195" i="3"/>
  <c r="DR194" i="3"/>
  <c r="DQ194" i="3"/>
  <c r="DP194" i="3"/>
  <c r="DR193" i="3"/>
  <c r="DQ193" i="3"/>
  <c r="DP193" i="3"/>
  <c r="DR192" i="3"/>
  <c r="DQ192" i="3"/>
  <c r="DP192" i="3"/>
  <c r="DR190" i="3"/>
  <c r="DQ190" i="3"/>
  <c r="DP190" i="3"/>
  <c r="DR189" i="3"/>
  <c r="DQ189" i="3"/>
  <c r="DP189" i="3"/>
  <c r="DR188" i="3"/>
  <c r="DQ188" i="3"/>
  <c r="DP188" i="3"/>
  <c r="DR187" i="3"/>
  <c r="DQ187" i="3"/>
  <c r="DP187" i="3"/>
  <c r="DR186" i="3"/>
  <c r="DQ186" i="3"/>
  <c r="DP186" i="3"/>
  <c r="DR185" i="3"/>
  <c r="DQ185" i="3"/>
  <c r="DP185" i="3"/>
  <c r="DR184" i="3"/>
  <c r="DQ184" i="3"/>
  <c r="DP184" i="3"/>
  <c r="DR183" i="3"/>
  <c r="DQ183" i="3"/>
  <c r="DP183" i="3"/>
  <c r="DR182" i="3"/>
  <c r="DQ182" i="3"/>
  <c r="DP182" i="3"/>
  <c r="DR181" i="3"/>
  <c r="DQ181" i="3"/>
  <c r="DP181" i="3"/>
  <c r="DR178" i="3"/>
  <c r="DQ178" i="3"/>
  <c r="DP178" i="3"/>
  <c r="DR177" i="3"/>
  <c r="DQ177" i="3"/>
  <c r="DP177" i="3"/>
  <c r="DR176" i="3"/>
  <c r="DQ176" i="3"/>
  <c r="DP176" i="3"/>
  <c r="DR175" i="3"/>
  <c r="DQ175" i="3"/>
  <c r="DP175" i="3"/>
  <c r="DR174" i="3"/>
  <c r="DQ174" i="3"/>
  <c r="DP174" i="3"/>
  <c r="DR173" i="3"/>
  <c r="DQ173" i="3"/>
  <c r="DP173" i="3"/>
  <c r="DR172" i="3"/>
  <c r="DQ172" i="3"/>
  <c r="DP172" i="3"/>
  <c r="DR171" i="3"/>
  <c r="DQ171" i="3"/>
  <c r="DP171" i="3"/>
  <c r="DR170" i="3"/>
  <c r="DQ170" i="3"/>
  <c r="DP170" i="3"/>
  <c r="DR169" i="3"/>
  <c r="DQ169" i="3"/>
  <c r="DP169" i="3"/>
  <c r="DR166" i="3"/>
  <c r="DQ166" i="3"/>
  <c r="DP166" i="3"/>
  <c r="DR165" i="3"/>
  <c r="DQ165" i="3"/>
  <c r="DP165" i="3"/>
  <c r="DR164" i="3"/>
  <c r="DQ164" i="3"/>
  <c r="DP164" i="3"/>
  <c r="DR163" i="3"/>
  <c r="DQ163" i="3"/>
  <c r="DP163" i="3"/>
  <c r="DR162" i="3"/>
  <c r="DQ162" i="3"/>
  <c r="DP162" i="3"/>
  <c r="DR161" i="3"/>
  <c r="DQ161" i="3"/>
  <c r="DP161" i="3"/>
  <c r="DR160" i="3"/>
  <c r="DQ160" i="3"/>
  <c r="DP160" i="3"/>
  <c r="DR159" i="3"/>
  <c r="DQ159" i="3"/>
  <c r="DP159" i="3"/>
  <c r="DR158" i="3"/>
  <c r="DQ158" i="3"/>
  <c r="DP158" i="3"/>
  <c r="DR157" i="3"/>
  <c r="DQ157" i="3"/>
  <c r="DP157" i="3"/>
  <c r="DR154" i="3"/>
  <c r="DQ154" i="3"/>
  <c r="DP154" i="3"/>
  <c r="DR153" i="3"/>
  <c r="DQ153" i="3"/>
  <c r="DP153" i="3"/>
  <c r="DR152" i="3"/>
  <c r="DQ152" i="3"/>
  <c r="DP152" i="3"/>
  <c r="DR151" i="3"/>
  <c r="DQ151" i="3"/>
  <c r="DP151" i="3"/>
  <c r="DR150" i="3"/>
  <c r="DQ150" i="3"/>
  <c r="DP150" i="3"/>
  <c r="DR149" i="3"/>
  <c r="DQ149" i="3"/>
  <c r="DP149" i="3"/>
  <c r="DR148" i="3"/>
  <c r="DQ148" i="3"/>
  <c r="DP148" i="3"/>
  <c r="DR147" i="3"/>
  <c r="DQ147" i="3"/>
  <c r="DP147" i="3"/>
  <c r="DR146" i="3"/>
  <c r="DQ146" i="3"/>
  <c r="DP146" i="3"/>
  <c r="DR145" i="3"/>
  <c r="DQ145" i="3"/>
  <c r="DP145" i="3"/>
  <c r="DR143" i="3"/>
  <c r="DQ143" i="3"/>
  <c r="DP143" i="3"/>
  <c r="DR142" i="3"/>
  <c r="DQ142" i="3"/>
  <c r="DP142" i="3"/>
  <c r="DR141" i="3"/>
  <c r="DQ141" i="3"/>
  <c r="DP141" i="3"/>
  <c r="DR140" i="3"/>
  <c r="DQ140" i="3"/>
  <c r="DP140" i="3"/>
  <c r="DR139" i="3"/>
  <c r="DQ139" i="3"/>
  <c r="DP139" i="3"/>
  <c r="DR138" i="3"/>
  <c r="DQ138" i="3"/>
  <c r="DP138" i="3"/>
  <c r="DR137" i="3"/>
  <c r="DQ137" i="3"/>
  <c r="DP137" i="3"/>
  <c r="DR136" i="3"/>
  <c r="DQ136" i="3"/>
  <c r="DP136" i="3"/>
  <c r="DR135" i="3"/>
  <c r="DQ135" i="3"/>
  <c r="DP135" i="3"/>
  <c r="DR134" i="3"/>
  <c r="DQ134" i="3"/>
  <c r="DP134" i="3"/>
  <c r="DR133" i="3"/>
  <c r="DQ133" i="3"/>
  <c r="DP133" i="3"/>
  <c r="DR130" i="3"/>
  <c r="DQ130" i="3"/>
  <c r="DP130" i="3"/>
  <c r="DR129" i="3"/>
  <c r="DQ129" i="3"/>
  <c r="DP129" i="3"/>
  <c r="DR128" i="3"/>
  <c r="DQ128" i="3"/>
  <c r="DP128" i="3"/>
  <c r="DR127" i="3"/>
  <c r="DQ127" i="3"/>
  <c r="DP127" i="3"/>
  <c r="DR126" i="3"/>
  <c r="DQ126" i="3"/>
  <c r="DP126" i="3"/>
  <c r="DR125" i="3"/>
  <c r="DQ125" i="3"/>
  <c r="DP125" i="3"/>
  <c r="DR124" i="3"/>
  <c r="DQ124" i="3"/>
  <c r="DP124" i="3"/>
  <c r="DR123" i="3"/>
  <c r="DQ123" i="3"/>
  <c r="DP123" i="3"/>
  <c r="DR122" i="3"/>
  <c r="DQ122" i="3"/>
  <c r="DP122" i="3"/>
  <c r="DR119" i="3"/>
  <c r="DQ119" i="3"/>
  <c r="DP119" i="3"/>
  <c r="DR118" i="3"/>
  <c r="DQ118" i="3"/>
  <c r="DP118" i="3"/>
  <c r="DR117" i="3"/>
  <c r="DQ117" i="3"/>
  <c r="DP117" i="3"/>
  <c r="DR116" i="3"/>
  <c r="DQ116" i="3"/>
  <c r="DP116" i="3"/>
  <c r="DR115" i="3"/>
  <c r="DQ115" i="3"/>
  <c r="DP115" i="3"/>
  <c r="DR114" i="3"/>
  <c r="DQ114" i="3"/>
  <c r="DP114" i="3"/>
  <c r="DR113" i="3"/>
  <c r="DQ113" i="3"/>
  <c r="DP113" i="3"/>
  <c r="DR112" i="3"/>
  <c r="DQ112" i="3"/>
  <c r="DP112" i="3"/>
  <c r="DR111" i="3"/>
  <c r="DQ111" i="3"/>
  <c r="DP111" i="3"/>
  <c r="DR110" i="3"/>
  <c r="DQ110" i="3"/>
  <c r="DP110" i="3"/>
  <c r="DR108" i="3"/>
  <c r="DQ108" i="3"/>
  <c r="DP108" i="3"/>
  <c r="DR107" i="3"/>
  <c r="DQ107" i="3"/>
  <c r="DP107" i="3"/>
  <c r="DR106" i="3"/>
  <c r="DQ106" i="3"/>
  <c r="DP106" i="3"/>
  <c r="DR105" i="3"/>
  <c r="DQ105" i="3"/>
  <c r="DP105" i="3"/>
  <c r="DR104" i="3"/>
  <c r="DQ104" i="3"/>
  <c r="DP104" i="3"/>
  <c r="DR103" i="3"/>
  <c r="DQ103" i="3"/>
  <c r="DP103" i="3"/>
  <c r="DR102" i="3"/>
  <c r="DQ102" i="3"/>
  <c r="DP102" i="3"/>
  <c r="DR101" i="3"/>
  <c r="DQ101" i="3"/>
  <c r="DP101" i="3"/>
  <c r="DR100" i="3"/>
  <c r="DQ100" i="3"/>
  <c r="DP100" i="3"/>
  <c r="DR99" i="3"/>
  <c r="DQ99" i="3"/>
  <c r="DP99" i="3"/>
  <c r="DR98" i="3"/>
  <c r="DQ98" i="3"/>
  <c r="DP98" i="3"/>
  <c r="DR95" i="3"/>
  <c r="DQ95" i="3"/>
  <c r="DP95" i="3"/>
  <c r="DR94" i="3"/>
  <c r="DQ94" i="3"/>
  <c r="DP94" i="3"/>
  <c r="DR93" i="3"/>
  <c r="DQ93" i="3"/>
  <c r="DP93" i="3"/>
  <c r="DR92" i="3"/>
  <c r="DQ92" i="3"/>
  <c r="DP92" i="3"/>
  <c r="DR91" i="3"/>
  <c r="DQ91" i="3"/>
  <c r="DP91" i="3"/>
  <c r="DR90" i="3"/>
  <c r="DQ90" i="3"/>
  <c r="DP90" i="3"/>
  <c r="DR89" i="3"/>
  <c r="DQ89" i="3"/>
  <c r="DP89" i="3"/>
  <c r="DR88" i="3"/>
  <c r="DQ88" i="3"/>
  <c r="DP88" i="3"/>
  <c r="DR87" i="3"/>
  <c r="DQ87" i="3"/>
  <c r="DP87" i="3"/>
  <c r="DR84" i="3"/>
  <c r="DQ84" i="3"/>
  <c r="DP84" i="3"/>
  <c r="DR83" i="3"/>
  <c r="DQ83" i="3"/>
  <c r="DP83" i="3"/>
  <c r="DR82" i="3"/>
  <c r="DQ82" i="3"/>
  <c r="DP82" i="3"/>
  <c r="DR81" i="3"/>
  <c r="DQ81" i="3"/>
  <c r="DP81" i="3"/>
  <c r="DR80" i="3"/>
  <c r="DQ80" i="3"/>
  <c r="DP80" i="3"/>
  <c r="DR79" i="3"/>
  <c r="DQ79" i="3"/>
  <c r="DP79" i="3"/>
  <c r="DR78" i="3"/>
  <c r="DQ78" i="3"/>
  <c r="DP78" i="3"/>
  <c r="DR77" i="3"/>
  <c r="DQ77" i="3"/>
  <c r="DP77" i="3"/>
  <c r="DR76" i="3"/>
  <c r="DQ76" i="3"/>
  <c r="DP76" i="3"/>
  <c r="DR75" i="3"/>
  <c r="DQ75" i="3"/>
  <c r="DP75" i="3"/>
  <c r="DR74" i="3"/>
  <c r="DQ74" i="3"/>
  <c r="DP74" i="3"/>
  <c r="DR71" i="3"/>
  <c r="DQ71" i="3"/>
  <c r="DP71" i="3"/>
  <c r="DR70" i="3"/>
  <c r="DQ70" i="3"/>
  <c r="DP70" i="3"/>
  <c r="DR69" i="3"/>
  <c r="DQ69" i="3"/>
  <c r="DP69" i="3"/>
  <c r="DR68" i="3"/>
  <c r="DQ68" i="3"/>
  <c r="DP68" i="3"/>
  <c r="DR67" i="3"/>
  <c r="DQ67" i="3"/>
  <c r="DP67" i="3"/>
  <c r="DR66" i="3"/>
  <c r="DQ66" i="3"/>
  <c r="DP66" i="3"/>
  <c r="DR65" i="3"/>
  <c r="DQ65" i="3"/>
  <c r="DP65" i="3"/>
  <c r="DR64" i="3"/>
  <c r="DQ64" i="3"/>
  <c r="DP64" i="3"/>
  <c r="DR63" i="3"/>
  <c r="DQ63" i="3"/>
  <c r="DP63" i="3"/>
  <c r="DR62" i="3"/>
  <c r="DQ62" i="3"/>
  <c r="DP62" i="3"/>
  <c r="DR61" i="3"/>
  <c r="DQ61" i="3"/>
  <c r="DP61" i="3"/>
  <c r="DR58" i="3"/>
  <c r="DQ58" i="3"/>
  <c r="DP58" i="3"/>
  <c r="DR57" i="3"/>
  <c r="DQ57" i="3"/>
  <c r="DP57" i="3"/>
  <c r="DR56" i="3"/>
  <c r="DQ56" i="3"/>
  <c r="DP56" i="3"/>
  <c r="DR55" i="3"/>
  <c r="DQ55" i="3"/>
  <c r="DP55" i="3"/>
  <c r="DR54" i="3"/>
  <c r="DQ54" i="3"/>
  <c r="DP54" i="3"/>
  <c r="DR53" i="3"/>
  <c r="DQ53" i="3"/>
  <c r="DP53" i="3"/>
  <c r="DR52" i="3"/>
  <c r="DQ52" i="3"/>
  <c r="DP52" i="3"/>
  <c r="DR51" i="3"/>
  <c r="DQ51" i="3"/>
  <c r="DP51" i="3"/>
  <c r="DR50" i="3"/>
  <c r="DQ50" i="3"/>
  <c r="DP50" i="3"/>
  <c r="DR49" i="3"/>
  <c r="DQ49" i="3"/>
  <c r="DP49" i="3"/>
  <c r="DR47" i="3"/>
  <c r="DQ47" i="3"/>
  <c r="DP47" i="3"/>
  <c r="DR46" i="3"/>
  <c r="DQ46" i="3"/>
  <c r="DP46" i="3"/>
  <c r="DR45" i="3"/>
  <c r="DQ45" i="3"/>
  <c r="DP45" i="3"/>
  <c r="DR44" i="3"/>
  <c r="DQ44" i="3"/>
  <c r="DP44" i="3"/>
  <c r="DR43" i="3"/>
  <c r="DQ43" i="3"/>
  <c r="DP43" i="3"/>
  <c r="DR42" i="3"/>
  <c r="DQ42" i="3"/>
  <c r="DP42" i="3"/>
  <c r="DR41" i="3"/>
  <c r="DQ41" i="3"/>
  <c r="DP41" i="3"/>
  <c r="DR40" i="3"/>
  <c r="DQ40" i="3"/>
  <c r="DP40" i="3"/>
  <c r="DR39" i="3"/>
  <c r="DQ39" i="3"/>
  <c r="DP39" i="3"/>
  <c r="DR38" i="3"/>
  <c r="DQ38" i="3"/>
  <c r="DP38" i="3"/>
  <c r="DR36" i="3"/>
  <c r="DQ36" i="3"/>
  <c r="DP36" i="3"/>
  <c r="DR35" i="3"/>
  <c r="DQ35" i="3"/>
  <c r="DP35" i="3"/>
  <c r="DR34" i="3"/>
  <c r="DQ34" i="3"/>
  <c r="DP34" i="3"/>
  <c r="DR33" i="3"/>
  <c r="DQ33" i="3"/>
  <c r="DP33" i="3"/>
  <c r="DR32" i="3"/>
  <c r="DQ32" i="3"/>
  <c r="DP32" i="3"/>
  <c r="DR31" i="3"/>
  <c r="DQ31" i="3"/>
  <c r="DP31" i="3"/>
  <c r="DR30" i="3"/>
  <c r="DQ30" i="3"/>
  <c r="DP30" i="3"/>
  <c r="DR29" i="3"/>
  <c r="DQ29" i="3"/>
  <c r="DP29" i="3"/>
  <c r="DR28" i="3"/>
  <c r="DQ28" i="3"/>
  <c r="DP28" i="3"/>
  <c r="DR27" i="3"/>
  <c r="DQ27" i="3"/>
  <c r="DP27" i="3"/>
  <c r="DR26" i="3"/>
  <c r="DQ26" i="3"/>
  <c r="DP26" i="3"/>
  <c r="DR22" i="3"/>
  <c r="DQ22" i="3"/>
  <c r="DP22" i="3"/>
  <c r="DR21" i="3"/>
  <c r="DQ21" i="3"/>
  <c r="DP21" i="3"/>
  <c r="DR20" i="3"/>
  <c r="DQ20" i="3"/>
  <c r="DP20" i="3"/>
  <c r="DR19" i="3"/>
  <c r="DQ19" i="3"/>
  <c r="DP19" i="3"/>
  <c r="DR18" i="3"/>
  <c r="DQ18" i="3"/>
  <c r="DP18" i="3"/>
  <c r="DR17" i="3"/>
  <c r="DQ17" i="3"/>
  <c r="DP17" i="3"/>
  <c r="DR16" i="3"/>
  <c r="DQ16" i="3"/>
  <c r="DP16" i="3"/>
  <c r="DR15" i="3"/>
  <c r="DQ15" i="3"/>
  <c r="DP15" i="3"/>
  <c r="DR14" i="3"/>
  <c r="DQ14" i="3"/>
  <c r="DP14" i="3"/>
  <c r="DR13" i="3"/>
  <c r="DQ13" i="3"/>
  <c r="DP13" i="3"/>
  <c r="DR9" i="3"/>
  <c r="DQ9" i="3"/>
  <c r="DP9" i="3"/>
  <c r="DR8" i="3"/>
  <c r="DQ8" i="3"/>
  <c r="DP8" i="3"/>
  <c r="DR7" i="3"/>
  <c r="DQ7" i="3"/>
  <c r="DP7" i="3"/>
  <c r="DR6" i="3"/>
  <c r="DQ6" i="3"/>
  <c r="DP6" i="3"/>
  <c r="DR5" i="3"/>
  <c r="DQ5" i="3"/>
  <c r="DP5" i="3"/>
  <c r="DR4" i="3"/>
  <c r="DQ4" i="3"/>
  <c r="DP4" i="3"/>
  <c r="DR3" i="3"/>
  <c r="CM4" i="2" s="1"/>
  <c r="DQ3" i="3"/>
  <c r="DP3" i="3"/>
  <c r="DR2" i="3"/>
  <c r="DQ2" i="3"/>
  <c r="CM3" i="2" s="1"/>
  <c r="DP2" i="3"/>
  <c r="CM2" i="2" s="1"/>
  <c r="DN212" i="3"/>
  <c r="DM212" i="3"/>
  <c r="DL212" i="3"/>
  <c r="DN211" i="3"/>
  <c r="DM211" i="3"/>
  <c r="DL211" i="3"/>
  <c r="DN210" i="3"/>
  <c r="DM210" i="3"/>
  <c r="DL210" i="3"/>
  <c r="DN209" i="3"/>
  <c r="DM209" i="3"/>
  <c r="DL209" i="3"/>
  <c r="DN208" i="3"/>
  <c r="DM208" i="3"/>
  <c r="DL208" i="3"/>
  <c r="DN207" i="3"/>
  <c r="DM207" i="3"/>
  <c r="DL207" i="3"/>
  <c r="DN206" i="3"/>
  <c r="DM206" i="3"/>
  <c r="DL206" i="3"/>
  <c r="DN205" i="3"/>
  <c r="DM205" i="3"/>
  <c r="DL205" i="3"/>
  <c r="DN204" i="3"/>
  <c r="DM204" i="3"/>
  <c r="DL204" i="3"/>
  <c r="DN201" i="3"/>
  <c r="DM201" i="3"/>
  <c r="DL201" i="3"/>
  <c r="DN200" i="3"/>
  <c r="DM200" i="3"/>
  <c r="DL200" i="3"/>
  <c r="DN199" i="3"/>
  <c r="DM199" i="3"/>
  <c r="DL199" i="3"/>
  <c r="DN198" i="3"/>
  <c r="DM198" i="3"/>
  <c r="DL198" i="3"/>
  <c r="DN197" i="3"/>
  <c r="DM197" i="3"/>
  <c r="DL197" i="3"/>
  <c r="DN196" i="3"/>
  <c r="DM196" i="3"/>
  <c r="DL196" i="3"/>
  <c r="DN195" i="3"/>
  <c r="DM195" i="3"/>
  <c r="DL195" i="3"/>
  <c r="DN194" i="3"/>
  <c r="DM194" i="3"/>
  <c r="DL194" i="3"/>
  <c r="DN193" i="3"/>
  <c r="DM193" i="3"/>
  <c r="DL193" i="3"/>
  <c r="DN192" i="3"/>
  <c r="DM192" i="3"/>
  <c r="DL192" i="3"/>
  <c r="DN188" i="3"/>
  <c r="DM188" i="3"/>
  <c r="DL188" i="3"/>
  <c r="DN187" i="3"/>
  <c r="DM187" i="3"/>
  <c r="DL187" i="3"/>
  <c r="DN186" i="3"/>
  <c r="DM186" i="3"/>
  <c r="DL186" i="3"/>
  <c r="DN185" i="3"/>
  <c r="DM185" i="3"/>
  <c r="DL185" i="3"/>
  <c r="DN184" i="3"/>
  <c r="DM184" i="3"/>
  <c r="DL184" i="3"/>
  <c r="DN183" i="3"/>
  <c r="DM183" i="3"/>
  <c r="DL183" i="3"/>
  <c r="DN182" i="3"/>
  <c r="DM182" i="3"/>
  <c r="DL182" i="3"/>
  <c r="DN181" i="3"/>
  <c r="DM181" i="3"/>
  <c r="DL181" i="3"/>
  <c r="DN177" i="3"/>
  <c r="DM177" i="3"/>
  <c r="DL177" i="3"/>
  <c r="DN176" i="3"/>
  <c r="DM176" i="3"/>
  <c r="DL176" i="3"/>
  <c r="DN175" i="3"/>
  <c r="DM175" i="3"/>
  <c r="DL175" i="3"/>
  <c r="DN174" i="3"/>
  <c r="DM174" i="3"/>
  <c r="DL174" i="3"/>
  <c r="DN173" i="3"/>
  <c r="DM173" i="3"/>
  <c r="DL173" i="3"/>
  <c r="DN172" i="3"/>
  <c r="DM172" i="3"/>
  <c r="DL172" i="3"/>
  <c r="DN171" i="3"/>
  <c r="DM171" i="3"/>
  <c r="DL171" i="3"/>
  <c r="DN170" i="3"/>
  <c r="DM170" i="3"/>
  <c r="DL170" i="3"/>
  <c r="DN169" i="3"/>
  <c r="DM169" i="3"/>
  <c r="DL169" i="3"/>
  <c r="DN165" i="3"/>
  <c r="DM165" i="3"/>
  <c r="DL165" i="3"/>
  <c r="DN164" i="3"/>
  <c r="DM164" i="3"/>
  <c r="DL164" i="3"/>
  <c r="DN163" i="3"/>
  <c r="DM163" i="3"/>
  <c r="DL163" i="3"/>
  <c r="DN162" i="3"/>
  <c r="DM162" i="3"/>
  <c r="DL162" i="3"/>
  <c r="DN161" i="3"/>
  <c r="DM161" i="3"/>
  <c r="DL161" i="3"/>
  <c r="DN160" i="3"/>
  <c r="DM160" i="3"/>
  <c r="DL160" i="3"/>
  <c r="DN159" i="3"/>
  <c r="DM159" i="3"/>
  <c r="DL159" i="3"/>
  <c r="DN158" i="3"/>
  <c r="DM158" i="3"/>
  <c r="DL158" i="3"/>
  <c r="DN157" i="3"/>
  <c r="DM157" i="3"/>
  <c r="DL157" i="3"/>
  <c r="DN153" i="3"/>
  <c r="DM153" i="3"/>
  <c r="DL153" i="3"/>
  <c r="DN152" i="3"/>
  <c r="DM152" i="3"/>
  <c r="DL152" i="3"/>
  <c r="DN151" i="3"/>
  <c r="DM151" i="3"/>
  <c r="DL151" i="3"/>
  <c r="DN150" i="3"/>
  <c r="DM150" i="3"/>
  <c r="DL150" i="3"/>
  <c r="DN149" i="3"/>
  <c r="DM149" i="3"/>
  <c r="DL149" i="3"/>
  <c r="DN148" i="3"/>
  <c r="DM148" i="3"/>
  <c r="DL148" i="3"/>
  <c r="DN147" i="3"/>
  <c r="DM147" i="3"/>
  <c r="DL147" i="3"/>
  <c r="DN146" i="3"/>
  <c r="DM146" i="3"/>
  <c r="DL146" i="3"/>
  <c r="DN145" i="3"/>
  <c r="DM145" i="3"/>
  <c r="DL145" i="3"/>
  <c r="DN142" i="3"/>
  <c r="DM142" i="3"/>
  <c r="DL142" i="3"/>
  <c r="DN141" i="3"/>
  <c r="DM141" i="3"/>
  <c r="DL141" i="3"/>
  <c r="DN140" i="3"/>
  <c r="DM140" i="3"/>
  <c r="DL140" i="3"/>
  <c r="DN139" i="3"/>
  <c r="DM139" i="3"/>
  <c r="DL139" i="3"/>
  <c r="DN138" i="3"/>
  <c r="DM138" i="3"/>
  <c r="DL138" i="3"/>
  <c r="DN137" i="3"/>
  <c r="DM137" i="3"/>
  <c r="DL137" i="3"/>
  <c r="DN136" i="3"/>
  <c r="DM136" i="3"/>
  <c r="DL136" i="3"/>
  <c r="DN135" i="3"/>
  <c r="DM135" i="3"/>
  <c r="DL135" i="3"/>
  <c r="DN134" i="3"/>
  <c r="DM134" i="3"/>
  <c r="DL134" i="3"/>
  <c r="DN133" i="3"/>
  <c r="DM133" i="3"/>
  <c r="DL133" i="3"/>
  <c r="DN130" i="3"/>
  <c r="DM130" i="3"/>
  <c r="DL130" i="3"/>
  <c r="DN129" i="3"/>
  <c r="DM129" i="3"/>
  <c r="DL129" i="3"/>
  <c r="DN128" i="3"/>
  <c r="DM128" i="3"/>
  <c r="DL128" i="3"/>
  <c r="DN127" i="3"/>
  <c r="DM127" i="3"/>
  <c r="DL127" i="3"/>
  <c r="DN126" i="3"/>
  <c r="DM126" i="3"/>
  <c r="DL126" i="3"/>
  <c r="DN125" i="3"/>
  <c r="DM125" i="3"/>
  <c r="DL125" i="3"/>
  <c r="DN124" i="3"/>
  <c r="DM124" i="3"/>
  <c r="DL124" i="3"/>
  <c r="DN123" i="3"/>
  <c r="DM123" i="3"/>
  <c r="DL123" i="3"/>
  <c r="DN122" i="3"/>
  <c r="DM122" i="3"/>
  <c r="DL122" i="3"/>
  <c r="DN118" i="3"/>
  <c r="DM118" i="3"/>
  <c r="DL118" i="3"/>
  <c r="DN117" i="3"/>
  <c r="DM117" i="3"/>
  <c r="DL117" i="3"/>
  <c r="DN116" i="3"/>
  <c r="DM116" i="3"/>
  <c r="DL116" i="3"/>
  <c r="DN115" i="3"/>
  <c r="DM115" i="3"/>
  <c r="DL115" i="3"/>
  <c r="DN114" i="3"/>
  <c r="DM114" i="3"/>
  <c r="DL114" i="3"/>
  <c r="DN113" i="3"/>
  <c r="DM113" i="3"/>
  <c r="DL113" i="3"/>
  <c r="DN112" i="3"/>
  <c r="DM112" i="3"/>
  <c r="DL112" i="3"/>
  <c r="DN111" i="3"/>
  <c r="DM111" i="3"/>
  <c r="DL111" i="3"/>
  <c r="DN110" i="3"/>
  <c r="DM110" i="3"/>
  <c r="DL110" i="3"/>
  <c r="DN106" i="3"/>
  <c r="DM106" i="3"/>
  <c r="DL106" i="3"/>
  <c r="DN105" i="3"/>
  <c r="DM105" i="3"/>
  <c r="DL105" i="3"/>
  <c r="DN104" i="3"/>
  <c r="DM104" i="3"/>
  <c r="DL104" i="3"/>
  <c r="DN103" i="3"/>
  <c r="DM103" i="3"/>
  <c r="DL103" i="3"/>
  <c r="DN102" i="3"/>
  <c r="DM102" i="3"/>
  <c r="DL102" i="3"/>
  <c r="DN101" i="3"/>
  <c r="DM101" i="3"/>
  <c r="DL101" i="3"/>
  <c r="DN100" i="3"/>
  <c r="DM100" i="3"/>
  <c r="DL100" i="3"/>
  <c r="DN99" i="3"/>
  <c r="DM99" i="3"/>
  <c r="DL99" i="3"/>
  <c r="DN98" i="3"/>
  <c r="DM98" i="3"/>
  <c r="DL98" i="3"/>
  <c r="DN94" i="3"/>
  <c r="DM94" i="3"/>
  <c r="DL94" i="3"/>
  <c r="DN93" i="3"/>
  <c r="DM93" i="3"/>
  <c r="DL93" i="3"/>
  <c r="DN92" i="3"/>
  <c r="DM92" i="3"/>
  <c r="DL92" i="3"/>
  <c r="DN91" i="3"/>
  <c r="DM91" i="3"/>
  <c r="DL91" i="3"/>
  <c r="DN90" i="3"/>
  <c r="DM90" i="3"/>
  <c r="DL90" i="3"/>
  <c r="DN89" i="3"/>
  <c r="DM89" i="3"/>
  <c r="DL89" i="3"/>
  <c r="DN88" i="3"/>
  <c r="DM88" i="3"/>
  <c r="DL88" i="3"/>
  <c r="DN87" i="3"/>
  <c r="DM87" i="3"/>
  <c r="DL87" i="3"/>
  <c r="DN83" i="3"/>
  <c r="DM83" i="3"/>
  <c r="DL83" i="3"/>
  <c r="DN82" i="3"/>
  <c r="DM82" i="3"/>
  <c r="DL82" i="3"/>
  <c r="DN81" i="3"/>
  <c r="DM81" i="3"/>
  <c r="DL81" i="3"/>
  <c r="DN80" i="3"/>
  <c r="DM80" i="3"/>
  <c r="DL80" i="3"/>
  <c r="DN79" i="3"/>
  <c r="DM79" i="3"/>
  <c r="DL79" i="3"/>
  <c r="DN78" i="3"/>
  <c r="DM78" i="3"/>
  <c r="DL78" i="3"/>
  <c r="DN77" i="3"/>
  <c r="DM77" i="3"/>
  <c r="DL77" i="3"/>
  <c r="DN76" i="3"/>
  <c r="DM76" i="3"/>
  <c r="DL76" i="3"/>
  <c r="DN75" i="3"/>
  <c r="DM75" i="3"/>
  <c r="DL75" i="3"/>
  <c r="DN74" i="3"/>
  <c r="DM74" i="3"/>
  <c r="DL74" i="3"/>
  <c r="DN70" i="3"/>
  <c r="DM70" i="3"/>
  <c r="DL70" i="3"/>
  <c r="DN69" i="3"/>
  <c r="DM69" i="3"/>
  <c r="DL69" i="3"/>
  <c r="DN68" i="3"/>
  <c r="DM68" i="3"/>
  <c r="DL68" i="3"/>
  <c r="DN67" i="3"/>
  <c r="DM67" i="3"/>
  <c r="DL67" i="3"/>
  <c r="DN66" i="3"/>
  <c r="DM66" i="3"/>
  <c r="DL66" i="3"/>
  <c r="DN65" i="3"/>
  <c r="DM65" i="3"/>
  <c r="DL65" i="3"/>
  <c r="DN64" i="3"/>
  <c r="DM64" i="3"/>
  <c r="DL64" i="3"/>
  <c r="DN63" i="3"/>
  <c r="DM63" i="3"/>
  <c r="DL63" i="3"/>
  <c r="DN62" i="3"/>
  <c r="DM62" i="3"/>
  <c r="DL62" i="3"/>
  <c r="DN61" i="3"/>
  <c r="DM61" i="3"/>
  <c r="DL61" i="3"/>
  <c r="DN57" i="3"/>
  <c r="DM57" i="3"/>
  <c r="DL57" i="3"/>
  <c r="DN56" i="3"/>
  <c r="DM56" i="3"/>
  <c r="DL56" i="3"/>
  <c r="DN55" i="3"/>
  <c r="DM55" i="3"/>
  <c r="DL55" i="3"/>
  <c r="DN54" i="3"/>
  <c r="DM54" i="3"/>
  <c r="DL54" i="3"/>
  <c r="DN53" i="3"/>
  <c r="DM53" i="3"/>
  <c r="DL53" i="3"/>
  <c r="DN52" i="3"/>
  <c r="DM52" i="3"/>
  <c r="DL52" i="3"/>
  <c r="DN51" i="3"/>
  <c r="DM51" i="3"/>
  <c r="DL51" i="3"/>
  <c r="DN50" i="3"/>
  <c r="DM50" i="3"/>
  <c r="DL50" i="3"/>
  <c r="DN49" i="3"/>
  <c r="DM49" i="3"/>
  <c r="DL49" i="3"/>
  <c r="DN46" i="3"/>
  <c r="DM46" i="3"/>
  <c r="DL46" i="3"/>
  <c r="DN45" i="3"/>
  <c r="DM45" i="3"/>
  <c r="DL45" i="3"/>
  <c r="DN44" i="3"/>
  <c r="DM44" i="3"/>
  <c r="DL44" i="3"/>
  <c r="DN43" i="3"/>
  <c r="DM43" i="3"/>
  <c r="DL43" i="3"/>
  <c r="DN42" i="3"/>
  <c r="DM42" i="3"/>
  <c r="DL42" i="3"/>
  <c r="DN41" i="3"/>
  <c r="DM41" i="3"/>
  <c r="DL41" i="3"/>
  <c r="DN40" i="3"/>
  <c r="DM40" i="3"/>
  <c r="DL40" i="3"/>
  <c r="DN39" i="3"/>
  <c r="DM39" i="3"/>
  <c r="DL39" i="3"/>
  <c r="DN38" i="3"/>
  <c r="DM38" i="3"/>
  <c r="DL38" i="3"/>
  <c r="DN35" i="3"/>
  <c r="DM35" i="3"/>
  <c r="DL35" i="3"/>
  <c r="DN34" i="3"/>
  <c r="DM34" i="3"/>
  <c r="DL34" i="3"/>
  <c r="DN33" i="3"/>
  <c r="DM33" i="3"/>
  <c r="DL33" i="3"/>
  <c r="DN32" i="3"/>
  <c r="DM32" i="3"/>
  <c r="DL32" i="3"/>
  <c r="DN31" i="3"/>
  <c r="DM31" i="3"/>
  <c r="DL31" i="3"/>
  <c r="DN30" i="3"/>
  <c r="DM30" i="3"/>
  <c r="DL30" i="3"/>
  <c r="DN29" i="3"/>
  <c r="DM29" i="3"/>
  <c r="DL29" i="3"/>
  <c r="DN28" i="3"/>
  <c r="DM28" i="3"/>
  <c r="DL28" i="3"/>
  <c r="DN27" i="3"/>
  <c r="DM27" i="3"/>
  <c r="DL27" i="3"/>
  <c r="DN26" i="3"/>
  <c r="DM26" i="3"/>
  <c r="DL26" i="3"/>
  <c r="DN22" i="3"/>
  <c r="DM22" i="3"/>
  <c r="DL22" i="3"/>
  <c r="DN21" i="3"/>
  <c r="DM21" i="3"/>
  <c r="DL21" i="3"/>
  <c r="DN20" i="3"/>
  <c r="DM20" i="3"/>
  <c r="DL20" i="3"/>
  <c r="DN19" i="3"/>
  <c r="DM19" i="3"/>
  <c r="DL19" i="3"/>
  <c r="DN18" i="3"/>
  <c r="DM18" i="3"/>
  <c r="DL18" i="3"/>
  <c r="DN17" i="3"/>
  <c r="DM17" i="3"/>
  <c r="DL17" i="3"/>
  <c r="DN16" i="3"/>
  <c r="DM16" i="3"/>
  <c r="DL16" i="3"/>
  <c r="DN15" i="3"/>
  <c r="DM15" i="3"/>
  <c r="DL15" i="3"/>
  <c r="DN14" i="3"/>
  <c r="DM14" i="3"/>
  <c r="DL14" i="3"/>
  <c r="DN13" i="3"/>
  <c r="DM13" i="3"/>
  <c r="DL13" i="3"/>
  <c r="DN9" i="3"/>
  <c r="DM9" i="3"/>
  <c r="DL9" i="3"/>
  <c r="DN8" i="3"/>
  <c r="DM8" i="3"/>
  <c r="DL8" i="3"/>
  <c r="DN7" i="3"/>
  <c r="DM7" i="3"/>
  <c r="DL7" i="3"/>
  <c r="DN6" i="3"/>
  <c r="DM6" i="3"/>
  <c r="DL6" i="3"/>
  <c r="DN5" i="3"/>
  <c r="DM5" i="3"/>
  <c r="DL5" i="3"/>
  <c r="DN4" i="3"/>
  <c r="DM4" i="3"/>
  <c r="DL4" i="3"/>
  <c r="DN3" i="3"/>
  <c r="DM3" i="3"/>
  <c r="DL3" i="3"/>
  <c r="DN2" i="3"/>
  <c r="CI4" i="2" s="1"/>
  <c r="DM2" i="3"/>
  <c r="CI3" i="2" s="1"/>
  <c r="DL2" i="3"/>
  <c r="CI2" i="2" s="1"/>
  <c r="DK212" i="3"/>
  <c r="DJ212" i="3"/>
  <c r="DI212" i="3"/>
  <c r="DK211" i="3"/>
  <c r="DJ211" i="3"/>
  <c r="DI211" i="3"/>
  <c r="DK210" i="3"/>
  <c r="DJ210" i="3"/>
  <c r="DI210" i="3"/>
  <c r="DK209" i="3"/>
  <c r="DJ209" i="3"/>
  <c r="DI209" i="3"/>
  <c r="DK208" i="3"/>
  <c r="DJ208" i="3"/>
  <c r="DI208" i="3"/>
  <c r="DK207" i="3"/>
  <c r="DJ207" i="3"/>
  <c r="DI207" i="3"/>
  <c r="DK206" i="3"/>
  <c r="DJ206" i="3"/>
  <c r="DI206" i="3"/>
  <c r="DK205" i="3"/>
  <c r="DJ205" i="3"/>
  <c r="DI205" i="3"/>
  <c r="DK204" i="3"/>
  <c r="DJ204" i="3"/>
  <c r="DI204" i="3"/>
  <c r="DK201" i="3"/>
  <c r="DJ201" i="3"/>
  <c r="DI201" i="3"/>
  <c r="DK200" i="3"/>
  <c r="DJ200" i="3"/>
  <c r="DI200" i="3"/>
  <c r="DK199" i="3"/>
  <c r="DJ199" i="3"/>
  <c r="DI199" i="3"/>
  <c r="DK198" i="3"/>
  <c r="DJ198" i="3"/>
  <c r="DI198" i="3"/>
  <c r="DK197" i="3"/>
  <c r="DJ197" i="3"/>
  <c r="DI197" i="3"/>
  <c r="DK196" i="3"/>
  <c r="DJ196" i="3"/>
  <c r="DI196" i="3"/>
  <c r="DK195" i="3"/>
  <c r="DJ195" i="3"/>
  <c r="DI195" i="3"/>
  <c r="DK194" i="3"/>
  <c r="DJ194" i="3"/>
  <c r="DI194" i="3"/>
  <c r="DK193" i="3"/>
  <c r="DJ193" i="3"/>
  <c r="DI193" i="3"/>
  <c r="DK192" i="3"/>
  <c r="DJ192" i="3"/>
  <c r="DI192" i="3"/>
  <c r="DK189" i="3"/>
  <c r="DJ189" i="3"/>
  <c r="DI189" i="3"/>
  <c r="DK188" i="3"/>
  <c r="DJ188" i="3"/>
  <c r="DI188" i="3"/>
  <c r="DK187" i="3"/>
  <c r="DJ187" i="3"/>
  <c r="DI187" i="3"/>
  <c r="DK186" i="3"/>
  <c r="DJ186" i="3"/>
  <c r="DI186" i="3"/>
  <c r="DK185" i="3"/>
  <c r="DJ185" i="3"/>
  <c r="DI185" i="3"/>
  <c r="DK184" i="3"/>
  <c r="DJ184" i="3"/>
  <c r="DI184" i="3"/>
  <c r="DK183" i="3"/>
  <c r="DJ183" i="3"/>
  <c r="DI183" i="3"/>
  <c r="DK182" i="3"/>
  <c r="DJ182" i="3"/>
  <c r="DI182" i="3"/>
  <c r="DK181" i="3"/>
  <c r="DJ181" i="3"/>
  <c r="DI181" i="3"/>
  <c r="DK177" i="3"/>
  <c r="DJ177" i="3"/>
  <c r="DI177" i="3"/>
  <c r="DK176" i="3"/>
  <c r="DJ176" i="3"/>
  <c r="DI176" i="3"/>
  <c r="DK175" i="3"/>
  <c r="DJ175" i="3"/>
  <c r="DI175" i="3"/>
  <c r="DK174" i="3"/>
  <c r="DJ174" i="3"/>
  <c r="DI174" i="3"/>
  <c r="DK173" i="3"/>
  <c r="DJ173" i="3"/>
  <c r="DI173" i="3"/>
  <c r="DK172" i="3"/>
  <c r="DJ172" i="3"/>
  <c r="DI172" i="3"/>
  <c r="DK171" i="3"/>
  <c r="DJ171" i="3"/>
  <c r="DI171" i="3"/>
  <c r="DK170" i="3"/>
  <c r="DJ170" i="3"/>
  <c r="DI170" i="3"/>
  <c r="DK169" i="3"/>
  <c r="DJ169" i="3"/>
  <c r="DI169" i="3"/>
  <c r="DK166" i="3"/>
  <c r="DJ166" i="3"/>
  <c r="DI166" i="3"/>
  <c r="DK165" i="3"/>
  <c r="DJ165" i="3"/>
  <c r="DI165" i="3"/>
  <c r="DK164" i="3"/>
  <c r="DJ164" i="3"/>
  <c r="DI164" i="3"/>
  <c r="DK163" i="3"/>
  <c r="DJ163" i="3"/>
  <c r="DI163" i="3"/>
  <c r="DK162" i="3"/>
  <c r="DJ162" i="3"/>
  <c r="DI162" i="3"/>
  <c r="DK161" i="3"/>
  <c r="DJ161" i="3"/>
  <c r="DI161" i="3"/>
  <c r="DK160" i="3"/>
  <c r="DJ160" i="3"/>
  <c r="DI160" i="3"/>
  <c r="DK159" i="3"/>
  <c r="DJ159" i="3"/>
  <c r="DI159" i="3"/>
  <c r="DK158" i="3"/>
  <c r="DJ158" i="3"/>
  <c r="DI158" i="3"/>
  <c r="DK157" i="3"/>
  <c r="DJ157" i="3"/>
  <c r="DI157" i="3"/>
  <c r="DK153" i="3"/>
  <c r="DJ153" i="3"/>
  <c r="DI153" i="3"/>
  <c r="DK152" i="3"/>
  <c r="DJ152" i="3"/>
  <c r="DI152" i="3"/>
  <c r="DK151" i="3"/>
  <c r="DJ151" i="3"/>
  <c r="DI151" i="3"/>
  <c r="DK150" i="3"/>
  <c r="DJ150" i="3"/>
  <c r="DI150" i="3"/>
  <c r="DK149" i="3"/>
  <c r="DJ149" i="3"/>
  <c r="DI149" i="3"/>
  <c r="DK148" i="3"/>
  <c r="DJ148" i="3"/>
  <c r="DI148" i="3"/>
  <c r="DK147" i="3"/>
  <c r="DJ147" i="3"/>
  <c r="DI147" i="3"/>
  <c r="DK146" i="3"/>
  <c r="DJ146" i="3"/>
  <c r="DI146" i="3"/>
  <c r="DK145" i="3"/>
  <c r="DJ145" i="3"/>
  <c r="DI145" i="3"/>
  <c r="DK141" i="3"/>
  <c r="DJ141" i="3"/>
  <c r="DI141" i="3"/>
  <c r="DK140" i="3"/>
  <c r="DJ140" i="3"/>
  <c r="DI140" i="3"/>
  <c r="DK139" i="3"/>
  <c r="DJ139" i="3"/>
  <c r="DI139" i="3"/>
  <c r="DK138" i="3"/>
  <c r="DJ138" i="3"/>
  <c r="DI138" i="3"/>
  <c r="DK137" i="3"/>
  <c r="DJ137" i="3"/>
  <c r="DI137" i="3"/>
  <c r="DK136" i="3"/>
  <c r="DJ136" i="3"/>
  <c r="DI136" i="3"/>
  <c r="DK135" i="3"/>
  <c r="DJ135" i="3"/>
  <c r="DI135" i="3"/>
  <c r="DK134" i="3"/>
  <c r="DJ134" i="3"/>
  <c r="DI134" i="3"/>
  <c r="DK133" i="3"/>
  <c r="DJ133" i="3"/>
  <c r="DI133" i="3"/>
  <c r="DK129" i="3"/>
  <c r="DJ129" i="3"/>
  <c r="DI129" i="3"/>
  <c r="DK128" i="3"/>
  <c r="DJ128" i="3"/>
  <c r="DI128" i="3"/>
  <c r="DK127" i="3"/>
  <c r="DJ127" i="3"/>
  <c r="DI127" i="3"/>
  <c r="DK126" i="3"/>
  <c r="DJ126" i="3"/>
  <c r="DI126" i="3"/>
  <c r="DK125" i="3"/>
  <c r="DJ125" i="3"/>
  <c r="DI125" i="3"/>
  <c r="DK124" i="3"/>
  <c r="DJ124" i="3"/>
  <c r="DI124" i="3"/>
  <c r="DK123" i="3"/>
  <c r="DJ123" i="3"/>
  <c r="DI123" i="3"/>
  <c r="DK122" i="3"/>
  <c r="DJ122" i="3"/>
  <c r="DI122" i="3"/>
  <c r="DK118" i="3"/>
  <c r="DJ118" i="3"/>
  <c r="DI118" i="3"/>
  <c r="DK117" i="3"/>
  <c r="DJ117" i="3"/>
  <c r="DI117" i="3"/>
  <c r="DK116" i="3"/>
  <c r="DJ116" i="3"/>
  <c r="DI116" i="3"/>
  <c r="DK115" i="3"/>
  <c r="DJ115" i="3"/>
  <c r="DI115" i="3"/>
  <c r="DK114" i="3"/>
  <c r="DJ114" i="3"/>
  <c r="DI114" i="3"/>
  <c r="DK113" i="3"/>
  <c r="DJ113" i="3"/>
  <c r="DI113" i="3"/>
  <c r="DK112" i="3"/>
  <c r="DJ112" i="3"/>
  <c r="DI112" i="3"/>
  <c r="DK111" i="3"/>
  <c r="DJ111" i="3"/>
  <c r="DI111" i="3"/>
  <c r="DK110" i="3"/>
  <c r="DJ110" i="3"/>
  <c r="DI110" i="3"/>
  <c r="DK107" i="3"/>
  <c r="DJ107" i="3"/>
  <c r="DI107" i="3"/>
  <c r="DK106" i="3"/>
  <c r="DJ106" i="3"/>
  <c r="DI106" i="3"/>
  <c r="DK105" i="3"/>
  <c r="DJ105" i="3"/>
  <c r="DI105" i="3"/>
  <c r="DK104" i="3"/>
  <c r="DJ104" i="3"/>
  <c r="DI104" i="3"/>
  <c r="DK103" i="3"/>
  <c r="DJ103" i="3"/>
  <c r="DI103" i="3"/>
  <c r="DK102" i="3"/>
  <c r="DJ102" i="3"/>
  <c r="DI102" i="3"/>
  <c r="DK101" i="3"/>
  <c r="DJ101" i="3"/>
  <c r="DI101" i="3"/>
  <c r="DK100" i="3"/>
  <c r="DJ100" i="3"/>
  <c r="DI100" i="3"/>
  <c r="DK99" i="3"/>
  <c r="DJ99" i="3"/>
  <c r="DI99" i="3"/>
  <c r="DK98" i="3"/>
  <c r="DJ98" i="3"/>
  <c r="DI98" i="3"/>
  <c r="DK95" i="3"/>
  <c r="DJ95" i="3"/>
  <c r="DI95" i="3"/>
  <c r="DK94" i="3"/>
  <c r="DJ94" i="3"/>
  <c r="DI94" i="3"/>
  <c r="DK93" i="3"/>
  <c r="DJ93" i="3"/>
  <c r="DI93" i="3"/>
  <c r="DK92" i="3"/>
  <c r="DJ92" i="3"/>
  <c r="DI92" i="3"/>
  <c r="DK91" i="3"/>
  <c r="DJ91" i="3"/>
  <c r="DI91" i="3"/>
  <c r="DK90" i="3"/>
  <c r="DJ90" i="3"/>
  <c r="DI90" i="3"/>
  <c r="DK89" i="3"/>
  <c r="DJ89" i="3"/>
  <c r="DI89" i="3"/>
  <c r="DK88" i="3"/>
  <c r="DJ88" i="3"/>
  <c r="DI88" i="3"/>
  <c r="DK87" i="3"/>
  <c r="DJ87" i="3"/>
  <c r="DI87" i="3"/>
  <c r="DK84" i="3"/>
  <c r="DJ84" i="3"/>
  <c r="DI84" i="3"/>
  <c r="DK83" i="3"/>
  <c r="DJ83" i="3"/>
  <c r="DI83" i="3"/>
  <c r="DK82" i="3"/>
  <c r="DJ82" i="3"/>
  <c r="DI82" i="3"/>
  <c r="DK81" i="3"/>
  <c r="DJ81" i="3"/>
  <c r="DI81" i="3"/>
  <c r="DK80" i="3"/>
  <c r="DJ80" i="3"/>
  <c r="DI80" i="3"/>
  <c r="DK79" i="3"/>
  <c r="DJ79" i="3"/>
  <c r="DI79" i="3"/>
  <c r="DK78" i="3"/>
  <c r="DJ78" i="3"/>
  <c r="DI78" i="3"/>
  <c r="DK77" i="3"/>
  <c r="DJ77" i="3"/>
  <c r="DI77" i="3"/>
  <c r="DK76" i="3"/>
  <c r="DJ76" i="3"/>
  <c r="DI76" i="3"/>
  <c r="DK75" i="3"/>
  <c r="DJ75" i="3"/>
  <c r="DI75" i="3"/>
  <c r="DK74" i="3"/>
  <c r="DJ74" i="3"/>
  <c r="DI74" i="3"/>
  <c r="DK71" i="3"/>
  <c r="DJ71" i="3"/>
  <c r="DI71" i="3"/>
  <c r="DK70" i="3"/>
  <c r="DJ70" i="3"/>
  <c r="DI70" i="3"/>
  <c r="DK69" i="3"/>
  <c r="DJ69" i="3"/>
  <c r="DI69" i="3"/>
  <c r="DK68" i="3"/>
  <c r="DJ68" i="3"/>
  <c r="DI68" i="3"/>
  <c r="DK67" i="3"/>
  <c r="DJ67" i="3"/>
  <c r="DI67" i="3"/>
  <c r="DK66" i="3"/>
  <c r="DJ66" i="3"/>
  <c r="DI66" i="3"/>
  <c r="DK65" i="3"/>
  <c r="DJ65" i="3"/>
  <c r="DI65" i="3"/>
  <c r="DK64" i="3"/>
  <c r="DJ64" i="3"/>
  <c r="DI64" i="3"/>
  <c r="DK63" i="3"/>
  <c r="DJ63" i="3"/>
  <c r="DI63" i="3"/>
  <c r="DK62" i="3"/>
  <c r="DJ62" i="3"/>
  <c r="DI62" i="3"/>
  <c r="DK61" i="3"/>
  <c r="DJ61" i="3"/>
  <c r="DI61" i="3"/>
  <c r="DK58" i="3"/>
  <c r="DJ58" i="3"/>
  <c r="DI58" i="3"/>
  <c r="DK57" i="3"/>
  <c r="DJ57" i="3"/>
  <c r="DI57" i="3"/>
  <c r="DK56" i="3"/>
  <c r="DJ56" i="3"/>
  <c r="DI56" i="3"/>
  <c r="DK55" i="3"/>
  <c r="DJ55" i="3"/>
  <c r="DI55" i="3"/>
  <c r="DK54" i="3"/>
  <c r="DJ54" i="3"/>
  <c r="DI54" i="3"/>
  <c r="DK53" i="3"/>
  <c r="DJ53" i="3"/>
  <c r="DI53" i="3"/>
  <c r="DK52" i="3"/>
  <c r="DJ52" i="3"/>
  <c r="DI52" i="3"/>
  <c r="DK51" i="3"/>
  <c r="DJ51" i="3"/>
  <c r="DI51" i="3"/>
  <c r="DK50" i="3"/>
  <c r="DJ50" i="3"/>
  <c r="DI50" i="3"/>
  <c r="DK49" i="3"/>
  <c r="DJ49" i="3"/>
  <c r="DI49" i="3"/>
  <c r="DK46" i="3"/>
  <c r="DJ46" i="3"/>
  <c r="DI46" i="3"/>
  <c r="DK45" i="3"/>
  <c r="DJ45" i="3"/>
  <c r="DI45" i="3"/>
  <c r="DK44" i="3"/>
  <c r="DJ44" i="3"/>
  <c r="DI44" i="3"/>
  <c r="DK43" i="3"/>
  <c r="DJ43" i="3"/>
  <c r="DI43" i="3"/>
  <c r="DK42" i="3"/>
  <c r="DJ42" i="3"/>
  <c r="DI42" i="3"/>
  <c r="DK41" i="3"/>
  <c r="DJ41" i="3"/>
  <c r="DI41" i="3"/>
  <c r="DK40" i="3"/>
  <c r="DJ40" i="3"/>
  <c r="DI40" i="3"/>
  <c r="DK39" i="3"/>
  <c r="DJ39" i="3"/>
  <c r="DI39" i="3"/>
  <c r="DK38" i="3"/>
  <c r="DJ38" i="3"/>
  <c r="DI38" i="3"/>
  <c r="DK35" i="3"/>
  <c r="DJ35" i="3"/>
  <c r="DI35" i="3"/>
  <c r="DK34" i="3"/>
  <c r="DJ34" i="3"/>
  <c r="DI34" i="3"/>
  <c r="DK33" i="3"/>
  <c r="DJ33" i="3"/>
  <c r="DI33" i="3"/>
  <c r="DK32" i="3"/>
  <c r="DJ32" i="3"/>
  <c r="DI32" i="3"/>
  <c r="DK31" i="3"/>
  <c r="DJ31" i="3"/>
  <c r="DI31" i="3"/>
  <c r="DK30" i="3"/>
  <c r="DJ30" i="3"/>
  <c r="DI30" i="3"/>
  <c r="DK29" i="3"/>
  <c r="DJ29" i="3"/>
  <c r="DI29" i="3"/>
  <c r="DK28" i="3"/>
  <c r="DJ28" i="3"/>
  <c r="DI28" i="3"/>
  <c r="DK27" i="3"/>
  <c r="DJ27" i="3"/>
  <c r="DI27" i="3"/>
  <c r="DK26" i="3"/>
  <c r="DJ26" i="3"/>
  <c r="DI26" i="3"/>
  <c r="DK22" i="3"/>
  <c r="DJ22" i="3"/>
  <c r="DI22" i="3"/>
  <c r="DK21" i="3"/>
  <c r="DJ21" i="3"/>
  <c r="DI21" i="3"/>
  <c r="DK20" i="3"/>
  <c r="DJ20" i="3"/>
  <c r="DI20" i="3"/>
  <c r="DK19" i="3"/>
  <c r="DJ19" i="3"/>
  <c r="DI19" i="3"/>
  <c r="DK18" i="3"/>
  <c r="DJ18" i="3"/>
  <c r="DI18" i="3"/>
  <c r="DK17" i="3"/>
  <c r="DJ17" i="3"/>
  <c r="DI17" i="3"/>
  <c r="DK16" i="3"/>
  <c r="DJ16" i="3"/>
  <c r="DI16" i="3"/>
  <c r="DK15" i="3"/>
  <c r="DJ15" i="3"/>
  <c r="DI15" i="3"/>
  <c r="CF2" i="2" s="1"/>
  <c r="DK14" i="3"/>
  <c r="DJ14" i="3"/>
  <c r="DI14" i="3"/>
  <c r="DK13" i="3"/>
  <c r="DJ13" i="3"/>
  <c r="DI13" i="3"/>
  <c r="DK9" i="3"/>
  <c r="DJ9" i="3"/>
  <c r="DI9" i="3"/>
  <c r="DK8" i="3"/>
  <c r="DJ8" i="3"/>
  <c r="DI8" i="3"/>
  <c r="DK7" i="3"/>
  <c r="DJ7" i="3"/>
  <c r="DI7" i="3"/>
  <c r="DK6" i="3"/>
  <c r="CF4" i="2" s="1"/>
  <c r="DJ6" i="3"/>
  <c r="DI6" i="3"/>
  <c r="DK5" i="3"/>
  <c r="CE4" i="2" s="1"/>
  <c r="DJ5" i="3"/>
  <c r="DI5" i="3"/>
  <c r="DK4" i="3"/>
  <c r="DJ4" i="3"/>
  <c r="DI4" i="3"/>
  <c r="DK3" i="3"/>
  <c r="DJ3" i="3"/>
  <c r="DI3" i="3"/>
  <c r="CE2" i="2" s="1"/>
  <c r="DK2" i="3"/>
  <c r="DJ2" i="3"/>
  <c r="CF3" i="2" s="1"/>
  <c r="DI2" i="3"/>
  <c r="DH213" i="3"/>
  <c r="DG213" i="3"/>
  <c r="DF213" i="3"/>
  <c r="DH212" i="3"/>
  <c r="DG212" i="3"/>
  <c r="DF212" i="3"/>
  <c r="DH211" i="3"/>
  <c r="DG211" i="3"/>
  <c r="DF211" i="3"/>
  <c r="DH210" i="3"/>
  <c r="DG210" i="3"/>
  <c r="DF210" i="3"/>
  <c r="DH209" i="3"/>
  <c r="DG209" i="3"/>
  <c r="DF209" i="3"/>
  <c r="DH208" i="3"/>
  <c r="DG208" i="3"/>
  <c r="DF208" i="3"/>
  <c r="DH207" i="3"/>
  <c r="DG207" i="3"/>
  <c r="DF207" i="3"/>
  <c r="DH206" i="3"/>
  <c r="DG206" i="3"/>
  <c r="DF206" i="3"/>
  <c r="DH205" i="3"/>
  <c r="DG205" i="3"/>
  <c r="DF205" i="3"/>
  <c r="DH204" i="3"/>
  <c r="DG204" i="3"/>
  <c r="DF204" i="3"/>
  <c r="DH201" i="3"/>
  <c r="DG201" i="3"/>
  <c r="DF201" i="3"/>
  <c r="DH200" i="3"/>
  <c r="DG200" i="3"/>
  <c r="DF200" i="3"/>
  <c r="DH199" i="3"/>
  <c r="DG199" i="3"/>
  <c r="DF199" i="3"/>
  <c r="DH198" i="3"/>
  <c r="DG198" i="3"/>
  <c r="DF198" i="3"/>
  <c r="DH197" i="3"/>
  <c r="DG197" i="3"/>
  <c r="DF197" i="3"/>
  <c r="DH196" i="3"/>
  <c r="DG196" i="3"/>
  <c r="DF196" i="3"/>
  <c r="DH195" i="3"/>
  <c r="DG195" i="3"/>
  <c r="DF195" i="3"/>
  <c r="DH194" i="3"/>
  <c r="DG194" i="3"/>
  <c r="DF194" i="3"/>
  <c r="DH193" i="3"/>
  <c r="DG193" i="3"/>
  <c r="DF193" i="3"/>
  <c r="DH192" i="3"/>
  <c r="DG192" i="3"/>
  <c r="DF192" i="3"/>
  <c r="DH189" i="3"/>
  <c r="DG189" i="3"/>
  <c r="DF189" i="3"/>
  <c r="DH188" i="3"/>
  <c r="DG188" i="3"/>
  <c r="DF188" i="3"/>
  <c r="DH187" i="3"/>
  <c r="DG187" i="3"/>
  <c r="DF187" i="3"/>
  <c r="DH186" i="3"/>
  <c r="DG186" i="3"/>
  <c r="DF186" i="3"/>
  <c r="DH185" i="3"/>
  <c r="DG185" i="3"/>
  <c r="DF185" i="3"/>
  <c r="DH184" i="3"/>
  <c r="DG184" i="3"/>
  <c r="DF184" i="3"/>
  <c r="DH183" i="3"/>
  <c r="DG183" i="3"/>
  <c r="DF183" i="3"/>
  <c r="DH182" i="3"/>
  <c r="DG182" i="3"/>
  <c r="DF182" i="3"/>
  <c r="DH181" i="3"/>
  <c r="DG181" i="3"/>
  <c r="DF181" i="3"/>
  <c r="DH178" i="3"/>
  <c r="DG178" i="3"/>
  <c r="DF178" i="3"/>
  <c r="DH177" i="3"/>
  <c r="DG177" i="3"/>
  <c r="DF177" i="3"/>
  <c r="DH176" i="3"/>
  <c r="DG176" i="3"/>
  <c r="DF176" i="3"/>
  <c r="DH175" i="3"/>
  <c r="DG175" i="3"/>
  <c r="DF175" i="3"/>
  <c r="DH174" i="3"/>
  <c r="DG174" i="3"/>
  <c r="DF174" i="3"/>
  <c r="DH173" i="3"/>
  <c r="DG173" i="3"/>
  <c r="DF173" i="3"/>
  <c r="DH172" i="3"/>
  <c r="DG172" i="3"/>
  <c r="DF172" i="3"/>
  <c r="DH171" i="3"/>
  <c r="DG171" i="3"/>
  <c r="DF171" i="3"/>
  <c r="DH170" i="3"/>
  <c r="DG170" i="3"/>
  <c r="DF170" i="3"/>
  <c r="DH169" i="3"/>
  <c r="DG169" i="3"/>
  <c r="DF169" i="3"/>
  <c r="DH165" i="3"/>
  <c r="DG165" i="3"/>
  <c r="DF165" i="3"/>
  <c r="DH164" i="3"/>
  <c r="DG164" i="3"/>
  <c r="DF164" i="3"/>
  <c r="DH163" i="3"/>
  <c r="DG163" i="3"/>
  <c r="DF163" i="3"/>
  <c r="DH162" i="3"/>
  <c r="DG162" i="3"/>
  <c r="DF162" i="3"/>
  <c r="DH161" i="3"/>
  <c r="DG161" i="3"/>
  <c r="DF161" i="3"/>
  <c r="DH160" i="3"/>
  <c r="DG160" i="3"/>
  <c r="DF160" i="3"/>
  <c r="DH159" i="3"/>
  <c r="DG159" i="3"/>
  <c r="DF159" i="3"/>
  <c r="DH158" i="3"/>
  <c r="DG158" i="3"/>
  <c r="DF158" i="3"/>
  <c r="DH157" i="3"/>
  <c r="DG157" i="3"/>
  <c r="DF157" i="3"/>
  <c r="DH153" i="3"/>
  <c r="DG153" i="3"/>
  <c r="DF153" i="3"/>
  <c r="DH152" i="3"/>
  <c r="DG152" i="3"/>
  <c r="DF152" i="3"/>
  <c r="DH151" i="3"/>
  <c r="DG151" i="3"/>
  <c r="DF151" i="3"/>
  <c r="DH150" i="3"/>
  <c r="DG150" i="3"/>
  <c r="DF150" i="3"/>
  <c r="DH149" i="3"/>
  <c r="DG149" i="3"/>
  <c r="DF149" i="3"/>
  <c r="DH148" i="3"/>
  <c r="DG148" i="3"/>
  <c r="DF148" i="3"/>
  <c r="DH147" i="3"/>
  <c r="DG147" i="3"/>
  <c r="DF147" i="3"/>
  <c r="DH146" i="3"/>
  <c r="DG146" i="3"/>
  <c r="DF146" i="3"/>
  <c r="DH145" i="3"/>
  <c r="DG145" i="3"/>
  <c r="DF145" i="3"/>
  <c r="DH141" i="3"/>
  <c r="DG141" i="3"/>
  <c r="DF141" i="3"/>
  <c r="DH140" i="3"/>
  <c r="DG140" i="3"/>
  <c r="DF140" i="3"/>
  <c r="DH139" i="3"/>
  <c r="DG139" i="3"/>
  <c r="DF139" i="3"/>
  <c r="DH138" i="3"/>
  <c r="DG138" i="3"/>
  <c r="DF138" i="3"/>
  <c r="DH137" i="3"/>
  <c r="DG137" i="3"/>
  <c r="DF137" i="3"/>
  <c r="DH136" i="3"/>
  <c r="DG136" i="3"/>
  <c r="DF136" i="3"/>
  <c r="DH135" i="3"/>
  <c r="DG135" i="3"/>
  <c r="DF135" i="3"/>
  <c r="DH134" i="3"/>
  <c r="DG134" i="3"/>
  <c r="DF134" i="3"/>
  <c r="DH133" i="3"/>
  <c r="DG133" i="3"/>
  <c r="DF133" i="3"/>
  <c r="DH130" i="3"/>
  <c r="DG130" i="3"/>
  <c r="DF130" i="3"/>
  <c r="DH129" i="3"/>
  <c r="DG129" i="3"/>
  <c r="DF129" i="3"/>
  <c r="DH128" i="3"/>
  <c r="DG128" i="3"/>
  <c r="DF128" i="3"/>
  <c r="DH127" i="3"/>
  <c r="DG127" i="3"/>
  <c r="DF127" i="3"/>
  <c r="DH126" i="3"/>
  <c r="DG126" i="3"/>
  <c r="DF126" i="3"/>
  <c r="DH125" i="3"/>
  <c r="DG125" i="3"/>
  <c r="DF125" i="3"/>
  <c r="DH124" i="3"/>
  <c r="DG124" i="3"/>
  <c r="DF124" i="3"/>
  <c r="DH123" i="3"/>
  <c r="DG123" i="3"/>
  <c r="DF123" i="3"/>
  <c r="DH122" i="3"/>
  <c r="DG122" i="3"/>
  <c r="DF122" i="3"/>
  <c r="DH118" i="3"/>
  <c r="DG118" i="3"/>
  <c r="DF118" i="3"/>
  <c r="DH117" i="3"/>
  <c r="DG117" i="3"/>
  <c r="DF117" i="3"/>
  <c r="DH116" i="3"/>
  <c r="DG116" i="3"/>
  <c r="DF116" i="3"/>
  <c r="DH115" i="3"/>
  <c r="DG115" i="3"/>
  <c r="DF115" i="3"/>
  <c r="DH114" i="3"/>
  <c r="DG114" i="3"/>
  <c r="DF114" i="3"/>
  <c r="DH113" i="3"/>
  <c r="DG113" i="3"/>
  <c r="DF113" i="3"/>
  <c r="DH112" i="3"/>
  <c r="DG112" i="3"/>
  <c r="DF112" i="3"/>
  <c r="DH111" i="3"/>
  <c r="DG111" i="3"/>
  <c r="DF111" i="3"/>
  <c r="DH110" i="3"/>
  <c r="DG110" i="3"/>
  <c r="DF110" i="3"/>
  <c r="DH107" i="3"/>
  <c r="DG107" i="3"/>
  <c r="DF107" i="3"/>
  <c r="DH106" i="3"/>
  <c r="DG106" i="3"/>
  <c r="DF106" i="3"/>
  <c r="DH105" i="3"/>
  <c r="DG105" i="3"/>
  <c r="DF105" i="3"/>
  <c r="DH104" i="3"/>
  <c r="DG104" i="3"/>
  <c r="DF104" i="3"/>
  <c r="DH103" i="3"/>
  <c r="DG103" i="3"/>
  <c r="DF103" i="3"/>
  <c r="DH102" i="3"/>
  <c r="DG102" i="3"/>
  <c r="DF102" i="3"/>
  <c r="DH101" i="3"/>
  <c r="DG101" i="3"/>
  <c r="DF101" i="3"/>
  <c r="DH100" i="3"/>
  <c r="DG100" i="3"/>
  <c r="DF100" i="3"/>
  <c r="DH99" i="3"/>
  <c r="DG99" i="3"/>
  <c r="DF99" i="3"/>
  <c r="DH98" i="3"/>
  <c r="DG98" i="3"/>
  <c r="DF98" i="3"/>
  <c r="DH95" i="3"/>
  <c r="DG95" i="3"/>
  <c r="DF95" i="3"/>
  <c r="DH94" i="3"/>
  <c r="DG94" i="3"/>
  <c r="DF94" i="3"/>
  <c r="DH93" i="3"/>
  <c r="DG93" i="3"/>
  <c r="DF93" i="3"/>
  <c r="DH92" i="3"/>
  <c r="DG92" i="3"/>
  <c r="DF92" i="3"/>
  <c r="DH91" i="3"/>
  <c r="DG91" i="3"/>
  <c r="DF91" i="3"/>
  <c r="DH90" i="3"/>
  <c r="DG90" i="3"/>
  <c r="DF90" i="3"/>
  <c r="DH89" i="3"/>
  <c r="DG89" i="3"/>
  <c r="DF89" i="3"/>
  <c r="DH88" i="3"/>
  <c r="DG88" i="3"/>
  <c r="DF88" i="3"/>
  <c r="DH87" i="3"/>
  <c r="DG87" i="3"/>
  <c r="DF87" i="3"/>
  <c r="DH83" i="3"/>
  <c r="DG83" i="3"/>
  <c r="DF83" i="3"/>
  <c r="DH82" i="3"/>
  <c r="DG82" i="3"/>
  <c r="DF82" i="3"/>
  <c r="DH81" i="3"/>
  <c r="DG81" i="3"/>
  <c r="DF81" i="3"/>
  <c r="DH80" i="3"/>
  <c r="DG80" i="3"/>
  <c r="DF80" i="3"/>
  <c r="DH79" i="3"/>
  <c r="DG79" i="3"/>
  <c r="DF79" i="3"/>
  <c r="DH78" i="3"/>
  <c r="DG78" i="3"/>
  <c r="DF78" i="3"/>
  <c r="DH77" i="3"/>
  <c r="DG77" i="3"/>
  <c r="DF77" i="3"/>
  <c r="DH76" i="3"/>
  <c r="DG76" i="3"/>
  <c r="DF76" i="3"/>
  <c r="DH75" i="3"/>
  <c r="DG75" i="3"/>
  <c r="DF75" i="3"/>
  <c r="DH74" i="3"/>
  <c r="DG74" i="3"/>
  <c r="DF74" i="3"/>
  <c r="DH70" i="3"/>
  <c r="DG70" i="3"/>
  <c r="DF70" i="3"/>
  <c r="DH69" i="3"/>
  <c r="DG69" i="3"/>
  <c r="DF69" i="3"/>
  <c r="DH68" i="3"/>
  <c r="DG68" i="3"/>
  <c r="DF68" i="3"/>
  <c r="DH67" i="3"/>
  <c r="DG67" i="3"/>
  <c r="DF67" i="3"/>
  <c r="DH66" i="3"/>
  <c r="DG66" i="3"/>
  <c r="DF66" i="3"/>
  <c r="DH65" i="3"/>
  <c r="DG65" i="3"/>
  <c r="DF65" i="3"/>
  <c r="DH64" i="3"/>
  <c r="DG64" i="3"/>
  <c r="DF64" i="3"/>
  <c r="DH63" i="3"/>
  <c r="DG63" i="3"/>
  <c r="DF63" i="3"/>
  <c r="DH62" i="3"/>
  <c r="DG62" i="3"/>
  <c r="DF62" i="3"/>
  <c r="DH61" i="3"/>
  <c r="DG61" i="3"/>
  <c r="DF61" i="3"/>
  <c r="DH58" i="3"/>
  <c r="DG58" i="3"/>
  <c r="DF58" i="3"/>
  <c r="DH57" i="3"/>
  <c r="DG57" i="3"/>
  <c r="DF57" i="3"/>
  <c r="DH56" i="3"/>
  <c r="DG56" i="3"/>
  <c r="DF56" i="3"/>
  <c r="DH55" i="3"/>
  <c r="DG55" i="3"/>
  <c r="DF55" i="3"/>
  <c r="DH54" i="3"/>
  <c r="DG54" i="3"/>
  <c r="DF54" i="3"/>
  <c r="DH53" i="3"/>
  <c r="DG53" i="3"/>
  <c r="DF53" i="3"/>
  <c r="DH52" i="3"/>
  <c r="DG52" i="3"/>
  <c r="DF52" i="3"/>
  <c r="DH51" i="3"/>
  <c r="DG51" i="3"/>
  <c r="DF51" i="3"/>
  <c r="DH50" i="3"/>
  <c r="DG50" i="3"/>
  <c r="DF50" i="3"/>
  <c r="DH49" i="3"/>
  <c r="DG49" i="3"/>
  <c r="DF49" i="3"/>
  <c r="DH45" i="3"/>
  <c r="DG45" i="3"/>
  <c r="DF45" i="3"/>
  <c r="DH44" i="3"/>
  <c r="DG44" i="3"/>
  <c r="DF44" i="3"/>
  <c r="DH43" i="3"/>
  <c r="DG43" i="3"/>
  <c r="DF43" i="3"/>
  <c r="DH42" i="3"/>
  <c r="DG42" i="3"/>
  <c r="DF42" i="3"/>
  <c r="DH41" i="3"/>
  <c r="DG41" i="3"/>
  <c r="DF41" i="3"/>
  <c r="DH40" i="3"/>
  <c r="DG40" i="3"/>
  <c r="DF40" i="3"/>
  <c r="DH39" i="3"/>
  <c r="DG39" i="3"/>
  <c r="DF39" i="3"/>
  <c r="DH38" i="3"/>
  <c r="DG38" i="3"/>
  <c r="DF38" i="3"/>
  <c r="DH34" i="3"/>
  <c r="DG34" i="3"/>
  <c r="DF34" i="3"/>
  <c r="DH33" i="3"/>
  <c r="DG33" i="3"/>
  <c r="DF33" i="3"/>
  <c r="DH32" i="3"/>
  <c r="DG32" i="3"/>
  <c r="DF32" i="3"/>
  <c r="DH31" i="3"/>
  <c r="DG31" i="3"/>
  <c r="DF31" i="3"/>
  <c r="DH30" i="3"/>
  <c r="DG30" i="3"/>
  <c r="DF30" i="3"/>
  <c r="DH29" i="3"/>
  <c r="DG29" i="3"/>
  <c r="DF29" i="3"/>
  <c r="DH28" i="3"/>
  <c r="DG28" i="3"/>
  <c r="DF28" i="3"/>
  <c r="DH27" i="3"/>
  <c r="DG27" i="3"/>
  <c r="DF27" i="3"/>
  <c r="DH26" i="3"/>
  <c r="DG26" i="3"/>
  <c r="DF26" i="3"/>
  <c r="DH23" i="3"/>
  <c r="DG23" i="3"/>
  <c r="DF23" i="3"/>
  <c r="DH22" i="3"/>
  <c r="DG22" i="3"/>
  <c r="DF22" i="3"/>
  <c r="DH21" i="3"/>
  <c r="DG21" i="3"/>
  <c r="DF21" i="3"/>
  <c r="DH20" i="3"/>
  <c r="DG20" i="3"/>
  <c r="DF20" i="3"/>
  <c r="DH19" i="3"/>
  <c r="DG19" i="3"/>
  <c r="DF19" i="3"/>
  <c r="DH18" i="3"/>
  <c r="DG18" i="3"/>
  <c r="DF18" i="3"/>
  <c r="DH17" i="3"/>
  <c r="DG17" i="3"/>
  <c r="DF17" i="3"/>
  <c r="DH16" i="3"/>
  <c r="DG16" i="3"/>
  <c r="DF16" i="3"/>
  <c r="DH15" i="3"/>
  <c r="DG15" i="3"/>
  <c r="DF15" i="3"/>
  <c r="DH14" i="3"/>
  <c r="DG14" i="3"/>
  <c r="DF14" i="3"/>
  <c r="DH13" i="3"/>
  <c r="DG13" i="3"/>
  <c r="DF13" i="3"/>
  <c r="DH10" i="3"/>
  <c r="DG10" i="3"/>
  <c r="DF10" i="3"/>
  <c r="DH9" i="3"/>
  <c r="DG9" i="3"/>
  <c r="DF9" i="3"/>
  <c r="DH8" i="3"/>
  <c r="DG8" i="3"/>
  <c r="DF8" i="3"/>
  <c r="DH7" i="3"/>
  <c r="DG7" i="3"/>
  <c r="DF7" i="3"/>
  <c r="DH6" i="3"/>
  <c r="DG6" i="3"/>
  <c r="DF6" i="3"/>
  <c r="CC2" i="2" s="1"/>
  <c r="DH5" i="3"/>
  <c r="DG5" i="3"/>
  <c r="DF5" i="3"/>
  <c r="DH4" i="3"/>
  <c r="CC4" i="2" s="1"/>
  <c r="DG4" i="3"/>
  <c r="DF4" i="3"/>
  <c r="DH3" i="3"/>
  <c r="DG3" i="3"/>
  <c r="DF3" i="3"/>
  <c r="DH2" i="3"/>
  <c r="CB4" i="2" s="1"/>
  <c r="DG2" i="3"/>
  <c r="CC3" i="2" s="1"/>
  <c r="DF2" i="3"/>
  <c r="CB2" i="2" s="1"/>
  <c r="DE213" i="3"/>
  <c r="DD213" i="3"/>
  <c r="DC213" i="3"/>
  <c r="DE212" i="3"/>
  <c r="DD212" i="3"/>
  <c r="DC212" i="3"/>
  <c r="DE211" i="3"/>
  <c r="DD211" i="3"/>
  <c r="DC211" i="3"/>
  <c r="DE210" i="3"/>
  <c r="DD210" i="3"/>
  <c r="DC210" i="3"/>
  <c r="DE209" i="3"/>
  <c r="DD209" i="3"/>
  <c r="DC209" i="3"/>
  <c r="DE208" i="3"/>
  <c r="DD208" i="3"/>
  <c r="DC208" i="3"/>
  <c r="DE207" i="3"/>
  <c r="DD207" i="3"/>
  <c r="DC207" i="3"/>
  <c r="DE206" i="3"/>
  <c r="DD206" i="3"/>
  <c r="DC206" i="3"/>
  <c r="DE205" i="3"/>
  <c r="DD205" i="3"/>
  <c r="DC205" i="3"/>
  <c r="DE204" i="3"/>
  <c r="DD204" i="3"/>
  <c r="DC204" i="3"/>
  <c r="DE200" i="3"/>
  <c r="DD200" i="3"/>
  <c r="DC200" i="3"/>
  <c r="DE199" i="3"/>
  <c r="DD199" i="3"/>
  <c r="DC199" i="3"/>
  <c r="DE198" i="3"/>
  <c r="DD198" i="3"/>
  <c r="DC198" i="3"/>
  <c r="DE197" i="3"/>
  <c r="DD197" i="3"/>
  <c r="DC197" i="3"/>
  <c r="DE196" i="3"/>
  <c r="DD196" i="3"/>
  <c r="DC196" i="3"/>
  <c r="DE195" i="3"/>
  <c r="DD195" i="3"/>
  <c r="DC195" i="3"/>
  <c r="DE194" i="3"/>
  <c r="DD194" i="3"/>
  <c r="DC194" i="3"/>
  <c r="DE193" i="3"/>
  <c r="DD193" i="3"/>
  <c r="DC193" i="3"/>
  <c r="DE192" i="3"/>
  <c r="DD192" i="3"/>
  <c r="DC192" i="3"/>
  <c r="DE189" i="3"/>
  <c r="DD189" i="3"/>
  <c r="DC189" i="3"/>
  <c r="DE188" i="3"/>
  <c r="DD188" i="3"/>
  <c r="DC188" i="3"/>
  <c r="DE187" i="3"/>
  <c r="DD187" i="3"/>
  <c r="DC187" i="3"/>
  <c r="DE186" i="3"/>
  <c r="DD186" i="3"/>
  <c r="DC186" i="3"/>
  <c r="DE185" i="3"/>
  <c r="DD185" i="3"/>
  <c r="DC185" i="3"/>
  <c r="DE184" i="3"/>
  <c r="DD184" i="3"/>
  <c r="DC184" i="3"/>
  <c r="DE183" i="3"/>
  <c r="DD183" i="3"/>
  <c r="DC183" i="3"/>
  <c r="DE182" i="3"/>
  <c r="DD182" i="3"/>
  <c r="DC182" i="3"/>
  <c r="DE181" i="3"/>
  <c r="DD181" i="3"/>
  <c r="DC181" i="3"/>
  <c r="DE178" i="3"/>
  <c r="DD178" i="3"/>
  <c r="DC178" i="3"/>
  <c r="DE177" i="3"/>
  <c r="DD177" i="3"/>
  <c r="DC177" i="3"/>
  <c r="DE176" i="3"/>
  <c r="DD176" i="3"/>
  <c r="DC176" i="3"/>
  <c r="DE175" i="3"/>
  <c r="DD175" i="3"/>
  <c r="DC175" i="3"/>
  <c r="DE174" i="3"/>
  <c r="DD174" i="3"/>
  <c r="DC174" i="3"/>
  <c r="DE173" i="3"/>
  <c r="DD173" i="3"/>
  <c r="DC173" i="3"/>
  <c r="DE172" i="3"/>
  <c r="DD172" i="3"/>
  <c r="DC172" i="3"/>
  <c r="DE171" i="3"/>
  <c r="DD171" i="3"/>
  <c r="DC171" i="3"/>
  <c r="DE170" i="3"/>
  <c r="DD170" i="3"/>
  <c r="DC170" i="3"/>
  <c r="DE169" i="3"/>
  <c r="DD169" i="3"/>
  <c r="DC169" i="3"/>
  <c r="DE165" i="3"/>
  <c r="DD165" i="3"/>
  <c r="DC165" i="3"/>
  <c r="DE164" i="3"/>
  <c r="DD164" i="3"/>
  <c r="DC164" i="3"/>
  <c r="DE163" i="3"/>
  <c r="DD163" i="3"/>
  <c r="DC163" i="3"/>
  <c r="DE162" i="3"/>
  <c r="DD162" i="3"/>
  <c r="DC162" i="3"/>
  <c r="DE161" i="3"/>
  <c r="DD161" i="3"/>
  <c r="DC161" i="3"/>
  <c r="DE160" i="3"/>
  <c r="DD160" i="3"/>
  <c r="DC160" i="3"/>
  <c r="DE159" i="3"/>
  <c r="DD159" i="3"/>
  <c r="DC159" i="3"/>
  <c r="DE158" i="3"/>
  <c r="DD158" i="3"/>
  <c r="DC158" i="3"/>
  <c r="DE157" i="3"/>
  <c r="DD157" i="3"/>
  <c r="DC157" i="3"/>
  <c r="DE154" i="3"/>
  <c r="DD154" i="3"/>
  <c r="DC154" i="3"/>
  <c r="DE153" i="3"/>
  <c r="DD153" i="3"/>
  <c r="DC153" i="3"/>
  <c r="DE152" i="3"/>
  <c r="DD152" i="3"/>
  <c r="DC152" i="3"/>
  <c r="DE151" i="3"/>
  <c r="DD151" i="3"/>
  <c r="DC151" i="3"/>
  <c r="DE150" i="3"/>
  <c r="DD150" i="3"/>
  <c r="DC150" i="3"/>
  <c r="DE149" i="3"/>
  <c r="DD149" i="3"/>
  <c r="DC149" i="3"/>
  <c r="DE148" i="3"/>
  <c r="DD148" i="3"/>
  <c r="DC148" i="3"/>
  <c r="DE147" i="3"/>
  <c r="DD147" i="3"/>
  <c r="DC147" i="3"/>
  <c r="DE146" i="3"/>
  <c r="DD146" i="3"/>
  <c r="DC146" i="3"/>
  <c r="DE145" i="3"/>
  <c r="DD145" i="3"/>
  <c r="DC145" i="3"/>
  <c r="DE142" i="3"/>
  <c r="DD142" i="3"/>
  <c r="DC142" i="3"/>
  <c r="DE141" i="3"/>
  <c r="DD141" i="3"/>
  <c r="DC141" i="3"/>
  <c r="DE140" i="3"/>
  <c r="DD140" i="3"/>
  <c r="DC140" i="3"/>
  <c r="DE139" i="3"/>
  <c r="DD139" i="3"/>
  <c r="DC139" i="3"/>
  <c r="DE138" i="3"/>
  <c r="DD138" i="3"/>
  <c r="DC138" i="3"/>
  <c r="DE137" i="3"/>
  <c r="DD137" i="3"/>
  <c r="DC137" i="3"/>
  <c r="DE136" i="3"/>
  <c r="DD136" i="3"/>
  <c r="DC136" i="3"/>
  <c r="DE135" i="3"/>
  <c r="DD135" i="3"/>
  <c r="DC135" i="3"/>
  <c r="DE134" i="3"/>
  <c r="DD134" i="3"/>
  <c r="DC134" i="3"/>
  <c r="DE133" i="3"/>
  <c r="DD133" i="3"/>
  <c r="DC133" i="3"/>
  <c r="DE130" i="3"/>
  <c r="DD130" i="3"/>
  <c r="DC130" i="3"/>
  <c r="DE129" i="3"/>
  <c r="DD129" i="3"/>
  <c r="DC129" i="3"/>
  <c r="DE128" i="3"/>
  <c r="DD128" i="3"/>
  <c r="DC128" i="3"/>
  <c r="DE127" i="3"/>
  <c r="DD127" i="3"/>
  <c r="DC127" i="3"/>
  <c r="DE126" i="3"/>
  <c r="DD126" i="3"/>
  <c r="DC126" i="3"/>
  <c r="DE125" i="3"/>
  <c r="DD125" i="3"/>
  <c r="DC125" i="3"/>
  <c r="DE124" i="3"/>
  <c r="DD124" i="3"/>
  <c r="DC124" i="3"/>
  <c r="DE123" i="3"/>
  <c r="DD123" i="3"/>
  <c r="DC123" i="3"/>
  <c r="DE122" i="3"/>
  <c r="DD122" i="3"/>
  <c r="DC122" i="3"/>
  <c r="DE119" i="3"/>
  <c r="DD119" i="3"/>
  <c r="DC119" i="3"/>
  <c r="DE118" i="3"/>
  <c r="DD118" i="3"/>
  <c r="DC118" i="3"/>
  <c r="DE117" i="3"/>
  <c r="DD117" i="3"/>
  <c r="DC117" i="3"/>
  <c r="DE116" i="3"/>
  <c r="DD116" i="3"/>
  <c r="DC116" i="3"/>
  <c r="DE115" i="3"/>
  <c r="DD115" i="3"/>
  <c r="DC115" i="3"/>
  <c r="DE114" i="3"/>
  <c r="DD114" i="3"/>
  <c r="DC114" i="3"/>
  <c r="DE113" i="3"/>
  <c r="DD113" i="3"/>
  <c r="DC113" i="3"/>
  <c r="DE112" i="3"/>
  <c r="DD112" i="3"/>
  <c r="DC112" i="3"/>
  <c r="DE111" i="3"/>
  <c r="DD111" i="3"/>
  <c r="DC111" i="3"/>
  <c r="DE110" i="3"/>
  <c r="DD110" i="3"/>
  <c r="DC110" i="3"/>
  <c r="DE107" i="3"/>
  <c r="DD107" i="3"/>
  <c r="DC107" i="3"/>
  <c r="DE106" i="3"/>
  <c r="DD106" i="3"/>
  <c r="DC106" i="3"/>
  <c r="DE105" i="3"/>
  <c r="DD105" i="3"/>
  <c r="DC105" i="3"/>
  <c r="DE104" i="3"/>
  <c r="DD104" i="3"/>
  <c r="DC104" i="3"/>
  <c r="DE103" i="3"/>
  <c r="DD103" i="3"/>
  <c r="DC103" i="3"/>
  <c r="DE102" i="3"/>
  <c r="DD102" i="3"/>
  <c r="DC102" i="3"/>
  <c r="DE101" i="3"/>
  <c r="DD101" i="3"/>
  <c r="DC101" i="3"/>
  <c r="DE100" i="3"/>
  <c r="DD100" i="3"/>
  <c r="DC100" i="3"/>
  <c r="DE99" i="3"/>
  <c r="DD99" i="3"/>
  <c r="DC99" i="3"/>
  <c r="DE98" i="3"/>
  <c r="DD98" i="3"/>
  <c r="DC98" i="3"/>
  <c r="DE94" i="3"/>
  <c r="DD94" i="3"/>
  <c r="DC94" i="3"/>
  <c r="DE93" i="3"/>
  <c r="DD93" i="3"/>
  <c r="DC93" i="3"/>
  <c r="DE92" i="3"/>
  <c r="DD92" i="3"/>
  <c r="DC92" i="3"/>
  <c r="DE91" i="3"/>
  <c r="DD91" i="3"/>
  <c r="DC91" i="3"/>
  <c r="DE90" i="3"/>
  <c r="DD90" i="3"/>
  <c r="DC90" i="3"/>
  <c r="DE89" i="3"/>
  <c r="DD89" i="3"/>
  <c r="DC89" i="3"/>
  <c r="DE88" i="3"/>
  <c r="DD88" i="3"/>
  <c r="DC88" i="3"/>
  <c r="DE87" i="3"/>
  <c r="DD87" i="3"/>
  <c r="DC87" i="3"/>
  <c r="DE83" i="3"/>
  <c r="DD83" i="3"/>
  <c r="DC83" i="3"/>
  <c r="DE82" i="3"/>
  <c r="DD82" i="3"/>
  <c r="DC82" i="3"/>
  <c r="DE81" i="3"/>
  <c r="DD81" i="3"/>
  <c r="DC81" i="3"/>
  <c r="DE80" i="3"/>
  <c r="DD80" i="3"/>
  <c r="DC80" i="3"/>
  <c r="DE79" i="3"/>
  <c r="DD79" i="3"/>
  <c r="DC79" i="3"/>
  <c r="DE78" i="3"/>
  <c r="DD78" i="3"/>
  <c r="DC78" i="3"/>
  <c r="DE77" i="3"/>
  <c r="DD77" i="3"/>
  <c r="DC77" i="3"/>
  <c r="DE76" i="3"/>
  <c r="DD76" i="3"/>
  <c r="DC76" i="3"/>
  <c r="DE75" i="3"/>
  <c r="DD75" i="3"/>
  <c r="DC75" i="3"/>
  <c r="DE74" i="3"/>
  <c r="DD74" i="3"/>
  <c r="DC74" i="3"/>
  <c r="DE70" i="3"/>
  <c r="DD70" i="3"/>
  <c r="DC70" i="3"/>
  <c r="DE69" i="3"/>
  <c r="DD69" i="3"/>
  <c r="DC69" i="3"/>
  <c r="DE68" i="3"/>
  <c r="DD68" i="3"/>
  <c r="DC68" i="3"/>
  <c r="DE67" i="3"/>
  <c r="DD67" i="3"/>
  <c r="DC67" i="3"/>
  <c r="DE66" i="3"/>
  <c r="DD66" i="3"/>
  <c r="DC66" i="3"/>
  <c r="DE65" i="3"/>
  <c r="DD65" i="3"/>
  <c r="DC65" i="3"/>
  <c r="DE64" i="3"/>
  <c r="DD64" i="3"/>
  <c r="DC64" i="3"/>
  <c r="DE63" i="3"/>
  <c r="DD63" i="3"/>
  <c r="DC63" i="3"/>
  <c r="DE62" i="3"/>
  <c r="DD62" i="3"/>
  <c r="DC62" i="3"/>
  <c r="DE61" i="3"/>
  <c r="DD61" i="3"/>
  <c r="DC61" i="3"/>
  <c r="DE58" i="3"/>
  <c r="DD58" i="3"/>
  <c r="DC58" i="3"/>
  <c r="DE57" i="3"/>
  <c r="DD57" i="3"/>
  <c r="DC57" i="3"/>
  <c r="DE56" i="3"/>
  <c r="DD56" i="3"/>
  <c r="DC56" i="3"/>
  <c r="DE55" i="3"/>
  <c r="DD55" i="3"/>
  <c r="DC55" i="3"/>
  <c r="DE54" i="3"/>
  <c r="DD54" i="3"/>
  <c r="DC54" i="3"/>
  <c r="DE53" i="3"/>
  <c r="DD53" i="3"/>
  <c r="DC53" i="3"/>
  <c r="DE52" i="3"/>
  <c r="DD52" i="3"/>
  <c r="DC52" i="3"/>
  <c r="DE51" i="3"/>
  <c r="DD51" i="3"/>
  <c r="DC51" i="3"/>
  <c r="DE50" i="3"/>
  <c r="DD50" i="3"/>
  <c r="DC50" i="3"/>
  <c r="DE49" i="3"/>
  <c r="DD49" i="3"/>
  <c r="DC49" i="3"/>
  <c r="DE46" i="3"/>
  <c r="DD46" i="3"/>
  <c r="DC46" i="3"/>
  <c r="DE45" i="3"/>
  <c r="DD45" i="3"/>
  <c r="DC45" i="3"/>
  <c r="DE44" i="3"/>
  <c r="DD44" i="3"/>
  <c r="DC44" i="3"/>
  <c r="DE43" i="3"/>
  <c r="DD43" i="3"/>
  <c r="DC43" i="3"/>
  <c r="DE42" i="3"/>
  <c r="DD42" i="3"/>
  <c r="DC42" i="3"/>
  <c r="DE41" i="3"/>
  <c r="DD41" i="3"/>
  <c r="DC41" i="3"/>
  <c r="DE40" i="3"/>
  <c r="DD40" i="3"/>
  <c r="DC40" i="3"/>
  <c r="DE39" i="3"/>
  <c r="DD39" i="3"/>
  <c r="DC39" i="3"/>
  <c r="DE38" i="3"/>
  <c r="DD38" i="3"/>
  <c r="DC38" i="3"/>
  <c r="DE35" i="3"/>
  <c r="DD35" i="3"/>
  <c r="DC35" i="3"/>
  <c r="DE34" i="3"/>
  <c r="DD34" i="3"/>
  <c r="DC34" i="3"/>
  <c r="DE33" i="3"/>
  <c r="DD33" i="3"/>
  <c r="DC33" i="3"/>
  <c r="DE32" i="3"/>
  <c r="DD32" i="3"/>
  <c r="DC32" i="3"/>
  <c r="DE31" i="3"/>
  <c r="DD31" i="3"/>
  <c r="DC31" i="3"/>
  <c r="DE30" i="3"/>
  <c r="DD30" i="3"/>
  <c r="DC30" i="3"/>
  <c r="DE29" i="3"/>
  <c r="DD29" i="3"/>
  <c r="DC29" i="3"/>
  <c r="DE28" i="3"/>
  <c r="DD28" i="3"/>
  <c r="DC28" i="3"/>
  <c r="DE27" i="3"/>
  <c r="DD27" i="3"/>
  <c r="DC27" i="3"/>
  <c r="DE26" i="3"/>
  <c r="DD26" i="3"/>
  <c r="DC26" i="3"/>
  <c r="DE22" i="3"/>
  <c r="DD22" i="3"/>
  <c r="DC22" i="3"/>
  <c r="DE21" i="3"/>
  <c r="DD21" i="3"/>
  <c r="DC21" i="3"/>
  <c r="DE20" i="3"/>
  <c r="DD20" i="3"/>
  <c r="DC20" i="3"/>
  <c r="DE19" i="3"/>
  <c r="DD19" i="3"/>
  <c r="DC19" i="3"/>
  <c r="DE18" i="3"/>
  <c r="DD18" i="3"/>
  <c r="DC18" i="3"/>
  <c r="DE17" i="3"/>
  <c r="DD17" i="3"/>
  <c r="DC17" i="3"/>
  <c r="DE16" i="3"/>
  <c r="DD16" i="3"/>
  <c r="DC16" i="3"/>
  <c r="DE15" i="3"/>
  <c r="DD15" i="3"/>
  <c r="DC15" i="3"/>
  <c r="DE14" i="3"/>
  <c r="DD14" i="3"/>
  <c r="DC14" i="3"/>
  <c r="DE13" i="3"/>
  <c r="DD13" i="3"/>
  <c r="DC13" i="3"/>
  <c r="DE9" i="3"/>
  <c r="DD9" i="3"/>
  <c r="DC9" i="3"/>
  <c r="DE8" i="3"/>
  <c r="DD8" i="3"/>
  <c r="DC8" i="3"/>
  <c r="DE7" i="3"/>
  <c r="DD7" i="3"/>
  <c r="DC7" i="3"/>
  <c r="DE6" i="3"/>
  <c r="DD6" i="3"/>
  <c r="DC6" i="3"/>
  <c r="DE5" i="3"/>
  <c r="DD5" i="3"/>
  <c r="DC5" i="3"/>
  <c r="BZ2" i="2" s="1"/>
  <c r="DE4" i="3"/>
  <c r="DD4" i="3"/>
  <c r="DC4" i="3"/>
  <c r="DE3" i="3"/>
  <c r="DD3" i="3"/>
  <c r="DC3" i="3"/>
  <c r="DE2" i="3"/>
  <c r="BZ4" i="2" s="1"/>
  <c r="DD2" i="3"/>
  <c r="BZ3" i="2" s="1"/>
  <c r="DC2" i="3"/>
  <c r="BD212" i="3"/>
  <c r="AY212" i="3"/>
  <c r="BD211" i="3"/>
  <c r="AY211" i="3"/>
  <c r="BD210" i="3"/>
  <c r="AY210" i="3"/>
  <c r="BD209" i="3"/>
  <c r="AY209" i="3"/>
  <c r="BD208" i="3"/>
  <c r="AY208" i="3"/>
  <c r="BD207" i="3"/>
  <c r="AY207" i="3"/>
  <c r="BD206" i="3"/>
  <c r="AY206" i="3"/>
  <c r="BD205" i="3"/>
  <c r="AY205" i="3"/>
  <c r="BD204" i="3"/>
  <c r="AY204" i="3"/>
  <c r="BD201" i="3"/>
  <c r="AY201" i="3"/>
  <c r="BD200" i="3"/>
  <c r="AY200" i="3"/>
  <c r="BD199" i="3"/>
  <c r="AY199" i="3"/>
  <c r="BD198" i="3"/>
  <c r="AY198" i="3"/>
  <c r="BD197" i="3"/>
  <c r="AY197" i="3"/>
  <c r="BD196" i="3"/>
  <c r="AY196" i="3"/>
  <c r="BD195" i="3"/>
  <c r="AY195" i="3"/>
  <c r="BD194" i="3"/>
  <c r="AY194" i="3"/>
  <c r="BD193" i="3"/>
  <c r="AY193" i="3"/>
  <c r="BD192" i="3"/>
  <c r="AY192" i="3"/>
  <c r="BD188" i="3"/>
  <c r="AY188" i="3"/>
  <c r="BD187" i="3"/>
  <c r="AY187" i="3"/>
  <c r="BD186" i="3"/>
  <c r="AY186" i="3"/>
  <c r="BD185" i="3"/>
  <c r="AY185" i="3"/>
  <c r="BD184" i="3"/>
  <c r="AY184" i="3"/>
  <c r="BD183" i="3"/>
  <c r="AY183" i="3"/>
  <c r="BD182" i="3"/>
  <c r="AY182" i="3"/>
  <c r="BD181" i="3"/>
  <c r="AY181" i="3"/>
  <c r="BD177" i="3"/>
  <c r="AY177" i="3"/>
  <c r="BD176" i="3"/>
  <c r="AY176" i="3"/>
  <c r="BD175" i="3"/>
  <c r="AY175" i="3"/>
  <c r="BD174" i="3"/>
  <c r="AY174" i="3"/>
  <c r="BD173" i="3"/>
  <c r="AY173" i="3"/>
  <c r="BD172" i="3"/>
  <c r="AY172" i="3"/>
  <c r="BD171" i="3"/>
  <c r="AY171" i="3"/>
  <c r="BD170" i="3"/>
  <c r="AY170" i="3"/>
  <c r="BD169" i="3"/>
  <c r="AY169" i="3"/>
  <c r="BD165" i="3"/>
  <c r="AY165" i="3"/>
  <c r="BD164" i="3"/>
  <c r="AY164" i="3"/>
  <c r="BD163" i="3"/>
  <c r="AY163" i="3"/>
  <c r="BD162" i="3"/>
  <c r="AY162" i="3"/>
  <c r="BD161" i="3"/>
  <c r="AY161" i="3"/>
  <c r="BD160" i="3"/>
  <c r="AY160" i="3"/>
  <c r="BD159" i="3"/>
  <c r="AY159" i="3"/>
  <c r="BD158" i="3"/>
  <c r="AY158" i="3"/>
  <c r="BD157" i="3"/>
  <c r="AY157" i="3"/>
  <c r="BD153" i="3"/>
  <c r="AY153" i="3"/>
  <c r="BD152" i="3"/>
  <c r="AY152" i="3"/>
  <c r="BD151" i="3"/>
  <c r="AY151" i="3"/>
  <c r="BD150" i="3"/>
  <c r="AY150" i="3"/>
  <c r="BD149" i="3"/>
  <c r="AY149" i="3"/>
  <c r="BD148" i="3"/>
  <c r="AY148" i="3"/>
  <c r="BD147" i="3"/>
  <c r="AY147" i="3"/>
  <c r="BD146" i="3"/>
  <c r="AY146" i="3"/>
  <c r="BD145" i="3"/>
  <c r="AY145" i="3"/>
  <c r="BD142" i="3"/>
  <c r="AY142" i="3"/>
  <c r="BD141" i="3"/>
  <c r="AY141" i="3"/>
  <c r="BD140" i="3"/>
  <c r="AY140" i="3"/>
  <c r="BD139" i="3"/>
  <c r="AY139" i="3"/>
  <c r="BD138" i="3"/>
  <c r="AY138" i="3"/>
  <c r="BD137" i="3"/>
  <c r="AY137" i="3"/>
  <c r="BD136" i="3"/>
  <c r="AY136" i="3"/>
  <c r="BD135" i="3"/>
  <c r="AY135" i="3"/>
  <c r="BD134" i="3"/>
  <c r="AY134" i="3"/>
  <c r="BD133" i="3"/>
  <c r="AY133" i="3"/>
  <c r="BD130" i="3"/>
  <c r="AY130" i="3"/>
  <c r="BD129" i="3"/>
  <c r="AY129" i="3"/>
  <c r="BD128" i="3"/>
  <c r="AY128" i="3"/>
  <c r="BD127" i="3"/>
  <c r="AY127" i="3"/>
  <c r="BD126" i="3"/>
  <c r="AY126" i="3"/>
  <c r="BD125" i="3"/>
  <c r="AY125" i="3"/>
  <c r="BD124" i="3"/>
  <c r="AY124" i="3"/>
  <c r="BD123" i="3"/>
  <c r="AY123" i="3"/>
  <c r="BD122" i="3"/>
  <c r="AY122" i="3"/>
  <c r="BD118" i="3"/>
  <c r="AY118" i="3"/>
  <c r="BD117" i="3"/>
  <c r="AY117" i="3"/>
  <c r="BD116" i="3"/>
  <c r="AY116" i="3"/>
  <c r="BD115" i="3"/>
  <c r="AY115" i="3"/>
  <c r="BD114" i="3"/>
  <c r="AY114" i="3"/>
  <c r="BD113" i="3"/>
  <c r="AY113" i="3"/>
  <c r="BD112" i="3"/>
  <c r="AY112" i="3"/>
  <c r="BD111" i="3"/>
  <c r="AY111" i="3"/>
  <c r="BD110" i="3"/>
  <c r="AY110" i="3"/>
  <c r="BD106" i="3"/>
  <c r="AY106" i="3"/>
  <c r="BD105" i="3"/>
  <c r="AY105" i="3"/>
  <c r="BD104" i="3"/>
  <c r="AY104" i="3"/>
  <c r="BD103" i="3"/>
  <c r="AY103" i="3"/>
  <c r="BD102" i="3"/>
  <c r="AY102" i="3"/>
  <c r="BD101" i="3"/>
  <c r="AY101" i="3"/>
  <c r="BD100" i="3"/>
  <c r="AY100" i="3"/>
  <c r="BD99" i="3"/>
  <c r="AY99" i="3"/>
  <c r="BD98" i="3"/>
  <c r="AY98" i="3"/>
  <c r="BD94" i="3"/>
  <c r="AY94" i="3"/>
  <c r="BD93" i="3"/>
  <c r="AY93" i="3"/>
  <c r="BD92" i="3"/>
  <c r="AY92" i="3"/>
  <c r="BD91" i="3"/>
  <c r="AY91" i="3"/>
  <c r="BD90" i="3"/>
  <c r="AY90" i="3"/>
  <c r="BD89" i="3"/>
  <c r="AY89" i="3"/>
  <c r="BD88" i="3"/>
  <c r="AY88" i="3"/>
  <c r="BD87" i="3"/>
  <c r="AY87" i="3"/>
  <c r="BD83" i="3"/>
  <c r="AY83" i="3"/>
  <c r="BD82" i="3"/>
  <c r="AY82" i="3"/>
  <c r="BD81" i="3"/>
  <c r="AY81" i="3"/>
  <c r="BD80" i="3"/>
  <c r="AY80" i="3"/>
  <c r="BD79" i="3"/>
  <c r="AY79" i="3"/>
  <c r="BD78" i="3"/>
  <c r="AY78" i="3"/>
  <c r="BD77" i="3"/>
  <c r="AY77" i="3"/>
  <c r="BD76" i="3"/>
  <c r="AY76" i="3"/>
  <c r="BD75" i="3"/>
  <c r="AY75" i="3"/>
  <c r="BD74" i="3"/>
  <c r="AY74" i="3"/>
  <c r="BD70" i="3"/>
  <c r="AY70" i="3"/>
  <c r="BD69" i="3"/>
  <c r="AY69" i="3"/>
  <c r="BD68" i="3"/>
  <c r="AY68" i="3"/>
  <c r="BD67" i="3"/>
  <c r="AY67" i="3"/>
  <c r="BD66" i="3"/>
  <c r="AY66" i="3"/>
  <c r="BD65" i="3"/>
  <c r="AY65" i="3"/>
  <c r="BD64" i="3"/>
  <c r="AY64" i="3"/>
  <c r="BD63" i="3"/>
  <c r="AY63" i="3"/>
  <c r="BD62" i="3"/>
  <c r="AY62" i="3"/>
  <c r="BD61" i="3"/>
  <c r="AY61" i="3"/>
  <c r="BD57" i="3"/>
  <c r="AY57" i="3"/>
  <c r="BD56" i="3"/>
  <c r="AY56" i="3"/>
  <c r="BD55" i="3"/>
  <c r="AY55" i="3"/>
  <c r="BD54" i="3"/>
  <c r="AY54" i="3"/>
  <c r="BD53" i="3"/>
  <c r="AY53" i="3"/>
  <c r="BD52" i="3"/>
  <c r="AY52" i="3"/>
  <c r="BD51" i="3"/>
  <c r="AY51" i="3"/>
  <c r="BD50" i="3"/>
  <c r="AY50" i="3"/>
  <c r="BD49" i="3"/>
  <c r="AY49" i="3"/>
  <c r="BD46" i="3"/>
  <c r="AY46" i="3"/>
  <c r="BD45" i="3"/>
  <c r="AY45" i="3"/>
  <c r="BD44" i="3"/>
  <c r="AY44" i="3"/>
  <c r="BD43" i="3"/>
  <c r="AY43" i="3"/>
  <c r="BD42" i="3"/>
  <c r="AY42" i="3"/>
  <c r="BD41" i="3"/>
  <c r="AY41" i="3"/>
  <c r="BD40" i="3"/>
  <c r="AY40" i="3"/>
  <c r="BD39" i="3"/>
  <c r="AY39" i="3"/>
  <c r="BD38" i="3"/>
  <c r="AY38" i="3"/>
  <c r="BD35" i="3"/>
  <c r="AY35" i="3"/>
  <c r="BD34" i="3"/>
  <c r="AY34" i="3"/>
  <c r="BD33" i="3"/>
  <c r="AY33" i="3"/>
  <c r="BD32" i="3"/>
  <c r="AY32" i="3"/>
  <c r="BD31" i="3"/>
  <c r="AY31" i="3"/>
  <c r="BD30" i="3"/>
  <c r="AY30" i="3"/>
  <c r="BD29" i="3"/>
  <c r="AY29" i="3"/>
  <c r="BD28" i="3"/>
  <c r="AY28" i="3"/>
  <c r="BD27" i="3"/>
  <c r="AY27" i="3"/>
  <c r="BD26" i="3"/>
  <c r="AY26" i="3"/>
  <c r="BD22" i="3"/>
  <c r="AY22" i="3"/>
  <c r="BD21" i="3"/>
  <c r="AY21" i="3"/>
  <c r="BD20" i="3"/>
  <c r="AY20" i="3"/>
  <c r="BD19" i="3"/>
  <c r="AY19" i="3"/>
  <c r="BD18" i="3"/>
  <c r="AY18" i="3"/>
  <c r="BD17" i="3"/>
  <c r="AY17" i="3"/>
  <c r="BD16" i="3"/>
  <c r="AY16" i="3"/>
  <c r="BD15" i="3"/>
  <c r="AY15" i="3"/>
  <c r="BD14" i="3"/>
  <c r="AY14" i="3"/>
  <c r="BD13" i="3"/>
  <c r="AY13" i="3"/>
  <c r="BD9" i="3"/>
  <c r="AY9" i="3"/>
  <c r="BD8" i="3"/>
  <c r="AY8" i="3"/>
  <c r="BD7" i="3"/>
  <c r="AY7" i="3"/>
  <c r="BD6" i="3"/>
  <c r="AY6" i="3"/>
  <c r="BD5" i="3"/>
  <c r="AY5" i="3"/>
  <c r="BD4" i="3"/>
  <c r="AY4" i="3"/>
  <c r="BD3" i="3"/>
  <c r="BH11" i="2" s="1"/>
  <c r="AY3" i="3"/>
  <c r="BH10" i="2" s="1"/>
  <c r="BD2" i="3"/>
  <c r="AY2" i="3"/>
  <c r="BC212" i="3"/>
  <c r="AX212" i="3"/>
  <c r="BC211" i="3"/>
  <c r="AX211" i="3"/>
  <c r="BC210" i="3"/>
  <c r="AX210" i="3"/>
  <c r="BC209" i="3"/>
  <c r="AX209" i="3"/>
  <c r="BC208" i="3"/>
  <c r="AX208" i="3"/>
  <c r="BC207" i="3"/>
  <c r="AX207" i="3"/>
  <c r="BC206" i="3"/>
  <c r="AX206" i="3"/>
  <c r="BC205" i="3"/>
  <c r="AX205" i="3"/>
  <c r="BC204" i="3"/>
  <c r="AX204" i="3"/>
  <c r="BC201" i="3"/>
  <c r="AX201" i="3"/>
  <c r="BC200" i="3"/>
  <c r="AX200" i="3"/>
  <c r="BC199" i="3"/>
  <c r="AX199" i="3"/>
  <c r="BC198" i="3"/>
  <c r="AX198" i="3"/>
  <c r="BC197" i="3"/>
  <c r="AX197" i="3"/>
  <c r="BC196" i="3"/>
  <c r="AX196" i="3"/>
  <c r="BC195" i="3"/>
  <c r="AX195" i="3"/>
  <c r="BC194" i="3"/>
  <c r="AX194" i="3"/>
  <c r="BC193" i="3"/>
  <c r="AX193" i="3"/>
  <c r="BC192" i="3"/>
  <c r="AX192" i="3"/>
  <c r="BC189" i="3"/>
  <c r="AX189" i="3"/>
  <c r="BC188" i="3"/>
  <c r="AX188" i="3"/>
  <c r="BC187" i="3"/>
  <c r="AX187" i="3"/>
  <c r="BC186" i="3"/>
  <c r="AX186" i="3"/>
  <c r="BC185" i="3"/>
  <c r="AX185" i="3"/>
  <c r="BC184" i="3"/>
  <c r="AX184" i="3"/>
  <c r="BC183" i="3"/>
  <c r="AX183" i="3"/>
  <c r="BC182" i="3"/>
  <c r="AX182" i="3"/>
  <c r="BC181" i="3"/>
  <c r="AX181" i="3"/>
  <c r="BC177" i="3"/>
  <c r="AX177" i="3"/>
  <c r="BC176" i="3"/>
  <c r="AX176" i="3"/>
  <c r="BC175" i="3"/>
  <c r="AX175" i="3"/>
  <c r="BC174" i="3"/>
  <c r="AX174" i="3"/>
  <c r="BC173" i="3"/>
  <c r="AX173" i="3"/>
  <c r="BC172" i="3"/>
  <c r="AX172" i="3"/>
  <c r="BC171" i="3"/>
  <c r="AX171" i="3"/>
  <c r="BC170" i="3"/>
  <c r="AX170" i="3"/>
  <c r="BC169" i="3"/>
  <c r="AX169" i="3"/>
  <c r="BC166" i="3"/>
  <c r="AX166" i="3"/>
  <c r="BC165" i="3"/>
  <c r="AX165" i="3"/>
  <c r="BC164" i="3"/>
  <c r="AX164" i="3"/>
  <c r="BC163" i="3"/>
  <c r="AX163" i="3"/>
  <c r="BC162" i="3"/>
  <c r="AX162" i="3"/>
  <c r="BC161" i="3"/>
  <c r="AX161" i="3"/>
  <c r="BC160" i="3"/>
  <c r="AX160" i="3"/>
  <c r="BC159" i="3"/>
  <c r="AX159" i="3"/>
  <c r="BC158" i="3"/>
  <c r="AX158" i="3"/>
  <c r="BC157" i="3"/>
  <c r="AX157" i="3"/>
  <c r="BC153" i="3"/>
  <c r="AX153" i="3"/>
  <c r="BC152" i="3"/>
  <c r="AX152" i="3"/>
  <c r="BC151" i="3"/>
  <c r="AX151" i="3"/>
  <c r="BC150" i="3"/>
  <c r="AX150" i="3"/>
  <c r="BC149" i="3"/>
  <c r="AX149" i="3"/>
  <c r="BC148" i="3"/>
  <c r="AX148" i="3"/>
  <c r="BC147" i="3"/>
  <c r="AX147" i="3"/>
  <c r="BC146" i="3"/>
  <c r="AX146" i="3"/>
  <c r="BC145" i="3"/>
  <c r="AX145" i="3"/>
  <c r="BC141" i="3"/>
  <c r="AX141" i="3"/>
  <c r="BC140" i="3"/>
  <c r="AX140" i="3"/>
  <c r="BC139" i="3"/>
  <c r="AX139" i="3"/>
  <c r="BC138" i="3"/>
  <c r="AX138" i="3"/>
  <c r="BC137" i="3"/>
  <c r="AX137" i="3"/>
  <c r="BC136" i="3"/>
  <c r="AX136" i="3"/>
  <c r="BC135" i="3"/>
  <c r="AX135" i="3"/>
  <c r="BC134" i="3"/>
  <c r="AX134" i="3"/>
  <c r="BC133" i="3"/>
  <c r="AX133" i="3"/>
  <c r="BC129" i="3"/>
  <c r="AX129" i="3"/>
  <c r="BC128" i="3"/>
  <c r="AX128" i="3"/>
  <c r="BC127" i="3"/>
  <c r="AX127" i="3"/>
  <c r="BC126" i="3"/>
  <c r="AX126" i="3"/>
  <c r="BC125" i="3"/>
  <c r="AX125" i="3"/>
  <c r="BC124" i="3"/>
  <c r="AX124" i="3"/>
  <c r="BC123" i="3"/>
  <c r="AX123" i="3"/>
  <c r="BC122" i="3"/>
  <c r="AX122" i="3"/>
  <c r="BC118" i="3"/>
  <c r="AX118" i="3"/>
  <c r="BC117" i="3"/>
  <c r="AX117" i="3"/>
  <c r="BC116" i="3"/>
  <c r="AX116" i="3"/>
  <c r="BC115" i="3"/>
  <c r="AX115" i="3"/>
  <c r="BC114" i="3"/>
  <c r="AX114" i="3"/>
  <c r="BC113" i="3"/>
  <c r="AX113" i="3"/>
  <c r="BC112" i="3"/>
  <c r="AX112" i="3"/>
  <c r="BC111" i="3"/>
  <c r="AX111" i="3"/>
  <c r="BC110" i="3"/>
  <c r="AX110" i="3"/>
  <c r="BC107" i="3"/>
  <c r="AX107" i="3"/>
  <c r="BC106" i="3"/>
  <c r="AX106" i="3"/>
  <c r="BC105" i="3"/>
  <c r="AX105" i="3"/>
  <c r="BC104" i="3"/>
  <c r="AX104" i="3"/>
  <c r="BC103" i="3"/>
  <c r="AX103" i="3"/>
  <c r="BC102" i="3"/>
  <c r="AX102" i="3"/>
  <c r="BC101" i="3"/>
  <c r="AX101" i="3"/>
  <c r="BC100" i="3"/>
  <c r="AX100" i="3"/>
  <c r="BC99" i="3"/>
  <c r="AX99" i="3"/>
  <c r="BC98" i="3"/>
  <c r="AX98" i="3"/>
  <c r="BC95" i="3"/>
  <c r="AX95" i="3"/>
  <c r="BC94" i="3"/>
  <c r="AX94" i="3"/>
  <c r="BC93" i="3"/>
  <c r="AX93" i="3"/>
  <c r="BC92" i="3"/>
  <c r="AX92" i="3"/>
  <c r="BC91" i="3"/>
  <c r="AX91" i="3"/>
  <c r="BC90" i="3"/>
  <c r="AX90" i="3"/>
  <c r="BC89" i="3"/>
  <c r="AX89" i="3"/>
  <c r="BC88" i="3"/>
  <c r="AX88" i="3"/>
  <c r="BC87" i="3"/>
  <c r="AX87" i="3"/>
  <c r="BC84" i="3"/>
  <c r="AX84" i="3"/>
  <c r="BC83" i="3"/>
  <c r="AX83" i="3"/>
  <c r="BC82" i="3"/>
  <c r="AX82" i="3"/>
  <c r="BC81" i="3"/>
  <c r="AX81" i="3"/>
  <c r="BC80" i="3"/>
  <c r="AX80" i="3"/>
  <c r="BC79" i="3"/>
  <c r="AX79" i="3"/>
  <c r="BC78" i="3"/>
  <c r="AX78" i="3"/>
  <c r="BC77" i="3"/>
  <c r="AX77" i="3"/>
  <c r="BC76" i="3"/>
  <c r="AX76" i="3"/>
  <c r="BC75" i="3"/>
  <c r="AX75" i="3"/>
  <c r="BC74" i="3"/>
  <c r="AX74" i="3"/>
  <c r="BC71" i="3"/>
  <c r="AX71" i="3"/>
  <c r="BC70" i="3"/>
  <c r="AX70" i="3"/>
  <c r="BC69" i="3"/>
  <c r="AX69" i="3"/>
  <c r="BC68" i="3"/>
  <c r="AX68" i="3"/>
  <c r="BC67" i="3"/>
  <c r="AX67" i="3"/>
  <c r="BC66" i="3"/>
  <c r="AX66" i="3"/>
  <c r="BC65" i="3"/>
  <c r="AX65" i="3"/>
  <c r="BC64" i="3"/>
  <c r="AX64" i="3"/>
  <c r="BC63" i="3"/>
  <c r="AX63" i="3"/>
  <c r="BC62" i="3"/>
  <c r="AX62" i="3"/>
  <c r="BC61" i="3"/>
  <c r="AX61" i="3"/>
  <c r="BC58" i="3"/>
  <c r="AX58" i="3"/>
  <c r="BC57" i="3"/>
  <c r="AX57" i="3"/>
  <c r="BC56" i="3"/>
  <c r="AX56" i="3"/>
  <c r="BC55" i="3"/>
  <c r="AX55" i="3"/>
  <c r="BC54" i="3"/>
  <c r="AX54" i="3"/>
  <c r="BC53" i="3"/>
  <c r="AX53" i="3"/>
  <c r="BC52" i="3"/>
  <c r="AX52" i="3"/>
  <c r="BC51" i="3"/>
  <c r="AX51" i="3"/>
  <c r="BC50" i="3"/>
  <c r="AX50" i="3"/>
  <c r="BC49" i="3"/>
  <c r="AX49" i="3"/>
  <c r="BC46" i="3"/>
  <c r="AX46" i="3"/>
  <c r="BC45" i="3"/>
  <c r="AX45" i="3"/>
  <c r="BC44" i="3"/>
  <c r="AX44" i="3"/>
  <c r="BC43" i="3"/>
  <c r="AX43" i="3"/>
  <c r="BC42" i="3"/>
  <c r="AX42" i="3"/>
  <c r="BC41" i="3"/>
  <c r="AX41" i="3"/>
  <c r="BC40" i="3"/>
  <c r="AX40" i="3"/>
  <c r="BC39" i="3"/>
  <c r="AX39" i="3"/>
  <c r="BC38" i="3"/>
  <c r="AX38" i="3"/>
  <c r="BC35" i="3"/>
  <c r="AX35" i="3"/>
  <c r="BC34" i="3"/>
  <c r="AX34" i="3"/>
  <c r="BC33" i="3"/>
  <c r="AX33" i="3"/>
  <c r="BC32" i="3"/>
  <c r="AX32" i="3"/>
  <c r="BC31" i="3"/>
  <c r="AX31" i="3"/>
  <c r="BC30" i="3"/>
  <c r="AX30" i="3"/>
  <c r="BC29" i="3"/>
  <c r="AX29" i="3"/>
  <c r="BC28" i="3"/>
  <c r="AX28" i="3"/>
  <c r="BC27" i="3"/>
  <c r="AX27" i="3"/>
  <c r="BC26" i="3"/>
  <c r="AX26" i="3"/>
  <c r="BC22" i="3"/>
  <c r="AX22" i="3"/>
  <c r="BC21" i="3"/>
  <c r="AX21" i="3"/>
  <c r="BC20" i="3"/>
  <c r="AX20" i="3"/>
  <c r="BC19" i="3"/>
  <c r="AX19" i="3"/>
  <c r="BC18" i="3"/>
  <c r="AX18" i="3"/>
  <c r="BC17" i="3"/>
  <c r="AX17" i="3"/>
  <c r="BC16" i="3"/>
  <c r="AX16" i="3"/>
  <c r="BC15" i="3"/>
  <c r="AX15" i="3"/>
  <c r="BC14" i="3"/>
  <c r="AX14" i="3"/>
  <c r="BC13" i="3"/>
  <c r="AX13" i="3"/>
  <c r="BC9" i="3"/>
  <c r="AX9" i="3"/>
  <c r="BC8" i="3"/>
  <c r="AX8" i="3"/>
  <c r="BC7" i="3"/>
  <c r="AX7" i="3"/>
  <c r="BC6" i="3"/>
  <c r="BE11" i="2" s="1"/>
  <c r="AX6" i="3"/>
  <c r="BC5" i="3"/>
  <c r="BF11" i="2" s="1"/>
  <c r="AX5" i="3"/>
  <c r="BC4" i="3"/>
  <c r="AX4" i="3"/>
  <c r="BC3" i="3"/>
  <c r="AX3" i="3"/>
  <c r="BC2" i="3"/>
  <c r="AX2" i="3"/>
  <c r="BE10" i="2" s="1"/>
  <c r="BB213" i="3"/>
  <c r="AW213" i="3"/>
  <c r="BB212" i="3"/>
  <c r="AW212" i="3"/>
  <c r="BB211" i="3"/>
  <c r="AW211" i="3"/>
  <c r="BB210" i="3"/>
  <c r="AW210" i="3"/>
  <c r="BB209" i="3"/>
  <c r="AW209" i="3"/>
  <c r="BB208" i="3"/>
  <c r="AW208" i="3"/>
  <c r="BB207" i="3"/>
  <c r="AW207" i="3"/>
  <c r="BB206" i="3"/>
  <c r="AW206" i="3"/>
  <c r="BB205" i="3"/>
  <c r="AW205" i="3"/>
  <c r="BB204" i="3"/>
  <c r="AW204" i="3"/>
  <c r="BB201" i="3"/>
  <c r="AW201" i="3"/>
  <c r="BB200" i="3"/>
  <c r="AW200" i="3"/>
  <c r="BB199" i="3"/>
  <c r="AW199" i="3"/>
  <c r="BB198" i="3"/>
  <c r="AW198" i="3"/>
  <c r="BB197" i="3"/>
  <c r="AW197" i="3"/>
  <c r="BB196" i="3"/>
  <c r="AW196" i="3"/>
  <c r="BB195" i="3"/>
  <c r="AW195" i="3"/>
  <c r="BB194" i="3"/>
  <c r="AW194" i="3"/>
  <c r="BB193" i="3"/>
  <c r="AW193" i="3"/>
  <c r="BB192" i="3"/>
  <c r="AW192" i="3"/>
  <c r="BB189" i="3"/>
  <c r="AW189" i="3"/>
  <c r="BB188" i="3"/>
  <c r="AW188" i="3"/>
  <c r="BB187" i="3"/>
  <c r="AW187" i="3"/>
  <c r="BB186" i="3"/>
  <c r="AW186" i="3"/>
  <c r="BB185" i="3"/>
  <c r="AW185" i="3"/>
  <c r="BB184" i="3"/>
  <c r="AW184" i="3"/>
  <c r="BB183" i="3"/>
  <c r="AW183" i="3"/>
  <c r="BB182" i="3"/>
  <c r="AW182" i="3"/>
  <c r="BB181" i="3"/>
  <c r="AW181" i="3"/>
  <c r="BB178" i="3"/>
  <c r="AW178" i="3"/>
  <c r="BB177" i="3"/>
  <c r="AW177" i="3"/>
  <c r="BB176" i="3"/>
  <c r="AW176" i="3"/>
  <c r="BB175" i="3"/>
  <c r="AW175" i="3"/>
  <c r="BB174" i="3"/>
  <c r="AW174" i="3"/>
  <c r="BB173" i="3"/>
  <c r="AW173" i="3"/>
  <c r="BB172" i="3"/>
  <c r="AW172" i="3"/>
  <c r="BB171" i="3"/>
  <c r="AW171" i="3"/>
  <c r="BB170" i="3"/>
  <c r="AW170" i="3"/>
  <c r="BB169" i="3"/>
  <c r="AW169" i="3"/>
  <c r="BB165" i="3"/>
  <c r="AW165" i="3"/>
  <c r="BB164" i="3"/>
  <c r="AW164" i="3"/>
  <c r="BB163" i="3"/>
  <c r="AW163" i="3"/>
  <c r="BB162" i="3"/>
  <c r="AW162" i="3"/>
  <c r="BB161" i="3"/>
  <c r="AW161" i="3"/>
  <c r="BB160" i="3"/>
  <c r="AW160" i="3"/>
  <c r="BB159" i="3"/>
  <c r="AW159" i="3"/>
  <c r="BB158" i="3"/>
  <c r="AW158" i="3"/>
  <c r="BB157" i="3"/>
  <c r="AW157" i="3"/>
  <c r="BB153" i="3"/>
  <c r="AW153" i="3"/>
  <c r="BB152" i="3"/>
  <c r="AW152" i="3"/>
  <c r="BB151" i="3"/>
  <c r="AW151" i="3"/>
  <c r="BB150" i="3"/>
  <c r="AW150" i="3"/>
  <c r="BB149" i="3"/>
  <c r="AW149" i="3"/>
  <c r="BB148" i="3"/>
  <c r="AW148" i="3"/>
  <c r="BB147" i="3"/>
  <c r="AW147" i="3"/>
  <c r="BB146" i="3"/>
  <c r="AW146" i="3"/>
  <c r="BB145" i="3"/>
  <c r="AW145" i="3"/>
  <c r="BB141" i="3"/>
  <c r="AW141" i="3"/>
  <c r="BB140" i="3"/>
  <c r="AW140" i="3"/>
  <c r="BB139" i="3"/>
  <c r="AW139" i="3"/>
  <c r="BB138" i="3"/>
  <c r="AW138" i="3"/>
  <c r="BB137" i="3"/>
  <c r="AW137" i="3"/>
  <c r="BB136" i="3"/>
  <c r="AW136" i="3"/>
  <c r="BB135" i="3"/>
  <c r="AW135" i="3"/>
  <c r="BB134" i="3"/>
  <c r="AW134" i="3"/>
  <c r="BB133" i="3"/>
  <c r="AW133" i="3"/>
  <c r="BB130" i="3"/>
  <c r="AW130" i="3"/>
  <c r="BB129" i="3"/>
  <c r="AW129" i="3"/>
  <c r="BB128" i="3"/>
  <c r="AW128" i="3"/>
  <c r="BB127" i="3"/>
  <c r="AW127" i="3"/>
  <c r="BB126" i="3"/>
  <c r="AW126" i="3"/>
  <c r="BB125" i="3"/>
  <c r="AW125" i="3"/>
  <c r="BB124" i="3"/>
  <c r="AW124" i="3"/>
  <c r="BB123" i="3"/>
  <c r="AW123" i="3"/>
  <c r="BB122" i="3"/>
  <c r="AW122" i="3"/>
  <c r="BB118" i="3"/>
  <c r="AW118" i="3"/>
  <c r="BB117" i="3"/>
  <c r="AW117" i="3"/>
  <c r="BB116" i="3"/>
  <c r="AW116" i="3"/>
  <c r="BB115" i="3"/>
  <c r="AW115" i="3"/>
  <c r="BB114" i="3"/>
  <c r="AW114" i="3"/>
  <c r="BB113" i="3"/>
  <c r="AW113" i="3"/>
  <c r="BB112" i="3"/>
  <c r="AW112" i="3"/>
  <c r="BB111" i="3"/>
  <c r="AW111" i="3"/>
  <c r="BB110" i="3"/>
  <c r="AW110" i="3"/>
  <c r="BB107" i="3"/>
  <c r="AW107" i="3"/>
  <c r="BB106" i="3"/>
  <c r="AW106" i="3"/>
  <c r="BB105" i="3"/>
  <c r="AW105" i="3"/>
  <c r="BB104" i="3"/>
  <c r="AW104" i="3"/>
  <c r="BB103" i="3"/>
  <c r="AW103" i="3"/>
  <c r="BB102" i="3"/>
  <c r="AW102" i="3"/>
  <c r="BB101" i="3"/>
  <c r="AW101" i="3"/>
  <c r="BB100" i="3"/>
  <c r="AW100" i="3"/>
  <c r="BB99" i="3"/>
  <c r="AW99" i="3"/>
  <c r="BB98" i="3"/>
  <c r="AW98" i="3"/>
  <c r="BB95" i="3"/>
  <c r="AW95" i="3"/>
  <c r="BB94" i="3"/>
  <c r="AW94" i="3"/>
  <c r="BB93" i="3"/>
  <c r="AW93" i="3"/>
  <c r="BB92" i="3"/>
  <c r="AW92" i="3"/>
  <c r="BB91" i="3"/>
  <c r="AW91" i="3"/>
  <c r="BB90" i="3"/>
  <c r="AW90" i="3"/>
  <c r="BB89" i="3"/>
  <c r="AW89" i="3"/>
  <c r="BB88" i="3"/>
  <c r="AW88" i="3"/>
  <c r="BB87" i="3"/>
  <c r="AW87" i="3"/>
  <c r="BB83" i="3"/>
  <c r="AW83" i="3"/>
  <c r="BB82" i="3"/>
  <c r="AW82" i="3"/>
  <c r="BB81" i="3"/>
  <c r="AW81" i="3"/>
  <c r="BB80" i="3"/>
  <c r="AW80" i="3"/>
  <c r="BB79" i="3"/>
  <c r="AW79" i="3"/>
  <c r="BB78" i="3"/>
  <c r="AW78" i="3"/>
  <c r="BB77" i="3"/>
  <c r="AW77" i="3"/>
  <c r="BB76" i="3"/>
  <c r="AW76" i="3"/>
  <c r="BB75" i="3"/>
  <c r="AW75" i="3"/>
  <c r="BB74" i="3"/>
  <c r="AW74" i="3"/>
  <c r="BB70" i="3"/>
  <c r="AW70" i="3"/>
  <c r="BB69" i="3"/>
  <c r="AW69" i="3"/>
  <c r="BB68" i="3"/>
  <c r="AW68" i="3"/>
  <c r="BB67" i="3"/>
  <c r="AW67" i="3"/>
  <c r="BB66" i="3"/>
  <c r="AW66" i="3"/>
  <c r="BB65" i="3"/>
  <c r="AW65" i="3"/>
  <c r="BB64" i="3"/>
  <c r="AW64" i="3"/>
  <c r="BB63" i="3"/>
  <c r="AW63" i="3"/>
  <c r="BB62" i="3"/>
  <c r="AW62" i="3"/>
  <c r="BB61" i="3"/>
  <c r="AW61" i="3"/>
  <c r="BB58" i="3"/>
  <c r="AW58" i="3"/>
  <c r="BB57" i="3"/>
  <c r="AW57" i="3"/>
  <c r="BB56" i="3"/>
  <c r="AW56" i="3"/>
  <c r="BB55" i="3"/>
  <c r="AW55" i="3"/>
  <c r="BB54" i="3"/>
  <c r="AW54" i="3"/>
  <c r="BB53" i="3"/>
  <c r="AW53" i="3"/>
  <c r="BB52" i="3"/>
  <c r="AW52" i="3"/>
  <c r="BB51" i="3"/>
  <c r="AW51" i="3"/>
  <c r="BB50" i="3"/>
  <c r="AW50" i="3"/>
  <c r="BB49" i="3"/>
  <c r="AW49" i="3"/>
  <c r="BB45" i="3"/>
  <c r="AW45" i="3"/>
  <c r="BB44" i="3"/>
  <c r="AW44" i="3"/>
  <c r="BB43" i="3"/>
  <c r="AW43" i="3"/>
  <c r="BB42" i="3"/>
  <c r="AW42" i="3"/>
  <c r="BB41" i="3"/>
  <c r="AW41" i="3"/>
  <c r="BB40" i="3"/>
  <c r="AW40" i="3"/>
  <c r="BB39" i="3"/>
  <c r="AW39" i="3"/>
  <c r="BB38" i="3"/>
  <c r="AW38" i="3"/>
  <c r="BB34" i="3"/>
  <c r="AW34" i="3"/>
  <c r="BB33" i="3"/>
  <c r="AW33" i="3"/>
  <c r="BB32" i="3"/>
  <c r="AW32" i="3"/>
  <c r="BB31" i="3"/>
  <c r="AW31" i="3"/>
  <c r="BB30" i="3"/>
  <c r="AW30" i="3"/>
  <c r="BB29" i="3"/>
  <c r="AW29" i="3"/>
  <c r="BB28" i="3"/>
  <c r="AW28" i="3"/>
  <c r="BB27" i="3"/>
  <c r="AW27" i="3"/>
  <c r="BB26" i="3"/>
  <c r="AW26" i="3"/>
  <c r="BB23" i="3"/>
  <c r="AW23" i="3"/>
  <c r="BB22" i="3"/>
  <c r="AW22" i="3"/>
  <c r="BB21" i="3"/>
  <c r="AW21" i="3"/>
  <c r="BB20" i="3"/>
  <c r="AW20" i="3"/>
  <c r="BB19" i="3"/>
  <c r="AW19" i="3"/>
  <c r="BB18" i="3"/>
  <c r="AW18" i="3"/>
  <c r="BB17" i="3"/>
  <c r="AW17" i="3"/>
  <c r="BB16" i="3"/>
  <c r="AW16" i="3"/>
  <c r="BB15" i="3"/>
  <c r="AW15" i="3"/>
  <c r="BB14" i="3"/>
  <c r="AW14" i="3"/>
  <c r="BB13" i="3"/>
  <c r="AW13" i="3"/>
  <c r="BB10" i="3"/>
  <c r="AW10" i="3"/>
  <c r="BB9" i="3"/>
  <c r="BB11" i="2" s="1"/>
  <c r="AW9" i="3"/>
  <c r="BB8" i="3"/>
  <c r="AW8" i="3"/>
  <c r="BB7" i="3"/>
  <c r="BC11" i="2" s="1"/>
  <c r="AW7" i="3"/>
  <c r="BB6" i="3"/>
  <c r="AW6" i="3"/>
  <c r="BB5" i="3"/>
  <c r="AW5" i="3"/>
  <c r="BB4" i="3"/>
  <c r="AW4" i="3"/>
  <c r="BB3" i="3"/>
  <c r="AW3" i="3"/>
  <c r="BB2" i="3"/>
  <c r="AW2" i="3"/>
  <c r="BB10" i="2" s="1"/>
  <c r="BA213" i="3"/>
  <c r="AV213" i="3"/>
  <c r="BA212" i="3"/>
  <c r="AV212" i="3"/>
  <c r="BA211" i="3"/>
  <c r="AV211" i="3"/>
  <c r="BA210" i="3"/>
  <c r="AV210" i="3"/>
  <c r="BA209" i="3"/>
  <c r="AV209" i="3"/>
  <c r="BA208" i="3"/>
  <c r="AV208" i="3"/>
  <c r="BA207" i="3"/>
  <c r="AV207" i="3"/>
  <c r="BA206" i="3"/>
  <c r="AV206" i="3"/>
  <c r="BA205" i="3"/>
  <c r="AV205" i="3"/>
  <c r="BA204" i="3"/>
  <c r="AV204" i="3"/>
  <c r="BA200" i="3"/>
  <c r="AV200" i="3"/>
  <c r="BA199" i="3"/>
  <c r="AV199" i="3"/>
  <c r="BA198" i="3"/>
  <c r="AV198" i="3"/>
  <c r="BA197" i="3"/>
  <c r="AV197" i="3"/>
  <c r="BA196" i="3"/>
  <c r="AV196" i="3"/>
  <c r="BA195" i="3"/>
  <c r="AV195" i="3"/>
  <c r="BA194" i="3"/>
  <c r="AV194" i="3"/>
  <c r="BA193" i="3"/>
  <c r="AV193" i="3"/>
  <c r="BA192" i="3"/>
  <c r="AV192" i="3"/>
  <c r="BA189" i="3"/>
  <c r="AV189" i="3"/>
  <c r="BA188" i="3"/>
  <c r="AV188" i="3"/>
  <c r="BA187" i="3"/>
  <c r="AV187" i="3"/>
  <c r="BA186" i="3"/>
  <c r="AV186" i="3"/>
  <c r="BA185" i="3"/>
  <c r="AV185" i="3"/>
  <c r="BA184" i="3"/>
  <c r="AV184" i="3"/>
  <c r="BA183" i="3"/>
  <c r="AV183" i="3"/>
  <c r="BA182" i="3"/>
  <c r="AV182" i="3"/>
  <c r="BA181" i="3"/>
  <c r="AV181" i="3"/>
  <c r="BA178" i="3"/>
  <c r="AV178" i="3"/>
  <c r="BA177" i="3"/>
  <c r="AV177" i="3"/>
  <c r="BA176" i="3"/>
  <c r="AV176" i="3"/>
  <c r="BA175" i="3"/>
  <c r="AV175" i="3"/>
  <c r="BA174" i="3"/>
  <c r="AV174" i="3"/>
  <c r="BA173" i="3"/>
  <c r="AV173" i="3"/>
  <c r="BA172" i="3"/>
  <c r="AV172" i="3"/>
  <c r="BA171" i="3"/>
  <c r="AV171" i="3"/>
  <c r="BA170" i="3"/>
  <c r="AV170" i="3"/>
  <c r="BA169" i="3"/>
  <c r="AV169" i="3"/>
  <c r="BA165" i="3"/>
  <c r="AV165" i="3"/>
  <c r="BA164" i="3"/>
  <c r="AV164" i="3"/>
  <c r="BA163" i="3"/>
  <c r="AV163" i="3"/>
  <c r="BA162" i="3"/>
  <c r="AV162" i="3"/>
  <c r="BA161" i="3"/>
  <c r="AV161" i="3"/>
  <c r="BA160" i="3"/>
  <c r="AV160" i="3"/>
  <c r="BA159" i="3"/>
  <c r="AV159" i="3"/>
  <c r="BA158" i="3"/>
  <c r="AV158" i="3"/>
  <c r="BA157" i="3"/>
  <c r="AV157" i="3"/>
  <c r="BA154" i="3"/>
  <c r="AV154" i="3"/>
  <c r="BA153" i="3"/>
  <c r="AV153" i="3"/>
  <c r="BA152" i="3"/>
  <c r="AV152" i="3"/>
  <c r="BA151" i="3"/>
  <c r="AV151" i="3"/>
  <c r="BA150" i="3"/>
  <c r="AV150" i="3"/>
  <c r="BA149" i="3"/>
  <c r="AV149" i="3"/>
  <c r="BA148" i="3"/>
  <c r="AV148" i="3"/>
  <c r="BA147" i="3"/>
  <c r="AV147" i="3"/>
  <c r="BA146" i="3"/>
  <c r="AV146" i="3"/>
  <c r="BA145" i="3"/>
  <c r="AV145" i="3"/>
  <c r="BA142" i="3"/>
  <c r="AV142" i="3"/>
  <c r="BA141" i="3"/>
  <c r="AV141" i="3"/>
  <c r="BA140" i="3"/>
  <c r="AV140" i="3"/>
  <c r="BA139" i="3"/>
  <c r="AV139" i="3"/>
  <c r="BA138" i="3"/>
  <c r="AV138" i="3"/>
  <c r="BA137" i="3"/>
  <c r="AV137" i="3"/>
  <c r="BA136" i="3"/>
  <c r="AV136" i="3"/>
  <c r="BA135" i="3"/>
  <c r="AV135" i="3"/>
  <c r="BA134" i="3"/>
  <c r="AV134" i="3"/>
  <c r="BA133" i="3"/>
  <c r="AV133" i="3"/>
  <c r="BA130" i="3"/>
  <c r="AV130" i="3"/>
  <c r="BA129" i="3"/>
  <c r="AV129" i="3"/>
  <c r="BA128" i="3"/>
  <c r="AV128" i="3"/>
  <c r="BA127" i="3"/>
  <c r="AV127" i="3"/>
  <c r="BA126" i="3"/>
  <c r="AV126" i="3"/>
  <c r="BA125" i="3"/>
  <c r="AV125" i="3"/>
  <c r="BA124" i="3"/>
  <c r="AV124" i="3"/>
  <c r="BA123" i="3"/>
  <c r="AV123" i="3"/>
  <c r="BA122" i="3"/>
  <c r="AV122" i="3"/>
  <c r="BA119" i="3"/>
  <c r="AV119" i="3"/>
  <c r="BA118" i="3"/>
  <c r="AV118" i="3"/>
  <c r="BA117" i="3"/>
  <c r="AV117" i="3"/>
  <c r="BA116" i="3"/>
  <c r="AV116" i="3"/>
  <c r="BA115" i="3"/>
  <c r="AV115" i="3"/>
  <c r="BA114" i="3"/>
  <c r="AV114" i="3"/>
  <c r="BA113" i="3"/>
  <c r="AV113" i="3"/>
  <c r="BA112" i="3"/>
  <c r="AV112" i="3"/>
  <c r="BA111" i="3"/>
  <c r="AV111" i="3"/>
  <c r="BA110" i="3"/>
  <c r="AV110" i="3"/>
  <c r="BA107" i="3"/>
  <c r="AV107" i="3"/>
  <c r="BA106" i="3"/>
  <c r="AV106" i="3"/>
  <c r="BA105" i="3"/>
  <c r="AV105" i="3"/>
  <c r="BA104" i="3"/>
  <c r="AV104" i="3"/>
  <c r="BA103" i="3"/>
  <c r="AV103" i="3"/>
  <c r="BA102" i="3"/>
  <c r="AV102" i="3"/>
  <c r="BA101" i="3"/>
  <c r="AV101" i="3"/>
  <c r="BA100" i="3"/>
  <c r="AV100" i="3"/>
  <c r="BA99" i="3"/>
  <c r="AV99" i="3"/>
  <c r="BA98" i="3"/>
  <c r="AV98" i="3"/>
  <c r="BA94" i="3"/>
  <c r="AV94" i="3"/>
  <c r="BA93" i="3"/>
  <c r="AV93" i="3"/>
  <c r="BA92" i="3"/>
  <c r="AV92" i="3"/>
  <c r="BA91" i="3"/>
  <c r="AV91" i="3"/>
  <c r="BA90" i="3"/>
  <c r="AV90" i="3"/>
  <c r="BA89" i="3"/>
  <c r="AV89" i="3"/>
  <c r="BA88" i="3"/>
  <c r="AV88" i="3"/>
  <c r="BA87" i="3"/>
  <c r="AV87" i="3"/>
  <c r="BA83" i="3"/>
  <c r="AV83" i="3"/>
  <c r="BA82" i="3"/>
  <c r="AV82" i="3"/>
  <c r="BA81" i="3"/>
  <c r="AV81" i="3"/>
  <c r="BA80" i="3"/>
  <c r="AV80" i="3"/>
  <c r="BA79" i="3"/>
  <c r="AV79" i="3"/>
  <c r="BA78" i="3"/>
  <c r="AV78" i="3"/>
  <c r="BA77" i="3"/>
  <c r="AV77" i="3"/>
  <c r="BA76" i="3"/>
  <c r="AV76" i="3"/>
  <c r="BA75" i="3"/>
  <c r="AV75" i="3"/>
  <c r="BA74" i="3"/>
  <c r="AV74" i="3"/>
  <c r="BA70" i="3"/>
  <c r="AV70" i="3"/>
  <c r="BA69" i="3"/>
  <c r="AV69" i="3"/>
  <c r="BA68" i="3"/>
  <c r="AV68" i="3"/>
  <c r="BA67" i="3"/>
  <c r="AV67" i="3"/>
  <c r="BA66" i="3"/>
  <c r="AV66" i="3"/>
  <c r="BA65" i="3"/>
  <c r="AV65" i="3"/>
  <c r="BA64" i="3"/>
  <c r="AV64" i="3"/>
  <c r="BA63" i="3"/>
  <c r="AV63" i="3"/>
  <c r="BA62" i="3"/>
  <c r="AV62" i="3"/>
  <c r="BA61" i="3"/>
  <c r="AV61" i="3"/>
  <c r="BA58" i="3"/>
  <c r="AV58" i="3"/>
  <c r="BA57" i="3"/>
  <c r="AV57" i="3"/>
  <c r="BA56" i="3"/>
  <c r="AV56" i="3"/>
  <c r="BA55" i="3"/>
  <c r="AV55" i="3"/>
  <c r="BA54" i="3"/>
  <c r="AV54" i="3"/>
  <c r="BA53" i="3"/>
  <c r="AV53" i="3"/>
  <c r="BA52" i="3"/>
  <c r="AV52" i="3"/>
  <c r="BA51" i="3"/>
  <c r="AV51" i="3"/>
  <c r="BA50" i="3"/>
  <c r="AV50" i="3"/>
  <c r="BA49" i="3"/>
  <c r="AV49" i="3"/>
  <c r="BA46" i="3"/>
  <c r="AV46" i="3"/>
  <c r="BA45" i="3"/>
  <c r="AV45" i="3"/>
  <c r="BA44" i="3"/>
  <c r="AV44" i="3"/>
  <c r="BA43" i="3"/>
  <c r="AV43" i="3"/>
  <c r="BA42" i="3"/>
  <c r="AV42" i="3"/>
  <c r="BA41" i="3"/>
  <c r="AV41" i="3"/>
  <c r="BA40" i="3"/>
  <c r="AV40" i="3"/>
  <c r="BA39" i="3"/>
  <c r="AV39" i="3"/>
  <c r="BA38" i="3"/>
  <c r="AV38" i="3"/>
  <c r="BA35" i="3"/>
  <c r="AV35" i="3"/>
  <c r="BA34" i="3"/>
  <c r="AV34" i="3"/>
  <c r="BA33" i="3"/>
  <c r="AV33" i="3"/>
  <c r="BA32" i="3"/>
  <c r="AV32" i="3"/>
  <c r="BA31" i="3"/>
  <c r="AV31" i="3"/>
  <c r="BA30" i="3"/>
  <c r="AV30" i="3"/>
  <c r="BA29" i="3"/>
  <c r="AV29" i="3"/>
  <c r="BA28" i="3"/>
  <c r="AV28" i="3"/>
  <c r="BA27" i="3"/>
  <c r="AV27" i="3"/>
  <c r="BA26" i="3"/>
  <c r="AV26" i="3"/>
  <c r="BA22" i="3"/>
  <c r="AV22" i="3"/>
  <c r="BA21" i="3"/>
  <c r="AV21" i="3"/>
  <c r="BA20" i="3"/>
  <c r="AV20" i="3"/>
  <c r="BA19" i="3"/>
  <c r="AV19" i="3"/>
  <c r="BA18" i="3"/>
  <c r="AV18" i="3"/>
  <c r="BA17" i="3"/>
  <c r="AV17" i="3"/>
  <c r="BA16" i="3"/>
  <c r="AV16" i="3"/>
  <c r="BA15" i="3"/>
  <c r="AV15" i="3"/>
  <c r="BA14" i="3"/>
  <c r="AV14" i="3"/>
  <c r="BA13" i="3"/>
  <c r="AV13" i="3"/>
  <c r="BA9" i="3"/>
  <c r="AV9" i="3"/>
  <c r="BA8" i="3"/>
  <c r="AV8" i="3"/>
  <c r="BA7" i="3"/>
  <c r="AV7" i="3"/>
  <c r="BA6" i="3"/>
  <c r="AV6" i="3"/>
  <c r="BA5" i="3"/>
  <c r="AV5" i="3"/>
  <c r="BA4" i="3"/>
  <c r="AV4" i="3"/>
  <c r="BA3" i="3"/>
  <c r="AV3" i="3"/>
  <c r="BA2" i="3"/>
  <c r="AY11" i="2" s="1"/>
  <c r="AV2" i="3"/>
  <c r="AY10" i="2" s="1"/>
  <c r="AM212" i="3"/>
  <c r="AM211" i="3"/>
  <c r="AM210" i="3"/>
  <c r="AM209" i="3"/>
  <c r="AM208" i="3"/>
  <c r="AM207" i="3"/>
  <c r="AM206" i="3"/>
  <c r="AM205" i="3"/>
  <c r="AM204" i="3"/>
  <c r="AM201" i="3"/>
  <c r="AM200" i="3"/>
  <c r="AM199" i="3"/>
  <c r="AM198" i="3"/>
  <c r="AM197" i="3"/>
  <c r="AM196" i="3"/>
  <c r="AM195" i="3"/>
  <c r="AM194" i="3"/>
  <c r="AM193" i="3"/>
  <c r="AM192" i="3"/>
  <c r="AM188" i="3"/>
  <c r="AM187" i="3"/>
  <c r="AM186" i="3"/>
  <c r="AM185" i="3"/>
  <c r="AM184" i="3"/>
  <c r="AM183" i="3"/>
  <c r="AM182" i="3"/>
  <c r="AM181" i="3"/>
  <c r="AM177" i="3"/>
  <c r="AM176" i="3"/>
  <c r="AM175" i="3"/>
  <c r="AM174" i="3"/>
  <c r="AM173" i="3"/>
  <c r="AM172" i="3"/>
  <c r="AM171" i="3"/>
  <c r="AM170" i="3"/>
  <c r="AM169" i="3"/>
  <c r="AM165" i="3"/>
  <c r="AM164" i="3"/>
  <c r="AM163" i="3"/>
  <c r="AM162" i="3"/>
  <c r="AM161" i="3"/>
  <c r="AM160" i="3"/>
  <c r="AM159" i="3"/>
  <c r="AM158" i="3"/>
  <c r="AM157" i="3"/>
  <c r="AM153" i="3"/>
  <c r="AM152" i="3"/>
  <c r="AM151" i="3"/>
  <c r="AM150" i="3"/>
  <c r="AM149" i="3"/>
  <c r="AM148" i="3"/>
  <c r="AM147" i="3"/>
  <c r="AM146" i="3"/>
  <c r="AM145" i="3"/>
  <c r="AM142" i="3"/>
  <c r="AM141" i="3"/>
  <c r="AM140" i="3"/>
  <c r="AM139" i="3"/>
  <c r="AM138" i="3"/>
  <c r="AM137" i="3"/>
  <c r="AM136" i="3"/>
  <c r="AM135" i="3"/>
  <c r="AM134" i="3"/>
  <c r="AM133" i="3"/>
  <c r="AM130" i="3"/>
  <c r="AM129" i="3"/>
  <c r="AM128" i="3"/>
  <c r="AM127" i="3"/>
  <c r="AM126" i="3"/>
  <c r="AM125" i="3"/>
  <c r="AM124" i="3"/>
  <c r="AM123" i="3"/>
  <c r="AM122" i="3"/>
  <c r="AM118" i="3"/>
  <c r="AM117" i="3"/>
  <c r="AM116" i="3"/>
  <c r="AM115" i="3"/>
  <c r="AM114" i="3"/>
  <c r="AM113" i="3"/>
  <c r="AM112" i="3"/>
  <c r="AM111" i="3"/>
  <c r="AM110" i="3"/>
  <c r="AM106" i="3"/>
  <c r="AM105" i="3"/>
  <c r="AM104" i="3"/>
  <c r="AM103" i="3"/>
  <c r="AM102" i="3"/>
  <c r="AM101" i="3"/>
  <c r="AM100" i="3"/>
  <c r="AM99" i="3"/>
  <c r="AM98" i="3"/>
  <c r="AM94" i="3"/>
  <c r="AM93" i="3"/>
  <c r="AM92" i="3"/>
  <c r="AM91" i="3"/>
  <c r="AM90" i="3"/>
  <c r="AM89" i="3"/>
  <c r="AM88" i="3"/>
  <c r="AM87" i="3"/>
  <c r="AM83" i="3"/>
  <c r="AM82" i="3"/>
  <c r="AM81" i="3"/>
  <c r="AM80" i="3"/>
  <c r="AM79" i="3"/>
  <c r="AM78" i="3"/>
  <c r="AM77" i="3"/>
  <c r="AM76" i="3"/>
  <c r="AM75" i="3"/>
  <c r="AM74" i="3"/>
  <c r="AM70" i="3"/>
  <c r="AM69" i="3"/>
  <c r="AM68" i="3"/>
  <c r="AM67" i="3"/>
  <c r="AM66" i="3"/>
  <c r="AM65" i="3"/>
  <c r="AM64" i="3"/>
  <c r="AM63" i="3"/>
  <c r="AM62" i="3"/>
  <c r="AM61" i="3"/>
  <c r="AM57" i="3"/>
  <c r="AM56" i="3"/>
  <c r="AM55" i="3"/>
  <c r="AM54" i="3"/>
  <c r="AM53" i="3"/>
  <c r="AM52" i="3"/>
  <c r="AM51" i="3"/>
  <c r="AM50" i="3"/>
  <c r="AM49" i="3"/>
  <c r="AM46" i="3"/>
  <c r="AM45" i="3"/>
  <c r="AM44" i="3"/>
  <c r="AM43" i="3"/>
  <c r="AM42" i="3"/>
  <c r="AM41" i="3"/>
  <c r="AM40" i="3"/>
  <c r="AM39" i="3"/>
  <c r="AM38" i="3"/>
  <c r="AM35" i="3"/>
  <c r="AM34" i="3"/>
  <c r="AM33" i="3"/>
  <c r="AM32" i="3"/>
  <c r="AM31" i="3"/>
  <c r="AM30" i="3"/>
  <c r="AM29" i="3"/>
  <c r="AM28" i="3"/>
  <c r="AM27" i="3"/>
  <c r="AM26" i="3"/>
  <c r="AM22" i="3"/>
  <c r="AM21" i="3"/>
  <c r="AM20" i="3"/>
  <c r="AM19" i="3"/>
  <c r="AM18" i="3"/>
  <c r="AM17" i="3"/>
  <c r="AM16" i="3"/>
  <c r="AM15" i="3"/>
  <c r="AM14" i="3"/>
  <c r="AM13" i="3"/>
  <c r="AM9" i="3"/>
  <c r="AM8" i="3"/>
  <c r="AM7" i="3"/>
  <c r="AM6" i="3"/>
  <c r="AM5" i="3"/>
  <c r="AM4" i="3"/>
  <c r="AM3" i="3"/>
  <c r="AM2" i="3"/>
  <c r="BH8" i="2" s="1"/>
  <c r="AL212" i="3"/>
  <c r="AL211" i="3"/>
  <c r="AL210" i="3"/>
  <c r="AL209" i="3"/>
  <c r="AL208" i="3"/>
  <c r="AL207" i="3"/>
  <c r="AL206" i="3"/>
  <c r="AL205" i="3"/>
  <c r="AL204" i="3"/>
  <c r="AL201" i="3"/>
  <c r="AL200" i="3"/>
  <c r="AL199" i="3"/>
  <c r="AL198" i="3"/>
  <c r="AL197" i="3"/>
  <c r="AL196" i="3"/>
  <c r="AL195" i="3"/>
  <c r="AL194" i="3"/>
  <c r="AL193" i="3"/>
  <c r="AL192" i="3"/>
  <c r="AL189" i="3"/>
  <c r="AL188" i="3"/>
  <c r="AL187" i="3"/>
  <c r="AL186" i="3"/>
  <c r="AL185" i="3"/>
  <c r="AL184" i="3"/>
  <c r="AL183" i="3"/>
  <c r="AL182" i="3"/>
  <c r="AL181" i="3"/>
  <c r="AL177" i="3"/>
  <c r="AL176" i="3"/>
  <c r="AL175" i="3"/>
  <c r="AL174" i="3"/>
  <c r="AL173" i="3"/>
  <c r="AL172" i="3"/>
  <c r="AL171" i="3"/>
  <c r="AL170" i="3"/>
  <c r="AL169" i="3"/>
  <c r="AL166" i="3"/>
  <c r="AL165" i="3"/>
  <c r="AL164" i="3"/>
  <c r="AL163" i="3"/>
  <c r="AL162" i="3"/>
  <c r="AL161" i="3"/>
  <c r="AL160" i="3"/>
  <c r="AL159" i="3"/>
  <c r="AL158" i="3"/>
  <c r="AL157" i="3"/>
  <c r="AL153" i="3"/>
  <c r="AL152" i="3"/>
  <c r="AL151" i="3"/>
  <c r="AL150" i="3"/>
  <c r="AL149" i="3"/>
  <c r="AL148" i="3"/>
  <c r="AL147" i="3"/>
  <c r="AL146" i="3"/>
  <c r="AL145" i="3"/>
  <c r="AL141" i="3"/>
  <c r="AL140" i="3"/>
  <c r="AL139" i="3"/>
  <c r="AL138" i="3"/>
  <c r="AL137" i="3"/>
  <c r="AL136" i="3"/>
  <c r="AL135" i="3"/>
  <c r="AL134" i="3"/>
  <c r="AL133" i="3"/>
  <c r="AL129" i="3"/>
  <c r="AL128" i="3"/>
  <c r="AL127" i="3"/>
  <c r="AL126" i="3"/>
  <c r="AL125" i="3"/>
  <c r="AL124" i="3"/>
  <c r="AL123" i="3"/>
  <c r="AL122" i="3"/>
  <c r="AL118" i="3"/>
  <c r="AL117" i="3"/>
  <c r="AL116" i="3"/>
  <c r="AL115" i="3"/>
  <c r="AL114" i="3"/>
  <c r="AL113" i="3"/>
  <c r="AL112" i="3"/>
  <c r="AL111" i="3"/>
  <c r="AL110" i="3"/>
  <c r="AL107" i="3"/>
  <c r="AL106" i="3"/>
  <c r="AL105" i="3"/>
  <c r="AL104" i="3"/>
  <c r="AL103" i="3"/>
  <c r="AL102" i="3"/>
  <c r="AL101" i="3"/>
  <c r="AL100" i="3"/>
  <c r="AL99" i="3"/>
  <c r="AL98" i="3"/>
  <c r="AL95" i="3"/>
  <c r="AL94" i="3"/>
  <c r="AL93" i="3"/>
  <c r="AL92" i="3"/>
  <c r="AL91" i="3"/>
  <c r="AL90" i="3"/>
  <c r="AL89" i="3"/>
  <c r="AL88" i="3"/>
  <c r="AL87" i="3"/>
  <c r="AL84" i="3"/>
  <c r="AL83" i="3"/>
  <c r="AL82" i="3"/>
  <c r="AL81" i="3"/>
  <c r="AL80" i="3"/>
  <c r="AL79" i="3"/>
  <c r="AL78" i="3"/>
  <c r="AL77" i="3"/>
  <c r="AL76" i="3"/>
  <c r="AL75" i="3"/>
  <c r="AL74" i="3"/>
  <c r="AL71" i="3"/>
  <c r="AL70" i="3"/>
  <c r="AL69" i="3"/>
  <c r="AL68" i="3"/>
  <c r="AL67" i="3"/>
  <c r="AL66" i="3"/>
  <c r="AL65" i="3"/>
  <c r="AL64" i="3"/>
  <c r="AL63" i="3"/>
  <c r="AL62" i="3"/>
  <c r="AL61" i="3"/>
  <c r="AL58" i="3"/>
  <c r="AL57" i="3"/>
  <c r="AL56" i="3"/>
  <c r="AL55" i="3"/>
  <c r="AL54" i="3"/>
  <c r="AL53" i="3"/>
  <c r="AL52" i="3"/>
  <c r="AL51" i="3"/>
  <c r="AL50" i="3"/>
  <c r="AL49" i="3"/>
  <c r="AL46" i="3"/>
  <c r="AL45" i="3"/>
  <c r="AL44" i="3"/>
  <c r="AL43" i="3"/>
  <c r="AL42" i="3"/>
  <c r="AL41" i="3"/>
  <c r="AL40" i="3"/>
  <c r="AL39" i="3"/>
  <c r="AL38" i="3"/>
  <c r="AL35" i="3"/>
  <c r="AL34" i="3"/>
  <c r="AL33" i="3"/>
  <c r="AL32" i="3"/>
  <c r="AL31" i="3"/>
  <c r="AL30" i="3"/>
  <c r="AL29" i="3"/>
  <c r="AL28" i="3"/>
  <c r="AL27" i="3"/>
  <c r="AL26" i="3"/>
  <c r="AL22" i="3"/>
  <c r="AL21" i="3"/>
  <c r="AL20" i="3"/>
  <c r="AL19" i="3"/>
  <c r="AL18" i="3"/>
  <c r="AL17" i="3"/>
  <c r="AL16" i="3"/>
  <c r="AL15" i="3"/>
  <c r="AL14" i="3"/>
  <c r="AL13" i="3"/>
  <c r="AL9" i="3"/>
  <c r="AL8" i="3"/>
  <c r="AL7" i="3"/>
  <c r="AL6" i="3"/>
  <c r="AL5" i="3"/>
  <c r="AL4" i="3"/>
  <c r="AL3" i="3"/>
  <c r="BF8" i="2" s="1"/>
  <c r="AL2" i="3"/>
  <c r="BE8" i="2" s="1"/>
  <c r="AK213" i="3"/>
  <c r="AK212" i="3"/>
  <c r="AK211" i="3"/>
  <c r="AK210" i="3"/>
  <c r="AK209" i="3"/>
  <c r="AK208" i="3"/>
  <c r="AK207" i="3"/>
  <c r="AK206" i="3"/>
  <c r="AK205" i="3"/>
  <c r="AK204" i="3"/>
  <c r="AK201" i="3"/>
  <c r="AK200" i="3"/>
  <c r="AK199" i="3"/>
  <c r="AK198" i="3"/>
  <c r="AK197" i="3"/>
  <c r="AK196" i="3"/>
  <c r="AK195" i="3"/>
  <c r="AK194" i="3"/>
  <c r="AK193" i="3"/>
  <c r="AK192" i="3"/>
  <c r="AK189" i="3"/>
  <c r="AK188" i="3"/>
  <c r="AK187" i="3"/>
  <c r="AK186" i="3"/>
  <c r="AK185" i="3"/>
  <c r="AK184" i="3"/>
  <c r="AK183" i="3"/>
  <c r="AK182" i="3"/>
  <c r="AK181" i="3"/>
  <c r="AK178" i="3"/>
  <c r="AK177" i="3"/>
  <c r="AK176" i="3"/>
  <c r="AK175" i="3"/>
  <c r="AK174" i="3"/>
  <c r="AK173" i="3"/>
  <c r="AK172" i="3"/>
  <c r="AK171" i="3"/>
  <c r="AK170" i="3"/>
  <c r="AK169" i="3"/>
  <c r="AK165" i="3"/>
  <c r="AK164" i="3"/>
  <c r="AK163" i="3"/>
  <c r="AK162" i="3"/>
  <c r="AK161" i="3"/>
  <c r="AK160" i="3"/>
  <c r="AK159" i="3"/>
  <c r="AK158" i="3"/>
  <c r="AK157" i="3"/>
  <c r="AK153" i="3"/>
  <c r="AK152" i="3"/>
  <c r="AK151" i="3"/>
  <c r="AK150" i="3"/>
  <c r="AK149" i="3"/>
  <c r="AK148" i="3"/>
  <c r="AK147" i="3"/>
  <c r="AK146" i="3"/>
  <c r="AK145" i="3"/>
  <c r="AK141" i="3"/>
  <c r="AK140" i="3"/>
  <c r="AK139" i="3"/>
  <c r="AK138" i="3"/>
  <c r="AK137" i="3"/>
  <c r="AK136" i="3"/>
  <c r="AK135" i="3"/>
  <c r="AK134" i="3"/>
  <c r="AK133" i="3"/>
  <c r="AK130" i="3"/>
  <c r="AK129" i="3"/>
  <c r="AK128" i="3"/>
  <c r="AK127" i="3"/>
  <c r="AK126" i="3"/>
  <c r="AK125" i="3"/>
  <c r="AK124" i="3"/>
  <c r="AK123" i="3"/>
  <c r="AK122" i="3"/>
  <c r="AK118" i="3"/>
  <c r="AK117" i="3"/>
  <c r="AK116" i="3"/>
  <c r="AK115" i="3"/>
  <c r="AK114" i="3"/>
  <c r="AK113" i="3"/>
  <c r="AK112" i="3"/>
  <c r="AK111" i="3"/>
  <c r="AK110" i="3"/>
  <c r="AK107" i="3"/>
  <c r="AK106" i="3"/>
  <c r="AK105" i="3"/>
  <c r="AK104" i="3"/>
  <c r="AK103" i="3"/>
  <c r="AK102" i="3"/>
  <c r="AK101" i="3"/>
  <c r="AK100" i="3"/>
  <c r="AK99" i="3"/>
  <c r="AK98" i="3"/>
  <c r="AK95" i="3"/>
  <c r="AK94" i="3"/>
  <c r="AK93" i="3"/>
  <c r="AK92" i="3"/>
  <c r="AK91" i="3"/>
  <c r="AK90" i="3"/>
  <c r="AK89" i="3"/>
  <c r="AK88" i="3"/>
  <c r="AK87" i="3"/>
  <c r="AK83" i="3"/>
  <c r="AK82" i="3"/>
  <c r="AK81" i="3"/>
  <c r="AK80" i="3"/>
  <c r="AK79" i="3"/>
  <c r="AK78" i="3"/>
  <c r="AK77" i="3"/>
  <c r="AK76" i="3"/>
  <c r="AK75" i="3"/>
  <c r="AK74" i="3"/>
  <c r="AK70" i="3"/>
  <c r="AK69" i="3"/>
  <c r="AK68" i="3"/>
  <c r="AK67" i="3"/>
  <c r="AK66" i="3"/>
  <c r="AK65" i="3"/>
  <c r="AK64" i="3"/>
  <c r="AK63" i="3"/>
  <c r="AK62" i="3"/>
  <c r="AK61" i="3"/>
  <c r="AK58" i="3"/>
  <c r="AK57" i="3"/>
  <c r="AK56" i="3"/>
  <c r="AK55" i="3"/>
  <c r="AK54" i="3"/>
  <c r="AK53" i="3"/>
  <c r="AK52" i="3"/>
  <c r="AK51" i="3"/>
  <c r="AK50" i="3"/>
  <c r="AK49" i="3"/>
  <c r="AK45" i="3"/>
  <c r="AK44" i="3"/>
  <c r="AK43" i="3"/>
  <c r="AK42" i="3"/>
  <c r="AK41" i="3"/>
  <c r="AK40" i="3"/>
  <c r="AK39" i="3"/>
  <c r="AK38" i="3"/>
  <c r="AK34" i="3"/>
  <c r="AK33" i="3"/>
  <c r="AK32" i="3"/>
  <c r="AK31" i="3"/>
  <c r="AK30" i="3"/>
  <c r="AK29" i="3"/>
  <c r="AK28" i="3"/>
  <c r="AK27" i="3"/>
  <c r="AK26" i="3"/>
  <c r="AK23" i="3"/>
  <c r="AK22" i="3"/>
  <c r="AK21" i="3"/>
  <c r="AK20" i="3"/>
  <c r="AK19" i="3"/>
  <c r="AK18" i="3"/>
  <c r="AK17" i="3"/>
  <c r="AK16" i="3"/>
  <c r="AK15" i="3"/>
  <c r="AK14" i="3"/>
  <c r="AK13" i="3"/>
  <c r="AK10" i="3"/>
  <c r="AK9" i="3"/>
  <c r="AK8" i="3"/>
  <c r="AK7" i="3"/>
  <c r="AK6" i="3"/>
  <c r="AK5" i="3"/>
  <c r="AK4" i="3"/>
  <c r="AK3" i="3"/>
  <c r="AK2" i="3"/>
  <c r="BB8" i="2" s="1"/>
  <c r="AJ213" i="3"/>
  <c r="AJ212" i="3"/>
  <c r="AJ211" i="3"/>
  <c r="AJ210" i="3"/>
  <c r="AJ209" i="3"/>
  <c r="AJ208" i="3"/>
  <c r="AJ207" i="3"/>
  <c r="AJ206" i="3"/>
  <c r="AJ205" i="3"/>
  <c r="AJ204" i="3"/>
  <c r="AJ200" i="3"/>
  <c r="AJ199" i="3"/>
  <c r="AJ198" i="3"/>
  <c r="AJ197" i="3"/>
  <c r="AJ196" i="3"/>
  <c r="AJ195" i="3"/>
  <c r="AJ194" i="3"/>
  <c r="AJ193" i="3"/>
  <c r="AJ192" i="3"/>
  <c r="AJ189" i="3"/>
  <c r="AJ188" i="3"/>
  <c r="AJ187" i="3"/>
  <c r="AJ186" i="3"/>
  <c r="AJ185" i="3"/>
  <c r="AJ184" i="3"/>
  <c r="AJ183" i="3"/>
  <c r="AJ182" i="3"/>
  <c r="AJ181" i="3"/>
  <c r="AJ178" i="3"/>
  <c r="AJ177" i="3"/>
  <c r="AJ176" i="3"/>
  <c r="AJ175" i="3"/>
  <c r="AJ174" i="3"/>
  <c r="AJ173" i="3"/>
  <c r="AJ172" i="3"/>
  <c r="AJ171" i="3"/>
  <c r="AJ170" i="3"/>
  <c r="AJ169" i="3"/>
  <c r="AJ165" i="3"/>
  <c r="AJ164" i="3"/>
  <c r="AJ163" i="3"/>
  <c r="AJ162" i="3"/>
  <c r="AJ161" i="3"/>
  <c r="AJ160" i="3"/>
  <c r="AJ159" i="3"/>
  <c r="AJ158" i="3"/>
  <c r="AJ157" i="3"/>
  <c r="AJ154" i="3"/>
  <c r="AJ153" i="3"/>
  <c r="AJ152" i="3"/>
  <c r="AJ151" i="3"/>
  <c r="AJ150" i="3"/>
  <c r="AJ149" i="3"/>
  <c r="AJ148" i="3"/>
  <c r="AJ147" i="3"/>
  <c r="AJ146" i="3"/>
  <c r="AJ145" i="3"/>
  <c r="AJ142" i="3"/>
  <c r="AJ141" i="3"/>
  <c r="AJ140" i="3"/>
  <c r="AJ139" i="3"/>
  <c r="AJ138" i="3"/>
  <c r="AJ137" i="3"/>
  <c r="AJ136" i="3"/>
  <c r="AJ135" i="3"/>
  <c r="AJ134" i="3"/>
  <c r="AJ133" i="3"/>
  <c r="AJ130" i="3"/>
  <c r="AJ129" i="3"/>
  <c r="AJ128" i="3"/>
  <c r="AJ127" i="3"/>
  <c r="AJ126" i="3"/>
  <c r="AJ125" i="3"/>
  <c r="AJ124" i="3"/>
  <c r="AJ123" i="3"/>
  <c r="AJ122" i="3"/>
  <c r="AJ119" i="3"/>
  <c r="AJ118" i="3"/>
  <c r="AJ117" i="3"/>
  <c r="AJ116" i="3"/>
  <c r="AJ115" i="3"/>
  <c r="AJ114" i="3"/>
  <c r="AJ113" i="3"/>
  <c r="AJ112" i="3"/>
  <c r="AJ111" i="3"/>
  <c r="AJ110" i="3"/>
  <c r="AJ107" i="3"/>
  <c r="AJ106" i="3"/>
  <c r="AJ105" i="3"/>
  <c r="AJ104" i="3"/>
  <c r="AJ103" i="3"/>
  <c r="AJ102" i="3"/>
  <c r="AJ101" i="3"/>
  <c r="AJ100" i="3"/>
  <c r="AJ99" i="3"/>
  <c r="AJ98" i="3"/>
  <c r="AJ94" i="3"/>
  <c r="AJ93" i="3"/>
  <c r="AJ92" i="3"/>
  <c r="AJ91" i="3"/>
  <c r="AJ90" i="3"/>
  <c r="AJ89" i="3"/>
  <c r="AJ88" i="3"/>
  <c r="AJ87" i="3"/>
  <c r="AJ83" i="3"/>
  <c r="AJ82" i="3"/>
  <c r="AJ81" i="3"/>
  <c r="AJ80" i="3"/>
  <c r="AJ79" i="3"/>
  <c r="AJ78" i="3"/>
  <c r="AJ77" i="3"/>
  <c r="AJ76" i="3"/>
  <c r="AJ75" i="3"/>
  <c r="AJ74" i="3"/>
  <c r="AJ70" i="3"/>
  <c r="AJ69" i="3"/>
  <c r="AJ68" i="3"/>
  <c r="AJ67" i="3"/>
  <c r="AJ66" i="3"/>
  <c r="AJ65" i="3"/>
  <c r="AJ64" i="3"/>
  <c r="AJ63" i="3"/>
  <c r="AJ62" i="3"/>
  <c r="AJ61" i="3"/>
  <c r="AJ58" i="3"/>
  <c r="AJ57" i="3"/>
  <c r="AJ56" i="3"/>
  <c r="AJ55" i="3"/>
  <c r="AJ54" i="3"/>
  <c r="AJ53" i="3"/>
  <c r="AJ52" i="3"/>
  <c r="AJ51" i="3"/>
  <c r="AJ50" i="3"/>
  <c r="AJ49" i="3"/>
  <c r="AJ46" i="3"/>
  <c r="AJ45" i="3"/>
  <c r="AJ44" i="3"/>
  <c r="AJ43" i="3"/>
  <c r="AJ42" i="3"/>
  <c r="AJ41" i="3"/>
  <c r="AJ40" i="3"/>
  <c r="AJ39" i="3"/>
  <c r="AJ38" i="3"/>
  <c r="AJ35" i="3"/>
  <c r="AJ34" i="3"/>
  <c r="AJ33" i="3"/>
  <c r="AJ32" i="3"/>
  <c r="AJ31" i="3"/>
  <c r="AJ30" i="3"/>
  <c r="AJ29" i="3"/>
  <c r="AJ28" i="3"/>
  <c r="AJ27" i="3"/>
  <c r="AJ26" i="3"/>
  <c r="AJ22" i="3"/>
  <c r="AJ21" i="3"/>
  <c r="AJ20" i="3"/>
  <c r="AJ19" i="3"/>
  <c r="AJ18" i="3"/>
  <c r="AJ17" i="3"/>
  <c r="AJ16" i="3"/>
  <c r="AJ15" i="3"/>
  <c r="AJ14" i="3"/>
  <c r="AJ13" i="3"/>
  <c r="AJ9" i="3"/>
  <c r="AJ8" i="3"/>
  <c r="AJ7" i="3"/>
  <c r="AJ6" i="3"/>
  <c r="AJ5" i="3"/>
  <c r="AJ4" i="3"/>
  <c r="AJ3" i="3"/>
  <c r="AJ2" i="3"/>
  <c r="AY8" i="2" s="1"/>
  <c r="X212" i="3"/>
  <c r="X211" i="3"/>
  <c r="X210" i="3"/>
  <c r="X209" i="3"/>
  <c r="X208" i="3"/>
  <c r="X207" i="3"/>
  <c r="X206" i="3"/>
  <c r="X205" i="3"/>
  <c r="X204" i="3"/>
  <c r="X201" i="3"/>
  <c r="X200" i="3"/>
  <c r="X199" i="3"/>
  <c r="X198" i="3"/>
  <c r="X197" i="3"/>
  <c r="X196" i="3"/>
  <c r="X195" i="3"/>
  <c r="X194" i="3"/>
  <c r="X193" i="3"/>
  <c r="X192" i="3"/>
  <c r="X188" i="3"/>
  <c r="X187" i="3"/>
  <c r="X186" i="3"/>
  <c r="X185" i="3"/>
  <c r="X184" i="3"/>
  <c r="X183" i="3"/>
  <c r="X182" i="3"/>
  <c r="X181" i="3"/>
  <c r="X177" i="3"/>
  <c r="X176" i="3"/>
  <c r="X175" i="3"/>
  <c r="X174" i="3"/>
  <c r="X173" i="3"/>
  <c r="X172" i="3"/>
  <c r="X171" i="3"/>
  <c r="X170" i="3"/>
  <c r="X169" i="3"/>
  <c r="X165" i="3"/>
  <c r="X164" i="3"/>
  <c r="X163" i="3"/>
  <c r="X162" i="3"/>
  <c r="X161" i="3"/>
  <c r="X160" i="3"/>
  <c r="X159" i="3"/>
  <c r="X158" i="3"/>
  <c r="X157" i="3"/>
  <c r="X153" i="3"/>
  <c r="X152" i="3"/>
  <c r="X151" i="3"/>
  <c r="X150" i="3"/>
  <c r="X149" i="3"/>
  <c r="X148" i="3"/>
  <c r="X147" i="3"/>
  <c r="X146" i="3"/>
  <c r="X145" i="3"/>
  <c r="X142" i="3"/>
  <c r="X141" i="3"/>
  <c r="X140" i="3"/>
  <c r="X139" i="3"/>
  <c r="X138" i="3"/>
  <c r="X137" i="3"/>
  <c r="X136" i="3"/>
  <c r="X135" i="3"/>
  <c r="X134" i="3"/>
  <c r="X133" i="3"/>
  <c r="X130" i="3"/>
  <c r="X129" i="3"/>
  <c r="X128" i="3"/>
  <c r="X127" i="3"/>
  <c r="X126" i="3"/>
  <c r="X125" i="3"/>
  <c r="X124" i="3"/>
  <c r="X123" i="3"/>
  <c r="X122" i="3"/>
  <c r="X118" i="3"/>
  <c r="X117" i="3"/>
  <c r="X116" i="3"/>
  <c r="X115" i="3"/>
  <c r="X114" i="3"/>
  <c r="X113" i="3"/>
  <c r="X112" i="3"/>
  <c r="X111" i="3"/>
  <c r="X110" i="3"/>
  <c r="X106" i="3"/>
  <c r="X105" i="3"/>
  <c r="X104" i="3"/>
  <c r="X103" i="3"/>
  <c r="X102" i="3"/>
  <c r="X101" i="3"/>
  <c r="X100" i="3"/>
  <c r="X99" i="3"/>
  <c r="X98" i="3"/>
  <c r="X94" i="3"/>
  <c r="X93" i="3"/>
  <c r="X92" i="3"/>
  <c r="X91" i="3"/>
  <c r="X90" i="3"/>
  <c r="X89" i="3"/>
  <c r="X88" i="3"/>
  <c r="X87" i="3"/>
  <c r="X83" i="3"/>
  <c r="X82" i="3"/>
  <c r="X81" i="3"/>
  <c r="X80" i="3"/>
  <c r="X79" i="3"/>
  <c r="X78" i="3"/>
  <c r="X77" i="3"/>
  <c r="X76" i="3"/>
  <c r="X75" i="3"/>
  <c r="X74" i="3"/>
  <c r="X70" i="3"/>
  <c r="X69" i="3"/>
  <c r="X68" i="3"/>
  <c r="X67" i="3"/>
  <c r="X66" i="3"/>
  <c r="X65" i="3"/>
  <c r="X64" i="3"/>
  <c r="X63" i="3"/>
  <c r="X62" i="3"/>
  <c r="X61" i="3"/>
  <c r="X57" i="3"/>
  <c r="X56" i="3"/>
  <c r="X55" i="3"/>
  <c r="X54" i="3"/>
  <c r="X53" i="3"/>
  <c r="X52" i="3"/>
  <c r="X51" i="3"/>
  <c r="X50" i="3"/>
  <c r="X49" i="3"/>
  <c r="X46" i="3"/>
  <c r="X45" i="3"/>
  <c r="X44" i="3"/>
  <c r="X43" i="3"/>
  <c r="X42" i="3"/>
  <c r="X41" i="3"/>
  <c r="X40" i="3"/>
  <c r="X39" i="3"/>
  <c r="X38" i="3"/>
  <c r="X35" i="3"/>
  <c r="X34" i="3"/>
  <c r="X33" i="3"/>
  <c r="X32" i="3"/>
  <c r="X31" i="3"/>
  <c r="X30" i="3"/>
  <c r="X29" i="3"/>
  <c r="X28" i="3"/>
  <c r="X27" i="3"/>
  <c r="X26" i="3"/>
  <c r="X22" i="3"/>
  <c r="X21" i="3"/>
  <c r="X20" i="3"/>
  <c r="X19" i="3"/>
  <c r="X18" i="3"/>
  <c r="X17" i="3"/>
  <c r="X16" i="3"/>
  <c r="X15" i="3"/>
  <c r="X14" i="3"/>
  <c r="X13" i="3"/>
  <c r="X9" i="3"/>
  <c r="X8" i="3"/>
  <c r="X7" i="3"/>
  <c r="X6" i="3"/>
  <c r="X5" i="3"/>
  <c r="X4" i="3"/>
  <c r="X3" i="3"/>
  <c r="X2" i="3"/>
  <c r="BH6" i="2" s="1"/>
  <c r="W212" i="3"/>
  <c r="W211" i="3"/>
  <c r="W210" i="3"/>
  <c r="W209" i="3"/>
  <c r="W208" i="3"/>
  <c r="W207" i="3"/>
  <c r="W206" i="3"/>
  <c r="W205" i="3"/>
  <c r="W204" i="3"/>
  <c r="W201" i="3"/>
  <c r="W200" i="3"/>
  <c r="W199" i="3"/>
  <c r="W198" i="3"/>
  <c r="W197" i="3"/>
  <c r="W196" i="3"/>
  <c r="W195" i="3"/>
  <c r="W194" i="3"/>
  <c r="W193" i="3"/>
  <c r="W192" i="3"/>
  <c r="W189" i="3"/>
  <c r="W188" i="3"/>
  <c r="W187" i="3"/>
  <c r="W186" i="3"/>
  <c r="W185" i="3"/>
  <c r="W184" i="3"/>
  <c r="W183" i="3"/>
  <c r="W182" i="3"/>
  <c r="W181" i="3"/>
  <c r="W177" i="3"/>
  <c r="W176" i="3"/>
  <c r="W175" i="3"/>
  <c r="W174" i="3"/>
  <c r="W173" i="3"/>
  <c r="W172" i="3"/>
  <c r="W171" i="3"/>
  <c r="W170" i="3"/>
  <c r="W169" i="3"/>
  <c r="W166" i="3"/>
  <c r="W165" i="3"/>
  <c r="W164" i="3"/>
  <c r="W163" i="3"/>
  <c r="W162" i="3"/>
  <c r="W161" i="3"/>
  <c r="W160" i="3"/>
  <c r="W159" i="3"/>
  <c r="W158" i="3"/>
  <c r="W157" i="3"/>
  <c r="W153" i="3"/>
  <c r="W152" i="3"/>
  <c r="W151" i="3"/>
  <c r="W150" i="3"/>
  <c r="W149" i="3"/>
  <c r="W148" i="3"/>
  <c r="W147" i="3"/>
  <c r="W146" i="3"/>
  <c r="W145" i="3"/>
  <c r="W141" i="3"/>
  <c r="W140" i="3"/>
  <c r="W139" i="3"/>
  <c r="W138" i="3"/>
  <c r="W137" i="3"/>
  <c r="W136" i="3"/>
  <c r="W135" i="3"/>
  <c r="W134" i="3"/>
  <c r="W133" i="3"/>
  <c r="W129" i="3"/>
  <c r="W128" i="3"/>
  <c r="W127" i="3"/>
  <c r="W126" i="3"/>
  <c r="W125" i="3"/>
  <c r="W124" i="3"/>
  <c r="W123" i="3"/>
  <c r="W122" i="3"/>
  <c r="W118" i="3"/>
  <c r="W117" i="3"/>
  <c r="W116" i="3"/>
  <c r="W115" i="3"/>
  <c r="W114" i="3"/>
  <c r="W113" i="3"/>
  <c r="W112" i="3"/>
  <c r="W111" i="3"/>
  <c r="W110" i="3"/>
  <c r="W107" i="3"/>
  <c r="W106" i="3"/>
  <c r="W105" i="3"/>
  <c r="W104" i="3"/>
  <c r="W103" i="3"/>
  <c r="W102" i="3"/>
  <c r="W101" i="3"/>
  <c r="W100" i="3"/>
  <c r="W99" i="3"/>
  <c r="W98" i="3"/>
  <c r="W95" i="3"/>
  <c r="W94" i="3"/>
  <c r="W93" i="3"/>
  <c r="W92" i="3"/>
  <c r="W91" i="3"/>
  <c r="W90" i="3"/>
  <c r="W89" i="3"/>
  <c r="W88" i="3"/>
  <c r="W87" i="3"/>
  <c r="W84" i="3"/>
  <c r="W83" i="3"/>
  <c r="W82" i="3"/>
  <c r="W81" i="3"/>
  <c r="W80" i="3"/>
  <c r="W79" i="3"/>
  <c r="W78" i="3"/>
  <c r="W77" i="3"/>
  <c r="W76" i="3"/>
  <c r="W75" i="3"/>
  <c r="W74" i="3"/>
  <c r="W71" i="3"/>
  <c r="W70" i="3"/>
  <c r="W69" i="3"/>
  <c r="W68" i="3"/>
  <c r="W67" i="3"/>
  <c r="W66" i="3"/>
  <c r="W65" i="3"/>
  <c r="W64" i="3"/>
  <c r="W63" i="3"/>
  <c r="W62" i="3"/>
  <c r="W61" i="3"/>
  <c r="W58" i="3"/>
  <c r="W57" i="3"/>
  <c r="W56" i="3"/>
  <c r="W55" i="3"/>
  <c r="W54" i="3"/>
  <c r="W53" i="3"/>
  <c r="W52" i="3"/>
  <c r="W51" i="3"/>
  <c r="W50" i="3"/>
  <c r="W49" i="3"/>
  <c r="W46" i="3"/>
  <c r="W45" i="3"/>
  <c r="W44" i="3"/>
  <c r="W43" i="3"/>
  <c r="W42" i="3"/>
  <c r="W41" i="3"/>
  <c r="W40" i="3"/>
  <c r="W39" i="3"/>
  <c r="W38" i="3"/>
  <c r="W35" i="3"/>
  <c r="W34" i="3"/>
  <c r="W33" i="3"/>
  <c r="W32" i="3"/>
  <c r="W31" i="3"/>
  <c r="W30" i="3"/>
  <c r="W29" i="3"/>
  <c r="W28" i="3"/>
  <c r="W27" i="3"/>
  <c r="W26" i="3"/>
  <c r="W22" i="3"/>
  <c r="W21" i="3"/>
  <c r="W20" i="3"/>
  <c r="W19" i="3"/>
  <c r="W18" i="3"/>
  <c r="W17" i="3"/>
  <c r="W16" i="3"/>
  <c r="W15" i="3"/>
  <c r="W14" i="3"/>
  <c r="W13" i="3"/>
  <c r="W9" i="3"/>
  <c r="W8" i="3"/>
  <c r="W7" i="3"/>
  <c r="W6" i="3"/>
  <c r="W5" i="3"/>
  <c r="W4" i="3"/>
  <c r="W3" i="3"/>
  <c r="AG2" i="3" s="1"/>
  <c r="W2" i="3"/>
  <c r="BE6" i="2" s="1"/>
  <c r="V213" i="3"/>
  <c r="V212" i="3"/>
  <c r="V211" i="3"/>
  <c r="V210" i="3"/>
  <c r="V209" i="3"/>
  <c r="V208" i="3"/>
  <c r="V207" i="3"/>
  <c r="V206" i="3"/>
  <c r="V205" i="3"/>
  <c r="V204" i="3"/>
  <c r="V201" i="3"/>
  <c r="V200" i="3"/>
  <c r="V199" i="3"/>
  <c r="V198" i="3"/>
  <c r="V197" i="3"/>
  <c r="V196" i="3"/>
  <c r="V195" i="3"/>
  <c r="V194" i="3"/>
  <c r="V193" i="3"/>
  <c r="V192" i="3"/>
  <c r="V189" i="3"/>
  <c r="V188" i="3"/>
  <c r="V187" i="3"/>
  <c r="V186" i="3"/>
  <c r="V185" i="3"/>
  <c r="V184" i="3"/>
  <c r="V183" i="3"/>
  <c r="V182" i="3"/>
  <c r="V181" i="3"/>
  <c r="V178" i="3"/>
  <c r="V177" i="3"/>
  <c r="V176" i="3"/>
  <c r="V175" i="3"/>
  <c r="V174" i="3"/>
  <c r="V173" i="3"/>
  <c r="V172" i="3"/>
  <c r="V171" i="3"/>
  <c r="V170" i="3"/>
  <c r="V169" i="3"/>
  <c r="V165" i="3"/>
  <c r="V164" i="3"/>
  <c r="V163" i="3"/>
  <c r="V162" i="3"/>
  <c r="V161" i="3"/>
  <c r="V160" i="3"/>
  <c r="V159" i="3"/>
  <c r="V158" i="3"/>
  <c r="V157" i="3"/>
  <c r="V153" i="3"/>
  <c r="V152" i="3"/>
  <c r="V151" i="3"/>
  <c r="V150" i="3"/>
  <c r="V149" i="3"/>
  <c r="V148" i="3"/>
  <c r="V147" i="3"/>
  <c r="V146" i="3"/>
  <c r="V145" i="3"/>
  <c r="V141" i="3"/>
  <c r="V140" i="3"/>
  <c r="V139" i="3"/>
  <c r="V138" i="3"/>
  <c r="V137" i="3"/>
  <c r="V136" i="3"/>
  <c r="V135" i="3"/>
  <c r="V134" i="3"/>
  <c r="V133" i="3"/>
  <c r="V130" i="3"/>
  <c r="V129" i="3"/>
  <c r="V128" i="3"/>
  <c r="V127" i="3"/>
  <c r="V126" i="3"/>
  <c r="V125" i="3"/>
  <c r="V124" i="3"/>
  <c r="V123" i="3"/>
  <c r="V122" i="3"/>
  <c r="V118" i="3"/>
  <c r="V117" i="3"/>
  <c r="V116" i="3"/>
  <c r="V115" i="3"/>
  <c r="V114" i="3"/>
  <c r="V113" i="3"/>
  <c r="V112" i="3"/>
  <c r="V111" i="3"/>
  <c r="V110" i="3"/>
  <c r="V107" i="3"/>
  <c r="V106" i="3"/>
  <c r="V105" i="3"/>
  <c r="V104" i="3"/>
  <c r="V103" i="3"/>
  <c r="V102" i="3"/>
  <c r="V101" i="3"/>
  <c r="V100" i="3"/>
  <c r="V99" i="3"/>
  <c r="V98" i="3"/>
  <c r="V95" i="3"/>
  <c r="V94" i="3"/>
  <c r="V93" i="3"/>
  <c r="V92" i="3"/>
  <c r="V91" i="3"/>
  <c r="V90" i="3"/>
  <c r="V89" i="3"/>
  <c r="V88" i="3"/>
  <c r="V87" i="3"/>
  <c r="V83" i="3"/>
  <c r="V82" i="3"/>
  <c r="V81" i="3"/>
  <c r="V80" i="3"/>
  <c r="V79" i="3"/>
  <c r="V78" i="3"/>
  <c r="V77" i="3"/>
  <c r="V76" i="3"/>
  <c r="V75" i="3"/>
  <c r="V74" i="3"/>
  <c r="V70" i="3"/>
  <c r="V69" i="3"/>
  <c r="V68" i="3"/>
  <c r="V67" i="3"/>
  <c r="V66" i="3"/>
  <c r="V65" i="3"/>
  <c r="V64" i="3"/>
  <c r="V63" i="3"/>
  <c r="V62" i="3"/>
  <c r="V61" i="3"/>
  <c r="V58" i="3"/>
  <c r="V57" i="3"/>
  <c r="V56" i="3"/>
  <c r="V55" i="3"/>
  <c r="V54" i="3"/>
  <c r="V53" i="3"/>
  <c r="V52" i="3"/>
  <c r="V51" i="3"/>
  <c r="V50" i="3"/>
  <c r="V49" i="3"/>
  <c r="V45" i="3"/>
  <c r="V44" i="3"/>
  <c r="V43" i="3"/>
  <c r="V42" i="3"/>
  <c r="V41" i="3"/>
  <c r="V40" i="3"/>
  <c r="V39" i="3"/>
  <c r="V38" i="3"/>
  <c r="V34" i="3"/>
  <c r="V33" i="3"/>
  <c r="V32" i="3"/>
  <c r="V31" i="3"/>
  <c r="V30" i="3"/>
  <c r="V29" i="3"/>
  <c r="V28" i="3"/>
  <c r="V27" i="3"/>
  <c r="V26" i="3"/>
  <c r="V23" i="3"/>
  <c r="V22" i="3"/>
  <c r="V21" i="3"/>
  <c r="V20" i="3"/>
  <c r="V19" i="3"/>
  <c r="V18" i="3"/>
  <c r="V17" i="3"/>
  <c r="V16" i="3"/>
  <c r="V15" i="3"/>
  <c r="V14" i="3"/>
  <c r="V13" i="3"/>
  <c r="V10" i="3"/>
  <c r="V9" i="3"/>
  <c r="V8" i="3"/>
  <c r="V7" i="3"/>
  <c r="V6" i="3"/>
  <c r="V5" i="3"/>
  <c r="V4" i="3"/>
  <c r="V3" i="3"/>
  <c r="AF2" i="3" s="1"/>
  <c r="V2" i="3"/>
  <c r="BB6" i="2" s="1"/>
  <c r="U213" i="3"/>
  <c r="U212" i="3"/>
  <c r="U211" i="3"/>
  <c r="U210" i="3"/>
  <c r="U209" i="3"/>
  <c r="U208" i="3"/>
  <c r="U207" i="3"/>
  <c r="U206" i="3"/>
  <c r="U205" i="3"/>
  <c r="U204" i="3"/>
  <c r="U200" i="3"/>
  <c r="U199" i="3"/>
  <c r="U198" i="3"/>
  <c r="U197" i="3"/>
  <c r="U196" i="3"/>
  <c r="U195" i="3"/>
  <c r="U194" i="3"/>
  <c r="U193" i="3"/>
  <c r="U192" i="3"/>
  <c r="U189" i="3"/>
  <c r="U188" i="3"/>
  <c r="U187" i="3"/>
  <c r="U186" i="3"/>
  <c r="U185" i="3"/>
  <c r="U184" i="3"/>
  <c r="U183" i="3"/>
  <c r="U182" i="3"/>
  <c r="U181" i="3"/>
  <c r="U178" i="3"/>
  <c r="U177" i="3"/>
  <c r="U176" i="3"/>
  <c r="U175" i="3"/>
  <c r="U174" i="3"/>
  <c r="U173" i="3"/>
  <c r="U172" i="3"/>
  <c r="U171" i="3"/>
  <c r="U170" i="3"/>
  <c r="U169" i="3"/>
  <c r="U165" i="3"/>
  <c r="U164" i="3"/>
  <c r="U163" i="3"/>
  <c r="U162" i="3"/>
  <c r="U161" i="3"/>
  <c r="U160" i="3"/>
  <c r="U159" i="3"/>
  <c r="U158" i="3"/>
  <c r="U157" i="3"/>
  <c r="U154" i="3"/>
  <c r="U153" i="3"/>
  <c r="U152" i="3"/>
  <c r="U151" i="3"/>
  <c r="U150" i="3"/>
  <c r="U149" i="3"/>
  <c r="U148" i="3"/>
  <c r="U147" i="3"/>
  <c r="U146" i="3"/>
  <c r="U145" i="3"/>
  <c r="U142" i="3"/>
  <c r="U141" i="3"/>
  <c r="U140" i="3"/>
  <c r="U139" i="3"/>
  <c r="U138" i="3"/>
  <c r="U137" i="3"/>
  <c r="U136" i="3"/>
  <c r="U135" i="3"/>
  <c r="U134" i="3"/>
  <c r="U133" i="3"/>
  <c r="U130" i="3"/>
  <c r="U129" i="3"/>
  <c r="U128" i="3"/>
  <c r="U127" i="3"/>
  <c r="U126" i="3"/>
  <c r="U125" i="3"/>
  <c r="U124" i="3"/>
  <c r="U123" i="3"/>
  <c r="U122" i="3"/>
  <c r="U119" i="3"/>
  <c r="U118" i="3"/>
  <c r="U117" i="3"/>
  <c r="U116" i="3"/>
  <c r="U115" i="3"/>
  <c r="U114" i="3"/>
  <c r="U113" i="3"/>
  <c r="U112" i="3"/>
  <c r="U111" i="3"/>
  <c r="U110" i="3"/>
  <c r="U107" i="3"/>
  <c r="U106" i="3"/>
  <c r="U105" i="3"/>
  <c r="U104" i="3"/>
  <c r="U103" i="3"/>
  <c r="U102" i="3"/>
  <c r="U101" i="3"/>
  <c r="U100" i="3"/>
  <c r="U99" i="3"/>
  <c r="U98" i="3"/>
  <c r="U94" i="3"/>
  <c r="U93" i="3"/>
  <c r="U92" i="3"/>
  <c r="U91" i="3"/>
  <c r="U90" i="3"/>
  <c r="U89" i="3"/>
  <c r="U88" i="3"/>
  <c r="U87" i="3"/>
  <c r="U83" i="3"/>
  <c r="U82" i="3"/>
  <c r="U81" i="3"/>
  <c r="U80" i="3"/>
  <c r="U79" i="3"/>
  <c r="U78" i="3"/>
  <c r="U77" i="3"/>
  <c r="U76" i="3"/>
  <c r="U75" i="3"/>
  <c r="U74" i="3"/>
  <c r="U70" i="3"/>
  <c r="U69" i="3"/>
  <c r="U68" i="3"/>
  <c r="U67" i="3"/>
  <c r="U66" i="3"/>
  <c r="U65" i="3"/>
  <c r="U64" i="3"/>
  <c r="U63" i="3"/>
  <c r="U62" i="3"/>
  <c r="U61" i="3"/>
  <c r="U58" i="3"/>
  <c r="U57" i="3"/>
  <c r="U56" i="3"/>
  <c r="U55" i="3"/>
  <c r="U54" i="3"/>
  <c r="U53" i="3"/>
  <c r="U52" i="3"/>
  <c r="U51" i="3"/>
  <c r="U50" i="3"/>
  <c r="U49" i="3"/>
  <c r="U46" i="3"/>
  <c r="U45" i="3"/>
  <c r="U44" i="3"/>
  <c r="U43" i="3"/>
  <c r="U42" i="3"/>
  <c r="U41" i="3"/>
  <c r="U40" i="3"/>
  <c r="U39" i="3"/>
  <c r="U38" i="3"/>
  <c r="U35" i="3"/>
  <c r="U34" i="3"/>
  <c r="U33" i="3"/>
  <c r="U32" i="3"/>
  <c r="U31" i="3"/>
  <c r="U30" i="3"/>
  <c r="U29" i="3"/>
  <c r="U28" i="3"/>
  <c r="U27" i="3"/>
  <c r="U26" i="3"/>
  <c r="U22" i="3"/>
  <c r="U21" i="3"/>
  <c r="U20" i="3"/>
  <c r="U19" i="3"/>
  <c r="U18" i="3"/>
  <c r="U17" i="3"/>
  <c r="U16" i="3"/>
  <c r="U15" i="3"/>
  <c r="U14" i="3"/>
  <c r="U13" i="3"/>
  <c r="U9" i="3"/>
  <c r="U8" i="3"/>
  <c r="U7" i="3"/>
  <c r="U6" i="3"/>
  <c r="U5" i="3"/>
  <c r="U4" i="3"/>
  <c r="U3" i="3"/>
  <c r="AE2" i="3" s="1"/>
  <c r="U2" i="3"/>
  <c r="AT6" i="3" s="1"/>
  <c r="S213" i="3"/>
  <c r="S212" i="3"/>
  <c r="S211" i="3"/>
  <c r="S210" i="3"/>
  <c r="S209" i="3"/>
  <c r="S208" i="3"/>
  <c r="S207" i="3"/>
  <c r="S206" i="3"/>
  <c r="S205" i="3"/>
  <c r="S204" i="3"/>
  <c r="S201" i="3"/>
  <c r="S200" i="3"/>
  <c r="S199" i="3"/>
  <c r="S198" i="3"/>
  <c r="S197" i="3"/>
  <c r="S196" i="3"/>
  <c r="S195" i="3"/>
  <c r="S194" i="3"/>
  <c r="S193" i="3"/>
  <c r="S192" i="3"/>
  <c r="S189" i="3"/>
  <c r="S188" i="3"/>
  <c r="S187" i="3"/>
  <c r="S186" i="3"/>
  <c r="S185" i="3"/>
  <c r="S184" i="3"/>
  <c r="S183" i="3"/>
  <c r="S182" i="3"/>
  <c r="S181" i="3"/>
  <c r="S178" i="3"/>
  <c r="S177" i="3"/>
  <c r="S176" i="3"/>
  <c r="S175" i="3"/>
  <c r="S174" i="3"/>
  <c r="S173" i="3"/>
  <c r="S172" i="3"/>
  <c r="S171" i="3"/>
  <c r="S170" i="3"/>
  <c r="S169" i="3"/>
  <c r="S165" i="3"/>
  <c r="S164" i="3"/>
  <c r="S163" i="3"/>
  <c r="S162" i="3"/>
  <c r="S161" i="3"/>
  <c r="S160" i="3"/>
  <c r="S159" i="3"/>
  <c r="S158" i="3"/>
  <c r="S157" i="3"/>
  <c r="S154" i="3"/>
  <c r="S153" i="3"/>
  <c r="S152" i="3"/>
  <c r="S151" i="3"/>
  <c r="S150" i="3"/>
  <c r="S149" i="3"/>
  <c r="S148" i="3"/>
  <c r="S147" i="3"/>
  <c r="S146" i="3"/>
  <c r="S145" i="3"/>
  <c r="S142" i="3"/>
  <c r="S141" i="3"/>
  <c r="S140" i="3"/>
  <c r="S139" i="3"/>
  <c r="S138" i="3"/>
  <c r="S137" i="3"/>
  <c r="S136" i="3"/>
  <c r="S135" i="3"/>
  <c r="S134" i="3"/>
  <c r="S133" i="3"/>
  <c r="S131" i="3"/>
  <c r="S130" i="3"/>
  <c r="S129" i="3"/>
  <c r="S128" i="3"/>
  <c r="S127" i="3"/>
  <c r="S126" i="3"/>
  <c r="S125" i="3"/>
  <c r="S124" i="3"/>
  <c r="S123" i="3"/>
  <c r="S122" i="3"/>
  <c r="S119" i="3"/>
  <c r="S118" i="3"/>
  <c r="S117" i="3"/>
  <c r="S116" i="3"/>
  <c r="S115" i="3"/>
  <c r="S114" i="3"/>
  <c r="S113" i="3"/>
  <c r="S112" i="3"/>
  <c r="S111" i="3"/>
  <c r="S110" i="3"/>
  <c r="S107" i="3"/>
  <c r="S106" i="3"/>
  <c r="S105" i="3"/>
  <c r="S104" i="3"/>
  <c r="S103" i="3"/>
  <c r="S102" i="3"/>
  <c r="S101" i="3"/>
  <c r="S100" i="3"/>
  <c r="S99" i="3"/>
  <c r="S98" i="3"/>
  <c r="S95" i="3"/>
  <c r="S94" i="3"/>
  <c r="S93" i="3"/>
  <c r="S92" i="3"/>
  <c r="S91" i="3"/>
  <c r="S90" i="3"/>
  <c r="S89" i="3"/>
  <c r="S88" i="3"/>
  <c r="S87" i="3"/>
  <c r="S83" i="3"/>
  <c r="S82" i="3"/>
  <c r="S81" i="3"/>
  <c r="S80" i="3"/>
  <c r="S79" i="3"/>
  <c r="S78" i="3"/>
  <c r="S77" i="3"/>
  <c r="S76" i="3"/>
  <c r="S75" i="3"/>
  <c r="S74" i="3"/>
  <c r="S70" i="3"/>
  <c r="S69" i="3"/>
  <c r="S68" i="3"/>
  <c r="S67" i="3"/>
  <c r="S66" i="3"/>
  <c r="S65" i="3"/>
  <c r="S64" i="3"/>
  <c r="S63" i="3"/>
  <c r="S62" i="3"/>
  <c r="S61" i="3"/>
  <c r="S58" i="3"/>
  <c r="S57" i="3"/>
  <c r="S56" i="3"/>
  <c r="S55" i="3"/>
  <c r="S54" i="3"/>
  <c r="S53" i="3"/>
  <c r="S52" i="3"/>
  <c r="S51" i="3"/>
  <c r="S50" i="3"/>
  <c r="S49" i="3"/>
  <c r="S46" i="3"/>
  <c r="S45" i="3"/>
  <c r="S44" i="3"/>
  <c r="S43" i="3"/>
  <c r="S42" i="3"/>
  <c r="S41" i="3"/>
  <c r="S40" i="3"/>
  <c r="S39" i="3"/>
  <c r="S38" i="3"/>
  <c r="S35" i="3"/>
  <c r="S34" i="3"/>
  <c r="S33" i="3"/>
  <c r="S32" i="3"/>
  <c r="S31" i="3"/>
  <c r="S30" i="3"/>
  <c r="S29" i="3"/>
  <c r="S28" i="3"/>
  <c r="S27" i="3"/>
  <c r="S26" i="3"/>
  <c r="S23" i="3"/>
  <c r="S22" i="3"/>
  <c r="S21" i="3"/>
  <c r="S20" i="3"/>
  <c r="S19" i="3"/>
  <c r="S18" i="3"/>
  <c r="S17" i="3"/>
  <c r="S16" i="3"/>
  <c r="S15" i="3"/>
  <c r="S14" i="3"/>
  <c r="S13" i="3"/>
  <c r="S10" i="3"/>
  <c r="S9" i="3"/>
  <c r="S8" i="3"/>
  <c r="S7" i="3"/>
  <c r="S6" i="3"/>
  <c r="S5" i="3"/>
  <c r="S4" i="3"/>
  <c r="S3" i="3"/>
  <c r="BH5" i="2" s="1"/>
  <c r="S2" i="3"/>
  <c r="BI5" i="2" s="1"/>
  <c r="R213" i="3"/>
  <c r="R212" i="3"/>
  <c r="R211" i="3"/>
  <c r="R210" i="3"/>
  <c r="R209" i="3"/>
  <c r="R208" i="3"/>
  <c r="R207" i="3"/>
  <c r="R206" i="3"/>
  <c r="R205" i="3"/>
  <c r="R204" i="3"/>
  <c r="R201" i="3"/>
  <c r="R200" i="3"/>
  <c r="R199" i="3"/>
  <c r="R198" i="3"/>
  <c r="R197" i="3"/>
  <c r="R196" i="3"/>
  <c r="R195" i="3"/>
  <c r="R194" i="3"/>
  <c r="R193" i="3"/>
  <c r="R192" i="3"/>
  <c r="R189" i="3"/>
  <c r="R188" i="3"/>
  <c r="R187" i="3"/>
  <c r="R186" i="3"/>
  <c r="R185" i="3"/>
  <c r="R184" i="3"/>
  <c r="R183" i="3"/>
  <c r="R182" i="3"/>
  <c r="R181" i="3"/>
  <c r="R178" i="3"/>
  <c r="R177" i="3"/>
  <c r="R176" i="3"/>
  <c r="R175" i="3"/>
  <c r="R174" i="3"/>
  <c r="R173" i="3"/>
  <c r="R172" i="3"/>
  <c r="R171" i="3"/>
  <c r="R170" i="3"/>
  <c r="R169" i="3"/>
  <c r="R166" i="3"/>
  <c r="R165" i="3"/>
  <c r="R164" i="3"/>
  <c r="R163" i="3"/>
  <c r="R162" i="3"/>
  <c r="R161" i="3"/>
  <c r="R160" i="3"/>
  <c r="R159" i="3"/>
  <c r="R158" i="3"/>
  <c r="R157" i="3"/>
  <c r="R154" i="3"/>
  <c r="R153" i="3"/>
  <c r="R152" i="3"/>
  <c r="R151" i="3"/>
  <c r="R150" i="3"/>
  <c r="R149" i="3"/>
  <c r="R148" i="3"/>
  <c r="R147" i="3"/>
  <c r="R146" i="3"/>
  <c r="R145" i="3"/>
  <c r="R142" i="3"/>
  <c r="R141" i="3"/>
  <c r="R140" i="3"/>
  <c r="R139" i="3"/>
  <c r="R138" i="3"/>
  <c r="R137" i="3"/>
  <c r="R136" i="3"/>
  <c r="R135" i="3"/>
  <c r="R134" i="3"/>
  <c r="R133" i="3"/>
  <c r="R130" i="3"/>
  <c r="R129" i="3"/>
  <c r="R128" i="3"/>
  <c r="R127" i="3"/>
  <c r="R126" i="3"/>
  <c r="R125" i="3"/>
  <c r="R124" i="3"/>
  <c r="R123" i="3"/>
  <c r="R122" i="3"/>
  <c r="R119" i="3"/>
  <c r="R118" i="3"/>
  <c r="R117" i="3"/>
  <c r="R116" i="3"/>
  <c r="R115" i="3"/>
  <c r="R114" i="3"/>
  <c r="R113" i="3"/>
  <c r="R112" i="3"/>
  <c r="R111" i="3"/>
  <c r="R110" i="3"/>
  <c r="R107" i="3"/>
  <c r="R106" i="3"/>
  <c r="R105" i="3"/>
  <c r="R104" i="3"/>
  <c r="R103" i="3"/>
  <c r="R102" i="3"/>
  <c r="R101" i="3"/>
  <c r="R100" i="3"/>
  <c r="R99" i="3"/>
  <c r="R98" i="3"/>
  <c r="R96" i="3"/>
  <c r="R95" i="3"/>
  <c r="R94" i="3"/>
  <c r="R93" i="3"/>
  <c r="R92" i="3"/>
  <c r="R91" i="3"/>
  <c r="R90" i="3"/>
  <c r="R89" i="3"/>
  <c r="R88" i="3"/>
  <c r="R87" i="3"/>
  <c r="R84" i="3"/>
  <c r="R83" i="3"/>
  <c r="R82" i="3"/>
  <c r="R81" i="3"/>
  <c r="R80" i="3"/>
  <c r="R79" i="3"/>
  <c r="R78" i="3"/>
  <c r="R77" i="3"/>
  <c r="R76" i="3"/>
  <c r="R75" i="3"/>
  <c r="R74" i="3"/>
  <c r="R71" i="3"/>
  <c r="R70" i="3"/>
  <c r="R69" i="3"/>
  <c r="R68" i="3"/>
  <c r="R67" i="3"/>
  <c r="R66" i="3"/>
  <c r="R65" i="3"/>
  <c r="R64" i="3"/>
  <c r="R63" i="3"/>
  <c r="R62" i="3"/>
  <c r="R61" i="3"/>
  <c r="R59" i="3"/>
  <c r="R58" i="3"/>
  <c r="R57" i="3"/>
  <c r="R56" i="3"/>
  <c r="R55" i="3"/>
  <c r="R54" i="3"/>
  <c r="R53" i="3"/>
  <c r="R52" i="3"/>
  <c r="R51" i="3"/>
  <c r="R50" i="3"/>
  <c r="R49" i="3"/>
  <c r="R46" i="3"/>
  <c r="R45" i="3"/>
  <c r="R44" i="3"/>
  <c r="R43" i="3"/>
  <c r="R42" i="3"/>
  <c r="R41" i="3"/>
  <c r="R40" i="3"/>
  <c r="R39" i="3"/>
  <c r="R38" i="3"/>
  <c r="R35" i="3"/>
  <c r="R34" i="3"/>
  <c r="R33" i="3"/>
  <c r="R32" i="3"/>
  <c r="R31" i="3"/>
  <c r="R30" i="3"/>
  <c r="R29" i="3"/>
  <c r="R28" i="3"/>
  <c r="R27" i="3"/>
  <c r="R26" i="3"/>
  <c r="R23" i="3"/>
  <c r="R22" i="3"/>
  <c r="R21" i="3"/>
  <c r="R20" i="3"/>
  <c r="R19" i="3"/>
  <c r="R18" i="3"/>
  <c r="R17" i="3"/>
  <c r="R16" i="3"/>
  <c r="R15" i="3"/>
  <c r="R14" i="3"/>
  <c r="R13" i="3"/>
  <c r="R10" i="3"/>
  <c r="R9" i="3"/>
  <c r="R8" i="3"/>
  <c r="R7" i="3"/>
  <c r="R6" i="3"/>
  <c r="R5" i="3"/>
  <c r="R4" i="3"/>
  <c r="R3" i="3"/>
  <c r="R2" i="3"/>
  <c r="BE5" i="2" s="1"/>
  <c r="Q214" i="3"/>
  <c r="Q213" i="3"/>
  <c r="Q212" i="3"/>
  <c r="Q211" i="3"/>
  <c r="Q210" i="3"/>
  <c r="Q209" i="3"/>
  <c r="Q208" i="3"/>
  <c r="Q207" i="3"/>
  <c r="Q206" i="3"/>
  <c r="Q205" i="3"/>
  <c r="Q204" i="3"/>
  <c r="Q202" i="3"/>
  <c r="Q201" i="3"/>
  <c r="Q200" i="3"/>
  <c r="Q199" i="3"/>
  <c r="Q198" i="3"/>
  <c r="Q197" i="3"/>
  <c r="Q196" i="3"/>
  <c r="Q195" i="3"/>
  <c r="Q194" i="3"/>
  <c r="Q193" i="3"/>
  <c r="Q192" i="3"/>
  <c r="Q190" i="3"/>
  <c r="Q189" i="3"/>
  <c r="Q188" i="3"/>
  <c r="Q187" i="3"/>
  <c r="Q186" i="3"/>
  <c r="Q185" i="3"/>
  <c r="Q184" i="3"/>
  <c r="Q183" i="3"/>
  <c r="Q182" i="3"/>
  <c r="Q181" i="3"/>
  <c r="Q179" i="3"/>
  <c r="Q178" i="3"/>
  <c r="Q177" i="3"/>
  <c r="Q176" i="3"/>
  <c r="Q175" i="3"/>
  <c r="Q174" i="3"/>
  <c r="Q173" i="3"/>
  <c r="Q172" i="3"/>
  <c r="Q171" i="3"/>
  <c r="Q170" i="3"/>
  <c r="Q169" i="3"/>
  <c r="Q166" i="3"/>
  <c r="Q165" i="3"/>
  <c r="Q164" i="3"/>
  <c r="Q163" i="3"/>
  <c r="Q162" i="3"/>
  <c r="Q161" i="3"/>
  <c r="Q160" i="3"/>
  <c r="Q159" i="3"/>
  <c r="Q158" i="3"/>
  <c r="Q157" i="3"/>
  <c r="Q154" i="3"/>
  <c r="Q153" i="3"/>
  <c r="Q152" i="3"/>
  <c r="Q151" i="3"/>
  <c r="Q150" i="3"/>
  <c r="Q149" i="3"/>
  <c r="Q148" i="3"/>
  <c r="Q147" i="3"/>
  <c r="Q146" i="3"/>
  <c r="Q145" i="3"/>
  <c r="Q142" i="3"/>
  <c r="Q141" i="3"/>
  <c r="Q140" i="3"/>
  <c r="Q139" i="3"/>
  <c r="Q138" i="3"/>
  <c r="Q137" i="3"/>
  <c r="Q136" i="3"/>
  <c r="Q135" i="3"/>
  <c r="Q134" i="3"/>
  <c r="Q133" i="3"/>
  <c r="Q131" i="3"/>
  <c r="Q130" i="3"/>
  <c r="Q129" i="3"/>
  <c r="Q128" i="3"/>
  <c r="Q127" i="3"/>
  <c r="Q126" i="3"/>
  <c r="Q125" i="3"/>
  <c r="Q124" i="3"/>
  <c r="Q123" i="3"/>
  <c r="Q122" i="3"/>
  <c r="Q119" i="3"/>
  <c r="Q118" i="3"/>
  <c r="Q117" i="3"/>
  <c r="Q116" i="3"/>
  <c r="Q115" i="3"/>
  <c r="Q114" i="3"/>
  <c r="Q113" i="3"/>
  <c r="Q112" i="3"/>
  <c r="Q111" i="3"/>
  <c r="Q110" i="3"/>
  <c r="Q108" i="3"/>
  <c r="Q107" i="3"/>
  <c r="Q106" i="3"/>
  <c r="Q105" i="3"/>
  <c r="Q104" i="3"/>
  <c r="Q103" i="3"/>
  <c r="Q102" i="3"/>
  <c r="Q101" i="3"/>
  <c r="Q100" i="3"/>
  <c r="Q99" i="3"/>
  <c r="Q98" i="3"/>
  <c r="Q95" i="3"/>
  <c r="Q94" i="3"/>
  <c r="Q93" i="3"/>
  <c r="Q92" i="3"/>
  <c r="Q91" i="3"/>
  <c r="Q90" i="3"/>
  <c r="Q89" i="3"/>
  <c r="Q88" i="3"/>
  <c r="Q87" i="3"/>
  <c r="Q84" i="3"/>
  <c r="Q83" i="3"/>
  <c r="Q82" i="3"/>
  <c r="Q81" i="3"/>
  <c r="Q80" i="3"/>
  <c r="Q79" i="3"/>
  <c r="Q78" i="3"/>
  <c r="Q77" i="3"/>
  <c r="Q76" i="3"/>
  <c r="Q75" i="3"/>
  <c r="Q74" i="3"/>
  <c r="Q71" i="3"/>
  <c r="Q70" i="3"/>
  <c r="Q69" i="3"/>
  <c r="Q68" i="3"/>
  <c r="Q67" i="3"/>
  <c r="Q66" i="3"/>
  <c r="Q65" i="3"/>
  <c r="Q64" i="3"/>
  <c r="Q63" i="3"/>
  <c r="Q62" i="3"/>
  <c r="Q61" i="3"/>
  <c r="Q59" i="3"/>
  <c r="Q58" i="3"/>
  <c r="Q57" i="3"/>
  <c r="Q56" i="3"/>
  <c r="Q55" i="3"/>
  <c r="Q54" i="3"/>
  <c r="Q53" i="3"/>
  <c r="Q52" i="3"/>
  <c r="Q51" i="3"/>
  <c r="Q50" i="3"/>
  <c r="Q49" i="3"/>
  <c r="Q46" i="3"/>
  <c r="Q45" i="3"/>
  <c r="Q44" i="3"/>
  <c r="Q43" i="3"/>
  <c r="Q42" i="3"/>
  <c r="Q41" i="3"/>
  <c r="Q40" i="3"/>
  <c r="Q39" i="3"/>
  <c r="Q38" i="3"/>
  <c r="Q35" i="3"/>
  <c r="Q34" i="3"/>
  <c r="Q33" i="3"/>
  <c r="Q32" i="3"/>
  <c r="Q31" i="3"/>
  <c r="Q30" i="3"/>
  <c r="Q29" i="3"/>
  <c r="Q28" i="3"/>
  <c r="Q27" i="3"/>
  <c r="Q26" i="3"/>
  <c r="Q24" i="3"/>
  <c r="Q23" i="3"/>
  <c r="Q22" i="3"/>
  <c r="Q21" i="3"/>
  <c r="Q20" i="3"/>
  <c r="Q19" i="3"/>
  <c r="Q18" i="3"/>
  <c r="Q17" i="3"/>
  <c r="Q16" i="3"/>
  <c r="Q15" i="3"/>
  <c r="Q14" i="3"/>
  <c r="Q13" i="3"/>
  <c r="Q11" i="3"/>
  <c r="Q10" i="3"/>
  <c r="Q9" i="3"/>
  <c r="Q8" i="3"/>
  <c r="Q7" i="3"/>
  <c r="Q6" i="3"/>
  <c r="Q5" i="3"/>
  <c r="BB5" i="2" s="1"/>
  <c r="Q4" i="3"/>
  <c r="Q3" i="3"/>
  <c r="Q2" i="3"/>
  <c r="P213" i="3"/>
  <c r="P212" i="3"/>
  <c r="P211" i="3"/>
  <c r="P210" i="3"/>
  <c r="P209" i="3"/>
  <c r="P208" i="3"/>
  <c r="P207" i="3"/>
  <c r="P206" i="3"/>
  <c r="P205" i="3"/>
  <c r="P204" i="3"/>
  <c r="P201" i="3"/>
  <c r="P200" i="3"/>
  <c r="P199" i="3"/>
  <c r="P198" i="3"/>
  <c r="P197" i="3"/>
  <c r="P196" i="3"/>
  <c r="P195" i="3"/>
  <c r="P194" i="3"/>
  <c r="P193" i="3"/>
  <c r="P192" i="3"/>
  <c r="P190" i="3"/>
  <c r="P189" i="3"/>
  <c r="P188" i="3"/>
  <c r="P187" i="3"/>
  <c r="P186" i="3"/>
  <c r="P185" i="3"/>
  <c r="P184" i="3"/>
  <c r="P183" i="3"/>
  <c r="P182" i="3"/>
  <c r="P181" i="3"/>
  <c r="P178" i="3"/>
  <c r="P177" i="3"/>
  <c r="P176" i="3"/>
  <c r="P175" i="3"/>
  <c r="P174" i="3"/>
  <c r="P173" i="3"/>
  <c r="P172" i="3"/>
  <c r="P171" i="3"/>
  <c r="P170" i="3"/>
  <c r="P169" i="3"/>
  <c r="P166" i="3"/>
  <c r="P165" i="3"/>
  <c r="P164" i="3"/>
  <c r="P163" i="3"/>
  <c r="P162" i="3"/>
  <c r="P161" i="3"/>
  <c r="P160" i="3"/>
  <c r="P159" i="3"/>
  <c r="P158" i="3"/>
  <c r="P157" i="3"/>
  <c r="P154" i="3"/>
  <c r="P153" i="3"/>
  <c r="P152" i="3"/>
  <c r="P151" i="3"/>
  <c r="P150" i="3"/>
  <c r="P149" i="3"/>
  <c r="P148" i="3"/>
  <c r="P147" i="3"/>
  <c r="P146" i="3"/>
  <c r="P145" i="3"/>
  <c r="P143" i="3"/>
  <c r="P142" i="3"/>
  <c r="P141" i="3"/>
  <c r="P140" i="3"/>
  <c r="P139" i="3"/>
  <c r="P138" i="3"/>
  <c r="P137" i="3"/>
  <c r="P136" i="3"/>
  <c r="P135" i="3"/>
  <c r="P134" i="3"/>
  <c r="P133" i="3"/>
  <c r="P130" i="3"/>
  <c r="P129" i="3"/>
  <c r="P128" i="3"/>
  <c r="P127" i="3"/>
  <c r="P126" i="3"/>
  <c r="P125" i="3"/>
  <c r="P124" i="3"/>
  <c r="P123" i="3"/>
  <c r="P122" i="3"/>
  <c r="P119" i="3"/>
  <c r="P118" i="3"/>
  <c r="P117" i="3"/>
  <c r="P116" i="3"/>
  <c r="P115" i="3"/>
  <c r="P114" i="3"/>
  <c r="P113" i="3"/>
  <c r="P112" i="3"/>
  <c r="P111" i="3"/>
  <c r="P110" i="3"/>
  <c r="P108" i="3"/>
  <c r="P107" i="3"/>
  <c r="P106" i="3"/>
  <c r="P105" i="3"/>
  <c r="P104" i="3"/>
  <c r="P103" i="3"/>
  <c r="P102" i="3"/>
  <c r="P101" i="3"/>
  <c r="P100" i="3"/>
  <c r="P99" i="3"/>
  <c r="P98" i="3"/>
  <c r="P95" i="3"/>
  <c r="P94" i="3"/>
  <c r="P93" i="3"/>
  <c r="P92" i="3"/>
  <c r="P91" i="3"/>
  <c r="P90" i="3"/>
  <c r="P89" i="3"/>
  <c r="P88" i="3"/>
  <c r="P87" i="3"/>
  <c r="P84" i="3"/>
  <c r="P83" i="3"/>
  <c r="P82" i="3"/>
  <c r="P81" i="3"/>
  <c r="P80" i="3"/>
  <c r="P79" i="3"/>
  <c r="P78" i="3"/>
  <c r="P77" i="3"/>
  <c r="P76" i="3"/>
  <c r="P75" i="3"/>
  <c r="P74" i="3"/>
  <c r="P71" i="3"/>
  <c r="P70" i="3"/>
  <c r="P69" i="3"/>
  <c r="P68" i="3"/>
  <c r="P67" i="3"/>
  <c r="P66" i="3"/>
  <c r="P65" i="3"/>
  <c r="P64" i="3"/>
  <c r="P63" i="3"/>
  <c r="P62" i="3"/>
  <c r="P61" i="3"/>
  <c r="P58" i="3"/>
  <c r="P57" i="3"/>
  <c r="P56" i="3"/>
  <c r="P55" i="3"/>
  <c r="P54" i="3"/>
  <c r="P53" i="3"/>
  <c r="P52" i="3"/>
  <c r="P51" i="3"/>
  <c r="P50" i="3"/>
  <c r="P49" i="3"/>
  <c r="P47" i="3"/>
  <c r="P46" i="3"/>
  <c r="P45" i="3"/>
  <c r="P44" i="3"/>
  <c r="P43" i="3"/>
  <c r="P42" i="3"/>
  <c r="P41" i="3"/>
  <c r="P40" i="3"/>
  <c r="P39" i="3"/>
  <c r="P38" i="3"/>
  <c r="P36" i="3"/>
  <c r="P35" i="3"/>
  <c r="P34" i="3"/>
  <c r="P33" i="3"/>
  <c r="P32" i="3"/>
  <c r="P31" i="3"/>
  <c r="P30" i="3"/>
  <c r="P29" i="3"/>
  <c r="P28" i="3"/>
  <c r="P27" i="3"/>
  <c r="P26" i="3"/>
  <c r="P22" i="3"/>
  <c r="P21" i="3"/>
  <c r="P20" i="3"/>
  <c r="P19" i="3"/>
  <c r="P18" i="3"/>
  <c r="P17" i="3"/>
  <c r="P16" i="3"/>
  <c r="AY5" i="2" s="1"/>
  <c r="P15" i="3"/>
  <c r="P14" i="3"/>
  <c r="P13" i="3"/>
  <c r="P9" i="3"/>
  <c r="P8" i="3"/>
  <c r="P7" i="3"/>
  <c r="P6" i="3"/>
  <c r="P5" i="3"/>
  <c r="P4" i="3"/>
  <c r="AZ5" i="2" s="1"/>
  <c r="P3" i="3"/>
  <c r="P2" i="3"/>
  <c r="N212" i="3"/>
  <c r="N211" i="3"/>
  <c r="N210" i="3"/>
  <c r="N209" i="3"/>
  <c r="N208" i="3"/>
  <c r="N207" i="3"/>
  <c r="N206" i="3"/>
  <c r="N205" i="3"/>
  <c r="N204" i="3"/>
  <c r="N201" i="3"/>
  <c r="N200" i="3"/>
  <c r="N199" i="3"/>
  <c r="N198" i="3"/>
  <c r="N197" i="3"/>
  <c r="N196" i="3"/>
  <c r="N195" i="3"/>
  <c r="N194" i="3"/>
  <c r="N193" i="3"/>
  <c r="N192" i="3"/>
  <c r="N188" i="3"/>
  <c r="N187" i="3"/>
  <c r="N186" i="3"/>
  <c r="N185" i="3"/>
  <c r="N184" i="3"/>
  <c r="N183" i="3"/>
  <c r="N182" i="3"/>
  <c r="N181" i="3"/>
  <c r="N177" i="3"/>
  <c r="N176" i="3"/>
  <c r="N175" i="3"/>
  <c r="N174" i="3"/>
  <c r="N173" i="3"/>
  <c r="N172" i="3"/>
  <c r="N171" i="3"/>
  <c r="N170" i="3"/>
  <c r="N169" i="3"/>
  <c r="N165" i="3"/>
  <c r="N164" i="3"/>
  <c r="N163" i="3"/>
  <c r="N162" i="3"/>
  <c r="N161" i="3"/>
  <c r="N160" i="3"/>
  <c r="N159" i="3"/>
  <c r="N158" i="3"/>
  <c r="N157" i="3"/>
  <c r="N153" i="3"/>
  <c r="N152" i="3"/>
  <c r="N151" i="3"/>
  <c r="N150" i="3"/>
  <c r="N149" i="3"/>
  <c r="N148" i="3"/>
  <c r="N147" i="3"/>
  <c r="N146" i="3"/>
  <c r="N145" i="3"/>
  <c r="N142" i="3"/>
  <c r="N141" i="3"/>
  <c r="N140" i="3"/>
  <c r="N139" i="3"/>
  <c r="N138" i="3"/>
  <c r="N137" i="3"/>
  <c r="N136" i="3"/>
  <c r="N135" i="3"/>
  <c r="N134" i="3"/>
  <c r="N133" i="3"/>
  <c r="N130" i="3"/>
  <c r="N129" i="3"/>
  <c r="N128" i="3"/>
  <c r="N127" i="3"/>
  <c r="N126" i="3"/>
  <c r="N125" i="3"/>
  <c r="N124" i="3"/>
  <c r="N123" i="3"/>
  <c r="N122" i="3"/>
  <c r="N118" i="3"/>
  <c r="N117" i="3"/>
  <c r="N116" i="3"/>
  <c r="N115" i="3"/>
  <c r="N114" i="3"/>
  <c r="N113" i="3"/>
  <c r="N112" i="3"/>
  <c r="N111" i="3"/>
  <c r="N110" i="3"/>
  <c r="N106" i="3"/>
  <c r="N105" i="3"/>
  <c r="N104" i="3"/>
  <c r="N103" i="3"/>
  <c r="N102" i="3"/>
  <c r="N101" i="3"/>
  <c r="N100" i="3"/>
  <c r="N99" i="3"/>
  <c r="N98" i="3"/>
  <c r="N94" i="3"/>
  <c r="N93" i="3"/>
  <c r="N92" i="3"/>
  <c r="N91" i="3"/>
  <c r="N90" i="3"/>
  <c r="N89" i="3"/>
  <c r="N88" i="3"/>
  <c r="N87" i="3"/>
  <c r="N83" i="3"/>
  <c r="N82" i="3"/>
  <c r="N81" i="3"/>
  <c r="N80" i="3"/>
  <c r="N79" i="3"/>
  <c r="N78" i="3"/>
  <c r="N77" i="3"/>
  <c r="N76" i="3"/>
  <c r="N75" i="3"/>
  <c r="N74" i="3"/>
  <c r="N70" i="3"/>
  <c r="N69" i="3"/>
  <c r="N68" i="3"/>
  <c r="N67" i="3"/>
  <c r="N66" i="3"/>
  <c r="N65" i="3"/>
  <c r="N64" i="3"/>
  <c r="N63" i="3"/>
  <c r="N62" i="3"/>
  <c r="N61" i="3"/>
  <c r="N57" i="3"/>
  <c r="N56" i="3"/>
  <c r="N55" i="3"/>
  <c r="N54" i="3"/>
  <c r="N53" i="3"/>
  <c r="N52" i="3"/>
  <c r="N51" i="3"/>
  <c r="N50" i="3"/>
  <c r="N49" i="3"/>
  <c r="N46" i="3"/>
  <c r="N45" i="3"/>
  <c r="N44" i="3"/>
  <c r="N43" i="3"/>
  <c r="N42" i="3"/>
  <c r="N41" i="3"/>
  <c r="N40" i="3"/>
  <c r="N39" i="3"/>
  <c r="N38" i="3"/>
  <c r="N35" i="3"/>
  <c r="N34" i="3"/>
  <c r="N33" i="3"/>
  <c r="N32" i="3"/>
  <c r="N31" i="3"/>
  <c r="N30" i="3"/>
  <c r="N29" i="3"/>
  <c r="N28" i="3"/>
  <c r="N27" i="3"/>
  <c r="N26" i="3"/>
  <c r="N22" i="3"/>
  <c r="N21" i="3"/>
  <c r="N20" i="3"/>
  <c r="N19" i="3"/>
  <c r="N18" i="3"/>
  <c r="N17" i="3"/>
  <c r="N16" i="3"/>
  <c r="N15" i="3"/>
  <c r="N14" i="3"/>
  <c r="N13" i="3"/>
  <c r="N9" i="3"/>
  <c r="N8" i="3"/>
  <c r="BH4" i="2" s="1"/>
  <c r="N7" i="3"/>
  <c r="BI4" i="2" s="1"/>
  <c r="N6" i="3"/>
  <c r="N5" i="3"/>
  <c r="N4" i="3"/>
  <c r="N3" i="3"/>
  <c r="N2" i="3"/>
  <c r="M212" i="3"/>
  <c r="M211" i="3"/>
  <c r="M210" i="3"/>
  <c r="M209" i="3"/>
  <c r="M208" i="3"/>
  <c r="M207" i="3"/>
  <c r="M206" i="3"/>
  <c r="M205" i="3"/>
  <c r="M204" i="3"/>
  <c r="M201" i="3"/>
  <c r="M200" i="3"/>
  <c r="M199" i="3"/>
  <c r="M198" i="3"/>
  <c r="M197" i="3"/>
  <c r="M196" i="3"/>
  <c r="M195" i="3"/>
  <c r="M194" i="3"/>
  <c r="M193" i="3"/>
  <c r="M192" i="3"/>
  <c r="M189" i="3"/>
  <c r="M188" i="3"/>
  <c r="M187" i="3"/>
  <c r="M186" i="3"/>
  <c r="M185" i="3"/>
  <c r="M184" i="3"/>
  <c r="M183" i="3"/>
  <c r="M182" i="3"/>
  <c r="M181" i="3"/>
  <c r="M177" i="3"/>
  <c r="M176" i="3"/>
  <c r="M175" i="3"/>
  <c r="M174" i="3"/>
  <c r="M173" i="3"/>
  <c r="M172" i="3"/>
  <c r="M171" i="3"/>
  <c r="M170" i="3"/>
  <c r="M169" i="3"/>
  <c r="M166" i="3"/>
  <c r="M165" i="3"/>
  <c r="M164" i="3"/>
  <c r="M163" i="3"/>
  <c r="M162" i="3"/>
  <c r="M161" i="3"/>
  <c r="M160" i="3"/>
  <c r="M159" i="3"/>
  <c r="M158" i="3"/>
  <c r="M157" i="3"/>
  <c r="M153" i="3"/>
  <c r="M152" i="3"/>
  <c r="M151" i="3"/>
  <c r="M150" i="3"/>
  <c r="M149" i="3"/>
  <c r="M148" i="3"/>
  <c r="M147" i="3"/>
  <c r="M146" i="3"/>
  <c r="M145" i="3"/>
  <c r="M141" i="3"/>
  <c r="M140" i="3"/>
  <c r="M139" i="3"/>
  <c r="M138" i="3"/>
  <c r="M137" i="3"/>
  <c r="M136" i="3"/>
  <c r="M135" i="3"/>
  <c r="M134" i="3"/>
  <c r="M133" i="3"/>
  <c r="M129" i="3"/>
  <c r="M128" i="3"/>
  <c r="M127" i="3"/>
  <c r="M126" i="3"/>
  <c r="M125" i="3"/>
  <c r="M124" i="3"/>
  <c r="M123" i="3"/>
  <c r="M122" i="3"/>
  <c r="M118" i="3"/>
  <c r="M117" i="3"/>
  <c r="M116" i="3"/>
  <c r="M115" i="3"/>
  <c r="M114" i="3"/>
  <c r="M113" i="3"/>
  <c r="M112" i="3"/>
  <c r="M111" i="3"/>
  <c r="M110" i="3"/>
  <c r="M107" i="3"/>
  <c r="M106" i="3"/>
  <c r="M105" i="3"/>
  <c r="M104" i="3"/>
  <c r="M103" i="3"/>
  <c r="M102" i="3"/>
  <c r="M101" i="3"/>
  <c r="M100" i="3"/>
  <c r="M99" i="3"/>
  <c r="M98" i="3"/>
  <c r="M95" i="3"/>
  <c r="M94" i="3"/>
  <c r="M93" i="3"/>
  <c r="M92" i="3"/>
  <c r="M91" i="3"/>
  <c r="M90" i="3"/>
  <c r="M89" i="3"/>
  <c r="M88" i="3"/>
  <c r="M87" i="3"/>
  <c r="M84" i="3"/>
  <c r="M83" i="3"/>
  <c r="M82" i="3"/>
  <c r="M81" i="3"/>
  <c r="M80" i="3"/>
  <c r="M79" i="3"/>
  <c r="M78" i="3"/>
  <c r="M77" i="3"/>
  <c r="M76" i="3"/>
  <c r="M75" i="3"/>
  <c r="M74" i="3"/>
  <c r="M71" i="3"/>
  <c r="M70" i="3"/>
  <c r="M69" i="3"/>
  <c r="M68" i="3"/>
  <c r="M67" i="3"/>
  <c r="M66" i="3"/>
  <c r="M65" i="3"/>
  <c r="M64" i="3"/>
  <c r="M63" i="3"/>
  <c r="M62" i="3"/>
  <c r="M61" i="3"/>
  <c r="M58" i="3"/>
  <c r="M57" i="3"/>
  <c r="M56" i="3"/>
  <c r="M55" i="3"/>
  <c r="M54" i="3"/>
  <c r="M53" i="3"/>
  <c r="M52" i="3"/>
  <c r="M51" i="3"/>
  <c r="M50" i="3"/>
  <c r="M49" i="3"/>
  <c r="M46" i="3"/>
  <c r="M45" i="3"/>
  <c r="M44" i="3"/>
  <c r="M43" i="3"/>
  <c r="M42" i="3"/>
  <c r="M41" i="3"/>
  <c r="M40" i="3"/>
  <c r="M39" i="3"/>
  <c r="M38" i="3"/>
  <c r="M35" i="3"/>
  <c r="M34" i="3"/>
  <c r="M33" i="3"/>
  <c r="M32" i="3"/>
  <c r="M31" i="3"/>
  <c r="M30" i="3"/>
  <c r="M29" i="3"/>
  <c r="M28" i="3"/>
  <c r="M27" i="3"/>
  <c r="M26" i="3"/>
  <c r="M22" i="3"/>
  <c r="M21" i="3"/>
  <c r="M20" i="3"/>
  <c r="M19" i="3"/>
  <c r="M18" i="3"/>
  <c r="M17" i="3"/>
  <c r="M16" i="3"/>
  <c r="M15" i="3"/>
  <c r="M14" i="3"/>
  <c r="M13" i="3"/>
  <c r="M9" i="3"/>
  <c r="M8" i="3"/>
  <c r="M7" i="3"/>
  <c r="M6" i="3"/>
  <c r="M5" i="3"/>
  <c r="M4" i="3"/>
  <c r="BE4" i="2" s="1"/>
  <c r="M3" i="3"/>
  <c r="M2" i="3"/>
  <c r="BF4" i="2" s="1"/>
  <c r="L213" i="3"/>
  <c r="L212" i="3"/>
  <c r="L211" i="3"/>
  <c r="L210" i="3"/>
  <c r="L209" i="3"/>
  <c r="L208" i="3"/>
  <c r="L207" i="3"/>
  <c r="L206" i="3"/>
  <c r="L205" i="3"/>
  <c r="L204" i="3"/>
  <c r="L201" i="3"/>
  <c r="L200" i="3"/>
  <c r="L199" i="3"/>
  <c r="L198" i="3"/>
  <c r="L197" i="3"/>
  <c r="L196" i="3"/>
  <c r="L195" i="3"/>
  <c r="L194" i="3"/>
  <c r="L193" i="3"/>
  <c r="L192" i="3"/>
  <c r="L189" i="3"/>
  <c r="L188" i="3"/>
  <c r="L187" i="3"/>
  <c r="L186" i="3"/>
  <c r="L185" i="3"/>
  <c r="L184" i="3"/>
  <c r="L183" i="3"/>
  <c r="L182" i="3"/>
  <c r="L181" i="3"/>
  <c r="L178" i="3"/>
  <c r="L177" i="3"/>
  <c r="L176" i="3"/>
  <c r="L175" i="3"/>
  <c r="L174" i="3"/>
  <c r="L173" i="3"/>
  <c r="L172" i="3"/>
  <c r="L171" i="3"/>
  <c r="L170" i="3"/>
  <c r="L169" i="3"/>
  <c r="L165" i="3"/>
  <c r="L164" i="3"/>
  <c r="L163" i="3"/>
  <c r="L162" i="3"/>
  <c r="L161" i="3"/>
  <c r="L160" i="3"/>
  <c r="L159" i="3"/>
  <c r="L158" i="3"/>
  <c r="L157" i="3"/>
  <c r="L153" i="3"/>
  <c r="L152" i="3"/>
  <c r="L151" i="3"/>
  <c r="L150" i="3"/>
  <c r="L149" i="3"/>
  <c r="L148" i="3"/>
  <c r="L147" i="3"/>
  <c r="L146" i="3"/>
  <c r="L145" i="3"/>
  <c r="L141" i="3"/>
  <c r="L140" i="3"/>
  <c r="L139" i="3"/>
  <c r="L138" i="3"/>
  <c r="L137" i="3"/>
  <c r="L136" i="3"/>
  <c r="L135" i="3"/>
  <c r="L134" i="3"/>
  <c r="L133" i="3"/>
  <c r="L130" i="3"/>
  <c r="L129" i="3"/>
  <c r="L128" i="3"/>
  <c r="L127" i="3"/>
  <c r="L126" i="3"/>
  <c r="L125" i="3"/>
  <c r="L124" i="3"/>
  <c r="L123" i="3"/>
  <c r="L122" i="3"/>
  <c r="L118" i="3"/>
  <c r="L117" i="3"/>
  <c r="L116" i="3"/>
  <c r="L115" i="3"/>
  <c r="L114" i="3"/>
  <c r="L113" i="3"/>
  <c r="L112" i="3"/>
  <c r="L111" i="3"/>
  <c r="L110" i="3"/>
  <c r="L107" i="3"/>
  <c r="L106" i="3"/>
  <c r="L105" i="3"/>
  <c r="L104" i="3"/>
  <c r="L103" i="3"/>
  <c r="L102" i="3"/>
  <c r="L101" i="3"/>
  <c r="L100" i="3"/>
  <c r="L99" i="3"/>
  <c r="L98" i="3"/>
  <c r="L95" i="3"/>
  <c r="L94" i="3"/>
  <c r="L93" i="3"/>
  <c r="L92" i="3"/>
  <c r="L91" i="3"/>
  <c r="L90" i="3"/>
  <c r="L89" i="3"/>
  <c r="L88" i="3"/>
  <c r="L87" i="3"/>
  <c r="L83" i="3"/>
  <c r="L82" i="3"/>
  <c r="L81" i="3"/>
  <c r="L80" i="3"/>
  <c r="L79" i="3"/>
  <c r="L78" i="3"/>
  <c r="L77" i="3"/>
  <c r="L76" i="3"/>
  <c r="L75" i="3"/>
  <c r="L74" i="3"/>
  <c r="L70" i="3"/>
  <c r="L69" i="3"/>
  <c r="L68" i="3"/>
  <c r="L67" i="3"/>
  <c r="L66" i="3"/>
  <c r="L65" i="3"/>
  <c r="L64" i="3"/>
  <c r="L63" i="3"/>
  <c r="L62" i="3"/>
  <c r="L61" i="3"/>
  <c r="L58" i="3"/>
  <c r="L57" i="3"/>
  <c r="L56" i="3"/>
  <c r="L55" i="3"/>
  <c r="L54" i="3"/>
  <c r="L53" i="3"/>
  <c r="L52" i="3"/>
  <c r="L51" i="3"/>
  <c r="L50" i="3"/>
  <c r="L49" i="3"/>
  <c r="L45" i="3"/>
  <c r="L44" i="3"/>
  <c r="L43" i="3"/>
  <c r="L42" i="3"/>
  <c r="L41" i="3"/>
  <c r="L40" i="3"/>
  <c r="L39" i="3"/>
  <c r="L38" i="3"/>
  <c r="L34" i="3"/>
  <c r="L33" i="3"/>
  <c r="L32" i="3"/>
  <c r="L31" i="3"/>
  <c r="L30" i="3"/>
  <c r="L29" i="3"/>
  <c r="L28" i="3"/>
  <c r="L27" i="3"/>
  <c r="L26" i="3"/>
  <c r="L23" i="3"/>
  <c r="L22" i="3"/>
  <c r="L21" i="3"/>
  <c r="L20" i="3"/>
  <c r="L19" i="3"/>
  <c r="L18" i="3"/>
  <c r="BB4" i="2" s="1"/>
  <c r="L17" i="3"/>
  <c r="L16" i="3"/>
  <c r="L15" i="3"/>
  <c r="L14" i="3"/>
  <c r="L13" i="3"/>
  <c r="BC4" i="2" s="1"/>
  <c r="L10" i="3"/>
  <c r="L9" i="3"/>
  <c r="L8" i="3"/>
  <c r="L7" i="3"/>
  <c r="L6" i="3"/>
  <c r="L5" i="3"/>
  <c r="L4" i="3"/>
  <c r="L3" i="3"/>
  <c r="L2" i="3"/>
  <c r="K213" i="3"/>
  <c r="K212" i="3"/>
  <c r="K211" i="3"/>
  <c r="K210" i="3"/>
  <c r="K209" i="3"/>
  <c r="K208" i="3"/>
  <c r="K207" i="3"/>
  <c r="K206" i="3"/>
  <c r="K205" i="3"/>
  <c r="K204" i="3"/>
  <c r="K200" i="3"/>
  <c r="K199" i="3"/>
  <c r="K198" i="3"/>
  <c r="K197" i="3"/>
  <c r="K196" i="3"/>
  <c r="K195" i="3"/>
  <c r="K194" i="3"/>
  <c r="K193" i="3"/>
  <c r="K192" i="3"/>
  <c r="K189" i="3"/>
  <c r="K188" i="3"/>
  <c r="K187" i="3"/>
  <c r="K186" i="3"/>
  <c r="K185" i="3"/>
  <c r="K184" i="3"/>
  <c r="K183" i="3"/>
  <c r="K182" i="3"/>
  <c r="K181" i="3"/>
  <c r="K178" i="3"/>
  <c r="K177" i="3"/>
  <c r="K176" i="3"/>
  <c r="K175" i="3"/>
  <c r="K174" i="3"/>
  <c r="K173" i="3"/>
  <c r="K172" i="3"/>
  <c r="K171" i="3"/>
  <c r="K170" i="3"/>
  <c r="K169" i="3"/>
  <c r="K165" i="3"/>
  <c r="K164" i="3"/>
  <c r="K163" i="3"/>
  <c r="K162" i="3"/>
  <c r="K161" i="3"/>
  <c r="K160" i="3"/>
  <c r="K159" i="3"/>
  <c r="K158" i="3"/>
  <c r="K157" i="3"/>
  <c r="K154" i="3"/>
  <c r="K153" i="3"/>
  <c r="K152" i="3"/>
  <c r="K151" i="3"/>
  <c r="K150" i="3"/>
  <c r="K149" i="3"/>
  <c r="K148" i="3"/>
  <c r="K147" i="3"/>
  <c r="K146" i="3"/>
  <c r="K145" i="3"/>
  <c r="K142" i="3"/>
  <c r="K141" i="3"/>
  <c r="K140" i="3"/>
  <c r="K139" i="3"/>
  <c r="K138" i="3"/>
  <c r="K137" i="3"/>
  <c r="K136" i="3"/>
  <c r="K135" i="3"/>
  <c r="K134" i="3"/>
  <c r="K133" i="3"/>
  <c r="K130" i="3"/>
  <c r="K129" i="3"/>
  <c r="K128" i="3"/>
  <c r="K127" i="3"/>
  <c r="K126" i="3"/>
  <c r="K125" i="3"/>
  <c r="K124" i="3"/>
  <c r="K123" i="3"/>
  <c r="K122" i="3"/>
  <c r="K119" i="3"/>
  <c r="K118" i="3"/>
  <c r="K117" i="3"/>
  <c r="K116" i="3"/>
  <c r="K115" i="3"/>
  <c r="K114" i="3"/>
  <c r="K113" i="3"/>
  <c r="K112" i="3"/>
  <c r="K111" i="3"/>
  <c r="K110" i="3"/>
  <c r="K107" i="3"/>
  <c r="K106" i="3"/>
  <c r="K105" i="3"/>
  <c r="K104" i="3"/>
  <c r="K103" i="3"/>
  <c r="K102" i="3"/>
  <c r="K101" i="3"/>
  <c r="K100" i="3"/>
  <c r="K99" i="3"/>
  <c r="K98" i="3"/>
  <c r="K94" i="3"/>
  <c r="K93" i="3"/>
  <c r="K92" i="3"/>
  <c r="K91" i="3"/>
  <c r="K90" i="3"/>
  <c r="K89" i="3"/>
  <c r="K88" i="3"/>
  <c r="K87" i="3"/>
  <c r="K83" i="3"/>
  <c r="K82" i="3"/>
  <c r="K81" i="3"/>
  <c r="K80" i="3"/>
  <c r="K79" i="3"/>
  <c r="K78" i="3"/>
  <c r="K77" i="3"/>
  <c r="K76" i="3"/>
  <c r="K75" i="3"/>
  <c r="K74" i="3"/>
  <c r="K70" i="3"/>
  <c r="K69" i="3"/>
  <c r="K68" i="3"/>
  <c r="K67" i="3"/>
  <c r="K66" i="3"/>
  <c r="K65" i="3"/>
  <c r="K64" i="3"/>
  <c r="K63" i="3"/>
  <c r="K62" i="3"/>
  <c r="K61" i="3"/>
  <c r="K58" i="3"/>
  <c r="K57" i="3"/>
  <c r="K56" i="3"/>
  <c r="K55" i="3"/>
  <c r="K54" i="3"/>
  <c r="K53" i="3"/>
  <c r="K52" i="3"/>
  <c r="K51" i="3"/>
  <c r="K50" i="3"/>
  <c r="K49" i="3"/>
  <c r="K46" i="3"/>
  <c r="K45" i="3"/>
  <c r="K44" i="3"/>
  <c r="K43" i="3"/>
  <c r="K42" i="3"/>
  <c r="K41" i="3"/>
  <c r="K40" i="3"/>
  <c r="K39" i="3"/>
  <c r="K38" i="3"/>
  <c r="K35" i="3"/>
  <c r="K34" i="3"/>
  <c r="K33" i="3"/>
  <c r="K32" i="3"/>
  <c r="K31" i="3"/>
  <c r="K30" i="3"/>
  <c r="K29" i="3"/>
  <c r="K28" i="3"/>
  <c r="K27" i="3"/>
  <c r="K26" i="3"/>
  <c r="K22" i="3"/>
  <c r="K21" i="3"/>
  <c r="K20" i="3"/>
  <c r="K19" i="3"/>
  <c r="K18" i="3"/>
  <c r="K17" i="3"/>
  <c r="K16" i="3"/>
  <c r="K15" i="3"/>
  <c r="K14" i="3"/>
  <c r="K13" i="3"/>
  <c r="K9" i="3"/>
  <c r="K8" i="3"/>
  <c r="K7" i="3"/>
  <c r="K6" i="3"/>
  <c r="AY4" i="2" s="1"/>
  <c r="K5" i="3"/>
  <c r="K4" i="3"/>
  <c r="K3" i="3"/>
  <c r="AZ4" i="2" s="1"/>
  <c r="K2" i="3"/>
  <c r="BI3" i="2"/>
  <c r="BH3" i="2"/>
  <c r="BF3" i="2"/>
  <c r="BE3" i="2"/>
  <c r="BC3" i="2"/>
  <c r="BB3" i="2"/>
  <c r="AZ3" i="2"/>
  <c r="AY3" i="2"/>
  <c r="BI2" i="2"/>
  <c r="BH2" i="2"/>
  <c r="BF2" i="2"/>
  <c r="BE2" i="2"/>
  <c r="BC2" i="2"/>
  <c r="BB2" i="2"/>
  <c r="AZ2" i="2"/>
  <c r="AY2" i="2"/>
  <c r="BP5" i="2"/>
  <c r="BQ5" i="2"/>
  <c r="BP6" i="2"/>
  <c r="BQ6" i="2"/>
  <c r="BF214" i="3"/>
  <c r="BP213" i="3"/>
  <c r="BO213" i="3"/>
  <c r="BM213" i="3"/>
  <c r="BL213" i="3"/>
  <c r="BG213" i="3"/>
  <c r="BF213" i="3"/>
  <c r="AA213" i="3"/>
  <c r="AP213" i="3" s="1"/>
  <c r="Z213" i="3"/>
  <c r="AO213" i="3" s="1"/>
  <c r="BP212" i="3"/>
  <c r="BO212" i="3"/>
  <c r="BM212" i="3"/>
  <c r="BL212" i="3"/>
  <c r="BG212" i="3"/>
  <c r="BF212" i="3"/>
  <c r="AC212" i="3"/>
  <c r="AR212" i="3" s="1"/>
  <c r="AB212" i="3"/>
  <c r="AQ212" i="3" s="1"/>
  <c r="AA212" i="3"/>
  <c r="AP212" i="3" s="1"/>
  <c r="Z212" i="3"/>
  <c r="AO212" i="3" s="1"/>
  <c r="BP211" i="3"/>
  <c r="BO211" i="3"/>
  <c r="BM211" i="3"/>
  <c r="BL211" i="3"/>
  <c r="BG211" i="3"/>
  <c r="BF211" i="3"/>
  <c r="AC211" i="3"/>
  <c r="AR211" i="3" s="1"/>
  <c r="AB211" i="3"/>
  <c r="AQ211" i="3" s="1"/>
  <c r="AA211" i="3"/>
  <c r="AP211" i="3" s="1"/>
  <c r="Z211" i="3"/>
  <c r="AO211" i="3" s="1"/>
  <c r="BP210" i="3"/>
  <c r="BO210" i="3"/>
  <c r="BM210" i="3"/>
  <c r="BL210" i="3"/>
  <c r="BG210" i="3"/>
  <c r="BF210" i="3"/>
  <c r="AC210" i="3"/>
  <c r="AR210" i="3" s="1"/>
  <c r="AB210" i="3"/>
  <c r="AQ210" i="3" s="1"/>
  <c r="AA210" i="3"/>
  <c r="AP210" i="3" s="1"/>
  <c r="Z210" i="3"/>
  <c r="AO210" i="3" s="1"/>
  <c r="BP209" i="3"/>
  <c r="BO209" i="3"/>
  <c r="BM209" i="3"/>
  <c r="BL209" i="3"/>
  <c r="BG209" i="3"/>
  <c r="BF209" i="3"/>
  <c r="AC209" i="3"/>
  <c r="AR209" i="3" s="1"/>
  <c r="AB209" i="3"/>
  <c r="AQ209" i="3" s="1"/>
  <c r="AA209" i="3"/>
  <c r="AP209" i="3" s="1"/>
  <c r="Z209" i="3"/>
  <c r="AO209" i="3" s="1"/>
  <c r="BP208" i="3"/>
  <c r="BO208" i="3"/>
  <c r="BM208" i="3"/>
  <c r="BL208" i="3"/>
  <c r="BG208" i="3"/>
  <c r="BF208" i="3"/>
  <c r="AC208" i="3"/>
  <c r="AR208" i="3" s="1"/>
  <c r="AB208" i="3"/>
  <c r="AQ208" i="3" s="1"/>
  <c r="AA208" i="3"/>
  <c r="AP208" i="3" s="1"/>
  <c r="Z208" i="3"/>
  <c r="AO208" i="3" s="1"/>
  <c r="BP207" i="3"/>
  <c r="BO207" i="3"/>
  <c r="BM207" i="3"/>
  <c r="BL207" i="3"/>
  <c r="BG207" i="3"/>
  <c r="BF207" i="3"/>
  <c r="AC207" i="3"/>
  <c r="AR207" i="3" s="1"/>
  <c r="AB207" i="3"/>
  <c r="AQ207" i="3" s="1"/>
  <c r="AA207" i="3"/>
  <c r="AP207" i="3" s="1"/>
  <c r="Z207" i="3"/>
  <c r="AO207" i="3" s="1"/>
  <c r="BP206" i="3"/>
  <c r="BO206" i="3"/>
  <c r="BM206" i="3"/>
  <c r="BL206" i="3"/>
  <c r="BG206" i="3"/>
  <c r="BF206" i="3"/>
  <c r="AC206" i="3"/>
  <c r="AR206" i="3" s="1"/>
  <c r="AB206" i="3"/>
  <c r="AQ206" i="3" s="1"/>
  <c r="AA206" i="3"/>
  <c r="AP206" i="3" s="1"/>
  <c r="Z206" i="3"/>
  <c r="AO206" i="3" s="1"/>
  <c r="BP205" i="3"/>
  <c r="BO205" i="3"/>
  <c r="BM205" i="3"/>
  <c r="BL205" i="3"/>
  <c r="BG205" i="3"/>
  <c r="BF205" i="3"/>
  <c r="AC205" i="3"/>
  <c r="AR205" i="3" s="1"/>
  <c r="AB205" i="3"/>
  <c r="AQ205" i="3" s="1"/>
  <c r="AA205" i="3"/>
  <c r="AP205" i="3" s="1"/>
  <c r="Z205" i="3"/>
  <c r="AO205" i="3" s="1"/>
  <c r="BP204" i="3"/>
  <c r="BO204" i="3"/>
  <c r="BM204" i="3"/>
  <c r="BL204" i="3"/>
  <c r="BG204" i="3"/>
  <c r="BF204" i="3"/>
  <c r="AC204" i="3"/>
  <c r="AR204" i="3" s="1"/>
  <c r="AB204" i="3"/>
  <c r="AQ204" i="3" s="1"/>
  <c r="AA204" i="3"/>
  <c r="AP204" i="3" s="1"/>
  <c r="Z204" i="3"/>
  <c r="AO204" i="3" s="1"/>
  <c r="BP202" i="3"/>
  <c r="BG202" i="3"/>
  <c r="BP201" i="3"/>
  <c r="BO201" i="3"/>
  <c r="BM201" i="3"/>
  <c r="BG201" i="3"/>
  <c r="BF201" i="3"/>
  <c r="AC201" i="3"/>
  <c r="AR201" i="3" s="1"/>
  <c r="AB201" i="3"/>
  <c r="AQ201" i="3" s="1"/>
  <c r="AA201" i="3"/>
  <c r="AP201" i="3" s="1"/>
  <c r="BP200" i="3"/>
  <c r="BO200" i="3"/>
  <c r="BM200" i="3"/>
  <c r="BL200" i="3"/>
  <c r="BG200" i="3"/>
  <c r="BF200" i="3"/>
  <c r="AC200" i="3"/>
  <c r="AR200" i="3" s="1"/>
  <c r="AB200" i="3"/>
  <c r="AQ200" i="3" s="1"/>
  <c r="AA200" i="3"/>
  <c r="AP200" i="3" s="1"/>
  <c r="Z200" i="3"/>
  <c r="AO200" i="3" s="1"/>
  <c r="BP199" i="3"/>
  <c r="BO199" i="3"/>
  <c r="BM199" i="3"/>
  <c r="BL199" i="3"/>
  <c r="BG199" i="3"/>
  <c r="BF199" i="3"/>
  <c r="AC199" i="3"/>
  <c r="AR199" i="3" s="1"/>
  <c r="AB199" i="3"/>
  <c r="AQ199" i="3" s="1"/>
  <c r="AA199" i="3"/>
  <c r="AP199" i="3" s="1"/>
  <c r="Z199" i="3"/>
  <c r="AO199" i="3" s="1"/>
  <c r="BP198" i="3"/>
  <c r="BO198" i="3"/>
  <c r="BM198" i="3"/>
  <c r="BL198" i="3"/>
  <c r="BG198" i="3"/>
  <c r="BF198" i="3"/>
  <c r="AC198" i="3"/>
  <c r="AR198" i="3" s="1"/>
  <c r="AB198" i="3"/>
  <c r="AQ198" i="3" s="1"/>
  <c r="AA198" i="3"/>
  <c r="AP198" i="3" s="1"/>
  <c r="Z198" i="3"/>
  <c r="AO198" i="3" s="1"/>
  <c r="BP197" i="3"/>
  <c r="BO197" i="3"/>
  <c r="BM197" i="3"/>
  <c r="BL197" i="3"/>
  <c r="BG197" i="3"/>
  <c r="BF197" i="3"/>
  <c r="AC197" i="3"/>
  <c r="AR197" i="3" s="1"/>
  <c r="AB197" i="3"/>
  <c r="AQ197" i="3" s="1"/>
  <c r="AA197" i="3"/>
  <c r="AP197" i="3" s="1"/>
  <c r="Z197" i="3"/>
  <c r="AO197" i="3" s="1"/>
  <c r="BP196" i="3"/>
  <c r="BO196" i="3"/>
  <c r="BM196" i="3"/>
  <c r="BL196" i="3"/>
  <c r="BG196" i="3"/>
  <c r="BF196" i="3"/>
  <c r="AC196" i="3"/>
  <c r="AR196" i="3" s="1"/>
  <c r="AB196" i="3"/>
  <c r="AQ196" i="3" s="1"/>
  <c r="AA196" i="3"/>
  <c r="AP196" i="3" s="1"/>
  <c r="Z196" i="3"/>
  <c r="AO196" i="3" s="1"/>
  <c r="BP195" i="3"/>
  <c r="BO195" i="3"/>
  <c r="BM195" i="3"/>
  <c r="BL195" i="3"/>
  <c r="BG195" i="3"/>
  <c r="BF195" i="3"/>
  <c r="AC195" i="3"/>
  <c r="AR195" i="3" s="1"/>
  <c r="AB195" i="3"/>
  <c r="AQ195" i="3" s="1"/>
  <c r="AA195" i="3"/>
  <c r="AP195" i="3" s="1"/>
  <c r="Z195" i="3"/>
  <c r="AO195" i="3" s="1"/>
  <c r="BP194" i="3"/>
  <c r="BO194" i="3"/>
  <c r="BM194" i="3"/>
  <c r="BL194" i="3"/>
  <c r="BG194" i="3"/>
  <c r="BF194" i="3"/>
  <c r="AC194" i="3"/>
  <c r="AR194" i="3" s="1"/>
  <c r="AB194" i="3"/>
  <c r="AQ194" i="3" s="1"/>
  <c r="AA194" i="3"/>
  <c r="AP194" i="3" s="1"/>
  <c r="Z194" i="3"/>
  <c r="AO194" i="3" s="1"/>
  <c r="BP193" i="3"/>
  <c r="BO193" i="3"/>
  <c r="BM193" i="3"/>
  <c r="BL193" i="3"/>
  <c r="BG193" i="3"/>
  <c r="BF193" i="3"/>
  <c r="AC193" i="3"/>
  <c r="AR193" i="3" s="1"/>
  <c r="AB193" i="3"/>
  <c r="AQ193" i="3" s="1"/>
  <c r="AA193" i="3"/>
  <c r="AP193" i="3" s="1"/>
  <c r="Z193" i="3"/>
  <c r="AO193" i="3" s="1"/>
  <c r="BP192" i="3"/>
  <c r="BO192" i="3"/>
  <c r="BM192" i="3"/>
  <c r="BL192" i="3"/>
  <c r="BG192" i="3"/>
  <c r="BF192" i="3"/>
  <c r="AC192" i="3"/>
  <c r="AR192" i="3" s="1"/>
  <c r="AB192" i="3"/>
  <c r="AQ192" i="3" s="1"/>
  <c r="AA192" i="3"/>
  <c r="AP192" i="3" s="1"/>
  <c r="Z192" i="3"/>
  <c r="AO192" i="3" s="1"/>
  <c r="BP190" i="3"/>
  <c r="BF190" i="3"/>
  <c r="BP189" i="3"/>
  <c r="BO189" i="3"/>
  <c r="BM189" i="3"/>
  <c r="BL189" i="3"/>
  <c r="BG189" i="3"/>
  <c r="BF189" i="3"/>
  <c r="AB189" i="3"/>
  <c r="AQ189" i="3" s="1"/>
  <c r="AA189" i="3"/>
  <c r="AP189" i="3" s="1"/>
  <c r="Z189" i="3"/>
  <c r="AO189" i="3" s="1"/>
  <c r="BP188" i="3"/>
  <c r="BO188" i="3"/>
  <c r="BM188" i="3"/>
  <c r="BL188" i="3"/>
  <c r="BG188" i="3"/>
  <c r="BF188" i="3"/>
  <c r="AC188" i="3"/>
  <c r="AR188" i="3" s="1"/>
  <c r="AB188" i="3"/>
  <c r="AQ188" i="3" s="1"/>
  <c r="AA188" i="3"/>
  <c r="AP188" i="3" s="1"/>
  <c r="Z188" i="3"/>
  <c r="AO188" i="3" s="1"/>
  <c r="BP187" i="3"/>
  <c r="BO187" i="3"/>
  <c r="BM187" i="3"/>
  <c r="BL187" i="3"/>
  <c r="BG187" i="3"/>
  <c r="BF187" i="3"/>
  <c r="AC187" i="3"/>
  <c r="AR187" i="3" s="1"/>
  <c r="AB187" i="3"/>
  <c r="AQ187" i="3" s="1"/>
  <c r="AA187" i="3"/>
  <c r="AP187" i="3" s="1"/>
  <c r="Z187" i="3"/>
  <c r="AO187" i="3" s="1"/>
  <c r="BP186" i="3"/>
  <c r="BO186" i="3"/>
  <c r="BM186" i="3"/>
  <c r="BL186" i="3"/>
  <c r="BG186" i="3"/>
  <c r="BF186" i="3"/>
  <c r="AC186" i="3"/>
  <c r="AR186" i="3" s="1"/>
  <c r="AB186" i="3"/>
  <c r="AQ186" i="3" s="1"/>
  <c r="AA186" i="3"/>
  <c r="AP186" i="3" s="1"/>
  <c r="Z186" i="3"/>
  <c r="AO186" i="3" s="1"/>
  <c r="BP185" i="3"/>
  <c r="BO185" i="3"/>
  <c r="BM185" i="3"/>
  <c r="BL185" i="3"/>
  <c r="BG185" i="3"/>
  <c r="BF185" i="3"/>
  <c r="AC185" i="3"/>
  <c r="AR185" i="3" s="1"/>
  <c r="AB185" i="3"/>
  <c r="AQ185" i="3" s="1"/>
  <c r="AA185" i="3"/>
  <c r="AP185" i="3" s="1"/>
  <c r="Z185" i="3"/>
  <c r="AO185" i="3" s="1"/>
  <c r="BP184" i="3"/>
  <c r="BO184" i="3"/>
  <c r="BM184" i="3"/>
  <c r="BL184" i="3"/>
  <c r="BG184" i="3"/>
  <c r="BF184" i="3"/>
  <c r="AC184" i="3"/>
  <c r="AR184" i="3" s="1"/>
  <c r="AB184" i="3"/>
  <c r="AQ184" i="3" s="1"/>
  <c r="AA184" i="3"/>
  <c r="AP184" i="3" s="1"/>
  <c r="Z184" i="3"/>
  <c r="AO184" i="3" s="1"/>
  <c r="BP183" i="3"/>
  <c r="BO183" i="3"/>
  <c r="BM183" i="3"/>
  <c r="BL183" i="3"/>
  <c r="BG183" i="3"/>
  <c r="BF183" i="3"/>
  <c r="AC183" i="3"/>
  <c r="AR183" i="3" s="1"/>
  <c r="AB183" i="3"/>
  <c r="AQ183" i="3" s="1"/>
  <c r="AA183" i="3"/>
  <c r="AP183" i="3" s="1"/>
  <c r="Z183" i="3"/>
  <c r="AO183" i="3" s="1"/>
  <c r="BP182" i="3"/>
  <c r="BO182" i="3"/>
  <c r="BM182" i="3"/>
  <c r="BL182" i="3"/>
  <c r="BG182" i="3"/>
  <c r="BF182" i="3"/>
  <c r="AC182" i="3"/>
  <c r="AR182" i="3" s="1"/>
  <c r="AB182" i="3"/>
  <c r="AQ182" i="3" s="1"/>
  <c r="AA182" i="3"/>
  <c r="AP182" i="3" s="1"/>
  <c r="Z182" i="3"/>
  <c r="AO182" i="3" s="1"/>
  <c r="BP181" i="3"/>
  <c r="BO181" i="3"/>
  <c r="BM181" i="3"/>
  <c r="BL181" i="3"/>
  <c r="BG181" i="3"/>
  <c r="BF181" i="3"/>
  <c r="AC181" i="3"/>
  <c r="AR181" i="3" s="1"/>
  <c r="AB181" i="3"/>
  <c r="AQ181" i="3" s="1"/>
  <c r="AA181" i="3"/>
  <c r="AP181" i="3" s="1"/>
  <c r="Z181" i="3"/>
  <c r="AO181" i="3" s="1"/>
  <c r="BF179" i="3"/>
  <c r="BP178" i="3"/>
  <c r="BO178" i="3"/>
  <c r="BM178" i="3"/>
  <c r="BL178" i="3"/>
  <c r="BG178" i="3"/>
  <c r="BF178" i="3"/>
  <c r="AA178" i="3"/>
  <c r="AP178" i="3" s="1"/>
  <c r="Z178" i="3"/>
  <c r="AO178" i="3" s="1"/>
  <c r="BP177" i="3"/>
  <c r="BO177" i="3"/>
  <c r="BM177" i="3"/>
  <c r="BL177" i="3"/>
  <c r="BG177" i="3"/>
  <c r="BF177" i="3"/>
  <c r="AC177" i="3"/>
  <c r="AR177" i="3" s="1"/>
  <c r="AB177" i="3"/>
  <c r="AQ177" i="3" s="1"/>
  <c r="AA177" i="3"/>
  <c r="AP177" i="3" s="1"/>
  <c r="Z177" i="3"/>
  <c r="AO177" i="3" s="1"/>
  <c r="BP176" i="3"/>
  <c r="BO176" i="3"/>
  <c r="BM176" i="3"/>
  <c r="BL176" i="3"/>
  <c r="BG176" i="3"/>
  <c r="BF176" i="3"/>
  <c r="AC176" i="3"/>
  <c r="AR176" i="3" s="1"/>
  <c r="AB176" i="3"/>
  <c r="AQ176" i="3" s="1"/>
  <c r="AA176" i="3"/>
  <c r="AP176" i="3" s="1"/>
  <c r="Z176" i="3"/>
  <c r="AO176" i="3" s="1"/>
  <c r="BP175" i="3"/>
  <c r="BO175" i="3"/>
  <c r="BM175" i="3"/>
  <c r="BL175" i="3"/>
  <c r="BG175" i="3"/>
  <c r="BF175" i="3"/>
  <c r="AC175" i="3"/>
  <c r="AR175" i="3" s="1"/>
  <c r="AB175" i="3"/>
  <c r="AQ175" i="3" s="1"/>
  <c r="AA175" i="3"/>
  <c r="AP175" i="3" s="1"/>
  <c r="Z175" i="3"/>
  <c r="AO175" i="3" s="1"/>
  <c r="BP174" i="3"/>
  <c r="BO174" i="3"/>
  <c r="BM174" i="3"/>
  <c r="BL174" i="3"/>
  <c r="BG174" i="3"/>
  <c r="BF174" i="3"/>
  <c r="AC174" i="3"/>
  <c r="AR174" i="3" s="1"/>
  <c r="AB174" i="3"/>
  <c r="AQ174" i="3" s="1"/>
  <c r="AA174" i="3"/>
  <c r="AP174" i="3" s="1"/>
  <c r="Z174" i="3"/>
  <c r="AO174" i="3" s="1"/>
  <c r="BP173" i="3"/>
  <c r="BO173" i="3"/>
  <c r="BM173" i="3"/>
  <c r="BL173" i="3"/>
  <c r="BG173" i="3"/>
  <c r="BF173" i="3"/>
  <c r="AC173" i="3"/>
  <c r="AR173" i="3" s="1"/>
  <c r="AB173" i="3"/>
  <c r="AQ173" i="3" s="1"/>
  <c r="AA173" i="3"/>
  <c r="AP173" i="3" s="1"/>
  <c r="Z173" i="3"/>
  <c r="AO173" i="3" s="1"/>
  <c r="BP172" i="3"/>
  <c r="BO172" i="3"/>
  <c r="BM172" i="3"/>
  <c r="BL172" i="3"/>
  <c r="BG172" i="3"/>
  <c r="BF172" i="3"/>
  <c r="AC172" i="3"/>
  <c r="AR172" i="3" s="1"/>
  <c r="AB172" i="3"/>
  <c r="AQ172" i="3" s="1"/>
  <c r="AA172" i="3"/>
  <c r="AP172" i="3" s="1"/>
  <c r="Z172" i="3"/>
  <c r="AO172" i="3" s="1"/>
  <c r="BP171" i="3"/>
  <c r="BO171" i="3"/>
  <c r="BM171" i="3"/>
  <c r="BL171" i="3"/>
  <c r="BG171" i="3"/>
  <c r="BF171" i="3"/>
  <c r="AC171" i="3"/>
  <c r="AR171" i="3" s="1"/>
  <c r="AB171" i="3"/>
  <c r="AQ171" i="3" s="1"/>
  <c r="AA171" i="3"/>
  <c r="AP171" i="3" s="1"/>
  <c r="Z171" i="3"/>
  <c r="AO171" i="3" s="1"/>
  <c r="BP170" i="3"/>
  <c r="BO170" i="3"/>
  <c r="BM170" i="3"/>
  <c r="BL170" i="3"/>
  <c r="BG170" i="3"/>
  <c r="BF170" i="3"/>
  <c r="AC170" i="3"/>
  <c r="AR170" i="3" s="1"/>
  <c r="AB170" i="3"/>
  <c r="AQ170" i="3" s="1"/>
  <c r="AA170" i="3"/>
  <c r="AP170" i="3" s="1"/>
  <c r="Z170" i="3"/>
  <c r="AO170" i="3" s="1"/>
  <c r="BP169" i="3"/>
  <c r="BO169" i="3"/>
  <c r="BM169" i="3"/>
  <c r="BL169" i="3"/>
  <c r="BG169" i="3"/>
  <c r="BF169" i="3"/>
  <c r="AC169" i="3"/>
  <c r="AR169" i="3" s="1"/>
  <c r="AB169" i="3"/>
  <c r="AQ169" i="3" s="1"/>
  <c r="AA169" i="3"/>
  <c r="AP169" i="3" s="1"/>
  <c r="Z169" i="3"/>
  <c r="AO169" i="3" s="1"/>
  <c r="BP166" i="3"/>
  <c r="BO166" i="3"/>
  <c r="BG166" i="3"/>
  <c r="BF166" i="3"/>
  <c r="AB166" i="3"/>
  <c r="AQ166" i="3" s="1"/>
  <c r="BP165" i="3"/>
  <c r="BO165" i="3"/>
  <c r="BM165" i="3"/>
  <c r="BL165" i="3"/>
  <c r="BG165" i="3"/>
  <c r="BF165" i="3"/>
  <c r="AC165" i="3"/>
  <c r="AR165" i="3" s="1"/>
  <c r="AB165" i="3"/>
  <c r="AQ165" i="3" s="1"/>
  <c r="AA165" i="3"/>
  <c r="AP165" i="3" s="1"/>
  <c r="Z165" i="3"/>
  <c r="AO165" i="3" s="1"/>
  <c r="BP164" i="3"/>
  <c r="BO164" i="3"/>
  <c r="BM164" i="3"/>
  <c r="BL164" i="3"/>
  <c r="BG164" i="3"/>
  <c r="BF164" i="3"/>
  <c r="AC164" i="3"/>
  <c r="AR164" i="3" s="1"/>
  <c r="AB164" i="3"/>
  <c r="AQ164" i="3" s="1"/>
  <c r="AA164" i="3"/>
  <c r="AP164" i="3" s="1"/>
  <c r="Z164" i="3"/>
  <c r="AO164" i="3" s="1"/>
  <c r="BP163" i="3"/>
  <c r="BO163" i="3"/>
  <c r="BM163" i="3"/>
  <c r="BL163" i="3"/>
  <c r="BG163" i="3"/>
  <c r="BF163" i="3"/>
  <c r="AC163" i="3"/>
  <c r="AR163" i="3" s="1"/>
  <c r="AB163" i="3"/>
  <c r="AQ163" i="3" s="1"/>
  <c r="AA163" i="3"/>
  <c r="AP163" i="3" s="1"/>
  <c r="Z163" i="3"/>
  <c r="AO163" i="3" s="1"/>
  <c r="BP162" i="3"/>
  <c r="BO162" i="3"/>
  <c r="BM162" i="3"/>
  <c r="BL162" i="3"/>
  <c r="BG162" i="3"/>
  <c r="BF162" i="3"/>
  <c r="AC162" i="3"/>
  <c r="AR162" i="3" s="1"/>
  <c r="AB162" i="3"/>
  <c r="AQ162" i="3" s="1"/>
  <c r="AA162" i="3"/>
  <c r="AP162" i="3" s="1"/>
  <c r="Z162" i="3"/>
  <c r="AO162" i="3" s="1"/>
  <c r="BP161" i="3"/>
  <c r="BO161" i="3"/>
  <c r="BM161" i="3"/>
  <c r="BL161" i="3"/>
  <c r="BG161" i="3"/>
  <c r="BF161" i="3"/>
  <c r="AC161" i="3"/>
  <c r="AR161" i="3" s="1"/>
  <c r="AB161" i="3"/>
  <c r="AQ161" i="3" s="1"/>
  <c r="AA161" i="3"/>
  <c r="AP161" i="3" s="1"/>
  <c r="Z161" i="3"/>
  <c r="AO161" i="3" s="1"/>
  <c r="BP160" i="3"/>
  <c r="BO160" i="3"/>
  <c r="BM160" i="3"/>
  <c r="BL160" i="3"/>
  <c r="BG160" i="3"/>
  <c r="BF160" i="3"/>
  <c r="AC160" i="3"/>
  <c r="AR160" i="3" s="1"/>
  <c r="AB160" i="3"/>
  <c r="AQ160" i="3" s="1"/>
  <c r="AA160" i="3"/>
  <c r="AP160" i="3" s="1"/>
  <c r="Z160" i="3"/>
  <c r="AO160" i="3" s="1"/>
  <c r="BP159" i="3"/>
  <c r="BO159" i="3"/>
  <c r="BM159" i="3"/>
  <c r="BL159" i="3"/>
  <c r="BG159" i="3"/>
  <c r="BF159" i="3"/>
  <c r="AC159" i="3"/>
  <c r="AR159" i="3" s="1"/>
  <c r="AB159" i="3"/>
  <c r="AQ159" i="3" s="1"/>
  <c r="AA159" i="3"/>
  <c r="AP159" i="3" s="1"/>
  <c r="Z159" i="3"/>
  <c r="AO159" i="3" s="1"/>
  <c r="BP158" i="3"/>
  <c r="BO158" i="3"/>
  <c r="BM158" i="3"/>
  <c r="BL158" i="3"/>
  <c r="BG158" i="3"/>
  <c r="BF158" i="3"/>
  <c r="AC158" i="3"/>
  <c r="AR158" i="3" s="1"/>
  <c r="AB158" i="3"/>
  <c r="AQ158" i="3" s="1"/>
  <c r="AA158" i="3"/>
  <c r="AP158" i="3" s="1"/>
  <c r="Z158" i="3"/>
  <c r="AO158" i="3" s="1"/>
  <c r="BP157" i="3"/>
  <c r="BO157" i="3"/>
  <c r="BM157" i="3"/>
  <c r="BL157" i="3"/>
  <c r="BG157" i="3"/>
  <c r="BF157" i="3"/>
  <c r="AC157" i="3"/>
  <c r="AR157" i="3" s="1"/>
  <c r="AB157" i="3"/>
  <c r="AQ157" i="3" s="1"/>
  <c r="AA157" i="3"/>
  <c r="AP157" i="3" s="1"/>
  <c r="Z157" i="3"/>
  <c r="AO157" i="3" s="1"/>
  <c r="BO154" i="3"/>
  <c r="BL154" i="3"/>
  <c r="BG154" i="3"/>
  <c r="BF154" i="3"/>
  <c r="Z154" i="3"/>
  <c r="AO154" i="3" s="1"/>
  <c r="BP153" i="3"/>
  <c r="BO153" i="3"/>
  <c r="BM153" i="3"/>
  <c r="BL153" i="3"/>
  <c r="BG153" i="3"/>
  <c r="BF153" i="3"/>
  <c r="AC153" i="3"/>
  <c r="AR153" i="3" s="1"/>
  <c r="AB153" i="3"/>
  <c r="AQ153" i="3" s="1"/>
  <c r="AA153" i="3"/>
  <c r="AP153" i="3" s="1"/>
  <c r="Z153" i="3"/>
  <c r="AO153" i="3" s="1"/>
  <c r="BP152" i="3"/>
  <c r="BO152" i="3"/>
  <c r="BM152" i="3"/>
  <c r="BL152" i="3"/>
  <c r="BG152" i="3"/>
  <c r="BF152" i="3"/>
  <c r="AC152" i="3"/>
  <c r="AR152" i="3" s="1"/>
  <c r="AB152" i="3"/>
  <c r="AQ152" i="3" s="1"/>
  <c r="AA152" i="3"/>
  <c r="AP152" i="3" s="1"/>
  <c r="Z152" i="3"/>
  <c r="AO152" i="3" s="1"/>
  <c r="BP151" i="3"/>
  <c r="BO151" i="3"/>
  <c r="BM151" i="3"/>
  <c r="BL151" i="3"/>
  <c r="BG151" i="3"/>
  <c r="BF151" i="3"/>
  <c r="AC151" i="3"/>
  <c r="AR151" i="3" s="1"/>
  <c r="AB151" i="3"/>
  <c r="AQ151" i="3" s="1"/>
  <c r="AA151" i="3"/>
  <c r="AP151" i="3" s="1"/>
  <c r="Z151" i="3"/>
  <c r="AO151" i="3" s="1"/>
  <c r="BP150" i="3"/>
  <c r="BO150" i="3"/>
  <c r="BM150" i="3"/>
  <c r="BL150" i="3"/>
  <c r="BG150" i="3"/>
  <c r="BF150" i="3"/>
  <c r="AC150" i="3"/>
  <c r="AR150" i="3" s="1"/>
  <c r="AB150" i="3"/>
  <c r="AQ150" i="3" s="1"/>
  <c r="AA150" i="3"/>
  <c r="AP150" i="3" s="1"/>
  <c r="Z150" i="3"/>
  <c r="AO150" i="3" s="1"/>
  <c r="BP149" i="3"/>
  <c r="BO149" i="3"/>
  <c r="BM149" i="3"/>
  <c r="BL149" i="3"/>
  <c r="BG149" i="3"/>
  <c r="BF149" i="3"/>
  <c r="AC149" i="3"/>
  <c r="AR149" i="3" s="1"/>
  <c r="AB149" i="3"/>
  <c r="AQ149" i="3" s="1"/>
  <c r="AA149" i="3"/>
  <c r="AP149" i="3" s="1"/>
  <c r="Z149" i="3"/>
  <c r="AO149" i="3" s="1"/>
  <c r="BP148" i="3"/>
  <c r="BO148" i="3"/>
  <c r="BM148" i="3"/>
  <c r="BL148" i="3"/>
  <c r="BG148" i="3"/>
  <c r="BF148" i="3"/>
  <c r="AC148" i="3"/>
  <c r="AR148" i="3" s="1"/>
  <c r="AB148" i="3"/>
  <c r="AQ148" i="3" s="1"/>
  <c r="AA148" i="3"/>
  <c r="AP148" i="3" s="1"/>
  <c r="Z148" i="3"/>
  <c r="AO148" i="3" s="1"/>
  <c r="BP147" i="3"/>
  <c r="BO147" i="3"/>
  <c r="BM147" i="3"/>
  <c r="BL147" i="3"/>
  <c r="BG147" i="3"/>
  <c r="BF147" i="3"/>
  <c r="AC147" i="3"/>
  <c r="AR147" i="3" s="1"/>
  <c r="AB147" i="3"/>
  <c r="AQ147" i="3" s="1"/>
  <c r="AA147" i="3"/>
  <c r="AP147" i="3" s="1"/>
  <c r="Z147" i="3"/>
  <c r="AO147" i="3" s="1"/>
  <c r="BP146" i="3"/>
  <c r="BO146" i="3"/>
  <c r="BM146" i="3"/>
  <c r="BL146" i="3"/>
  <c r="BG146" i="3"/>
  <c r="BF146" i="3"/>
  <c r="AC146" i="3"/>
  <c r="AR146" i="3" s="1"/>
  <c r="AB146" i="3"/>
  <c r="AQ146" i="3" s="1"/>
  <c r="AA146" i="3"/>
  <c r="AP146" i="3" s="1"/>
  <c r="Z146" i="3"/>
  <c r="AO146" i="3" s="1"/>
  <c r="BP145" i="3"/>
  <c r="BO145" i="3"/>
  <c r="BM145" i="3"/>
  <c r="BL145" i="3"/>
  <c r="BG145" i="3"/>
  <c r="BF145" i="3"/>
  <c r="AC145" i="3"/>
  <c r="AR145" i="3" s="1"/>
  <c r="AB145" i="3"/>
  <c r="AQ145" i="3" s="1"/>
  <c r="AA145" i="3"/>
  <c r="AP145" i="3" s="1"/>
  <c r="Z145" i="3"/>
  <c r="AO145" i="3" s="1"/>
  <c r="BO143" i="3"/>
  <c r="BO142" i="3"/>
  <c r="BL142" i="3"/>
  <c r="BG142" i="3"/>
  <c r="BF142" i="3"/>
  <c r="AC142" i="3"/>
  <c r="AR142" i="3" s="1"/>
  <c r="Z142" i="3"/>
  <c r="AO142" i="3" s="1"/>
  <c r="BP141" i="3"/>
  <c r="BO141" i="3"/>
  <c r="BM141" i="3"/>
  <c r="BL141" i="3"/>
  <c r="BG141" i="3"/>
  <c r="BF141" i="3"/>
  <c r="AC141" i="3"/>
  <c r="AR141" i="3" s="1"/>
  <c r="AB141" i="3"/>
  <c r="AQ141" i="3" s="1"/>
  <c r="AA141" i="3"/>
  <c r="AP141" i="3" s="1"/>
  <c r="Z141" i="3"/>
  <c r="AO141" i="3" s="1"/>
  <c r="BP140" i="3"/>
  <c r="BO140" i="3"/>
  <c r="BM140" i="3"/>
  <c r="BL140" i="3"/>
  <c r="BG140" i="3"/>
  <c r="BF140" i="3"/>
  <c r="AC140" i="3"/>
  <c r="AR140" i="3" s="1"/>
  <c r="AB140" i="3"/>
  <c r="AQ140" i="3" s="1"/>
  <c r="AA140" i="3"/>
  <c r="AP140" i="3" s="1"/>
  <c r="Z140" i="3"/>
  <c r="AO140" i="3" s="1"/>
  <c r="BP139" i="3"/>
  <c r="BO139" i="3"/>
  <c r="BM139" i="3"/>
  <c r="BL139" i="3"/>
  <c r="BG139" i="3"/>
  <c r="BF139" i="3"/>
  <c r="AC139" i="3"/>
  <c r="AR139" i="3" s="1"/>
  <c r="AB139" i="3"/>
  <c r="AQ139" i="3" s="1"/>
  <c r="AA139" i="3"/>
  <c r="AP139" i="3" s="1"/>
  <c r="Z139" i="3"/>
  <c r="AO139" i="3" s="1"/>
  <c r="BP138" i="3"/>
  <c r="BO138" i="3"/>
  <c r="BM138" i="3"/>
  <c r="BL138" i="3"/>
  <c r="BG138" i="3"/>
  <c r="BF138" i="3"/>
  <c r="AC138" i="3"/>
  <c r="AR138" i="3" s="1"/>
  <c r="AB138" i="3"/>
  <c r="AQ138" i="3" s="1"/>
  <c r="AA138" i="3"/>
  <c r="AP138" i="3" s="1"/>
  <c r="Z138" i="3"/>
  <c r="AO138" i="3" s="1"/>
  <c r="BP137" i="3"/>
  <c r="BO137" i="3"/>
  <c r="BM137" i="3"/>
  <c r="BL137" i="3"/>
  <c r="BG137" i="3"/>
  <c r="BF137" i="3"/>
  <c r="AC137" i="3"/>
  <c r="AR137" i="3" s="1"/>
  <c r="AB137" i="3"/>
  <c r="AQ137" i="3" s="1"/>
  <c r="AA137" i="3"/>
  <c r="AP137" i="3" s="1"/>
  <c r="Z137" i="3"/>
  <c r="AO137" i="3" s="1"/>
  <c r="BP136" i="3"/>
  <c r="BO136" i="3"/>
  <c r="BM136" i="3"/>
  <c r="BL136" i="3"/>
  <c r="BG136" i="3"/>
  <c r="BF136" i="3"/>
  <c r="AC136" i="3"/>
  <c r="AR136" i="3" s="1"/>
  <c r="AB136" i="3"/>
  <c r="AQ136" i="3" s="1"/>
  <c r="AA136" i="3"/>
  <c r="AP136" i="3" s="1"/>
  <c r="Z136" i="3"/>
  <c r="AO136" i="3" s="1"/>
  <c r="BP135" i="3"/>
  <c r="BO135" i="3"/>
  <c r="BM135" i="3"/>
  <c r="BL135" i="3"/>
  <c r="BG135" i="3"/>
  <c r="BF135" i="3"/>
  <c r="AC135" i="3"/>
  <c r="AR135" i="3" s="1"/>
  <c r="AB135" i="3"/>
  <c r="AQ135" i="3" s="1"/>
  <c r="AA135" i="3"/>
  <c r="AP135" i="3" s="1"/>
  <c r="Z135" i="3"/>
  <c r="AO135" i="3" s="1"/>
  <c r="BP134" i="3"/>
  <c r="BO134" i="3"/>
  <c r="BM134" i="3"/>
  <c r="BL134" i="3"/>
  <c r="BG134" i="3"/>
  <c r="BF134" i="3"/>
  <c r="AC134" i="3"/>
  <c r="AR134" i="3" s="1"/>
  <c r="AB134" i="3"/>
  <c r="AQ134" i="3" s="1"/>
  <c r="AA134" i="3"/>
  <c r="AP134" i="3" s="1"/>
  <c r="Z134" i="3"/>
  <c r="AO134" i="3" s="1"/>
  <c r="BP133" i="3"/>
  <c r="BO133" i="3"/>
  <c r="BM133" i="3"/>
  <c r="BL133" i="3"/>
  <c r="BG133" i="3"/>
  <c r="BF133" i="3"/>
  <c r="AC133" i="3"/>
  <c r="AR133" i="3" s="1"/>
  <c r="AB133" i="3"/>
  <c r="AQ133" i="3" s="1"/>
  <c r="AA133" i="3"/>
  <c r="AP133" i="3" s="1"/>
  <c r="Z133" i="3"/>
  <c r="AO133" i="3" s="1"/>
  <c r="BF131" i="3"/>
  <c r="BP130" i="3"/>
  <c r="BO130" i="3"/>
  <c r="BM130" i="3"/>
  <c r="BL130" i="3"/>
  <c r="BG130" i="3"/>
  <c r="BF130" i="3"/>
  <c r="AC130" i="3"/>
  <c r="AR130" i="3" s="1"/>
  <c r="AA130" i="3"/>
  <c r="AP130" i="3" s="1"/>
  <c r="Z130" i="3"/>
  <c r="AO130" i="3" s="1"/>
  <c r="BP129" i="3"/>
  <c r="BO129" i="3"/>
  <c r="BM129" i="3"/>
  <c r="BL129" i="3"/>
  <c r="BG129" i="3"/>
  <c r="BF129" i="3"/>
  <c r="AC129" i="3"/>
  <c r="AR129" i="3" s="1"/>
  <c r="AB129" i="3"/>
  <c r="AQ129" i="3" s="1"/>
  <c r="AA129" i="3"/>
  <c r="AP129" i="3" s="1"/>
  <c r="Z129" i="3"/>
  <c r="AO129" i="3" s="1"/>
  <c r="BP128" i="3"/>
  <c r="BO128" i="3"/>
  <c r="BM128" i="3"/>
  <c r="BL128" i="3"/>
  <c r="BG128" i="3"/>
  <c r="BF128" i="3"/>
  <c r="AC128" i="3"/>
  <c r="AR128" i="3" s="1"/>
  <c r="AB128" i="3"/>
  <c r="AQ128" i="3" s="1"/>
  <c r="AA128" i="3"/>
  <c r="AP128" i="3" s="1"/>
  <c r="Z128" i="3"/>
  <c r="AO128" i="3" s="1"/>
  <c r="BP127" i="3"/>
  <c r="BO127" i="3"/>
  <c r="BM127" i="3"/>
  <c r="BL127" i="3"/>
  <c r="BG127" i="3"/>
  <c r="BF127" i="3"/>
  <c r="AC127" i="3"/>
  <c r="AR127" i="3" s="1"/>
  <c r="AB127" i="3"/>
  <c r="AQ127" i="3" s="1"/>
  <c r="AA127" i="3"/>
  <c r="AP127" i="3" s="1"/>
  <c r="Z127" i="3"/>
  <c r="AO127" i="3" s="1"/>
  <c r="BP126" i="3"/>
  <c r="BO126" i="3"/>
  <c r="BM126" i="3"/>
  <c r="BL126" i="3"/>
  <c r="BG126" i="3"/>
  <c r="BF126" i="3"/>
  <c r="AC126" i="3"/>
  <c r="AR126" i="3" s="1"/>
  <c r="AB126" i="3"/>
  <c r="AQ126" i="3" s="1"/>
  <c r="AA126" i="3"/>
  <c r="AP126" i="3" s="1"/>
  <c r="Z126" i="3"/>
  <c r="AO126" i="3" s="1"/>
  <c r="BP125" i="3"/>
  <c r="BO125" i="3"/>
  <c r="BM125" i="3"/>
  <c r="BL125" i="3"/>
  <c r="BG125" i="3"/>
  <c r="BF125" i="3"/>
  <c r="AC125" i="3"/>
  <c r="AR125" i="3" s="1"/>
  <c r="AB125" i="3"/>
  <c r="AQ125" i="3" s="1"/>
  <c r="AA125" i="3"/>
  <c r="AP125" i="3" s="1"/>
  <c r="Z125" i="3"/>
  <c r="AO125" i="3" s="1"/>
  <c r="BP124" i="3"/>
  <c r="BO124" i="3"/>
  <c r="BM124" i="3"/>
  <c r="BL124" i="3"/>
  <c r="BG124" i="3"/>
  <c r="BF124" i="3"/>
  <c r="AC124" i="3"/>
  <c r="AR124" i="3" s="1"/>
  <c r="AB124" i="3"/>
  <c r="AQ124" i="3" s="1"/>
  <c r="AA124" i="3"/>
  <c r="AP124" i="3" s="1"/>
  <c r="Z124" i="3"/>
  <c r="AO124" i="3" s="1"/>
  <c r="BP123" i="3"/>
  <c r="BO123" i="3"/>
  <c r="BM123" i="3"/>
  <c r="BL123" i="3"/>
  <c r="BG123" i="3"/>
  <c r="BF123" i="3"/>
  <c r="AC123" i="3"/>
  <c r="AR123" i="3" s="1"/>
  <c r="AB123" i="3"/>
  <c r="AQ123" i="3" s="1"/>
  <c r="AA123" i="3"/>
  <c r="AP123" i="3" s="1"/>
  <c r="Z123" i="3"/>
  <c r="AO123" i="3" s="1"/>
  <c r="BP122" i="3"/>
  <c r="BO122" i="3"/>
  <c r="BM122" i="3"/>
  <c r="BL122" i="3"/>
  <c r="BG122" i="3"/>
  <c r="BF122" i="3"/>
  <c r="AC122" i="3"/>
  <c r="AR122" i="3" s="1"/>
  <c r="AB122" i="3"/>
  <c r="AQ122" i="3" s="1"/>
  <c r="AA122" i="3"/>
  <c r="AP122" i="3" s="1"/>
  <c r="Z122" i="3"/>
  <c r="AO122" i="3" s="1"/>
  <c r="BO119" i="3"/>
  <c r="BL119" i="3"/>
  <c r="BG119" i="3"/>
  <c r="BF119" i="3"/>
  <c r="Z119" i="3"/>
  <c r="AO119" i="3" s="1"/>
  <c r="BP118" i="3"/>
  <c r="BO118" i="3"/>
  <c r="BM118" i="3"/>
  <c r="BL118" i="3"/>
  <c r="BG118" i="3"/>
  <c r="BF118" i="3"/>
  <c r="AC118" i="3"/>
  <c r="AR118" i="3" s="1"/>
  <c r="AB118" i="3"/>
  <c r="AQ118" i="3" s="1"/>
  <c r="AA118" i="3"/>
  <c r="AP118" i="3" s="1"/>
  <c r="Z118" i="3"/>
  <c r="AO118" i="3" s="1"/>
  <c r="BP117" i="3"/>
  <c r="BO117" i="3"/>
  <c r="BM117" i="3"/>
  <c r="BL117" i="3"/>
  <c r="BG117" i="3"/>
  <c r="BF117" i="3"/>
  <c r="AC117" i="3"/>
  <c r="AR117" i="3" s="1"/>
  <c r="AB117" i="3"/>
  <c r="AQ117" i="3" s="1"/>
  <c r="AA117" i="3"/>
  <c r="AP117" i="3" s="1"/>
  <c r="Z117" i="3"/>
  <c r="AO117" i="3" s="1"/>
  <c r="BP116" i="3"/>
  <c r="BO116" i="3"/>
  <c r="BM116" i="3"/>
  <c r="BL116" i="3"/>
  <c r="BG116" i="3"/>
  <c r="BF116" i="3"/>
  <c r="AC116" i="3"/>
  <c r="AR116" i="3" s="1"/>
  <c r="AB116" i="3"/>
  <c r="AQ116" i="3" s="1"/>
  <c r="AA116" i="3"/>
  <c r="AP116" i="3" s="1"/>
  <c r="Z116" i="3"/>
  <c r="AO116" i="3" s="1"/>
  <c r="BP115" i="3"/>
  <c r="BO115" i="3"/>
  <c r="BM115" i="3"/>
  <c r="BL115" i="3"/>
  <c r="BG115" i="3"/>
  <c r="BF115" i="3"/>
  <c r="AC115" i="3"/>
  <c r="AR115" i="3" s="1"/>
  <c r="AB115" i="3"/>
  <c r="AQ115" i="3" s="1"/>
  <c r="AA115" i="3"/>
  <c r="AP115" i="3" s="1"/>
  <c r="Z115" i="3"/>
  <c r="AO115" i="3" s="1"/>
  <c r="BP114" i="3"/>
  <c r="BO114" i="3"/>
  <c r="BM114" i="3"/>
  <c r="BL114" i="3"/>
  <c r="BG114" i="3"/>
  <c r="BF114" i="3"/>
  <c r="AC114" i="3"/>
  <c r="AR114" i="3" s="1"/>
  <c r="AB114" i="3"/>
  <c r="AQ114" i="3" s="1"/>
  <c r="AA114" i="3"/>
  <c r="AP114" i="3" s="1"/>
  <c r="Z114" i="3"/>
  <c r="AO114" i="3" s="1"/>
  <c r="BP113" i="3"/>
  <c r="BO113" i="3"/>
  <c r="BM113" i="3"/>
  <c r="BL113" i="3"/>
  <c r="BG113" i="3"/>
  <c r="BF113" i="3"/>
  <c r="AC113" i="3"/>
  <c r="AR113" i="3" s="1"/>
  <c r="AB113" i="3"/>
  <c r="AQ113" i="3" s="1"/>
  <c r="AA113" i="3"/>
  <c r="AP113" i="3" s="1"/>
  <c r="Z113" i="3"/>
  <c r="AO113" i="3" s="1"/>
  <c r="BP112" i="3"/>
  <c r="BO112" i="3"/>
  <c r="BM112" i="3"/>
  <c r="BL112" i="3"/>
  <c r="BG112" i="3"/>
  <c r="BF112" i="3"/>
  <c r="AC112" i="3"/>
  <c r="AR112" i="3" s="1"/>
  <c r="AB112" i="3"/>
  <c r="AQ112" i="3" s="1"/>
  <c r="AA112" i="3"/>
  <c r="AP112" i="3" s="1"/>
  <c r="Z112" i="3"/>
  <c r="AO112" i="3" s="1"/>
  <c r="BP111" i="3"/>
  <c r="BO111" i="3"/>
  <c r="BM111" i="3"/>
  <c r="BL111" i="3"/>
  <c r="BG111" i="3"/>
  <c r="BF111" i="3"/>
  <c r="AC111" i="3"/>
  <c r="AR111" i="3" s="1"/>
  <c r="AB111" i="3"/>
  <c r="AQ111" i="3" s="1"/>
  <c r="AA111" i="3"/>
  <c r="AP111" i="3" s="1"/>
  <c r="Z111" i="3"/>
  <c r="AO111" i="3" s="1"/>
  <c r="BP110" i="3"/>
  <c r="BO110" i="3"/>
  <c r="BM110" i="3"/>
  <c r="BL110" i="3"/>
  <c r="BG110" i="3"/>
  <c r="BF110" i="3"/>
  <c r="AC110" i="3"/>
  <c r="AR110" i="3" s="1"/>
  <c r="AB110" i="3"/>
  <c r="AQ110" i="3" s="1"/>
  <c r="AA110" i="3"/>
  <c r="AP110" i="3" s="1"/>
  <c r="Z110" i="3"/>
  <c r="AO110" i="3" s="1"/>
  <c r="BP108" i="3"/>
  <c r="BF108" i="3"/>
  <c r="BP107" i="3"/>
  <c r="BO107" i="3"/>
  <c r="BM107" i="3"/>
  <c r="BL107" i="3"/>
  <c r="BG107" i="3"/>
  <c r="BF107" i="3"/>
  <c r="AB107" i="3"/>
  <c r="AQ107" i="3" s="1"/>
  <c r="AA107" i="3"/>
  <c r="AP107" i="3" s="1"/>
  <c r="Z107" i="3"/>
  <c r="AO107" i="3" s="1"/>
  <c r="BP106" i="3"/>
  <c r="BO106" i="3"/>
  <c r="BM106" i="3"/>
  <c r="BL106" i="3"/>
  <c r="BG106" i="3"/>
  <c r="BF106" i="3"/>
  <c r="AC106" i="3"/>
  <c r="AR106" i="3" s="1"/>
  <c r="AB106" i="3"/>
  <c r="AQ106" i="3" s="1"/>
  <c r="AA106" i="3"/>
  <c r="AP106" i="3" s="1"/>
  <c r="Z106" i="3"/>
  <c r="AO106" i="3" s="1"/>
  <c r="BP105" i="3"/>
  <c r="BO105" i="3"/>
  <c r="BM105" i="3"/>
  <c r="BL105" i="3"/>
  <c r="BG105" i="3"/>
  <c r="BF105" i="3"/>
  <c r="AC105" i="3"/>
  <c r="AR105" i="3" s="1"/>
  <c r="AB105" i="3"/>
  <c r="AQ105" i="3" s="1"/>
  <c r="AA105" i="3"/>
  <c r="AP105" i="3" s="1"/>
  <c r="Z105" i="3"/>
  <c r="AO105" i="3" s="1"/>
  <c r="BP104" i="3"/>
  <c r="BO104" i="3"/>
  <c r="BM104" i="3"/>
  <c r="BL104" i="3"/>
  <c r="BG104" i="3"/>
  <c r="BF104" i="3"/>
  <c r="AC104" i="3"/>
  <c r="AR104" i="3" s="1"/>
  <c r="AB104" i="3"/>
  <c r="AQ104" i="3" s="1"/>
  <c r="AA104" i="3"/>
  <c r="AP104" i="3" s="1"/>
  <c r="Z104" i="3"/>
  <c r="AO104" i="3" s="1"/>
  <c r="BP103" i="3"/>
  <c r="BO103" i="3"/>
  <c r="BM103" i="3"/>
  <c r="BL103" i="3"/>
  <c r="BG103" i="3"/>
  <c r="BF103" i="3"/>
  <c r="AC103" i="3"/>
  <c r="AR103" i="3" s="1"/>
  <c r="AB103" i="3"/>
  <c r="AQ103" i="3" s="1"/>
  <c r="AA103" i="3"/>
  <c r="AP103" i="3" s="1"/>
  <c r="Z103" i="3"/>
  <c r="AO103" i="3" s="1"/>
  <c r="BP102" i="3"/>
  <c r="BO102" i="3"/>
  <c r="BM102" i="3"/>
  <c r="BL102" i="3"/>
  <c r="BG102" i="3"/>
  <c r="BF102" i="3"/>
  <c r="AC102" i="3"/>
  <c r="AR102" i="3" s="1"/>
  <c r="AB102" i="3"/>
  <c r="AQ102" i="3" s="1"/>
  <c r="AA102" i="3"/>
  <c r="AP102" i="3" s="1"/>
  <c r="Z102" i="3"/>
  <c r="AO102" i="3" s="1"/>
  <c r="BP101" i="3"/>
  <c r="BO101" i="3"/>
  <c r="BM101" i="3"/>
  <c r="BL101" i="3"/>
  <c r="BG101" i="3"/>
  <c r="BF101" i="3"/>
  <c r="AC101" i="3"/>
  <c r="AR101" i="3" s="1"/>
  <c r="AB101" i="3"/>
  <c r="AQ101" i="3" s="1"/>
  <c r="AA101" i="3"/>
  <c r="AP101" i="3" s="1"/>
  <c r="Z101" i="3"/>
  <c r="AO101" i="3" s="1"/>
  <c r="BP100" i="3"/>
  <c r="BO100" i="3"/>
  <c r="BM100" i="3"/>
  <c r="BL100" i="3"/>
  <c r="BG100" i="3"/>
  <c r="BF100" i="3"/>
  <c r="AC100" i="3"/>
  <c r="AR100" i="3" s="1"/>
  <c r="AB100" i="3"/>
  <c r="AQ100" i="3" s="1"/>
  <c r="AA100" i="3"/>
  <c r="AP100" i="3" s="1"/>
  <c r="Z100" i="3"/>
  <c r="AO100" i="3" s="1"/>
  <c r="BP99" i="3"/>
  <c r="BO99" i="3"/>
  <c r="BM99" i="3"/>
  <c r="BL99" i="3"/>
  <c r="BG99" i="3"/>
  <c r="BF99" i="3"/>
  <c r="AC99" i="3"/>
  <c r="AR99" i="3" s="1"/>
  <c r="AB99" i="3"/>
  <c r="AQ99" i="3" s="1"/>
  <c r="AA99" i="3"/>
  <c r="AP99" i="3" s="1"/>
  <c r="Z99" i="3"/>
  <c r="AO99" i="3" s="1"/>
  <c r="BP98" i="3"/>
  <c r="BO98" i="3"/>
  <c r="BM98" i="3"/>
  <c r="BL98" i="3"/>
  <c r="BG98" i="3"/>
  <c r="BF98" i="3"/>
  <c r="AC98" i="3"/>
  <c r="AR98" i="3" s="1"/>
  <c r="AB98" i="3"/>
  <c r="AQ98" i="3" s="1"/>
  <c r="AA98" i="3"/>
  <c r="AP98" i="3" s="1"/>
  <c r="Z98" i="3"/>
  <c r="AO98" i="3" s="1"/>
  <c r="BP95" i="3"/>
  <c r="BO95" i="3"/>
  <c r="BM95" i="3"/>
  <c r="BG95" i="3"/>
  <c r="BF95" i="3"/>
  <c r="AB95" i="3"/>
  <c r="AQ95" i="3" s="1"/>
  <c r="AA95" i="3"/>
  <c r="AP95" i="3" s="1"/>
  <c r="BP94" i="3"/>
  <c r="BO94" i="3"/>
  <c r="BM94" i="3"/>
  <c r="BL94" i="3"/>
  <c r="BG94" i="3"/>
  <c r="BF94" i="3"/>
  <c r="AC94" i="3"/>
  <c r="AR94" i="3" s="1"/>
  <c r="AB94" i="3"/>
  <c r="AQ94" i="3" s="1"/>
  <c r="AA94" i="3"/>
  <c r="AP94" i="3" s="1"/>
  <c r="Z94" i="3"/>
  <c r="AO94" i="3" s="1"/>
  <c r="BP93" i="3"/>
  <c r="BO93" i="3"/>
  <c r="BM93" i="3"/>
  <c r="BL93" i="3"/>
  <c r="BG93" i="3"/>
  <c r="BF93" i="3"/>
  <c r="AC93" i="3"/>
  <c r="AR93" i="3" s="1"/>
  <c r="AB93" i="3"/>
  <c r="AQ93" i="3" s="1"/>
  <c r="AA93" i="3"/>
  <c r="AP93" i="3" s="1"/>
  <c r="Z93" i="3"/>
  <c r="AO93" i="3" s="1"/>
  <c r="BP92" i="3"/>
  <c r="BO92" i="3"/>
  <c r="BM92" i="3"/>
  <c r="BL92" i="3"/>
  <c r="BG92" i="3"/>
  <c r="BF92" i="3"/>
  <c r="AC92" i="3"/>
  <c r="AR92" i="3" s="1"/>
  <c r="AB92" i="3"/>
  <c r="AQ92" i="3" s="1"/>
  <c r="AA92" i="3"/>
  <c r="AP92" i="3" s="1"/>
  <c r="Z92" i="3"/>
  <c r="AO92" i="3" s="1"/>
  <c r="BP91" i="3"/>
  <c r="BO91" i="3"/>
  <c r="BM91" i="3"/>
  <c r="BL91" i="3"/>
  <c r="BG91" i="3"/>
  <c r="BF91" i="3"/>
  <c r="AC91" i="3"/>
  <c r="AR91" i="3" s="1"/>
  <c r="AB91" i="3"/>
  <c r="AQ91" i="3" s="1"/>
  <c r="AA91" i="3"/>
  <c r="AP91" i="3" s="1"/>
  <c r="Z91" i="3"/>
  <c r="AO91" i="3" s="1"/>
  <c r="BP90" i="3"/>
  <c r="BO90" i="3"/>
  <c r="BM90" i="3"/>
  <c r="BL90" i="3"/>
  <c r="BG90" i="3"/>
  <c r="BF90" i="3"/>
  <c r="AC90" i="3"/>
  <c r="AR90" i="3" s="1"/>
  <c r="AB90" i="3"/>
  <c r="AQ90" i="3" s="1"/>
  <c r="AA90" i="3"/>
  <c r="AP90" i="3" s="1"/>
  <c r="Z90" i="3"/>
  <c r="AO90" i="3" s="1"/>
  <c r="BP89" i="3"/>
  <c r="BO89" i="3"/>
  <c r="BM89" i="3"/>
  <c r="BL89" i="3"/>
  <c r="BG89" i="3"/>
  <c r="BF89" i="3"/>
  <c r="AC89" i="3"/>
  <c r="AR89" i="3" s="1"/>
  <c r="AB89" i="3"/>
  <c r="AQ89" i="3" s="1"/>
  <c r="AA89" i="3"/>
  <c r="AP89" i="3" s="1"/>
  <c r="Z89" i="3"/>
  <c r="AO89" i="3" s="1"/>
  <c r="BP88" i="3"/>
  <c r="BO88" i="3"/>
  <c r="BM88" i="3"/>
  <c r="BL88" i="3"/>
  <c r="BG88" i="3"/>
  <c r="BF88" i="3"/>
  <c r="AC88" i="3"/>
  <c r="AR88" i="3" s="1"/>
  <c r="AB88" i="3"/>
  <c r="AQ88" i="3" s="1"/>
  <c r="AA88" i="3"/>
  <c r="AP88" i="3" s="1"/>
  <c r="Z88" i="3"/>
  <c r="AO88" i="3" s="1"/>
  <c r="BP87" i="3"/>
  <c r="BO87" i="3"/>
  <c r="BM87" i="3"/>
  <c r="BL87" i="3"/>
  <c r="BG87" i="3"/>
  <c r="BF87" i="3"/>
  <c r="AC87" i="3"/>
  <c r="AR87" i="3" s="1"/>
  <c r="AB87" i="3"/>
  <c r="AQ87" i="3" s="1"/>
  <c r="AA87" i="3"/>
  <c r="AP87" i="3" s="1"/>
  <c r="Z87" i="3"/>
  <c r="AO87" i="3" s="1"/>
  <c r="BP84" i="3"/>
  <c r="BO84" i="3"/>
  <c r="BG84" i="3"/>
  <c r="BF84" i="3"/>
  <c r="AB84" i="3"/>
  <c r="AQ84" i="3" s="1"/>
  <c r="BP83" i="3"/>
  <c r="BO83" i="3"/>
  <c r="BM83" i="3"/>
  <c r="BL83" i="3"/>
  <c r="BG83" i="3"/>
  <c r="BF83" i="3"/>
  <c r="AC83" i="3"/>
  <c r="AR83" i="3" s="1"/>
  <c r="AB83" i="3"/>
  <c r="AQ83" i="3" s="1"/>
  <c r="AA83" i="3"/>
  <c r="AP83" i="3" s="1"/>
  <c r="Z83" i="3"/>
  <c r="AO83" i="3" s="1"/>
  <c r="BP82" i="3"/>
  <c r="BO82" i="3"/>
  <c r="BM82" i="3"/>
  <c r="BL82" i="3"/>
  <c r="BG82" i="3"/>
  <c r="BF82" i="3"/>
  <c r="AC82" i="3"/>
  <c r="AR82" i="3" s="1"/>
  <c r="AB82" i="3"/>
  <c r="AQ82" i="3" s="1"/>
  <c r="AA82" i="3"/>
  <c r="AP82" i="3" s="1"/>
  <c r="Z82" i="3"/>
  <c r="AO82" i="3" s="1"/>
  <c r="BP81" i="3"/>
  <c r="BO81" i="3"/>
  <c r="BM81" i="3"/>
  <c r="BL81" i="3"/>
  <c r="BG81" i="3"/>
  <c r="BF81" i="3"/>
  <c r="AC81" i="3"/>
  <c r="AR81" i="3" s="1"/>
  <c r="AB81" i="3"/>
  <c r="AQ81" i="3" s="1"/>
  <c r="AA81" i="3"/>
  <c r="AP81" i="3" s="1"/>
  <c r="Z81" i="3"/>
  <c r="AO81" i="3" s="1"/>
  <c r="BP80" i="3"/>
  <c r="BO80" i="3"/>
  <c r="BM80" i="3"/>
  <c r="BL80" i="3"/>
  <c r="BG80" i="3"/>
  <c r="BF80" i="3"/>
  <c r="AC80" i="3"/>
  <c r="AR80" i="3" s="1"/>
  <c r="AB80" i="3"/>
  <c r="AQ80" i="3" s="1"/>
  <c r="AA80" i="3"/>
  <c r="AP80" i="3" s="1"/>
  <c r="Z80" i="3"/>
  <c r="AO80" i="3" s="1"/>
  <c r="BP79" i="3"/>
  <c r="BO79" i="3"/>
  <c r="BM79" i="3"/>
  <c r="BL79" i="3"/>
  <c r="BG79" i="3"/>
  <c r="BF79" i="3"/>
  <c r="AC79" i="3"/>
  <c r="AR79" i="3" s="1"/>
  <c r="AB79" i="3"/>
  <c r="AQ79" i="3" s="1"/>
  <c r="AA79" i="3"/>
  <c r="AP79" i="3" s="1"/>
  <c r="Z79" i="3"/>
  <c r="AO79" i="3" s="1"/>
  <c r="BP78" i="3"/>
  <c r="BO78" i="3"/>
  <c r="BM78" i="3"/>
  <c r="BL78" i="3"/>
  <c r="BG78" i="3"/>
  <c r="BF78" i="3"/>
  <c r="AC78" i="3"/>
  <c r="AR78" i="3" s="1"/>
  <c r="AB78" i="3"/>
  <c r="AQ78" i="3" s="1"/>
  <c r="AA78" i="3"/>
  <c r="AP78" i="3" s="1"/>
  <c r="Z78" i="3"/>
  <c r="AO78" i="3" s="1"/>
  <c r="BP77" i="3"/>
  <c r="BO77" i="3"/>
  <c r="BM77" i="3"/>
  <c r="BL77" i="3"/>
  <c r="BG77" i="3"/>
  <c r="BF77" i="3"/>
  <c r="AC77" i="3"/>
  <c r="AR77" i="3" s="1"/>
  <c r="AB77" i="3"/>
  <c r="AQ77" i="3" s="1"/>
  <c r="AA77" i="3"/>
  <c r="AP77" i="3" s="1"/>
  <c r="Z77" i="3"/>
  <c r="AO77" i="3" s="1"/>
  <c r="BP76" i="3"/>
  <c r="BO76" i="3"/>
  <c r="BM76" i="3"/>
  <c r="BL76" i="3"/>
  <c r="BG76" i="3"/>
  <c r="BF76" i="3"/>
  <c r="AC76" i="3"/>
  <c r="AR76" i="3" s="1"/>
  <c r="AB76" i="3"/>
  <c r="AQ76" i="3" s="1"/>
  <c r="AA76" i="3"/>
  <c r="AP76" i="3" s="1"/>
  <c r="Z76" i="3"/>
  <c r="AO76" i="3" s="1"/>
  <c r="BP75" i="3"/>
  <c r="BO75" i="3"/>
  <c r="BM75" i="3"/>
  <c r="BL75" i="3"/>
  <c r="BG75" i="3"/>
  <c r="BF75" i="3"/>
  <c r="AC75" i="3"/>
  <c r="AR75" i="3" s="1"/>
  <c r="AB75" i="3"/>
  <c r="AQ75" i="3" s="1"/>
  <c r="AA75" i="3"/>
  <c r="AP75" i="3" s="1"/>
  <c r="Z75" i="3"/>
  <c r="AO75" i="3" s="1"/>
  <c r="BP74" i="3"/>
  <c r="BO74" i="3"/>
  <c r="BM74" i="3"/>
  <c r="BL74" i="3"/>
  <c r="BG74" i="3"/>
  <c r="BF74" i="3"/>
  <c r="AC74" i="3"/>
  <c r="AR74" i="3" s="1"/>
  <c r="AB74" i="3"/>
  <c r="AQ74" i="3" s="1"/>
  <c r="AA74" i="3"/>
  <c r="AP74" i="3" s="1"/>
  <c r="Z74" i="3"/>
  <c r="AO74" i="3" s="1"/>
  <c r="BP71" i="3"/>
  <c r="BO71" i="3"/>
  <c r="BG71" i="3"/>
  <c r="BF71" i="3"/>
  <c r="AB71" i="3"/>
  <c r="AQ71" i="3" s="1"/>
  <c r="BP70" i="3"/>
  <c r="BO70" i="3"/>
  <c r="BM70" i="3"/>
  <c r="BL70" i="3"/>
  <c r="BG70" i="3"/>
  <c r="BF70" i="3"/>
  <c r="AC70" i="3"/>
  <c r="AR70" i="3" s="1"/>
  <c r="AB70" i="3"/>
  <c r="AQ70" i="3" s="1"/>
  <c r="AA70" i="3"/>
  <c r="AP70" i="3" s="1"/>
  <c r="Z70" i="3"/>
  <c r="AO70" i="3" s="1"/>
  <c r="BP69" i="3"/>
  <c r="BO69" i="3"/>
  <c r="BM69" i="3"/>
  <c r="BL69" i="3"/>
  <c r="BG69" i="3"/>
  <c r="BF69" i="3"/>
  <c r="AC69" i="3"/>
  <c r="AR69" i="3" s="1"/>
  <c r="AB69" i="3"/>
  <c r="AQ69" i="3" s="1"/>
  <c r="AA69" i="3"/>
  <c r="AP69" i="3" s="1"/>
  <c r="Z69" i="3"/>
  <c r="AO69" i="3" s="1"/>
  <c r="BP68" i="3"/>
  <c r="BO68" i="3"/>
  <c r="BM68" i="3"/>
  <c r="BL68" i="3"/>
  <c r="BG68" i="3"/>
  <c r="BF68" i="3"/>
  <c r="AC68" i="3"/>
  <c r="AR68" i="3" s="1"/>
  <c r="AB68" i="3"/>
  <c r="AQ68" i="3" s="1"/>
  <c r="AA68" i="3"/>
  <c r="AP68" i="3" s="1"/>
  <c r="Z68" i="3"/>
  <c r="AO68" i="3" s="1"/>
  <c r="BP67" i="3"/>
  <c r="BO67" i="3"/>
  <c r="BM67" i="3"/>
  <c r="BL67" i="3"/>
  <c r="BG67" i="3"/>
  <c r="BF67" i="3"/>
  <c r="AC67" i="3"/>
  <c r="AR67" i="3" s="1"/>
  <c r="AB67" i="3"/>
  <c r="AQ67" i="3" s="1"/>
  <c r="AA67" i="3"/>
  <c r="AP67" i="3" s="1"/>
  <c r="Z67" i="3"/>
  <c r="AO67" i="3" s="1"/>
  <c r="BP66" i="3"/>
  <c r="BO66" i="3"/>
  <c r="BM66" i="3"/>
  <c r="BL66" i="3"/>
  <c r="BG66" i="3"/>
  <c r="BF66" i="3"/>
  <c r="AC66" i="3"/>
  <c r="AR66" i="3" s="1"/>
  <c r="AB66" i="3"/>
  <c r="AQ66" i="3" s="1"/>
  <c r="AA66" i="3"/>
  <c r="AP66" i="3" s="1"/>
  <c r="Z66" i="3"/>
  <c r="AO66" i="3" s="1"/>
  <c r="BP65" i="3"/>
  <c r="BO65" i="3"/>
  <c r="BM65" i="3"/>
  <c r="BL65" i="3"/>
  <c r="BG65" i="3"/>
  <c r="BF65" i="3"/>
  <c r="AC65" i="3"/>
  <c r="AR65" i="3" s="1"/>
  <c r="AB65" i="3"/>
  <c r="AQ65" i="3" s="1"/>
  <c r="AA65" i="3"/>
  <c r="AP65" i="3" s="1"/>
  <c r="Z65" i="3"/>
  <c r="AO65" i="3" s="1"/>
  <c r="BP64" i="3"/>
  <c r="BO64" i="3"/>
  <c r="BM64" i="3"/>
  <c r="BL64" i="3"/>
  <c r="BG64" i="3"/>
  <c r="BF64" i="3"/>
  <c r="AC64" i="3"/>
  <c r="AR64" i="3" s="1"/>
  <c r="AB64" i="3"/>
  <c r="AQ64" i="3" s="1"/>
  <c r="AA64" i="3"/>
  <c r="AP64" i="3" s="1"/>
  <c r="Z64" i="3"/>
  <c r="AO64" i="3" s="1"/>
  <c r="BP63" i="3"/>
  <c r="BO63" i="3"/>
  <c r="BM63" i="3"/>
  <c r="BL63" i="3"/>
  <c r="BG63" i="3"/>
  <c r="BF63" i="3"/>
  <c r="AC63" i="3"/>
  <c r="AR63" i="3" s="1"/>
  <c r="AB63" i="3"/>
  <c r="AQ63" i="3" s="1"/>
  <c r="AA63" i="3"/>
  <c r="AP63" i="3" s="1"/>
  <c r="Z63" i="3"/>
  <c r="AO63" i="3" s="1"/>
  <c r="BP62" i="3"/>
  <c r="BO62" i="3"/>
  <c r="BM62" i="3"/>
  <c r="BL62" i="3"/>
  <c r="BG62" i="3"/>
  <c r="BF62" i="3"/>
  <c r="AC62" i="3"/>
  <c r="AR62" i="3" s="1"/>
  <c r="AB62" i="3"/>
  <c r="AQ62" i="3" s="1"/>
  <c r="AA62" i="3"/>
  <c r="AP62" i="3" s="1"/>
  <c r="Z62" i="3"/>
  <c r="AO62" i="3" s="1"/>
  <c r="BP61" i="3"/>
  <c r="BO61" i="3"/>
  <c r="BM61" i="3"/>
  <c r="BL61" i="3"/>
  <c r="BG61" i="3"/>
  <c r="BF61" i="3"/>
  <c r="AC61" i="3"/>
  <c r="AR61" i="3" s="1"/>
  <c r="AB61" i="3"/>
  <c r="AQ61" i="3" s="1"/>
  <c r="AA61" i="3"/>
  <c r="AP61" i="3" s="1"/>
  <c r="Z61" i="3"/>
  <c r="AO61" i="3" s="1"/>
  <c r="BF59" i="3"/>
  <c r="BP58" i="3"/>
  <c r="BO58" i="3"/>
  <c r="BM58" i="3"/>
  <c r="BL58" i="3"/>
  <c r="BG58" i="3"/>
  <c r="BF58" i="3"/>
  <c r="AB58" i="3"/>
  <c r="AQ58" i="3" s="1"/>
  <c r="AA58" i="3"/>
  <c r="AP58" i="3" s="1"/>
  <c r="Z58" i="3"/>
  <c r="AO58" i="3" s="1"/>
  <c r="BP57" i="3"/>
  <c r="BO57" i="3"/>
  <c r="BM57" i="3"/>
  <c r="BL57" i="3"/>
  <c r="BG57" i="3"/>
  <c r="BF57" i="3"/>
  <c r="AC57" i="3"/>
  <c r="AR57" i="3" s="1"/>
  <c r="AB57" i="3"/>
  <c r="AQ57" i="3" s="1"/>
  <c r="AA57" i="3"/>
  <c r="AP57" i="3" s="1"/>
  <c r="Z57" i="3"/>
  <c r="AO57" i="3" s="1"/>
  <c r="BP56" i="3"/>
  <c r="BO56" i="3"/>
  <c r="BM56" i="3"/>
  <c r="BL56" i="3"/>
  <c r="BG56" i="3"/>
  <c r="BF56" i="3"/>
  <c r="AC56" i="3"/>
  <c r="AR56" i="3" s="1"/>
  <c r="AB56" i="3"/>
  <c r="AQ56" i="3" s="1"/>
  <c r="AA56" i="3"/>
  <c r="AP56" i="3" s="1"/>
  <c r="Z56" i="3"/>
  <c r="AO56" i="3" s="1"/>
  <c r="BP55" i="3"/>
  <c r="BO55" i="3"/>
  <c r="BM55" i="3"/>
  <c r="BL55" i="3"/>
  <c r="BG55" i="3"/>
  <c r="BF55" i="3"/>
  <c r="AC55" i="3"/>
  <c r="AR55" i="3" s="1"/>
  <c r="AB55" i="3"/>
  <c r="AQ55" i="3" s="1"/>
  <c r="AA55" i="3"/>
  <c r="AP55" i="3" s="1"/>
  <c r="Z55" i="3"/>
  <c r="AO55" i="3" s="1"/>
  <c r="BP54" i="3"/>
  <c r="BO54" i="3"/>
  <c r="BM54" i="3"/>
  <c r="BL54" i="3"/>
  <c r="BG54" i="3"/>
  <c r="BF54" i="3"/>
  <c r="AC54" i="3"/>
  <c r="AR54" i="3" s="1"/>
  <c r="AB54" i="3"/>
  <c r="AQ54" i="3" s="1"/>
  <c r="AA54" i="3"/>
  <c r="AP54" i="3" s="1"/>
  <c r="Z54" i="3"/>
  <c r="AO54" i="3" s="1"/>
  <c r="BP53" i="3"/>
  <c r="BO53" i="3"/>
  <c r="BM53" i="3"/>
  <c r="BL53" i="3"/>
  <c r="BG53" i="3"/>
  <c r="BF53" i="3"/>
  <c r="AC53" i="3"/>
  <c r="AR53" i="3" s="1"/>
  <c r="AB53" i="3"/>
  <c r="AQ53" i="3" s="1"/>
  <c r="AA53" i="3"/>
  <c r="AP53" i="3" s="1"/>
  <c r="Z53" i="3"/>
  <c r="AO53" i="3" s="1"/>
  <c r="BP52" i="3"/>
  <c r="BO52" i="3"/>
  <c r="BM52" i="3"/>
  <c r="BL52" i="3"/>
  <c r="BG52" i="3"/>
  <c r="BF52" i="3"/>
  <c r="AC52" i="3"/>
  <c r="AR52" i="3" s="1"/>
  <c r="AB52" i="3"/>
  <c r="AQ52" i="3" s="1"/>
  <c r="AA52" i="3"/>
  <c r="AP52" i="3" s="1"/>
  <c r="Z52" i="3"/>
  <c r="AO52" i="3" s="1"/>
  <c r="BP51" i="3"/>
  <c r="BO51" i="3"/>
  <c r="BM51" i="3"/>
  <c r="BL51" i="3"/>
  <c r="BG51" i="3"/>
  <c r="BF51" i="3"/>
  <c r="AC51" i="3"/>
  <c r="AR51" i="3" s="1"/>
  <c r="AB51" i="3"/>
  <c r="AQ51" i="3" s="1"/>
  <c r="AA51" i="3"/>
  <c r="AP51" i="3" s="1"/>
  <c r="Z51" i="3"/>
  <c r="AO51" i="3" s="1"/>
  <c r="BP50" i="3"/>
  <c r="BO50" i="3"/>
  <c r="BM50" i="3"/>
  <c r="BL50" i="3"/>
  <c r="BG50" i="3"/>
  <c r="BF50" i="3"/>
  <c r="AC50" i="3"/>
  <c r="AR50" i="3" s="1"/>
  <c r="AB50" i="3"/>
  <c r="AQ50" i="3" s="1"/>
  <c r="AA50" i="3"/>
  <c r="AP50" i="3" s="1"/>
  <c r="Z50" i="3"/>
  <c r="AO50" i="3" s="1"/>
  <c r="BP49" i="3"/>
  <c r="BO49" i="3"/>
  <c r="BM49" i="3"/>
  <c r="BL49" i="3"/>
  <c r="BG49" i="3"/>
  <c r="BF49" i="3"/>
  <c r="AC49" i="3"/>
  <c r="AR49" i="3" s="1"/>
  <c r="AB49" i="3"/>
  <c r="AQ49" i="3" s="1"/>
  <c r="AA49" i="3"/>
  <c r="AP49" i="3" s="1"/>
  <c r="Z49" i="3"/>
  <c r="AO49" i="3" s="1"/>
  <c r="BO47" i="3"/>
  <c r="BG47" i="3"/>
  <c r="BP46" i="3"/>
  <c r="BO46" i="3"/>
  <c r="BL46" i="3"/>
  <c r="BG46" i="3"/>
  <c r="BF46" i="3"/>
  <c r="AC46" i="3"/>
  <c r="AR46" i="3" s="1"/>
  <c r="AB46" i="3"/>
  <c r="AQ46" i="3" s="1"/>
  <c r="Z46" i="3"/>
  <c r="AO46" i="3" s="1"/>
  <c r="BP45" i="3"/>
  <c r="BO45" i="3"/>
  <c r="BM45" i="3"/>
  <c r="BL45" i="3"/>
  <c r="BG45" i="3"/>
  <c r="BF45" i="3"/>
  <c r="AC45" i="3"/>
  <c r="AR45" i="3" s="1"/>
  <c r="AB45" i="3"/>
  <c r="AQ45" i="3" s="1"/>
  <c r="AA45" i="3"/>
  <c r="AP45" i="3" s="1"/>
  <c r="Z45" i="3"/>
  <c r="AO45" i="3" s="1"/>
  <c r="BP44" i="3"/>
  <c r="BO44" i="3"/>
  <c r="BM44" i="3"/>
  <c r="BL44" i="3"/>
  <c r="BG44" i="3"/>
  <c r="BF44" i="3"/>
  <c r="AC44" i="3"/>
  <c r="AR44" i="3" s="1"/>
  <c r="AB44" i="3"/>
  <c r="AQ44" i="3" s="1"/>
  <c r="AA44" i="3"/>
  <c r="AP44" i="3" s="1"/>
  <c r="Z44" i="3"/>
  <c r="AO44" i="3" s="1"/>
  <c r="BP43" i="3"/>
  <c r="BO43" i="3"/>
  <c r="BM43" i="3"/>
  <c r="BL43" i="3"/>
  <c r="BG43" i="3"/>
  <c r="BF43" i="3"/>
  <c r="AC43" i="3"/>
  <c r="AR43" i="3" s="1"/>
  <c r="AB43" i="3"/>
  <c r="AQ43" i="3" s="1"/>
  <c r="AA43" i="3"/>
  <c r="AP43" i="3" s="1"/>
  <c r="Z43" i="3"/>
  <c r="AO43" i="3" s="1"/>
  <c r="BP42" i="3"/>
  <c r="BO42" i="3"/>
  <c r="BM42" i="3"/>
  <c r="BL42" i="3"/>
  <c r="BG42" i="3"/>
  <c r="BF42" i="3"/>
  <c r="AC42" i="3"/>
  <c r="AR42" i="3" s="1"/>
  <c r="AB42" i="3"/>
  <c r="AQ42" i="3" s="1"/>
  <c r="AA42" i="3"/>
  <c r="AP42" i="3" s="1"/>
  <c r="Z42" i="3"/>
  <c r="AO42" i="3" s="1"/>
  <c r="BP41" i="3"/>
  <c r="BO41" i="3"/>
  <c r="BM41" i="3"/>
  <c r="BL41" i="3"/>
  <c r="BG41" i="3"/>
  <c r="BF41" i="3"/>
  <c r="AC41" i="3"/>
  <c r="AR41" i="3" s="1"/>
  <c r="AB41" i="3"/>
  <c r="AQ41" i="3" s="1"/>
  <c r="AA41" i="3"/>
  <c r="AP41" i="3" s="1"/>
  <c r="Z41" i="3"/>
  <c r="AO41" i="3" s="1"/>
  <c r="BP40" i="3"/>
  <c r="BO40" i="3"/>
  <c r="BM40" i="3"/>
  <c r="BL40" i="3"/>
  <c r="BG40" i="3"/>
  <c r="BF40" i="3"/>
  <c r="AC40" i="3"/>
  <c r="AR40" i="3" s="1"/>
  <c r="AB40" i="3"/>
  <c r="AQ40" i="3" s="1"/>
  <c r="AA40" i="3"/>
  <c r="AP40" i="3" s="1"/>
  <c r="Z40" i="3"/>
  <c r="AO40" i="3" s="1"/>
  <c r="BP39" i="3"/>
  <c r="BO39" i="3"/>
  <c r="BM39" i="3"/>
  <c r="BL39" i="3"/>
  <c r="BG39" i="3"/>
  <c r="BF39" i="3"/>
  <c r="AC39" i="3"/>
  <c r="AR39" i="3" s="1"/>
  <c r="AB39" i="3"/>
  <c r="AQ39" i="3" s="1"/>
  <c r="AA39" i="3"/>
  <c r="AP39" i="3" s="1"/>
  <c r="Z39" i="3"/>
  <c r="AO39" i="3" s="1"/>
  <c r="BP38" i="3"/>
  <c r="BO38" i="3"/>
  <c r="BM38" i="3"/>
  <c r="BL38" i="3"/>
  <c r="BG38" i="3"/>
  <c r="BF38" i="3"/>
  <c r="AC38" i="3"/>
  <c r="AR38" i="3" s="1"/>
  <c r="AB38" i="3"/>
  <c r="AQ38" i="3" s="1"/>
  <c r="AA38" i="3"/>
  <c r="AP38" i="3" s="1"/>
  <c r="Z38" i="3"/>
  <c r="AO38" i="3" s="1"/>
  <c r="BO36" i="3"/>
  <c r="BG36" i="3"/>
  <c r="BP35" i="3"/>
  <c r="BO35" i="3"/>
  <c r="BL35" i="3"/>
  <c r="BG35" i="3"/>
  <c r="BF35" i="3"/>
  <c r="AC35" i="3"/>
  <c r="AR35" i="3" s="1"/>
  <c r="AB35" i="3"/>
  <c r="AQ35" i="3" s="1"/>
  <c r="Z35" i="3"/>
  <c r="AO35" i="3" s="1"/>
  <c r="BP34" i="3"/>
  <c r="BO34" i="3"/>
  <c r="BM34" i="3"/>
  <c r="BL34" i="3"/>
  <c r="BG34" i="3"/>
  <c r="BF34" i="3"/>
  <c r="AC34" i="3"/>
  <c r="AR34" i="3" s="1"/>
  <c r="AB34" i="3"/>
  <c r="AQ34" i="3" s="1"/>
  <c r="AA34" i="3"/>
  <c r="AP34" i="3" s="1"/>
  <c r="Z34" i="3"/>
  <c r="AO34" i="3" s="1"/>
  <c r="BP33" i="3"/>
  <c r="BO33" i="3"/>
  <c r="BM33" i="3"/>
  <c r="BL33" i="3"/>
  <c r="BG33" i="3"/>
  <c r="BF33" i="3"/>
  <c r="AC33" i="3"/>
  <c r="AR33" i="3" s="1"/>
  <c r="AB33" i="3"/>
  <c r="AQ33" i="3" s="1"/>
  <c r="AA33" i="3"/>
  <c r="AP33" i="3" s="1"/>
  <c r="Z33" i="3"/>
  <c r="AO33" i="3" s="1"/>
  <c r="BP32" i="3"/>
  <c r="BO32" i="3"/>
  <c r="BM32" i="3"/>
  <c r="BL32" i="3"/>
  <c r="BG32" i="3"/>
  <c r="BF32" i="3"/>
  <c r="AC32" i="3"/>
  <c r="AR32" i="3" s="1"/>
  <c r="AB32" i="3"/>
  <c r="AQ32" i="3" s="1"/>
  <c r="AA32" i="3"/>
  <c r="AP32" i="3" s="1"/>
  <c r="Z32" i="3"/>
  <c r="AO32" i="3" s="1"/>
  <c r="BP31" i="3"/>
  <c r="BO31" i="3"/>
  <c r="BM31" i="3"/>
  <c r="BL31" i="3"/>
  <c r="BG31" i="3"/>
  <c r="BF31" i="3"/>
  <c r="AC31" i="3"/>
  <c r="AR31" i="3" s="1"/>
  <c r="AB31" i="3"/>
  <c r="AQ31" i="3" s="1"/>
  <c r="AA31" i="3"/>
  <c r="AP31" i="3" s="1"/>
  <c r="Z31" i="3"/>
  <c r="AO31" i="3" s="1"/>
  <c r="BP30" i="3"/>
  <c r="BO30" i="3"/>
  <c r="BM30" i="3"/>
  <c r="BL30" i="3"/>
  <c r="BG30" i="3"/>
  <c r="BF30" i="3"/>
  <c r="AC30" i="3"/>
  <c r="AR30" i="3" s="1"/>
  <c r="AB30" i="3"/>
  <c r="AQ30" i="3" s="1"/>
  <c r="AA30" i="3"/>
  <c r="AP30" i="3" s="1"/>
  <c r="Z30" i="3"/>
  <c r="AO30" i="3" s="1"/>
  <c r="BP29" i="3"/>
  <c r="BO29" i="3"/>
  <c r="BM29" i="3"/>
  <c r="BL29" i="3"/>
  <c r="BG29" i="3"/>
  <c r="BF29" i="3"/>
  <c r="AC29" i="3"/>
  <c r="AR29" i="3" s="1"/>
  <c r="AB29" i="3"/>
  <c r="AQ29" i="3" s="1"/>
  <c r="AA29" i="3"/>
  <c r="AP29" i="3" s="1"/>
  <c r="Z29" i="3"/>
  <c r="AO29" i="3" s="1"/>
  <c r="BP28" i="3"/>
  <c r="BO28" i="3"/>
  <c r="BM28" i="3"/>
  <c r="BL28" i="3"/>
  <c r="BG28" i="3"/>
  <c r="BF28" i="3"/>
  <c r="AC28" i="3"/>
  <c r="AR28" i="3" s="1"/>
  <c r="AB28" i="3"/>
  <c r="AQ28" i="3" s="1"/>
  <c r="AA28" i="3"/>
  <c r="AP28" i="3" s="1"/>
  <c r="Z28" i="3"/>
  <c r="AO28" i="3" s="1"/>
  <c r="BP27" i="3"/>
  <c r="BO27" i="3"/>
  <c r="BM27" i="3"/>
  <c r="BL27" i="3"/>
  <c r="BG27" i="3"/>
  <c r="BF27" i="3"/>
  <c r="AC27" i="3"/>
  <c r="AR27" i="3" s="1"/>
  <c r="AB27" i="3"/>
  <c r="AQ27" i="3" s="1"/>
  <c r="AA27" i="3"/>
  <c r="AP27" i="3" s="1"/>
  <c r="Z27" i="3"/>
  <c r="AO27" i="3" s="1"/>
  <c r="BP26" i="3"/>
  <c r="BO26" i="3"/>
  <c r="BM26" i="3"/>
  <c r="BL26" i="3"/>
  <c r="BG26" i="3"/>
  <c r="BF26" i="3"/>
  <c r="AC26" i="3"/>
  <c r="AR26" i="3" s="1"/>
  <c r="AB26" i="3"/>
  <c r="AQ26" i="3" s="1"/>
  <c r="AA26" i="3"/>
  <c r="AP26" i="3" s="1"/>
  <c r="Z26" i="3"/>
  <c r="AO26" i="3" s="1"/>
  <c r="BP23" i="3"/>
  <c r="BM23" i="3"/>
  <c r="BG23" i="3"/>
  <c r="BF23" i="3"/>
  <c r="AA23" i="3"/>
  <c r="AP23" i="3" s="1"/>
  <c r="BP22" i="3"/>
  <c r="BO22" i="3"/>
  <c r="BM22" i="3"/>
  <c r="BL22" i="3"/>
  <c r="BG22" i="3"/>
  <c r="BF22" i="3"/>
  <c r="AC22" i="3"/>
  <c r="AR22" i="3" s="1"/>
  <c r="AB22" i="3"/>
  <c r="AQ22" i="3" s="1"/>
  <c r="AA22" i="3"/>
  <c r="AP22" i="3" s="1"/>
  <c r="Z22" i="3"/>
  <c r="AO22" i="3" s="1"/>
  <c r="BP21" i="3"/>
  <c r="BO21" i="3"/>
  <c r="BM21" i="3"/>
  <c r="BL21" i="3"/>
  <c r="BG21" i="3"/>
  <c r="BF21" i="3"/>
  <c r="AC21" i="3"/>
  <c r="AR21" i="3" s="1"/>
  <c r="AB21" i="3"/>
  <c r="AQ21" i="3" s="1"/>
  <c r="AA21" i="3"/>
  <c r="AP21" i="3" s="1"/>
  <c r="Z21" i="3"/>
  <c r="AO21" i="3" s="1"/>
  <c r="BP20" i="3"/>
  <c r="BO20" i="3"/>
  <c r="BM20" i="3"/>
  <c r="BL20" i="3"/>
  <c r="BG20" i="3"/>
  <c r="BF20" i="3"/>
  <c r="AC20" i="3"/>
  <c r="AR20" i="3" s="1"/>
  <c r="AB20" i="3"/>
  <c r="AQ20" i="3" s="1"/>
  <c r="AA20" i="3"/>
  <c r="AP20" i="3" s="1"/>
  <c r="Z20" i="3"/>
  <c r="AO20" i="3" s="1"/>
  <c r="BP19" i="3"/>
  <c r="BO19" i="3"/>
  <c r="BM19" i="3"/>
  <c r="BL19" i="3"/>
  <c r="BG19" i="3"/>
  <c r="BF19" i="3"/>
  <c r="AC19" i="3"/>
  <c r="AR19" i="3" s="1"/>
  <c r="AB19" i="3"/>
  <c r="AQ19" i="3" s="1"/>
  <c r="AA19" i="3"/>
  <c r="AP19" i="3" s="1"/>
  <c r="Z19" i="3"/>
  <c r="AO19" i="3" s="1"/>
  <c r="BP18" i="3"/>
  <c r="BO18" i="3"/>
  <c r="BM18" i="3"/>
  <c r="BL18" i="3"/>
  <c r="BG18" i="3"/>
  <c r="BF18" i="3"/>
  <c r="AC18" i="3"/>
  <c r="AR18" i="3" s="1"/>
  <c r="AB18" i="3"/>
  <c r="AQ18" i="3" s="1"/>
  <c r="AA18" i="3"/>
  <c r="AP18" i="3" s="1"/>
  <c r="Z18" i="3"/>
  <c r="AO18" i="3" s="1"/>
  <c r="BP17" i="3"/>
  <c r="BO17" i="3"/>
  <c r="BM17" i="3"/>
  <c r="BL17" i="3"/>
  <c r="BG17" i="3"/>
  <c r="BF17" i="3"/>
  <c r="AC17" i="3"/>
  <c r="AR17" i="3" s="1"/>
  <c r="AB17" i="3"/>
  <c r="AQ17" i="3" s="1"/>
  <c r="AA17" i="3"/>
  <c r="AP17" i="3" s="1"/>
  <c r="Z17" i="3"/>
  <c r="AO17" i="3" s="1"/>
  <c r="BP16" i="3"/>
  <c r="BO16" i="3"/>
  <c r="BM16" i="3"/>
  <c r="BL16" i="3"/>
  <c r="BG16" i="3"/>
  <c r="BF16" i="3"/>
  <c r="AC16" i="3"/>
  <c r="AR16" i="3" s="1"/>
  <c r="AB16" i="3"/>
  <c r="AQ16" i="3" s="1"/>
  <c r="AA16" i="3"/>
  <c r="AP16" i="3" s="1"/>
  <c r="Z16" i="3"/>
  <c r="AO16" i="3" s="1"/>
  <c r="BP15" i="3"/>
  <c r="BO15" i="3"/>
  <c r="BM15" i="3"/>
  <c r="BL15" i="3"/>
  <c r="BG15" i="3"/>
  <c r="BF15" i="3"/>
  <c r="AC15" i="3"/>
  <c r="AR15" i="3" s="1"/>
  <c r="AB15" i="3"/>
  <c r="AQ15" i="3" s="1"/>
  <c r="AA15" i="3"/>
  <c r="AP15" i="3" s="1"/>
  <c r="Z15" i="3"/>
  <c r="AO15" i="3" s="1"/>
  <c r="BP14" i="3"/>
  <c r="BO14" i="3"/>
  <c r="BM14" i="3"/>
  <c r="BL14" i="3"/>
  <c r="BG14" i="3"/>
  <c r="BF14" i="3"/>
  <c r="AC14" i="3"/>
  <c r="AR14" i="3" s="1"/>
  <c r="AB14" i="3"/>
  <c r="AQ14" i="3" s="1"/>
  <c r="AA14" i="3"/>
  <c r="AP14" i="3" s="1"/>
  <c r="Z14" i="3"/>
  <c r="AO14" i="3" s="1"/>
  <c r="BP13" i="3"/>
  <c r="BO13" i="3"/>
  <c r="BM13" i="3"/>
  <c r="BL13" i="3"/>
  <c r="BG13" i="3"/>
  <c r="BF13" i="3"/>
  <c r="AC13" i="3"/>
  <c r="AR13" i="3" s="1"/>
  <c r="AB13" i="3"/>
  <c r="AQ13" i="3" s="1"/>
  <c r="AA13" i="3"/>
  <c r="AP13" i="3" s="1"/>
  <c r="Z13" i="3"/>
  <c r="AO13" i="3" s="1"/>
  <c r="BP10" i="3"/>
  <c r="BM10" i="3"/>
  <c r="BG10" i="3"/>
  <c r="BF10" i="3"/>
  <c r="AA10" i="3"/>
  <c r="AP10" i="3" s="1"/>
  <c r="BP9" i="3"/>
  <c r="BO9" i="3"/>
  <c r="BM9" i="3"/>
  <c r="BL9" i="3"/>
  <c r="BG9" i="3"/>
  <c r="BF9" i="3"/>
  <c r="AC9" i="3"/>
  <c r="AR9" i="3" s="1"/>
  <c r="AB9" i="3"/>
  <c r="AQ9" i="3" s="1"/>
  <c r="AA9" i="3"/>
  <c r="AP9" i="3" s="1"/>
  <c r="Z9" i="3"/>
  <c r="AO9" i="3" s="1"/>
  <c r="BP8" i="3"/>
  <c r="BO8" i="3"/>
  <c r="BM8" i="3"/>
  <c r="BL8" i="3"/>
  <c r="BG8" i="3"/>
  <c r="BF8" i="3"/>
  <c r="AC8" i="3"/>
  <c r="AR8" i="3" s="1"/>
  <c r="AB8" i="3"/>
  <c r="AQ8" i="3" s="1"/>
  <c r="AA8" i="3"/>
  <c r="AP8" i="3" s="1"/>
  <c r="Z8" i="3"/>
  <c r="AO8" i="3" s="1"/>
  <c r="BP7" i="3"/>
  <c r="BO7" i="3"/>
  <c r="BM7" i="3"/>
  <c r="BL7" i="3"/>
  <c r="BG7" i="3"/>
  <c r="BF7" i="3"/>
  <c r="AC7" i="3"/>
  <c r="AR7" i="3" s="1"/>
  <c r="AB7" i="3"/>
  <c r="AQ7" i="3" s="1"/>
  <c r="AA7" i="3"/>
  <c r="AP7" i="3" s="1"/>
  <c r="Z7" i="3"/>
  <c r="AO7" i="3" s="1"/>
  <c r="BP6" i="3"/>
  <c r="BO6" i="3"/>
  <c r="BM6" i="3"/>
  <c r="BL6" i="3"/>
  <c r="BG6" i="3"/>
  <c r="BF6" i="3"/>
  <c r="AC6" i="3"/>
  <c r="AR6" i="3" s="1"/>
  <c r="AB6" i="3"/>
  <c r="AQ6" i="3" s="1"/>
  <c r="AA6" i="3"/>
  <c r="AP6" i="3" s="1"/>
  <c r="Z6" i="3"/>
  <c r="AO6" i="3" s="1"/>
  <c r="BP5" i="3"/>
  <c r="BO5" i="3"/>
  <c r="BM5" i="3"/>
  <c r="BL5" i="3"/>
  <c r="BG5" i="3"/>
  <c r="BF5" i="3"/>
  <c r="AC5" i="3"/>
  <c r="AR5" i="3" s="1"/>
  <c r="AB5" i="3"/>
  <c r="AQ5" i="3" s="1"/>
  <c r="AA5" i="3"/>
  <c r="AP5" i="3" s="1"/>
  <c r="Z5" i="3"/>
  <c r="AO5" i="3" s="1"/>
  <c r="BP4" i="3"/>
  <c r="BO4" i="3"/>
  <c r="BM4" i="3"/>
  <c r="BL4" i="3"/>
  <c r="BG4" i="3"/>
  <c r="BF4" i="3"/>
  <c r="AC4" i="3"/>
  <c r="AR4" i="3" s="1"/>
  <c r="AB4" i="3"/>
  <c r="AQ4" i="3" s="1"/>
  <c r="AA4" i="3"/>
  <c r="AP4" i="3" s="1"/>
  <c r="Z4" i="3"/>
  <c r="AO4" i="3" s="1"/>
  <c r="BP3" i="3"/>
  <c r="BO3" i="3"/>
  <c r="BM3" i="3"/>
  <c r="BL3" i="3"/>
  <c r="BG3" i="3"/>
  <c r="BF3" i="3"/>
  <c r="AC3" i="3"/>
  <c r="AR3" i="3" s="1"/>
  <c r="AB3" i="3"/>
  <c r="AQ3" i="3" s="1"/>
  <c r="AA3" i="3"/>
  <c r="AP3" i="3" s="1"/>
  <c r="Z3" i="3"/>
  <c r="AO3" i="3" s="1"/>
  <c r="BP2" i="3"/>
  <c r="BP15" i="2" s="1"/>
  <c r="BO2" i="3"/>
  <c r="BP14" i="2" s="1"/>
  <c r="BM2" i="3"/>
  <c r="BP9" i="2" s="1"/>
  <c r="BL2" i="3"/>
  <c r="BP8" i="2" s="1"/>
  <c r="BG2" i="3"/>
  <c r="BP3" i="2" s="1"/>
  <c r="BF2" i="3"/>
  <c r="BP2" i="2" s="1"/>
  <c r="AC2" i="3"/>
  <c r="AR2" i="3" s="1"/>
  <c r="AB2" i="3"/>
  <c r="BE7" i="2" s="1"/>
  <c r="AA2" i="3"/>
  <c r="AP2" i="3" s="1"/>
  <c r="Z2" i="3"/>
  <c r="AO2" i="3" s="1"/>
  <c r="BN2" i="4" l="1"/>
  <c r="AH2" i="3"/>
  <c r="X3" i="2"/>
  <c r="AR3" i="2"/>
  <c r="BI7" i="2"/>
  <c r="BQ9" i="2"/>
  <c r="CR3" i="2"/>
  <c r="AA3" i="2"/>
  <c r="AU3" i="2"/>
  <c r="BF7" i="2"/>
  <c r="BQ8" i="2"/>
  <c r="AZ11" i="2"/>
  <c r="CH2" i="2"/>
  <c r="CH4" i="2"/>
  <c r="CU3" i="2"/>
  <c r="BM2" i="4"/>
  <c r="AQ2" i="3"/>
  <c r="BM2" i="2" s="1"/>
  <c r="AD3" i="2"/>
  <c r="AL2" i="2"/>
  <c r="AL4" i="2"/>
  <c r="BC7" i="2"/>
  <c r="BQ15" i="2"/>
  <c r="BI6" i="2"/>
  <c r="BI8" i="2"/>
  <c r="BI10" i="2"/>
  <c r="BY3" i="2"/>
  <c r="CL2" i="2"/>
  <c r="CL4" i="2"/>
  <c r="BB7" i="2"/>
  <c r="AG3" i="2"/>
  <c r="AO2" i="2"/>
  <c r="AO4" i="2"/>
  <c r="AZ7" i="2"/>
  <c r="BQ14" i="2"/>
  <c r="BF6" i="2"/>
  <c r="BF10" i="2"/>
  <c r="CB3" i="2"/>
  <c r="CO2" i="2"/>
  <c r="CO4" i="2"/>
  <c r="AY7" i="2"/>
  <c r="AF2" i="4"/>
  <c r="X2" i="2"/>
  <c r="X4" i="2"/>
  <c r="AR2" i="2"/>
  <c r="AR4" i="2"/>
  <c r="BQ3" i="2"/>
  <c r="BC6" i="2"/>
  <c r="BC8" i="2"/>
  <c r="BC10" i="2"/>
  <c r="CE3" i="2"/>
  <c r="CR2" i="2"/>
  <c r="CR4" i="2"/>
  <c r="AA2" i="2"/>
  <c r="AA4" i="2"/>
  <c r="AU2" i="2"/>
  <c r="AU4" i="2"/>
  <c r="BH7" i="2"/>
  <c r="BQ2" i="2"/>
  <c r="BF5" i="2"/>
  <c r="AZ6" i="2"/>
  <c r="AZ8" i="2"/>
  <c r="AZ10" i="2"/>
  <c r="CH3" i="2"/>
  <c r="CU2" i="2"/>
  <c r="CU4" i="2"/>
  <c r="AT4" i="3"/>
  <c r="AT2" i="3" s="1"/>
  <c r="AY6" i="2"/>
  <c r="AD2" i="2"/>
  <c r="AD4" i="2"/>
  <c r="AL3" i="2"/>
  <c r="BQ12" i="2"/>
  <c r="BC5" i="2"/>
  <c r="BI11" i="2"/>
  <c r="BY2" i="2"/>
  <c r="BY4" i="2"/>
  <c r="CL3" i="2"/>
  <c r="AG2" i="2"/>
  <c r="AG4" i="2"/>
  <c r="AO3" i="2"/>
  <c r="BQ11" i="2"/>
  <c r="BL2" i="2" l="1"/>
</calcChain>
</file>

<file path=xl/sharedStrings.xml><?xml version="1.0" encoding="utf-8"?>
<sst xmlns="http://schemas.openxmlformats.org/spreadsheetml/2006/main" count="2371" uniqueCount="335">
  <si>
    <t>fr.X</t>
  </si>
  <si>
    <t>fr.Y</t>
  </si>
  <si>
    <t>fl.X</t>
  </si>
  <si>
    <t>fl.Y</t>
  </si>
  <si>
    <t>rr.X</t>
  </si>
  <si>
    <t>rr.Y</t>
  </si>
  <si>
    <t>rl.X</t>
  </si>
  <si>
    <t>rl.Y</t>
  </si>
  <si>
    <t>start/stop.X</t>
  </si>
  <si>
    <t>start/stop.Y</t>
  </si>
  <si>
    <t>drr.X</t>
  </si>
  <si>
    <t>drr.Y</t>
  </si>
  <si>
    <t>drl.X</t>
  </si>
  <si>
    <t>drl.Y</t>
  </si>
  <si>
    <t>IC FR X</t>
  </si>
  <si>
    <t>IC FR Y</t>
  </si>
  <si>
    <t>IC FL X</t>
  </si>
  <si>
    <t>IC FL Y</t>
  </si>
  <si>
    <t>IC RR X</t>
  </si>
  <si>
    <t>IC RR Y</t>
  </si>
  <si>
    <t>IC RL X</t>
  </si>
  <si>
    <t>IC RL Y</t>
  </si>
  <si>
    <t>STOP</t>
  </si>
  <si>
    <t>FR StrideLen(cm)</t>
  </si>
  <si>
    <t>FL StrideLen(cm)</t>
  </si>
  <si>
    <t>RR StrideLen(cm)</t>
  </si>
  <si>
    <t>RL StrideLen(cm)</t>
  </si>
  <si>
    <t>Front Trk Width(cm)</t>
  </si>
  <si>
    <t>Rear Trk Width(cm)</t>
  </si>
  <si>
    <t>Track Width</t>
  </si>
  <si>
    <t>AVG</t>
  </si>
  <si>
    <t>SD</t>
  </si>
  <si>
    <t>Front (cm)</t>
  </si>
  <si>
    <t>Rear (cm)</t>
  </si>
  <si>
    <t>Front Lat Move(cm)</t>
  </si>
  <si>
    <t>Rear Lat Move(cm)</t>
  </si>
  <si>
    <t>Lateral Movement</t>
  </si>
  <si>
    <t>Right Ft Base(cm)</t>
  </si>
  <si>
    <t>Left Ft Base(cm)</t>
  </si>
  <si>
    <t>Foot Base</t>
  </si>
  <si>
    <t>Right (cm)</t>
  </si>
  <si>
    <t>Left (cm)</t>
  </si>
  <si>
    <t>Diag Dist FRRL(cm)</t>
  </si>
  <si>
    <t>Diag Dist FLRR(cm)</t>
  </si>
  <si>
    <t>Diagonal Distance</t>
  </si>
  <si>
    <t>FRRL (cm)</t>
  </si>
  <si>
    <t>FLRR (cm)</t>
  </si>
  <si>
    <t>FR SW</t>
  </si>
  <si>
    <t>FRFL SW overlap</t>
  </si>
  <si>
    <t>FRRR SW overlap</t>
  </si>
  <si>
    <t>FRRL SW overlap</t>
  </si>
  <si>
    <t>FL SW</t>
  </si>
  <si>
    <t>FLFR SW overlap</t>
  </si>
  <si>
    <t>FLRR SW overlap</t>
  </si>
  <si>
    <t>FLRL SW overlap</t>
  </si>
  <si>
    <t>RR SW</t>
  </si>
  <si>
    <t>RRFR SW overlap</t>
  </si>
  <si>
    <t>RRFL SW overlap</t>
  </si>
  <si>
    <t>RRRL SW overlap</t>
  </si>
  <si>
    <t>RL SW</t>
  </si>
  <si>
    <t>RLFR SW overlap</t>
  </si>
  <si>
    <t>RLFL SW overlap</t>
  </si>
  <si>
    <t>RLRR SW overlap</t>
  </si>
  <si>
    <t>FR ST</t>
  </si>
  <si>
    <t>FRFL ST overlap</t>
  </si>
  <si>
    <t>FRRR ST overlap</t>
  </si>
  <si>
    <t>FRRL ST overlap</t>
  </si>
  <si>
    <t>FL ST</t>
  </si>
  <si>
    <t>FLFR ST overlap</t>
  </si>
  <si>
    <t>FLRR ST overlap</t>
  </si>
  <si>
    <t>FLRL ST overlap</t>
  </si>
  <si>
    <t>RR ST</t>
  </si>
  <si>
    <t>RRFR ST overlap</t>
  </si>
  <si>
    <t>RRFL ST overlap</t>
  </si>
  <si>
    <t>RRRL ST overlap</t>
  </si>
  <si>
    <t>RL ST</t>
  </si>
  <si>
    <t>RLFR ST overlap</t>
  </si>
  <si>
    <t>RLFL ST overlap</t>
  </si>
  <si>
    <t>RLRR ST overlap</t>
  </si>
  <si>
    <t>FR Swing Time(s)</t>
  </si>
  <si>
    <t>FL Swing Time(s)</t>
  </si>
  <si>
    <t>RR Swing Time(s)</t>
  </si>
  <si>
    <t>RL Swing Time(s)</t>
  </si>
  <si>
    <t>FR Stance Time(s)</t>
  </si>
  <si>
    <t>FL Stance Time(s)</t>
  </si>
  <si>
    <t>RR Stance Time(s)</t>
  </si>
  <si>
    <t>RL Stance Time(s)</t>
  </si>
  <si>
    <t>FR Stride Time(s)</t>
  </si>
  <si>
    <t>FL Stride Time(s)</t>
  </si>
  <si>
    <t>RR Stride Time(s)</t>
  </si>
  <si>
    <t>RL Stride Time(s)</t>
  </si>
  <si>
    <t>FR Swing %</t>
  </si>
  <si>
    <t>FL Swing %</t>
  </si>
  <si>
    <t>RR Swing %</t>
  </si>
  <si>
    <t>RL Swing %</t>
  </si>
  <si>
    <t>FR Stance %</t>
  </si>
  <si>
    <t>FL Stance %</t>
  </si>
  <si>
    <t>RR Stance %</t>
  </si>
  <si>
    <t>RL Stance %</t>
  </si>
  <si>
    <t>FR = Front Right</t>
  </si>
  <si>
    <t>FL = Front Left</t>
  </si>
  <si>
    <t>RR = Rear Right</t>
  </si>
  <si>
    <t>RL = Rear Left</t>
  </si>
  <si>
    <t>FR Stance Frames</t>
  </si>
  <si>
    <t>FL Stance Frames</t>
  </si>
  <si>
    <t>RR Stance Frames</t>
  </si>
  <si>
    <t>RL Stance Frames</t>
  </si>
  <si>
    <t>FR Swing Frames</t>
  </si>
  <si>
    <t>FL Swing Frames</t>
  </si>
  <si>
    <t>RR Swing Frames</t>
  </si>
  <si>
    <t>RL Swing Frames</t>
  </si>
  <si>
    <t>Dorsal</t>
  </si>
  <si>
    <t>FR Swing Time (s)</t>
  </si>
  <si>
    <t>FL Swing Time (s)</t>
  </si>
  <si>
    <t>RR Swing Time (s)</t>
  </si>
  <si>
    <t>RL Swing Time (s)</t>
  </si>
  <si>
    <t>FR Stance Time (s)</t>
  </si>
  <si>
    <t>FL Stance Time (s)</t>
  </si>
  <si>
    <t>RR Stance Time (s)</t>
  </si>
  <si>
    <t>RL Stance Time (s)</t>
  </si>
  <si>
    <t>FR Stride Time (s)</t>
  </si>
  <si>
    <t>FL Stride Time (s)</t>
  </si>
  <si>
    <t>RR Stride Time (s)</t>
  </si>
  <si>
    <t>RL Stride Time (s)</t>
  </si>
  <si>
    <t>FR Overall Stride Freq</t>
  </si>
  <si>
    <t>FL Overall Stride Freq</t>
  </si>
  <si>
    <t>RR Overall Stride Freq</t>
  </si>
  <si>
    <t>RL Overall Stride Freq</t>
  </si>
  <si>
    <t>FR Overall Stride Freq(Hz)</t>
  </si>
  <si>
    <t>FL Overall Stride Freq(Hz)</t>
  </si>
  <si>
    <t>RR Overall Stride Freq(Hz)</t>
  </si>
  <si>
    <t>RL Overall Stride Freq(Hz)</t>
  </si>
  <si>
    <t>FR Ind Stride Freq(Hz)</t>
  </si>
  <si>
    <t>FL Ind Stride Freq(Hz)</t>
  </si>
  <si>
    <t>RR Ind Stride Freq(Hz)</t>
  </si>
  <si>
    <t>RL Ind Stride Freq(Hz)</t>
  </si>
  <si>
    <t>FR Ind Stride Freq</t>
  </si>
  <si>
    <t>FL Ind Stride Freq</t>
  </si>
  <si>
    <t>RR Ind Stride Freq</t>
  </si>
  <si>
    <t>RL Ind Stride Freq</t>
  </si>
  <si>
    <t>FRFL Swing O%</t>
  </si>
  <si>
    <t>FRRR Swing O%</t>
  </si>
  <si>
    <t>FRRL Swing O%</t>
  </si>
  <si>
    <t>FLFR Swing O%</t>
  </si>
  <si>
    <t>FLRR Swing O%</t>
  </si>
  <si>
    <t>FLRL Swing O%</t>
  </si>
  <si>
    <t>RRFR Swing O%</t>
  </si>
  <si>
    <t>RRFL Swing O%</t>
  </si>
  <si>
    <t>RRRL Swing O%</t>
  </si>
  <si>
    <t>RLFR Swing O%</t>
  </si>
  <si>
    <t>RLFL Swing O%</t>
  </si>
  <si>
    <t>RLRR Swing O%</t>
  </si>
  <si>
    <t>FRFL Stance O%</t>
  </si>
  <si>
    <t>FRRR Stance O%</t>
  </si>
  <si>
    <t>FRRL Stance O%</t>
  </si>
  <si>
    <t>FLFR Stance O%</t>
  </si>
  <si>
    <t>FLRR Stance O%</t>
  </si>
  <si>
    <t>FLRL Stance O%</t>
  </si>
  <si>
    <t>RRFR Stance O%</t>
  </si>
  <si>
    <t>RRFL Stance O%</t>
  </si>
  <si>
    <t>RRRL Stance O%</t>
  </si>
  <si>
    <t>RLFR Stance O%</t>
  </si>
  <si>
    <t>RLFL Stance O%</t>
  </si>
  <si>
    <t>RLRR Stance O%</t>
  </si>
  <si>
    <t>FR Swing O%</t>
  </si>
  <si>
    <t>FL Swing O%</t>
  </si>
  <si>
    <t>RR Swing O%</t>
  </si>
  <si>
    <t>RL Swing O%</t>
  </si>
  <si>
    <t>FR Stance O%</t>
  </si>
  <si>
    <t>FL Stance O%</t>
  </si>
  <si>
    <t>RR Stance O%</t>
  </si>
  <si>
    <t>RL Stance O%</t>
  </si>
  <si>
    <t>FR Swing O(s)</t>
  </si>
  <si>
    <t>FL Swing O(s)</t>
  </si>
  <si>
    <t>RR Swing O(s)</t>
  </si>
  <si>
    <t>RL Swing O(s)</t>
  </si>
  <si>
    <t>FRFL Swing O(s)</t>
  </si>
  <si>
    <t>FLFR Swing O(s)</t>
  </si>
  <si>
    <t>RRFR Swing O(s)</t>
  </si>
  <si>
    <t>RLFR Swing O(s)</t>
  </si>
  <si>
    <t>FRRR Swing O(s)</t>
  </si>
  <si>
    <t>FLRR Swing O(s)</t>
  </si>
  <si>
    <t>RRFL Swing O(s)</t>
  </si>
  <si>
    <t>RLFL Swing O(s)</t>
  </si>
  <si>
    <t>FRRL Swing O(s)</t>
  </si>
  <si>
    <t>FLRL Swing O(s)</t>
  </si>
  <si>
    <t>RRRL Swing O(s)</t>
  </si>
  <si>
    <t>RLRR Swing O(s)</t>
  </si>
  <si>
    <t>FR Stance O(s)</t>
  </si>
  <si>
    <t>FL Stance O(s)</t>
  </si>
  <si>
    <t>RR Stance O(s)</t>
  </si>
  <si>
    <t>RL Stance O(s)</t>
  </si>
  <si>
    <t>FRFL Stance O(s)</t>
  </si>
  <si>
    <t>FLFR Stance O(s)</t>
  </si>
  <si>
    <t>RRFR Stance O(s)</t>
  </si>
  <si>
    <t>RLFR Stance O(s)</t>
  </si>
  <si>
    <t>FRRR Stance O(s)</t>
  </si>
  <si>
    <t>FLRR Stance O(s)</t>
  </si>
  <si>
    <t>RRFL Stance O(s)</t>
  </si>
  <si>
    <t>RLFL Stance O(s)</t>
  </si>
  <si>
    <t>FRRL Stance O(s)</t>
  </si>
  <si>
    <t>FLRL Stance O(s)</t>
  </si>
  <si>
    <t>RRRL Stance O(s)</t>
  </si>
  <si>
    <t>RLRR Stance O(s)</t>
  </si>
  <si>
    <t># Feet Down</t>
  </si>
  <si>
    <t>Which Feet</t>
  </si>
  <si>
    <t>0 Feet</t>
  </si>
  <si>
    <t>1 Foot</t>
  </si>
  <si>
    <t>2 Feet</t>
  </si>
  <si>
    <t>3 Feet</t>
  </si>
  <si>
    <t>4 Feet</t>
  </si>
  <si>
    <t>Total Frames</t>
  </si>
  <si>
    <t>Frames</t>
  </si>
  <si>
    <t>% Down</t>
  </si>
  <si>
    <t>Time Down</t>
  </si>
  <si>
    <t>FR</t>
  </si>
  <si>
    <t>FL</t>
  </si>
  <si>
    <t>RR</t>
  </si>
  <si>
    <t>RL</t>
  </si>
  <si>
    <t>SS</t>
  </si>
  <si>
    <t>Coupling</t>
  </si>
  <si>
    <t>FRFL</t>
  </si>
  <si>
    <t>FRRR</t>
  </si>
  <si>
    <t>FRRL</t>
  </si>
  <si>
    <t>FLFR</t>
  </si>
  <si>
    <t>FLRR</t>
  </si>
  <si>
    <t>FLRL</t>
  </si>
  <si>
    <t>RRFR</t>
  </si>
  <si>
    <t>RRFL</t>
  </si>
  <si>
    <t>RRRL</t>
  </si>
  <si>
    <t>RLFR</t>
  </si>
  <si>
    <t>RLFL</t>
  </si>
  <si>
    <t>RLRR</t>
  </si>
  <si>
    <t>FootFalls</t>
  </si>
  <si>
    <t>ICs</t>
  </si>
  <si>
    <t>IC Time(s)</t>
  </si>
  <si>
    <t>Sequence Time(s)</t>
  </si>
  <si>
    <t>Passes</t>
  </si>
  <si>
    <t>Pass Time(s)</t>
  </si>
  <si>
    <t>Sequence Freq(Hz)</t>
  </si>
  <si>
    <t>CPI Step Sequences</t>
  </si>
  <si>
    <t>Number</t>
  </si>
  <si>
    <t>Percent</t>
  </si>
  <si>
    <t>Sequence Type</t>
  </si>
  <si>
    <t>CPI</t>
  </si>
  <si>
    <t>RI</t>
  </si>
  <si>
    <t>PSI</t>
  </si>
  <si>
    <t>Total</t>
  </si>
  <si>
    <t>Correct</t>
  </si>
  <si>
    <t>DSI</t>
  </si>
  <si>
    <t>FPP</t>
  </si>
  <si>
    <t>HPP</t>
  </si>
  <si>
    <t>HPD</t>
  </si>
  <si>
    <t>RHPD</t>
  </si>
  <si>
    <t>LHPD</t>
  </si>
  <si>
    <t>%Right Dorsal</t>
  </si>
  <si>
    <t>%Left Dorsal</t>
  </si>
  <si>
    <t>DSI/Pass</t>
  </si>
  <si>
    <t>Dorsal/Pass</t>
  </si>
  <si>
    <t>2341</t>
  </si>
  <si>
    <t>3412</t>
  </si>
  <si>
    <t>4123</t>
  </si>
  <si>
    <t>1234</t>
  </si>
  <si>
    <t>2342</t>
  </si>
  <si>
    <t>3421</t>
  </si>
  <si>
    <t>4213</t>
  </si>
  <si>
    <t>2134</t>
  </si>
  <si>
    <t>1342</t>
  </si>
  <si>
    <t>4214</t>
  </si>
  <si>
    <t>2143</t>
  </si>
  <si>
    <t>1432</t>
  </si>
  <si>
    <t>4321</t>
  </si>
  <si>
    <t>3214</t>
  </si>
  <si>
    <t>3213</t>
  </si>
  <si>
    <t>1423</t>
  </si>
  <si>
    <t>4231</t>
  </si>
  <si>
    <t>2314</t>
  </si>
  <si>
    <t>3143</t>
  </si>
  <si>
    <t>2142</t>
  </si>
  <si>
    <t>1231</t>
  </si>
  <si>
    <t>3142</t>
  </si>
  <si>
    <t>4234</t>
  </si>
  <si>
    <t>4124</t>
  </si>
  <si>
    <t>1243</t>
  </si>
  <si>
    <t>2432</t>
  </si>
  <si>
    <t>1431</t>
  </si>
  <si>
    <t>4312</t>
  </si>
  <si>
    <t>3123</t>
  </si>
  <si>
    <t>2431</t>
  </si>
  <si>
    <t>Ca</t>
  </si>
  <si>
    <t>Other</t>
  </si>
  <si>
    <t>Rb</t>
  </si>
  <si>
    <t>Cb</t>
  </si>
  <si>
    <t>Ab</t>
  </si>
  <si>
    <t>Ra</t>
  </si>
  <si>
    <t>Cruciate a - Ca</t>
  </si>
  <si>
    <t>Alternate a - Aa</t>
  </si>
  <si>
    <t>Rotate a - Ra</t>
  </si>
  <si>
    <t>Cruciate b - Cb</t>
  </si>
  <si>
    <t>Alternate b - Ab</t>
  </si>
  <si>
    <t>Rotate b - Rb</t>
  </si>
  <si>
    <t>Total Sequences</t>
  </si>
  <si>
    <t>Coordinated Pattern Index</t>
  </si>
  <si>
    <t>Ratio Index</t>
  </si>
  <si>
    <t>Plantar Stepping Index</t>
  </si>
  <si>
    <t>Dorsal Stepping Index</t>
  </si>
  <si>
    <t>Dorsal %Right</t>
  </si>
  <si>
    <t>Dorsal %Left</t>
  </si>
  <si>
    <t>FR Instant Speed(cm/s)</t>
  </si>
  <si>
    <t>FL Instant Speed(cm/s)</t>
  </si>
  <si>
    <t>RR Instant Speed(cm/s)</t>
  </si>
  <si>
    <t>RL Instant Speed(cm/s)</t>
  </si>
  <si>
    <t>Overall Speed(cm/s)</t>
  </si>
  <si>
    <t>T Stride Length(cm)</t>
  </si>
  <si>
    <t xml:space="preserve"> T Stride Time(s)</t>
  </si>
  <si>
    <t>Speed</t>
  </si>
  <si>
    <t>Instant Speed(cm/s)</t>
  </si>
  <si>
    <t>CouplingDFN</t>
  </si>
  <si>
    <t>FRFL DFN</t>
  </si>
  <si>
    <t>FRRR DFN</t>
  </si>
  <si>
    <t>FRRL DFN</t>
  </si>
  <si>
    <t>FLFR DFN</t>
  </si>
  <si>
    <t>FLRR DFN</t>
  </si>
  <si>
    <t>FLRL DFN</t>
  </si>
  <si>
    <t>RRFR DFN</t>
  </si>
  <si>
    <t>RRFL DFN</t>
  </si>
  <si>
    <t>RRRL DFN</t>
  </si>
  <si>
    <t>RLFR DFN</t>
  </si>
  <si>
    <t>RLFL DFN</t>
  </si>
  <si>
    <t>RLRR DFN</t>
  </si>
  <si>
    <t>RR Gait Angle(Deg)</t>
  </si>
  <si>
    <t>RL Gait Angle(Deg)</t>
  </si>
  <si>
    <t>Gait Angle</t>
  </si>
  <si>
    <t>Rear Right (Deg)</t>
  </si>
  <si>
    <t>Rear Left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</si>
</sst>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Graph!$A$4:$A$223</c:f>
              <c:numCache>
                <c:formatCode>General</c:formatCode>
                <c:ptCount val="2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</c:numCache>
            </c:numRef>
          </c:xVal>
          <c:yVal>
            <c:numRef>
              <c:f>Graph!$D$5:$D$222</c:f>
              <c:numCache>
                <c:formatCode>General</c:formatCode>
                <c:ptCount val="21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A6-4F41-9D92-D10D5402D718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Graph!$A$4:$A$223</c:f>
              <c:numCache>
                <c:formatCode>General</c:formatCode>
                <c:ptCount val="2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</c:numCache>
            </c:numRef>
          </c:xVal>
          <c:yVal>
            <c:numRef>
              <c:f>Graph!$B$5:$B$222</c:f>
              <c:numCache>
                <c:formatCode>General</c:formatCode>
                <c:ptCount val="218"/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A6-4F41-9D92-D10D5402D718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Graph!$A$4:$A$223</c:f>
              <c:numCache>
                <c:formatCode>General</c:formatCode>
                <c:ptCount val="2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</c:numCache>
            </c:numRef>
          </c:xVal>
          <c:yVal>
            <c:numRef>
              <c:f>Graph!$C$5:$C$222</c:f>
              <c:numCache>
                <c:formatCode>General</c:formatCode>
                <c:ptCount val="2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A6-4F41-9D92-D10D5402D718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Graph!$A$4:$A$223</c:f>
              <c:numCache>
                <c:formatCode>General</c:formatCode>
                <c:ptCount val="2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</c:numCache>
            </c:numRef>
          </c:xVal>
          <c:yVal>
            <c:numRef>
              <c:f>Graph!$E$5:$E$222</c:f>
              <c:numCache>
                <c:formatCode>General</c:formatCode>
                <c:ptCount val="218"/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A6-4F41-9D92-D10D5402D718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Graph!$A$4:$A$223</c:f>
              <c:numCache>
                <c:formatCode>General</c:formatCode>
                <c:ptCount val="2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</c:numCache>
            </c:numRef>
          </c:xVal>
          <c:yVal>
            <c:numRef>
              <c:f>Graph!$G$5:$G$222</c:f>
              <c:numCache>
                <c:formatCode>General</c:formatCode>
                <c:ptCount val="2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A6-4F41-9D92-D10D5402D718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Graph!$A$4:$A$223</c:f>
              <c:numCache>
                <c:formatCode>General</c:formatCode>
                <c:ptCount val="2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</c:numCache>
            </c:numRef>
          </c:xVal>
          <c:yVal>
            <c:numRef>
              <c:f>Graph!$H$5:$H$222</c:f>
              <c:numCache>
                <c:formatCode>General</c:formatCode>
                <c:ptCount val="2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A6-4F41-9D92-D10D5402D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229391"/>
        <c:axId val="1342229871"/>
      </c:scatterChart>
      <c:valAx>
        <c:axId val="1342229391"/>
        <c:scaling>
          <c:orientation val="minMax"/>
          <c:max val="222"/>
          <c:min val="3"/>
        </c:scaling>
        <c:delete val="0"/>
        <c:axPos val="b"/>
        <c:numFmt formatCode="General" sourceLinked="1"/>
        <c:majorTickMark val="out"/>
        <c:minorTickMark val="none"/>
        <c:tickLblPos val="nextTo"/>
        <c:crossAx val="1342229871"/>
        <c:crosses val="autoZero"/>
        <c:crossBetween val="midCat"/>
      </c:valAx>
      <c:valAx>
        <c:axId val="13422298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422293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Graph!$A$225:$A$504</c:f>
              <c:numCache>
                <c:formatCode>General</c:formatCode>
                <c:ptCount val="280"/>
                <c:pt idx="0">
                  <c:v>224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230</c:v>
                </c:pt>
                <c:pt idx="7">
                  <c:v>231</c:v>
                </c:pt>
                <c:pt idx="8">
                  <c:v>232</c:v>
                </c:pt>
                <c:pt idx="9">
                  <c:v>233</c:v>
                </c:pt>
                <c:pt idx="10">
                  <c:v>234</c:v>
                </c:pt>
                <c:pt idx="11">
                  <c:v>235</c:v>
                </c:pt>
                <c:pt idx="12">
                  <c:v>236</c:v>
                </c:pt>
                <c:pt idx="13">
                  <c:v>237</c:v>
                </c:pt>
                <c:pt idx="14">
                  <c:v>238</c:v>
                </c:pt>
                <c:pt idx="15">
                  <c:v>239</c:v>
                </c:pt>
                <c:pt idx="16">
                  <c:v>240</c:v>
                </c:pt>
                <c:pt idx="17">
                  <c:v>241</c:v>
                </c:pt>
                <c:pt idx="18">
                  <c:v>242</c:v>
                </c:pt>
                <c:pt idx="19">
                  <c:v>243</c:v>
                </c:pt>
                <c:pt idx="20">
                  <c:v>244</c:v>
                </c:pt>
                <c:pt idx="21">
                  <c:v>245</c:v>
                </c:pt>
                <c:pt idx="22">
                  <c:v>246</c:v>
                </c:pt>
                <c:pt idx="23">
                  <c:v>247</c:v>
                </c:pt>
                <c:pt idx="24">
                  <c:v>248</c:v>
                </c:pt>
                <c:pt idx="25">
                  <c:v>249</c:v>
                </c:pt>
                <c:pt idx="26">
                  <c:v>250</c:v>
                </c:pt>
                <c:pt idx="27">
                  <c:v>251</c:v>
                </c:pt>
                <c:pt idx="28">
                  <c:v>252</c:v>
                </c:pt>
                <c:pt idx="29">
                  <c:v>253</c:v>
                </c:pt>
                <c:pt idx="30">
                  <c:v>254</c:v>
                </c:pt>
                <c:pt idx="31">
                  <c:v>255</c:v>
                </c:pt>
                <c:pt idx="32">
                  <c:v>256</c:v>
                </c:pt>
                <c:pt idx="33">
                  <c:v>257</c:v>
                </c:pt>
                <c:pt idx="34">
                  <c:v>258</c:v>
                </c:pt>
                <c:pt idx="35">
                  <c:v>259</c:v>
                </c:pt>
                <c:pt idx="36">
                  <c:v>260</c:v>
                </c:pt>
                <c:pt idx="37">
                  <c:v>261</c:v>
                </c:pt>
                <c:pt idx="38">
                  <c:v>262</c:v>
                </c:pt>
                <c:pt idx="39">
                  <c:v>263</c:v>
                </c:pt>
                <c:pt idx="40">
                  <c:v>264</c:v>
                </c:pt>
                <c:pt idx="41">
                  <c:v>265</c:v>
                </c:pt>
                <c:pt idx="42">
                  <c:v>266</c:v>
                </c:pt>
                <c:pt idx="43">
                  <c:v>267</c:v>
                </c:pt>
                <c:pt idx="44">
                  <c:v>268</c:v>
                </c:pt>
                <c:pt idx="45">
                  <c:v>269</c:v>
                </c:pt>
                <c:pt idx="46">
                  <c:v>270</c:v>
                </c:pt>
                <c:pt idx="47">
                  <c:v>271</c:v>
                </c:pt>
                <c:pt idx="48">
                  <c:v>272</c:v>
                </c:pt>
                <c:pt idx="49">
                  <c:v>273</c:v>
                </c:pt>
                <c:pt idx="50">
                  <c:v>274</c:v>
                </c:pt>
                <c:pt idx="51">
                  <c:v>275</c:v>
                </c:pt>
                <c:pt idx="52">
                  <c:v>276</c:v>
                </c:pt>
                <c:pt idx="53">
                  <c:v>277</c:v>
                </c:pt>
                <c:pt idx="54">
                  <c:v>278</c:v>
                </c:pt>
                <c:pt idx="55">
                  <c:v>279</c:v>
                </c:pt>
                <c:pt idx="56">
                  <c:v>280</c:v>
                </c:pt>
                <c:pt idx="57">
                  <c:v>281</c:v>
                </c:pt>
                <c:pt idx="58">
                  <c:v>282</c:v>
                </c:pt>
                <c:pt idx="59">
                  <c:v>283</c:v>
                </c:pt>
                <c:pt idx="60">
                  <c:v>284</c:v>
                </c:pt>
                <c:pt idx="61">
                  <c:v>285</c:v>
                </c:pt>
                <c:pt idx="62">
                  <c:v>286</c:v>
                </c:pt>
                <c:pt idx="63">
                  <c:v>287</c:v>
                </c:pt>
                <c:pt idx="64">
                  <c:v>288</c:v>
                </c:pt>
                <c:pt idx="65">
                  <c:v>289</c:v>
                </c:pt>
                <c:pt idx="66">
                  <c:v>290</c:v>
                </c:pt>
                <c:pt idx="67">
                  <c:v>291</c:v>
                </c:pt>
                <c:pt idx="68">
                  <c:v>292</c:v>
                </c:pt>
                <c:pt idx="69">
                  <c:v>293</c:v>
                </c:pt>
                <c:pt idx="70">
                  <c:v>294</c:v>
                </c:pt>
                <c:pt idx="71">
                  <c:v>295</c:v>
                </c:pt>
                <c:pt idx="72">
                  <c:v>296</c:v>
                </c:pt>
                <c:pt idx="73">
                  <c:v>297</c:v>
                </c:pt>
                <c:pt idx="74">
                  <c:v>298</c:v>
                </c:pt>
                <c:pt idx="75">
                  <c:v>299</c:v>
                </c:pt>
                <c:pt idx="76">
                  <c:v>300</c:v>
                </c:pt>
                <c:pt idx="77">
                  <c:v>301</c:v>
                </c:pt>
                <c:pt idx="78">
                  <c:v>302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306</c:v>
                </c:pt>
                <c:pt idx="83">
                  <c:v>307</c:v>
                </c:pt>
                <c:pt idx="84">
                  <c:v>308</c:v>
                </c:pt>
                <c:pt idx="85">
                  <c:v>309</c:v>
                </c:pt>
                <c:pt idx="86">
                  <c:v>310</c:v>
                </c:pt>
                <c:pt idx="87">
                  <c:v>311</c:v>
                </c:pt>
                <c:pt idx="88">
                  <c:v>312</c:v>
                </c:pt>
                <c:pt idx="89">
                  <c:v>313</c:v>
                </c:pt>
                <c:pt idx="90">
                  <c:v>314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324</c:v>
                </c:pt>
                <c:pt idx="101">
                  <c:v>325</c:v>
                </c:pt>
                <c:pt idx="102">
                  <c:v>326</c:v>
                </c:pt>
                <c:pt idx="103">
                  <c:v>327</c:v>
                </c:pt>
                <c:pt idx="104">
                  <c:v>328</c:v>
                </c:pt>
                <c:pt idx="105">
                  <c:v>329</c:v>
                </c:pt>
                <c:pt idx="106">
                  <c:v>330</c:v>
                </c:pt>
                <c:pt idx="107">
                  <c:v>331</c:v>
                </c:pt>
                <c:pt idx="108">
                  <c:v>332</c:v>
                </c:pt>
                <c:pt idx="109">
                  <c:v>333</c:v>
                </c:pt>
                <c:pt idx="110">
                  <c:v>334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339</c:v>
                </c:pt>
                <c:pt idx="116">
                  <c:v>340</c:v>
                </c:pt>
                <c:pt idx="117">
                  <c:v>341</c:v>
                </c:pt>
                <c:pt idx="118">
                  <c:v>342</c:v>
                </c:pt>
                <c:pt idx="119">
                  <c:v>343</c:v>
                </c:pt>
                <c:pt idx="120">
                  <c:v>344</c:v>
                </c:pt>
                <c:pt idx="121">
                  <c:v>345</c:v>
                </c:pt>
                <c:pt idx="122">
                  <c:v>346</c:v>
                </c:pt>
                <c:pt idx="123">
                  <c:v>347</c:v>
                </c:pt>
                <c:pt idx="124">
                  <c:v>348</c:v>
                </c:pt>
                <c:pt idx="125">
                  <c:v>349</c:v>
                </c:pt>
                <c:pt idx="126">
                  <c:v>350</c:v>
                </c:pt>
                <c:pt idx="127">
                  <c:v>351</c:v>
                </c:pt>
                <c:pt idx="128">
                  <c:v>352</c:v>
                </c:pt>
                <c:pt idx="129">
                  <c:v>353</c:v>
                </c:pt>
                <c:pt idx="130">
                  <c:v>354</c:v>
                </c:pt>
                <c:pt idx="131">
                  <c:v>355</c:v>
                </c:pt>
                <c:pt idx="132">
                  <c:v>356</c:v>
                </c:pt>
                <c:pt idx="133">
                  <c:v>357</c:v>
                </c:pt>
                <c:pt idx="134">
                  <c:v>358</c:v>
                </c:pt>
                <c:pt idx="135">
                  <c:v>359</c:v>
                </c:pt>
                <c:pt idx="136">
                  <c:v>360</c:v>
                </c:pt>
                <c:pt idx="137">
                  <c:v>361</c:v>
                </c:pt>
                <c:pt idx="138">
                  <c:v>362</c:v>
                </c:pt>
                <c:pt idx="139">
                  <c:v>363</c:v>
                </c:pt>
                <c:pt idx="140">
                  <c:v>364</c:v>
                </c:pt>
                <c:pt idx="141">
                  <c:v>365</c:v>
                </c:pt>
                <c:pt idx="142">
                  <c:v>366</c:v>
                </c:pt>
                <c:pt idx="143">
                  <c:v>367</c:v>
                </c:pt>
                <c:pt idx="144">
                  <c:v>368</c:v>
                </c:pt>
                <c:pt idx="145">
                  <c:v>369</c:v>
                </c:pt>
                <c:pt idx="146">
                  <c:v>370</c:v>
                </c:pt>
                <c:pt idx="147">
                  <c:v>371</c:v>
                </c:pt>
                <c:pt idx="148">
                  <c:v>372</c:v>
                </c:pt>
                <c:pt idx="149">
                  <c:v>373</c:v>
                </c:pt>
                <c:pt idx="150">
                  <c:v>374</c:v>
                </c:pt>
                <c:pt idx="151">
                  <c:v>375</c:v>
                </c:pt>
                <c:pt idx="152">
                  <c:v>376</c:v>
                </c:pt>
                <c:pt idx="153">
                  <c:v>377</c:v>
                </c:pt>
                <c:pt idx="154">
                  <c:v>378</c:v>
                </c:pt>
                <c:pt idx="155">
                  <c:v>379</c:v>
                </c:pt>
                <c:pt idx="156">
                  <c:v>380</c:v>
                </c:pt>
                <c:pt idx="157">
                  <c:v>381</c:v>
                </c:pt>
                <c:pt idx="158">
                  <c:v>382</c:v>
                </c:pt>
                <c:pt idx="159">
                  <c:v>383</c:v>
                </c:pt>
                <c:pt idx="160">
                  <c:v>384</c:v>
                </c:pt>
                <c:pt idx="161">
                  <c:v>385</c:v>
                </c:pt>
                <c:pt idx="162">
                  <c:v>386</c:v>
                </c:pt>
                <c:pt idx="163">
                  <c:v>387</c:v>
                </c:pt>
                <c:pt idx="164">
                  <c:v>388</c:v>
                </c:pt>
                <c:pt idx="165">
                  <c:v>389</c:v>
                </c:pt>
                <c:pt idx="166">
                  <c:v>390</c:v>
                </c:pt>
                <c:pt idx="167">
                  <c:v>391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395</c:v>
                </c:pt>
                <c:pt idx="172">
                  <c:v>396</c:v>
                </c:pt>
                <c:pt idx="173">
                  <c:v>397</c:v>
                </c:pt>
                <c:pt idx="174">
                  <c:v>398</c:v>
                </c:pt>
                <c:pt idx="175">
                  <c:v>399</c:v>
                </c:pt>
                <c:pt idx="176">
                  <c:v>400</c:v>
                </c:pt>
                <c:pt idx="177">
                  <c:v>401</c:v>
                </c:pt>
                <c:pt idx="178">
                  <c:v>402</c:v>
                </c:pt>
                <c:pt idx="179">
                  <c:v>403</c:v>
                </c:pt>
                <c:pt idx="180">
                  <c:v>404</c:v>
                </c:pt>
                <c:pt idx="181">
                  <c:v>405</c:v>
                </c:pt>
                <c:pt idx="182">
                  <c:v>406</c:v>
                </c:pt>
                <c:pt idx="183">
                  <c:v>407</c:v>
                </c:pt>
                <c:pt idx="184">
                  <c:v>408</c:v>
                </c:pt>
                <c:pt idx="185">
                  <c:v>409</c:v>
                </c:pt>
                <c:pt idx="186">
                  <c:v>410</c:v>
                </c:pt>
                <c:pt idx="187">
                  <c:v>411</c:v>
                </c:pt>
                <c:pt idx="188">
                  <c:v>412</c:v>
                </c:pt>
                <c:pt idx="189">
                  <c:v>413</c:v>
                </c:pt>
                <c:pt idx="190">
                  <c:v>414</c:v>
                </c:pt>
                <c:pt idx="191">
                  <c:v>415</c:v>
                </c:pt>
                <c:pt idx="192">
                  <c:v>416</c:v>
                </c:pt>
                <c:pt idx="193">
                  <c:v>417</c:v>
                </c:pt>
                <c:pt idx="194">
                  <c:v>418</c:v>
                </c:pt>
                <c:pt idx="195">
                  <c:v>419</c:v>
                </c:pt>
                <c:pt idx="196">
                  <c:v>420</c:v>
                </c:pt>
                <c:pt idx="197">
                  <c:v>421</c:v>
                </c:pt>
                <c:pt idx="198">
                  <c:v>422</c:v>
                </c:pt>
                <c:pt idx="199">
                  <c:v>423</c:v>
                </c:pt>
                <c:pt idx="200">
                  <c:v>424</c:v>
                </c:pt>
                <c:pt idx="201">
                  <c:v>425</c:v>
                </c:pt>
                <c:pt idx="202">
                  <c:v>426</c:v>
                </c:pt>
                <c:pt idx="203">
                  <c:v>427</c:v>
                </c:pt>
                <c:pt idx="204">
                  <c:v>428</c:v>
                </c:pt>
                <c:pt idx="205">
                  <c:v>429</c:v>
                </c:pt>
                <c:pt idx="206">
                  <c:v>430</c:v>
                </c:pt>
                <c:pt idx="207">
                  <c:v>431</c:v>
                </c:pt>
                <c:pt idx="208">
                  <c:v>432</c:v>
                </c:pt>
                <c:pt idx="209">
                  <c:v>433</c:v>
                </c:pt>
                <c:pt idx="210">
                  <c:v>434</c:v>
                </c:pt>
                <c:pt idx="211">
                  <c:v>435</c:v>
                </c:pt>
                <c:pt idx="212">
                  <c:v>436</c:v>
                </c:pt>
                <c:pt idx="213">
                  <c:v>437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444</c:v>
                </c:pt>
                <c:pt idx="221">
                  <c:v>445</c:v>
                </c:pt>
                <c:pt idx="222">
                  <c:v>446</c:v>
                </c:pt>
                <c:pt idx="223">
                  <c:v>447</c:v>
                </c:pt>
                <c:pt idx="224">
                  <c:v>448</c:v>
                </c:pt>
                <c:pt idx="225">
                  <c:v>449</c:v>
                </c:pt>
                <c:pt idx="226">
                  <c:v>450</c:v>
                </c:pt>
                <c:pt idx="227">
                  <c:v>451</c:v>
                </c:pt>
                <c:pt idx="228">
                  <c:v>452</c:v>
                </c:pt>
                <c:pt idx="229">
                  <c:v>453</c:v>
                </c:pt>
                <c:pt idx="230">
                  <c:v>454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459</c:v>
                </c:pt>
                <c:pt idx="236">
                  <c:v>460</c:v>
                </c:pt>
                <c:pt idx="237">
                  <c:v>461</c:v>
                </c:pt>
                <c:pt idx="238">
                  <c:v>462</c:v>
                </c:pt>
                <c:pt idx="239">
                  <c:v>463</c:v>
                </c:pt>
                <c:pt idx="240">
                  <c:v>464</c:v>
                </c:pt>
                <c:pt idx="241">
                  <c:v>465</c:v>
                </c:pt>
                <c:pt idx="242">
                  <c:v>466</c:v>
                </c:pt>
                <c:pt idx="243">
                  <c:v>467</c:v>
                </c:pt>
                <c:pt idx="244">
                  <c:v>468</c:v>
                </c:pt>
                <c:pt idx="245">
                  <c:v>469</c:v>
                </c:pt>
                <c:pt idx="246">
                  <c:v>470</c:v>
                </c:pt>
                <c:pt idx="247">
                  <c:v>471</c:v>
                </c:pt>
                <c:pt idx="248">
                  <c:v>472</c:v>
                </c:pt>
                <c:pt idx="249">
                  <c:v>473</c:v>
                </c:pt>
                <c:pt idx="250">
                  <c:v>474</c:v>
                </c:pt>
                <c:pt idx="251">
                  <c:v>475</c:v>
                </c:pt>
                <c:pt idx="252">
                  <c:v>476</c:v>
                </c:pt>
                <c:pt idx="253">
                  <c:v>477</c:v>
                </c:pt>
                <c:pt idx="254">
                  <c:v>478</c:v>
                </c:pt>
                <c:pt idx="255">
                  <c:v>479</c:v>
                </c:pt>
                <c:pt idx="256">
                  <c:v>480</c:v>
                </c:pt>
                <c:pt idx="257">
                  <c:v>481</c:v>
                </c:pt>
                <c:pt idx="258">
                  <c:v>482</c:v>
                </c:pt>
                <c:pt idx="259">
                  <c:v>483</c:v>
                </c:pt>
                <c:pt idx="260">
                  <c:v>484</c:v>
                </c:pt>
                <c:pt idx="261">
                  <c:v>485</c:v>
                </c:pt>
                <c:pt idx="262">
                  <c:v>486</c:v>
                </c:pt>
                <c:pt idx="263">
                  <c:v>487</c:v>
                </c:pt>
                <c:pt idx="264">
                  <c:v>488</c:v>
                </c:pt>
                <c:pt idx="265">
                  <c:v>489</c:v>
                </c:pt>
                <c:pt idx="266">
                  <c:v>490</c:v>
                </c:pt>
                <c:pt idx="267">
                  <c:v>491</c:v>
                </c:pt>
                <c:pt idx="268">
                  <c:v>492</c:v>
                </c:pt>
                <c:pt idx="269">
                  <c:v>493</c:v>
                </c:pt>
                <c:pt idx="270">
                  <c:v>494</c:v>
                </c:pt>
                <c:pt idx="271">
                  <c:v>495</c:v>
                </c:pt>
                <c:pt idx="272">
                  <c:v>496</c:v>
                </c:pt>
                <c:pt idx="273">
                  <c:v>497</c:v>
                </c:pt>
                <c:pt idx="274">
                  <c:v>498</c:v>
                </c:pt>
                <c:pt idx="275">
                  <c:v>499</c:v>
                </c:pt>
                <c:pt idx="276">
                  <c:v>500</c:v>
                </c:pt>
                <c:pt idx="277">
                  <c:v>501</c:v>
                </c:pt>
                <c:pt idx="278">
                  <c:v>502</c:v>
                </c:pt>
                <c:pt idx="279">
                  <c:v>503</c:v>
                </c:pt>
              </c:numCache>
            </c:numRef>
          </c:xVal>
          <c:yVal>
            <c:numRef>
              <c:f>Graph!$D$226:$D$503</c:f>
              <c:numCache>
                <c:formatCode>General</c:formatCode>
                <c:ptCount val="278"/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5-461D-A1CE-DE54CE2C07E0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Graph!$A$225:$A$504</c:f>
              <c:numCache>
                <c:formatCode>General</c:formatCode>
                <c:ptCount val="280"/>
                <c:pt idx="0">
                  <c:v>224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230</c:v>
                </c:pt>
                <c:pt idx="7">
                  <c:v>231</c:v>
                </c:pt>
                <c:pt idx="8">
                  <c:v>232</c:v>
                </c:pt>
                <c:pt idx="9">
                  <c:v>233</c:v>
                </c:pt>
                <c:pt idx="10">
                  <c:v>234</c:v>
                </c:pt>
                <c:pt idx="11">
                  <c:v>235</c:v>
                </c:pt>
                <c:pt idx="12">
                  <c:v>236</c:v>
                </c:pt>
                <c:pt idx="13">
                  <c:v>237</c:v>
                </c:pt>
                <c:pt idx="14">
                  <c:v>238</c:v>
                </c:pt>
                <c:pt idx="15">
                  <c:v>239</c:v>
                </c:pt>
                <c:pt idx="16">
                  <c:v>240</c:v>
                </c:pt>
                <c:pt idx="17">
                  <c:v>241</c:v>
                </c:pt>
                <c:pt idx="18">
                  <c:v>242</c:v>
                </c:pt>
                <c:pt idx="19">
                  <c:v>243</c:v>
                </c:pt>
                <c:pt idx="20">
                  <c:v>244</c:v>
                </c:pt>
                <c:pt idx="21">
                  <c:v>245</c:v>
                </c:pt>
                <c:pt idx="22">
                  <c:v>246</c:v>
                </c:pt>
                <c:pt idx="23">
                  <c:v>247</c:v>
                </c:pt>
                <c:pt idx="24">
                  <c:v>248</c:v>
                </c:pt>
                <c:pt idx="25">
                  <c:v>249</c:v>
                </c:pt>
                <c:pt idx="26">
                  <c:v>250</c:v>
                </c:pt>
                <c:pt idx="27">
                  <c:v>251</c:v>
                </c:pt>
                <c:pt idx="28">
                  <c:v>252</c:v>
                </c:pt>
                <c:pt idx="29">
                  <c:v>253</c:v>
                </c:pt>
                <c:pt idx="30">
                  <c:v>254</c:v>
                </c:pt>
                <c:pt idx="31">
                  <c:v>255</c:v>
                </c:pt>
                <c:pt idx="32">
                  <c:v>256</c:v>
                </c:pt>
                <c:pt idx="33">
                  <c:v>257</c:v>
                </c:pt>
                <c:pt idx="34">
                  <c:v>258</c:v>
                </c:pt>
                <c:pt idx="35">
                  <c:v>259</c:v>
                </c:pt>
                <c:pt idx="36">
                  <c:v>260</c:v>
                </c:pt>
                <c:pt idx="37">
                  <c:v>261</c:v>
                </c:pt>
                <c:pt idx="38">
                  <c:v>262</c:v>
                </c:pt>
                <c:pt idx="39">
                  <c:v>263</c:v>
                </c:pt>
                <c:pt idx="40">
                  <c:v>264</c:v>
                </c:pt>
                <c:pt idx="41">
                  <c:v>265</c:v>
                </c:pt>
                <c:pt idx="42">
                  <c:v>266</c:v>
                </c:pt>
                <c:pt idx="43">
                  <c:v>267</c:v>
                </c:pt>
                <c:pt idx="44">
                  <c:v>268</c:v>
                </c:pt>
                <c:pt idx="45">
                  <c:v>269</c:v>
                </c:pt>
                <c:pt idx="46">
                  <c:v>270</c:v>
                </c:pt>
                <c:pt idx="47">
                  <c:v>271</c:v>
                </c:pt>
                <c:pt idx="48">
                  <c:v>272</c:v>
                </c:pt>
                <c:pt idx="49">
                  <c:v>273</c:v>
                </c:pt>
                <c:pt idx="50">
                  <c:v>274</c:v>
                </c:pt>
                <c:pt idx="51">
                  <c:v>275</c:v>
                </c:pt>
                <c:pt idx="52">
                  <c:v>276</c:v>
                </c:pt>
                <c:pt idx="53">
                  <c:v>277</c:v>
                </c:pt>
                <c:pt idx="54">
                  <c:v>278</c:v>
                </c:pt>
                <c:pt idx="55">
                  <c:v>279</c:v>
                </c:pt>
                <c:pt idx="56">
                  <c:v>280</c:v>
                </c:pt>
                <c:pt idx="57">
                  <c:v>281</c:v>
                </c:pt>
                <c:pt idx="58">
                  <c:v>282</c:v>
                </c:pt>
                <c:pt idx="59">
                  <c:v>283</c:v>
                </c:pt>
                <c:pt idx="60">
                  <c:v>284</c:v>
                </c:pt>
                <c:pt idx="61">
                  <c:v>285</c:v>
                </c:pt>
                <c:pt idx="62">
                  <c:v>286</c:v>
                </c:pt>
                <c:pt idx="63">
                  <c:v>287</c:v>
                </c:pt>
                <c:pt idx="64">
                  <c:v>288</c:v>
                </c:pt>
                <c:pt idx="65">
                  <c:v>289</c:v>
                </c:pt>
                <c:pt idx="66">
                  <c:v>290</c:v>
                </c:pt>
                <c:pt idx="67">
                  <c:v>291</c:v>
                </c:pt>
                <c:pt idx="68">
                  <c:v>292</c:v>
                </c:pt>
                <c:pt idx="69">
                  <c:v>293</c:v>
                </c:pt>
                <c:pt idx="70">
                  <c:v>294</c:v>
                </c:pt>
                <c:pt idx="71">
                  <c:v>295</c:v>
                </c:pt>
                <c:pt idx="72">
                  <c:v>296</c:v>
                </c:pt>
                <c:pt idx="73">
                  <c:v>297</c:v>
                </c:pt>
                <c:pt idx="74">
                  <c:v>298</c:v>
                </c:pt>
                <c:pt idx="75">
                  <c:v>299</c:v>
                </c:pt>
                <c:pt idx="76">
                  <c:v>300</c:v>
                </c:pt>
                <c:pt idx="77">
                  <c:v>301</c:v>
                </c:pt>
                <c:pt idx="78">
                  <c:v>302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306</c:v>
                </c:pt>
                <c:pt idx="83">
                  <c:v>307</c:v>
                </c:pt>
                <c:pt idx="84">
                  <c:v>308</c:v>
                </c:pt>
                <c:pt idx="85">
                  <c:v>309</c:v>
                </c:pt>
                <c:pt idx="86">
                  <c:v>310</c:v>
                </c:pt>
                <c:pt idx="87">
                  <c:v>311</c:v>
                </c:pt>
                <c:pt idx="88">
                  <c:v>312</c:v>
                </c:pt>
                <c:pt idx="89">
                  <c:v>313</c:v>
                </c:pt>
                <c:pt idx="90">
                  <c:v>314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324</c:v>
                </c:pt>
                <c:pt idx="101">
                  <c:v>325</c:v>
                </c:pt>
                <c:pt idx="102">
                  <c:v>326</c:v>
                </c:pt>
                <c:pt idx="103">
                  <c:v>327</c:v>
                </c:pt>
                <c:pt idx="104">
                  <c:v>328</c:v>
                </c:pt>
                <c:pt idx="105">
                  <c:v>329</c:v>
                </c:pt>
                <c:pt idx="106">
                  <c:v>330</c:v>
                </c:pt>
                <c:pt idx="107">
                  <c:v>331</c:v>
                </c:pt>
                <c:pt idx="108">
                  <c:v>332</c:v>
                </c:pt>
                <c:pt idx="109">
                  <c:v>333</c:v>
                </c:pt>
                <c:pt idx="110">
                  <c:v>334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339</c:v>
                </c:pt>
                <c:pt idx="116">
                  <c:v>340</c:v>
                </c:pt>
                <c:pt idx="117">
                  <c:v>341</c:v>
                </c:pt>
                <c:pt idx="118">
                  <c:v>342</c:v>
                </c:pt>
                <c:pt idx="119">
                  <c:v>343</c:v>
                </c:pt>
                <c:pt idx="120">
                  <c:v>344</c:v>
                </c:pt>
                <c:pt idx="121">
                  <c:v>345</c:v>
                </c:pt>
                <c:pt idx="122">
                  <c:v>346</c:v>
                </c:pt>
                <c:pt idx="123">
                  <c:v>347</c:v>
                </c:pt>
                <c:pt idx="124">
                  <c:v>348</c:v>
                </c:pt>
                <c:pt idx="125">
                  <c:v>349</c:v>
                </c:pt>
                <c:pt idx="126">
                  <c:v>350</c:v>
                </c:pt>
                <c:pt idx="127">
                  <c:v>351</c:v>
                </c:pt>
                <c:pt idx="128">
                  <c:v>352</c:v>
                </c:pt>
                <c:pt idx="129">
                  <c:v>353</c:v>
                </c:pt>
                <c:pt idx="130">
                  <c:v>354</c:v>
                </c:pt>
                <c:pt idx="131">
                  <c:v>355</c:v>
                </c:pt>
                <c:pt idx="132">
                  <c:v>356</c:v>
                </c:pt>
                <c:pt idx="133">
                  <c:v>357</c:v>
                </c:pt>
                <c:pt idx="134">
                  <c:v>358</c:v>
                </c:pt>
                <c:pt idx="135">
                  <c:v>359</c:v>
                </c:pt>
                <c:pt idx="136">
                  <c:v>360</c:v>
                </c:pt>
                <c:pt idx="137">
                  <c:v>361</c:v>
                </c:pt>
                <c:pt idx="138">
                  <c:v>362</c:v>
                </c:pt>
                <c:pt idx="139">
                  <c:v>363</c:v>
                </c:pt>
                <c:pt idx="140">
                  <c:v>364</c:v>
                </c:pt>
                <c:pt idx="141">
                  <c:v>365</c:v>
                </c:pt>
                <c:pt idx="142">
                  <c:v>366</c:v>
                </c:pt>
                <c:pt idx="143">
                  <c:v>367</c:v>
                </c:pt>
                <c:pt idx="144">
                  <c:v>368</c:v>
                </c:pt>
                <c:pt idx="145">
                  <c:v>369</c:v>
                </c:pt>
                <c:pt idx="146">
                  <c:v>370</c:v>
                </c:pt>
                <c:pt idx="147">
                  <c:v>371</c:v>
                </c:pt>
                <c:pt idx="148">
                  <c:v>372</c:v>
                </c:pt>
                <c:pt idx="149">
                  <c:v>373</c:v>
                </c:pt>
                <c:pt idx="150">
                  <c:v>374</c:v>
                </c:pt>
                <c:pt idx="151">
                  <c:v>375</c:v>
                </c:pt>
                <c:pt idx="152">
                  <c:v>376</c:v>
                </c:pt>
                <c:pt idx="153">
                  <c:v>377</c:v>
                </c:pt>
                <c:pt idx="154">
                  <c:v>378</c:v>
                </c:pt>
                <c:pt idx="155">
                  <c:v>379</c:v>
                </c:pt>
                <c:pt idx="156">
                  <c:v>380</c:v>
                </c:pt>
                <c:pt idx="157">
                  <c:v>381</c:v>
                </c:pt>
                <c:pt idx="158">
                  <c:v>382</c:v>
                </c:pt>
                <c:pt idx="159">
                  <c:v>383</c:v>
                </c:pt>
                <c:pt idx="160">
                  <c:v>384</c:v>
                </c:pt>
                <c:pt idx="161">
                  <c:v>385</c:v>
                </c:pt>
                <c:pt idx="162">
                  <c:v>386</c:v>
                </c:pt>
                <c:pt idx="163">
                  <c:v>387</c:v>
                </c:pt>
                <c:pt idx="164">
                  <c:v>388</c:v>
                </c:pt>
                <c:pt idx="165">
                  <c:v>389</c:v>
                </c:pt>
                <c:pt idx="166">
                  <c:v>390</c:v>
                </c:pt>
                <c:pt idx="167">
                  <c:v>391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395</c:v>
                </c:pt>
                <c:pt idx="172">
                  <c:v>396</c:v>
                </c:pt>
                <c:pt idx="173">
                  <c:v>397</c:v>
                </c:pt>
                <c:pt idx="174">
                  <c:v>398</c:v>
                </c:pt>
                <c:pt idx="175">
                  <c:v>399</c:v>
                </c:pt>
                <c:pt idx="176">
                  <c:v>400</c:v>
                </c:pt>
                <c:pt idx="177">
                  <c:v>401</c:v>
                </c:pt>
                <c:pt idx="178">
                  <c:v>402</c:v>
                </c:pt>
                <c:pt idx="179">
                  <c:v>403</c:v>
                </c:pt>
                <c:pt idx="180">
                  <c:v>404</c:v>
                </c:pt>
                <c:pt idx="181">
                  <c:v>405</c:v>
                </c:pt>
                <c:pt idx="182">
                  <c:v>406</c:v>
                </c:pt>
                <c:pt idx="183">
                  <c:v>407</c:v>
                </c:pt>
                <c:pt idx="184">
                  <c:v>408</c:v>
                </c:pt>
                <c:pt idx="185">
                  <c:v>409</c:v>
                </c:pt>
                <c:pt idx="186">
                  <c:v>410</c:v>
                </c:pt>
                <c:pt idx="187">
                  <c:v>411</c:v>
                </c:pt>
                <c:pt idx="188">
                  <c:v>412</c:v>
                </c:pt>
                <c:pt idx="189">
                  <c:v>413</c:v>
                </c:pt>
                <c:pt idx="190">
                  <c:v>414</c:v>
                </c:pt>
                <c:pt idx="191">
                  <c:v>415</c:v>
                </c:pt>
                <c:pt idx="192">
                  <c:v>416</c:v>
                </c:pt>
                <c:pt idx="193">
                  <c:v>417</c:v>
                </c:pt>
                <c:pt idx="194">
                  <c:v>418</c:v>
                </c:pt>
                <c:pt idx="195">
                  <c:v>419</c:v>
                </c:pt>
                <c:pt idx="196">
                  <c:v>420</c:v>
                </c:pt>
                <c:pt idx="197">
                  <c:v>421</c:v>
                </c:pt>
                <c:pt idx="198">
                  <c:v>422</c:v>
                </c:pt>
                <c:pt idx="199">
                  <c:v>423</c:v>
                </c:pt>
                <c:pt idx="200">
                  <c:v>424</c:v>
                </c:pt>
                <c:pt idx="201">
                  <c:v>425</c:v>
                </c:pt>
                <c:pt idx="202">
                  <c:v>426</c:v>
                </c:pt>
                <c:pt idx="203">
                  <c:v>427</c:v>
                </c:pt>
                <c:pt idx="204">
                  <c:v>428</c:v>
                </c:pt>
                <c:pt idx="205">
                  <c:v>429</c:v>
                </c:pt>
                <c:pt idx="206">
                  <c:v>430</c:v>
                </c:pt>
                <c:pt idx="207">
                  <c:v>431</c:v>
                </c:pt>
                <c:pt idx="208">
                  <c:v>432</c:v>
                </c:pt>
                <c:pt idx="209">
                  <c:v>433</c:v>
                </c:pt>
                <c:pt idx="210">
                  <c:v>434</c:v>
                </c:pt>
                <c:pt idx="211">
                  <c:v>435</c:v>
                </c:pt>
                <c:pt idx="212">
                  <c:v>436</c:v>
                </c:pt>
                <c:pt idx="213">
                  <c:v>437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444</c:v>
                </c:pt>
                <c:pt idx="221">
                  <c:v>445</c:v>
                </c:pt>
                <c:pt idx="222">
                  <c:v>446</c:v>
                </c:pt>
                <c:pt idx="223">
                  <c:v>447</c:v>
                </c:pt>
                <c:pt idx="224">
                  <c:v>448</c:v>
                </c:pt>
                <c:pt idx="225">
                  <c:v>449</c:v>
                </c:pt>
                <c:pt idx="226">
                  <c:v>450</c:v>
                </c:pt>
                <c:pt idx="227">
                  <c:v>451</c:v>
                </c:pt>
                <c:pt idx="228">
                  <c:v>452</c:v>
                </c:pt>
                <c:pt idx="229">
                  <c:v>453</c:v>
                </c:pt>
                <c:pt idx="230">
                  <c:v>454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459</c:v>
                </c:pt>
                <c:pt idx="236">
                  <c:v>460</c:v>
                </c:pt>
                <c:pt idx="237">
                  <c:v>461</c:v>
                </c:pt>
                <c:pt idx="238">
                  <c:v>462</c:v>
                </c:pt>
                <c:pt idx="239">
                  <c:v>463</c:v>
                </c:pt>
                <c:pt idx="240">
                  <c:v>464</c:v>
                </c:pt>
                <c:pt idx="241">
                  <c:v>465</c:v>
                </c:pt>
                <c:pt idx="242">
                  <c:v>466</c:v>
                </c:pt>
                <c:pt idx="243">
                  <c:v>467</c:v>
                </c:pt>
                <c:pt idx="244">
                  <c:v>468</c:v>
                </c:pt>
                <c:pt idx="245">
                  <c:v>469</c:v>
                </c:pt>
                <c:pt idx="246">
                  <c:v>470</c:v>
                </c:pt>
                <c:pt idx="247">
                  <c:v>471</c:v>
                </c:pt>
                <c:pt idx="248">
                  <c:v>472</c:v>
                </c:pt>
                <c:pt idx="249">
                  <c:v>473</c:v>
                </c:pt>
                <c:pt idx="250">
                  <c:v>474</c:v>
                </c:pt>
                <c:pt idx="251">
                  <c:v>475</c:v>
                </c:pt>
                <c:pt idx="252">
                  <c:v>476</c:v>
                </c:pt>
                <c:pt idx="253">
                  <c:v>477</c:v>
                </c:pt>
                <c:pt idx="254">
                  <c:v>478</c:v>
                </c:pt>
                <c:pt idx="255">
                  <c:v>479</c:v>
                </c:pt>
                <c:pt idx="256">
                  <c:v>480</c:v>
                </c:pt>
                <c:pt idx="257">
                  <c:v>481</c:v>
                </c:pt>
                <c:pt idx="258">
                  <c:v>482</c:v>
                </c:pt>
                <c:pt idx="259">
                  <c:v>483</c:v>
                </c:pt>
                <c:pt idx="260">
                  <c:v>484</c:v>
                </c:pt>
                <c:pt idx="261">
                  <c:v>485</c:v>
                </c:pt>
                <c:pt idx="262">
                  <c:v>486</c:v>
                </c:pt>
                <c:pt idx="263">
                  <c:v>487</c:v>
                </c:pt>
                <c:pt idx="264">
                  <c:v>488</c:v>
                </c:pt>
                <c:pt idx="265">
                  <c:v>489</c:v>
                </c:pt>
                <c:pt idx="266">
                  <c:v>490</c:v>
                </c:pt>
                <c:pt idx="267">
                  <c:v>491</c:v>
                </c:pt>
                <c:pt idx="268">
                  <c:v>492</c:v>
                </c:pt>
                <c:pt idx="269">
                  <c:v>493</c:v>
                </c:pt>
                <c:pt idx="270">
                  <c:v>494</c:v>
                </c:pt>
                <c:pt idx="271">
                  <c:v>495</c:v>
                </c:pt>
                <c:pt idx="272">
                  <c:v>496</c:v>
                </c:pt>
                <c:pt idx="273">
                  <c:v>497</c:v>
                </c:pt>
                <c:pt idx="274">
                  <c:v>498</c:v>
                </c:pt>
                <c:pt idx="275">
                  <c:v>499</c:v>
                </c:pt>
                <c:pt idx="276">
                  <c:v>500</c:v>
                </c:pt>
                <c:pt idx="277">
                  <c:v>501</c:v>
                </c:pt>
                <c:pt idx="278">
                  <c:v>502</c:v>
                </c:pt>
                <c:pt idx="279">
                  <c:v>503</c:v>
                </c:pt>
              </c:numCache>
            </c:numRef>
          </c:xVal>
          <c:yVal>
            <c:numRef>
              <c:f>Graph!$B$226:$B$503</c:f>
              <c:numCache>
                <c:formatCode>General</c:formatCode>
                <c:ptCount val="278"/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25-461D-A1CE-DE54CE2C07E0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Graph!$A$225:$A$504</c:f>
              <c:numCache>
                <c:formatCode>General</c:formatCode>
                <c:ptCount val="280"/>
                <c:pt idx="0">
                  <c:v>224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230</c:v>
                </c:pt>
                <c:pt idx="7">
                  <c:v>231</c:v>
                </c:pt>
                <c:pt idx="8">
                  <c:v>232</c:v>
                </c:pt>
                <c:pt idx="9">
                  <c:v>233</c:v>
                </c:pt>
                <c:pt idx="10">
                  <c:v>234</c:v>
                </c:pt>
                <c:pt idx="11">
                  <c:v>235</c:v>
                </c:pt>
                <c:pt idx="12">
                  <c:v>236</c:v>
                </c:pt>
                <c:pt idx="13">
                  <c:v>237</c:v>
                </c:pt>
                <c:pt idx="14">
                  <c:v>238</c:v>
                </c:pt>
                <c:pt idx="15">
                  <c:v>239</c:v>
                </c:pt>
                <c:pt idx="16">
                  <c:v>240</c:v>
                </c:pt>
                <c:pt idx="17">
                  <c:v>241</c:v>
                </c:pt>
                <c:pt idx="18">
                  <c:v>242</c:v>
                </c:pt>
                <c:pt idx="19">
                  <c:v>243</c:v>
                </c:pt>
                <c:pt idx="20">
                  <c:v>244</c:v>
                </c:pt>
                <c:pt idx="21">
                  <c:v>245</c:v>
                </c:pt>
                <c:pt idx="22">
                  <c:v>246</c:v>
                </c:pt>
                <c:pt idx="23">
                  <c:v>247</c:v>
                </c:pt>
                <c:pt idx="24">
                  <c:v>248</c:v>
                </c:pt>
                <c:pt idx="25">
                  <c:v>249</c:v>
                </c:pt>
                <c:pt idx="26">
                  <c:v>250</c:v>
                </c:pt>
                <c:pt idx="27">
                  <c:v>251</c:v>
                </c:pt>
                <c:pt idx="28">
                  <c:v>252</c:v>
                </c:pt>
                <c:pt idx="29">
                  <c:v>253</c:v>
                </c:pt>
                <c:pt idx="30">
                  <c:v>254</c:v>
                </c:pt>
                <c:pt idx="31">
                  <c:v>255</c:v>
                </c:pt>
                <c:pt idx="32">
                  <c:v>256</c:v>
                </c:pt>
                <c:pt idx="33">
                  <c:v>257</c:v>
                </c:pt>
                <c:pt idx="34">
                  <c:v>258</c:v>
                </c:pt>
                <c:pt idx="35">
                  <c:v>259</c:v>
                </c:pt>
                <c:pt idx="36">
                  <c:v>260</c:v>
                </c:pt>
                <c:pt idx="37">
                  <c:v>261</c:v>
                </c:pt>
                <c:pt idx="38">
                  <c:v>262</c:v>
                </c:pt>
                <c:pt idx="39">
                  <c:v>263</c:v>
                </c:pt>
                <c:pt idx="40">
                  <c:v>264</c:v>
                </c:pt>
                <c:pt idx="41">
                  <c:v>265</c:v>
                </c:pt>
                <c:pt idx="42">
                  <c:v>266</c:v>
                </c:pt>
                <c:pt idx="43">
                  <c:v>267</c:v>
                </c:pt>
                <c:pt idx="44">
                  <c:v>268</c:v>
                </c:pt>
                <c:pt idx="45">
                  <c:v>269</c:v>
                </c:pt>
                <c:pt idx="46">
                  <c:v>270</c:v>
                </c:pt>
                <c:pt idx="47">
                  <c:v>271</c:v>
                </c:pt>
                <c:pt idx="48">
                  <c:v>272</c:v>
                </c:pt>
                <c:pt idx="49">
                  <c:v>273</c:v>
                </c:pt>
                <c:pt idx="50">
                  <c:v>274</c:v>
                </c:pt>
                <c:pt idx="51">
                  <c:v>275</c:v>
                </c:pt>
                <c:pt idx="52">
                  <c:v>276</c:v>
                </c:pt>
                <c:pt idx="53">
                  <c:v>277</c:v>
                </c:pt>
                <c:pt idx="54">
                  <c:v>278</c:v>
                </c:pt>
                <c:pt idx="55">
                  <c:v>279</c:v>
                </c:pt>
                <c:pt idx="56">
                  <c:v>280</c:v>
                </c:pt>
                <c:pt idx="57">
                  <c:v>281</c:v>
                </c:pt>
                <c:pt idx="58">
                  <c:v>282</c:v>
                </c:pt>
                <c:pt idx="59">
                  <c:v>283</c:v>
                </c:pt>
                <c:pt idx="60">
                  <c:v>284</c:v>
                </c:pt>
                <c:pt idx="61">
                  <c:v>285</c:v>
                </c:pt>
                <c:pt idx="62">
                  <c:v>286</c:v>
                </c:pt>
                <c:pt idx="63">
                  <c:v>287</c:v>
                </c:pt>
                <c:pt idx="64">
                  <c:v>288</c:v>
                </c:pt>
                <c:pt idx="65">
                  <c:v>289</c:v>
                </c:pt>
                <c:pt idx="66">
                  <c:v>290</c:v>
                </c:pt>
                <c:pt idx="67">
                  <c:v>291</c:v>
                </c:pt>
                <c:pt idx="68">
                  <c:v>292</c:v>
                </c:pt>
                <c:pt idx="69">
                  <c:v>293</c:v>
                </c:pt>
                <c:pt idx="70">
                  <c:v>294</c:v>
                </c:pt>
                <c:pt idx="71">
                  <c:v>295</c:v>
                </c:pt>
                <c:pt idx="72">
                  <c:v>296</c:v>
                </c:pt>
                <c:pt idx="73">
                  <c:v>297</c:v>
                </c:pt>
                <c:pt idx="74">
                  <c:v>298</c:v>
                </c:pt>
                <c:pt idx="75">
                  <c:v>299</c:v>
                </c:pt>
                <c:pt idx="76">
                  <c:v>300</c:v>
                </c:pt>
                <c:pt idx="77">
                  <c:v>301</c:v>
                </c:pt>
                <c:pt idx="78">
                  <c:v>302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306</c:v>
                </c:pt>
                <c:pt idx="83">
                  <c:v>307</c:v>
                </c:pt>
                <c:pt idx="84">
                  <c:v>308</c:v>
                </c:pt>
                <c:pt idx="85">
                  <c:v>309</c:v>
                </c:pt>
                <c:pt idx="86">
                  <c:v>310</c:v>
                </c:pt>
                <c:pt idx="87">
                  <c:v>311</c:v>
                </c:pt>
                <c:pt idx="88">
                  <c:v>312</c:v>
                </c:pt>
                <c:pt idx="89">
                  <c:v>313</c:v>
                </c:pt>
                <c:pt idx="90">
                  <c:v>314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324</c:v>
                </c:pt>
                <c:pt idx="101">
                  <c:v>325</c:v>
                </c:pt>
                <c:pt idx="102">
                  <c:v>326</c:v>
                </c:pt>
                <c:pt idx="103">
                  <c:v>327</c:v>
                </c:pt>
                <c:pt idx="104">
                  <c:v>328</c:v>
                </c:pt>
                <c:pt idx="105">
                  <c:v>329</c:v>
                </c:pt>
                <c:pt idx="106">
                  <c:v>330</c:v>
                </c:pt>
                <c:pt idx="107">
                  <c:v>331</c:v>
                </c:pt>
                <c:pt idx="108">
                  <c:v>332</c:v>
                </c:pt>
                <c:pt idx="109">
                  <c:v>333</c:v>
                </c:pt>
                <c:pt idx="110">
                  <c:v>334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339</c:v>
                </c:pt>
                <c:pt idx="116">
                  <c:v>340</c:v>
                </c:pt>
                <c:pt idx="117">
                  <c:v>341</c:v>
                </c:pt>
                <c:pt idx="118">
                  <c:v>342</c:v>
                </c:pt>
                <c:pt idx="119">
                  <c:v>343</c:v>
                </c:pt>
                <c:pt idx="120">
                  <c:v>344</c:v>
                </c:pt>
                <c:pt idx="121">
                  <c:v>345</c:v>
                </c:pt>
                <c:pt idx="122">
                  <c:v>346</c:v>
                </c:pt>
                <c:pt idx="123">
                  <c:v>347</c:v>
                </c:pt>
                <c:pt idx="124">
                  <c:v>348</c:v>
                </c:pt>
                <c:pt idx="125">
                  <c:v>349</c:v>
                </c:pt>
                <c:pt idx="126">
                  <c:v>350</c:v>
                </c:pt>
                <c:pt idx="127">
                  <c:v>351</c:v>
                </c:pt>
                <c:pt idx="128">
                  <c:v>352</c:v>
                </c:pt>
                <c:pt idx="129">
                  <c:v>353</c:v>
                </c:pt>
                <c:pt idx="130">
                  <c:v>354</c:v>
                </c:pt>
                <c:pt idx="131">
                  <c:v>355</c:v>
                </c:pt>
                <c:pt idx="132">
                  <c:v>356</c:v>
                </c:pt>
                <c:pt idx="133">
                  <c:v>357</c:v>
                </c:pt>
                <c:pt idx="134">
                  <c:v>358</c:v>
                </c:pt>
                <c:pt idx="135">
                  <c:v>359</c:v>
                </c:pt>
                <c:pt idx="136">
                  <c:v>360</c:v>
                </c:pt>
                <c:pt idx="137">
                  <c:v>361</c:v>
                </c:pt>
                <c:pt idx="138">
                  <c:v>362</c:v>
                </c:pt>
                <c:pt idx="139">
                  <c:v>363</c:v>
                </c:pt>
                <c:pt idx="140">
                  <c:v>364</c:v>
                </c:pt>
                <c:pt idx="141">
                  <c:v>365</c:v>
                </c:pt>
                <c:pt idx="142">
                  <c:v>366</c:v>
                </c:pt>
                <c:pt idx="143">
                  <c:v>367</c:v>
                </c:pt>
                <c:pt idx="144">
                  <c:v>368</c:v>
                </c:pt>
                <c:pt idx="145">
                  <c:v>369</c:v>
                </c:pt>
                <c:pt idx="146">
                  <c:v>370</c:v>
                </c:pt>
                <c:pt idx="147">
                  <c:v>371</c:v>
                </c:pt>
                <c:pt idx="148">
                  <c:v>372</c:v>
                </c:pt>
                <c:pt idx="149">
                  <c:v>373</c:v>
                </c:pt>
                <c:pt idx="150">
                  <c:v>374</c:v>
                </c:pt>
                <c:pt idx="151">
                  <c:v>375</c:v>
                </c:pt>
                <c:pt idx="152">
                  <c:v>376</c:v>
                </c:pt>
                <c:pt idx="153">
                  <c:v>377</c:v>
                </c:pt>
                <c:pt idx="154">
                  <c:v>378</c:v>
                </c:pt>
                <c:pt idx="155">
                  <c:v>379</c:v>
                </c:pt>
                <c:pt idx="156">
                  <c:v>380</c:v>
                </c:pt>
                <c:pt idx="157">
                  <c:v>381</c:v>
                </c:pt>
                <c:pt idx="158">
                  <c:v>382</c:v>
                </c:pt>
                <c:pt idx="159">
                  <c:v>383</c:v>
                </c:pt>
                <c:pt idx="160">
                  <c:v>384</c:v>
                </c:pt>
                <c:pt idx="161">
                  <c:v>385</c:v>
                </c:pt>
                <c:pt idx="162">
                  <c:v>386</c:v>
                </c:pt>
                <c:pt idx="163">
                  <c:v>387</c:v>
                </c:pt>
                <c:pt idx="164">
                  <c:v>388</c:v>
                </c:pt>
                <c:pt idx="165">
                  <c:v>389</c:v>
                </c:pt>
                <c:pt idx="166">
                  <c:v>390</c:v>
                </c:pt>
                <c:pt idx="167">
                  <c:v>391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395</c:v>
                </c:pt>
                <c:pt idx="172">
                  <c:v>396</c:v>
                </c:pt>
                <c:pt idx="173">
                  <c:v>397</c:v>
                </c:pt>
                <c:pt idx="174">
                  <c:v>398</c:v>
                </c:pt>
                <c:pt idx="175">
                  <c:v>399</c:v>
                </c:pt>
                <c:pt idx="176">
                  <c:v>400</c:v>
                </c:pt>
                <c:pt idx="177">
                  <c:v>401</c:v>
                </c:pt>
                <c:pt idx="178">
                  <c:v>402</c:v>
                </c:pt>
                <c:pt idx="179">
                  <c:v>403</c:v>
                </c:pt>
                <c:pt idx="180">
                  <c:v>404</c:v>
                </c:pt>
                <c:pt idx="181">
                  <c:v>405</c:v>
                </c:pt>
                <c:pt idx="182">
                  <c:v>406</c:v>
                </c:pt>
                <c:pt idx="183">
                  <c:v>407</c:v>
                </c:pt>
                <c:pt idx="184">
                  <c:v>408</c:v>
                </c:pt>
                <c:pt idx="185">
                  <c:v>409</c:v>
                </c:pt>
                <c:pt idx="186">
                  <c:v>410</c:v>
                </c:pt>
                <c:pt idx="187">
                  <c:v>411</c:v>
                </c:pt>
                <c:pt idx="188">
                  <c:v>412</c:v>
                </c:pt>
                <c:pt idx="189">
                  <c:v>413</c:v>
                </c:pt>
                <c:pt idx="190">
                  <c:v>414</c:v>
                </c:pt>
                <c:pt idx="191">
                  <c:v>415</c:v>
                </c:pt>
                <c:pt idx="192">
                  <c:v>416</c:v>
                </c:pt>
                <c:pt idx="193">
                  <c:v>417</c:v>
                </c:pt>
                <c:pt idx="194">
                  <c:v>418</c:v>
                </c:pt>
                <c:pt idx="195">
                  <c:v>419</c:v>
                </c:pt>
                <c:pt idx="196">
                  <c:v>420</c:v>
                </c:pt>
                <c:pt idx="197">
                  <c:v>421</c:v>
                </c:pt>
                <c:pt idx="198">
                  <c:v>422</c:v>
                </c:pt>
                <c:pt idx="199">
                  <c:v>423</c:v>
                </c:pt>
                <c:pt idx="200">
                  <c:v>424</c:v>
                </c:pt>
                <c:pt idx="201">
                  <c:v>425</c:v>
                </c:pt>
                <c:pt idx="202">
                  <c:v>426</c:v>
                </c:pt>
                <c:pt idx="203">
                  <c:v>427</c:v>
                </c:pt>
                <c:pt idx="204">
                  <c:v>428</c:v>
                </c:pt>
                <c:pt idx="205">
                  <c:v>429</c:v>
                </c:pt>
                <c:pt idx="206">
                  <c:v>430</c:v>
                </c:pt>
                <c:pt idx="207">
                  <c:v>431</c:v>
                </c:pt>
                <c:pt idx="208">
                  <c:v>432</c:v>
                </c:pt>
                <c:pt idx="209">
                  <c:v>433</c:v>
                </c:pt>
                <c:pt idx="210">
                  <c:v>434</c:v>
                </c:pt>
                <c:pt idx="211">
                  <c:v>435</c:v>
                </c:pt>
                <c:pt idx="212">
                  <c:v>436</c:v>
                </c:pt>
                <c:pt idx="213">
                  <c:v>437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444</c:v>
                </c:pt>
                <c:pt idx="221">
                  <c:v>445</c:v>
                </c:pt>
                <c:pt idx="222">
                  <c:v>446</c:v>
                </c:pt>
                <c:pt idx="223">
                  <c:v>447</c:v>
                </c:pt>
                <c:pt idx="224">
                  <c:v>448</c:v>
                </c:pt>
                <c:pt idx="225">
                  <c:v>449</c:v>
                </c:pt>
                <c:pt idx="226">
                  <c:v>450</c:v>
                </c:pt>
                <c:pt idx="227">
                  <c:v>451</c:v>
                </c:pt>
                <c:pt idx="228">
                  <c:v>452</c:v>
                </c:pt>
                <c:pt idx="229">
                  <c:v>453</c:v>
                </c:pt>
                <c:pt idx="230">
                  <c:v>454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459</c:v>
                </c:pt>
                <c:pt idx="236">
                  <c:v>460</c:v>
                </c:pt>
                <c:pt idx="237">
                  <c:v>461</c:v>
                </c:pt>
                <c:pt idx="238">
                  <c:v>462</c:v>
                </c:pt>
                <c:pt idx="239">
                  <c:v>463</c:v>
                </c:pt>
                <c:pt idx="240">
                  <c:v>464</c:v>
                </c:pt>
                <c:pt idx="241">
                  <c:v>465</c:v>
                </c:pt>
                <c:pt idx="242">
                  <c:v>466</c:v>
                </c:pt>
                <c:pt idx="243">
                  <c:v>467</c:v>
                </c:pt>
                <c:pt idx="244">
                  <c:v>468</c:v>
                </c:pt>
                <c:pt idx="245">
                  <c:v>469</c:v>
                </c:pt>
                <c:pt idx="246">
                  <c:v>470</c:v>
                </c:pt>
                <c:pt idx="247">
                  <c:v>471</c:v>
                </c:pt>
                <c:pt idx="248">
                  <c:v>472</c:v>
                </c:pt>
                <c:pt idx="249">
                  <c:v>473</c:v>
                </c:pt>
                <c:pt idx="250">
                  <c:v>474</c:v>
                </c:pt>
                <c:pt idx="251">
                  <c:v>475</c:v>
                </c:pt>
                <c:pt idx="252">
                  <c:v>476</c:v>
                </c:pt>
                <c:pt idx="253">
                  <c:v>477</c:v>
                </c:pt>
                <c:pt idx="254">
                  <c:v>478</c:v>
                </c:pt>
                <c:pt idx="255">
                  <c:v>479</c:v>
                </c:pt>
                <c:pt idx="256">
                  <c:v>480</c:v>
                </c:pt>
                <c:pt idx="257">
                  <c:v>481</c:v>
                </c:pt>
                <c:pt idx="258">
                  <c:v>482</c:v>
                </c:pt>
                <c:pt idx="259">
                  <c:v>483</c:v>
                </c:pt>
                <c:pt idx="260">
                  <c:v>484</c:v>
                </c:pt>
                <c:pt idx="261">
                  <c:v>485</c:v>
                </c:pt>
                <c:pt idx="262">
                  <c:v>486</c:v>
                </c:pt>
                <c:pt idx="263">
                  <c:v>487</c:v>
                </c:pt>
                <c:pt idx="264">
                  <c:v>488</c:v>
                </c:pt>
                <c:pt idx="265">
                  <c:v>489</c:v>
                </c:pt>
                <c:pt idx="266">
                  <c:v>490</c:v>
                </c:pt>
                <c:pt idx="267">
                  <c:v>491</c:v>
                </c:pt>
                <c:pt idx="268">
                  <c:v>492</c:v>
                </c:pt>
                <c:pt idx="269">
                  <c:v>493</c:v>
                </c:pt>
                <c:pt idx="270">
                  <c:v>494</c:v>
                </c:pt>
                <c:pt idx="271">
                  <c:v>495</c:v>
                </c:pt>
                <c:pt idx="272">
                  <c:v>496</c:v>
                </c:pt>
                <c:pt idx="273">
                  <c:v>497</c:v>
                </c:pt>
                <c:pt idx="274">
                  <c:v>498</c:v>
                </c:pt>
                <c:pt idx="275">
                  <c:v>499</c:v>
                </c:pt>
                <c:pt idx="276">
                  <c:v>500</c:v>
                </c:pt>
                <c:pt idx="277">
                  <c:v>501</c:v>
                </c:pt>
                <c:pt idx="278">
                  <c:v>502</c:v>
                </c:pt>
                <c:pt idx="279">
                  <c:v>503</c:v>
                </c:pt>
              </c:numCache>
            </c:numRef>
          </c:xVal>
          <c:yVal>
            <c:numRef>
              <c:f>Graph!$C$226:$C$503</c:f>
              <c:numCache>
                <c:formatCode>General</c:formatCode>
                <c:ptCount val="2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5-461D-A1CE-DE54CE2C07E0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Graph!$A$225:$A$504</c:f>
              <c:numCache>
                <c:formatCode>General</c:formatCode>
                <c:ptCount val="280"/>
                <c:pt idx="0">
                  <c:v>224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230</c:v>
                </c:pt>
                <c:pt idx="7">
                  <c:v>231</c:v>
                </c:pt>
                <c:pt idx="8">
                  <c:v>232</c:v>
                </c:pt>
                <c:pt idx="9">
                  <c:v>233</c:v>
                </c:pt>
                <c:pt idx="10">
                  <c:v>234</c:v>
                </c:pt>
                <c:pt idx="11">
                  <c:v>235</c:v>
                </c:pt>
                <c:pt idx="12">
                  <c:v>236</c:v>
                </c:pt>
                <c:pt idx="13">
                  <c:v>237</c:v>
                </c:pt>
                <c:pt idx="14">
                  <c:v>238</c:v>
                </c:pt>
                <c:pt idx="15">
                  <c:v>239</c:v>
                </c:pt>
                <c:pt idx="16">
                  <c:v>240</c:v>
                </c:pt>
                <c:pt idx="17">
                  <c:v>241</c:v>
                </c:pt>
                <c:pt idx="18">
                  <c:v>242</c:v>
                </c:pt>
                <c:pt idx="19">
                  <c:v>243</c:v>
                </c:pt>
                <c:pt idx="20">
                  <c:v>244</c:v>
                </c:pt>
                <c:pt idx="21">
                  <c:v>245</c:v>
                </c:pt>
                <c:pt idx="22">
                  <c:v>246</c:v>
                </c:pt>
                <c:pt idx="23">
                  <c:v>247</c:v>
                </c:pt>
                <c:pt idx="24">
                  <c:v>248</c:v>
                </c:pt>
                <c:pt idx="25">
                  <c:v>249</c:v>
                </c:pt>
                <c:pt idx="26">
                  <c:v>250</c:v>
                </c:pt>
                <c:pt idx="27">
                  <c:v>251</c:v>
                </c:pt>
                <c:pt idx="28">
                  <c:v>252</c:v>
                </c:pt>
                <c:pt idx="29">
                  <c:v>253</c:v>
                </c:pt>
                <c:pt idx="30">
                  <c:v>254</c:v>
                </c:pt>
                <c:pt idx="31">
                  <c:v>255</c:v>
                </c:pt>
                <c:pt idx="32">
                  <c:v>256</c:v>
                </c:pt>
                <c:pt idx="33">
                  <c:v>257</c:v>
                </c:pt>
                <c:pt idx="34">
                  <c:v>258</c:v>
                </c:pt>
                <c:pt idx="35">
                  <c:v>259</c:v>
                </c:pt>
                <c:pt idx="36">
                  <c:v>260</c:v>
                </c:pt>
                <c:pt idx="37">
                  <c:v>261</c:v>
                </c:pt>
                <c:pt idx="38">
                  <c:v>262</c:v>
                </c:pt>
                <c:pt idx="39">
                  <c:v>263</c:v>
                </c:pt>
                <c:pt idx="40">
                  <c:v>264</c:v>
                </c:pt>
                <c:pt idx="41">
                  <c:v>265</c:v>
                </c:pt>
                <c:pt idx="42">
                  <c:v>266</c:v>
                </c:pt>
                <c:pt idx="43">
                  <c:v>267</c:v>
                </c:pt>
                <c:pt idx="44">
                  <c:v>268</c:v>
                </c:pt>
                <c:pt idx="45">
                  <c:v>269</c:v>
                </c:pt>
                <c:pt idx="46">
                  <c:v>270</c:v>
                </c:pt>
                <c:pt idx="47">
                  <c:v>271</c:v>
                </c:pt>
                <c:pt idx="48">
                  <c:v>272</c:v>
                </c:pt>
                <c:pt idx="49">
                  <c:v>273</c:v>
                </c:pt>
                <c:pt idx="50">
                  <c:v>274</c:v>
                </c:pt>
                <c:pt idx="51">
                  <c:v>275</c:v>
                </c:pt>
                <c:pt idx="52">
                  <c:v>276</c:v>
                </c:pt>
                <c:pt idx="53">
                  <c:v>277</c:v>
                </c:pt>
                <c:pt idx="54">
                  <c:v>278</c:v>
                </c:pt>
                <c:pt idx="55">
                  <c:v>279</c:v>
                </c:pt>
                <c:pt idx="56">
                  <c:v>280</c:v>
                </c:pt>
                <c:pt idx="57">
                  <c:v>281</c:v>
                </c:pt>
                <c:pt idx="58">
                  <c:v>282</c:v>
                </c:pt>
                <c:pt idx="59">
                  <c:v>283</c:v>
                </c:pt>
                <c:pt idx="60">
                  <c:v>284</c:v>
                </c:pt>
                <c:pt idx="61">
                  <c:v>285</c:v>
                </c:pt>
                <c:pt idx="62">
                  <c:v>286</c:v>
                </c:pt>
                <c:pt idx="63">
                  <c:v>287</c:v>
                </c:pt>
                <c:pt idx="64">
                  <c:v>288</c:v>
                </c:pt>
                <c:pt idx="65">
                  <c:v>289</c:v>
                </c:pt>
                <c:pt idx="66">
                  <c:v>290</c:v>
                </c:pt>
                <c:pt idx="67">
                  <c:v>291</c:v>
                </c:pt>
                <c:pt idx="68">
                  <c:v>292</c:v>
                </c:pt>
                <c:pt idx="69">
                  <c:v>293</c:v>
                </c:pt>
                <c:pt idx="70">
                  <c:v>294</c:v>
                </c:pt>
                <c:pt idx="71">
                  <c:v>295</c:v>
                </c:pt>
                <c:pt idx="72">
                  <c:v>296</c:v>
                </c:pt>
                <c:pt idx="73">
                  <c:v>297</c:v>
                </c:pt>
                <c:pt idx="74">
                  <c:v>298</c:v>
                </c:pt>
                <c:pt idx="75">
                  <c:v>299</c:v>
                </c:pt>
                <c:pt idx="76">
                  <c:v>300</c:v>
                </c:pt>
                <c:pt idx="77">
                  <c:v>301</c:v>
                </c:pt>
                <c:pt idx="78">
                  <c:v>302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306</c:v>
                </c:pt>
                <c:pt idx="83">
                  <c:v>307</c:v>
                </c:pt>
                <c:pt idx="84">
                  <c:v>308</c:v>
                </c:pt>
                <c:pt idx="85">
                  <c:v>309</c:v>
                </c:pt>
                <c:pt idx="86">
                  <c:v>310</c:v>
                </c:pt>
                <c:pt idx="87">
                  <c:v>311</c:v>
                </c:pt>
                <c:pt idx="88">
                  <c:v>312</c:v>
                </c:pt>
                <c:pt idx="89">
                  <c:v>313</c:v>
                </c:pt>
                <c:pt idx="90">
                  <c:v>314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324</c:v>
                </c:pt>
                <c:pt idx="101">
                  <c:v>325</c:v>
                </c:pt>
                <c:pt idx="102">
                  <c:v>326</c:v>
                </c:pt>
                <c:pt idx="103">
                  <c:v>327</c:v>
                </c:pt>
                <c:pt idx="104">
                  <c:v>328</c:v>
                </c:pt>
                <c:pt idx="105">
                  <c:v>329</c:v>
                </c:pt>
                <c:pt idx="106">
                  <c:v>330</c:v>
                </c:pt>
                <c:pt idx="107">
                  <c:v>331</c:v>
                </c:pt>
                <c:pt idx="108">
                  <c:v>332</c:v>
                </c:pt>
                <c:pt idx="109">
                  <c:v>333</c:v>
                </c:pt>
                <c:pt idx="110">
                  <c:v>334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339</c:v>
                </c:pt>
                <c:pt idx="116">
                  <c:v>340</c:v>
                </c:pt>
                <c:pt idx="117">
                  <c:v>341</c:v>
                </c:pt>
                <c:pt idx="118">
                  <c:v>342</c:v>
                </c:pt>
                <c:pt idx="119">
                  <c:v>343</c:v>
                </c:pt>
                <c:pt idx="120">
                  <c:v>344</c:v>
                </c:pt>
                <c:pt idx="121">
                  <c:v>345</c:v>
                </c:pt>
                <c:pt idx="122">
                  <c:v>346</c:v>
                </c:pt>
                <c:pt idx="123">
                  <c:v>347</c:v>
                </c:pt>
                <c:pt idx="124">
                  <c:v>348</c:v>
                </c:pt>
                <c:pt idx="125">
                  <c:v>349</c:v>
                </c:pt>
                <c:pt idx="126">
                  <c:v>350</c:v>
                </c:pt>
                <c:pt idx="127">
                  <c:v>351</c:v>
                </c:pt>
                <c:pt idx="128">
                  <c:v>352</c:v>
                </c:pt>
                <c:pt idx="129">
                  <c:v>353</c:v>
                </c:pt>
                <c:pt idx="130">
                  <c:v>354</c:v>
                </c:pt>
                <c:pt idx="131">
                  <c:v>355</c:v>
                </c:pt>
                <c:pt idx="132">
                  <c:v>356</c:v>
                </c:pt>
                <c:pt idx="133">
                  <c:v>357</c:v>
                </c:pt>
                <c:pt idx="134">
                  <c:v>358</c:v>
                </c:pt>
                <c:pt idx="135">
                  <c:v>359</c:v>
                </c:pt>
                <c:pt idx="136">
                  <c:v>360</c:v>
                </c:pt>
                <c:pt idx="137">
                  <c:v>361</c:v>
                </c:pt>
                <c:pt idx="138">
                  <c:v>362</c:v>
                </c:pt>
                <c:pt idx="139">
                  <c:v>363</c:v>
                </c:pt>
                <c:pt idx="140">
                  <c:v>364</c:v>
                </c:pt>
                <c:pt idx="141">
                  <c:v>365</c:v>
                </c:pt>
                <c:pt idx="142">
                  <c:v>366</c:v>
                </c:pt>
                <c:pt idx="143">
                  <c:v>367</c:v>
                </c:pt>
                <c:pt idx="144">
                  <c:v>368</c:v>
                </c:pt>
                <c:pt idx="145">
                  <c:v>369</c:v>
                </c:pt>
                <c:pt idx="146">
                  <c:v>370</c:v>
                </c:pt>
                <c:pt idx="147">
                  <c:v>371</c:v>
                </c:pt>
                <c:pt idx="148">
                  <c:v>372</c:v>
                </c:pt>
                <c:pt idx="149">
                  <c:v>373</c:v>
                </c:pt>
                <c:pt idx="150">
                  <c:v>374</c:v>
                </c:pt>
                <c:pt idx="151">
                  <c:v>375</c:v>
                </c:pt>
                <c:pt idx="152">
                  <c:v>376</c:v>
                </c:pt>
                <c:pt idx="153">
                  <c:v>377</c:v>
                </c:pt>
                <c:pt idx="154">
                  <c:v>378</c:v>
                </c:pt>
                <c:pt idx="155">
                  <c:v>379</c:v>
                </c:pt>
                <c:pt idx="156">
                  <c:v>380</c:v>
                </c:pt>
                <c:pt idx="157">
                  <c:v>381</c:v>
                </c:pt>
                <c:pt idx="158">
                  <c:v>382</c:v>
                </c:pt>
                <c:pt idx="159">
                  <c:v>383</c:v>
                </c:pt>
                <c:pt idx="160">
                  <c:v>384</c:v>
                </c:pt>
                <c:pt idx="161">
                  <c:v>385</c:v>
                </c:pt>
                <c:pt idx="162">
                  <c:v>386</c:v>
                </c:pt>
                <c:pt idx="163">
                  <c:v>387</c:v>
                </c:pt>
                <c:pt idx="164">
                  <c:v>388</c:v>
                </c:pt>
                <c:pt idx="165">
                  <c:v>389</c:v>
                </c:pt>
                <c:pt idx="166">
                  <c:v>390</c:v>
                </c:pt>
                <c:pt idx="167">
                  <c:v>391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395</c:v>
                </c:pt>
                <c:pt idx="172">
                  <c:v>396</c:v>
                </c:pt>
                <c:pt idx="173">
                  <c:v>397</c:v>
                </c:pt>
                <c:pt idx="174">
                  <c:v>398</c:v>
                </c:pt>
                <c:pt idx="175">
                  <c:v>399</c:v>
                </c:pt>
                <c:pt idx="176">
                  <c:v>400</c:v>
                </c:pt>
                <c:pt idx="177">
                  <c:v>401</c:v>
                </c:pt>
                <c:pt idx="178">
                  <c:v>402</c:v>
                </c:pt>
                <c:pt idx="179">
                  <c:v>403</c:v>
                </c:pt>
                <c:pt idx="180">
                  <c:v>404</c:v>
                </c:pt>
                <c:pt idx="181">
                  <c:v>405</c:v>
                </c:pt>
                <c:pt idx="182">
                  <c:v>406</c:v>
                </c:pt>
                <c:pt idx="183">
                  <c:v>407</c:v>
                </c:pt>
                <c:pt idx="184">
                  <c:v>408</c:v>
                </c:pt>
                <c:pt idx="185">
                  <c:v>409</c:v>
                </c:pt>
                <c:pt idx="186">
                  <c:v>410</c:v>
                </c:pt>
                <c:pt idx="187">
                  <c:v>411</c:v>
                </c:pt>
                <c:pt idx="188">
                  <c:v>412</c:v>
                </c:pt>
                <c:pt idx="189">
                  <c:v>413</c:v>
                </c:pt>
                <c:pt idx="190">
                  <c:v>414</c:v>
                </c:pt>
                <c:pt idx="191">
                  <c:v>415</c:v>
                </c:pt>
                <c:pt idx="192">
                  <c:v>416</c:v>
                </c:pt>
                <c:pt idx="193">
                  <c:v>417</c:v>
                </c:pt>
                <c:pt idx="194">
                  <c:v>418</c:v>
                </c:pt>
                <c:pt idx="195">
                  <c:v>419</c:v>
                </c:pt>
                <c:pt idx="196">
                  <c:v>420</c:v>
                </c:pt>
                <c:pt idx="197">
                  <c:v>421</c:v>
                </c:pt>
                <c:pt idx="198">
                  <c:v>422</c:v>
                </c:pt>
                <c:pt idx="199">
                  <c:v>423</c:v>
                </c:pt>
                <c:pt idx="200">
                  <c:v>424</c:v>
                </c:pt>
                <c:pt idx="201">
                  <c:v>425</c:v>
                </c:pt>
                <c:pt idx="202">
                  <c:v>426</c:v>
                </c:pt>
                <c:pt idx="203">
                  <c:v>427</c:v>
                </c:pt>
                <c:pt idx="204">
                  <c:v>428</c:v>
                </c:pt>
                <c:pt idx="205">
                  <c:v>429</c:v>
                </c:pt>
                <c:pt idx="206">
                  <c:v>430</c:v>
                </c:pt>
                <c:pt idx="207">
                  <c:v>431</c:v>
                </c:pt>
                <c:pt idx="208">
                  <c:v>432</c:v>
                </c:pt>
                <c:pt idx="209">
                  <c:v>433</c:v>
                </c:pt>
                <c:pt idx="210">
                  <c:v>434</c:v>
                </c:pt>
                <c:pt idx="211">
                  <c:v>435</c:v>
                </c:pt>
                <c:pt idx="212">
                  <c:v>436</c:v>
                </c:pt>
                <c:pt idx="213">
                  <c:v>437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444</c:v>
                </c:pt>
                <c:pt idx="221">
                  <c:v>445</c:v>
                </c:pt>
                <c:pt idx="222">
                  <c:v>446</c:v>
                </c:pt>
                <c:pt idx="223">
                  <c:v>447</c:v>
                </c:pt>
                <c:pt idx="224">
                  <c:v>448</c:v>
                </c:pt>
                <c:pt idx="225">
                  <c:v>449</c:v>
                </c:pt>
                <c:pt idx="226">
                  <c:v>450</c:v>
                </c:pt>
                <c:pt idx="227">
                  <c:v>451</c:v>
                </c:pt>
                <c:pt idx="228">
                  <c:v>452</c:v>
                </c:pt>
                <c:pt idx="229">
                  <c:v>453</c:v>
                </c:pt>
                <c:pt idx="230">
                  <c:v>454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459</c:v>
                </c:pt>
                <c:pt idx="236">
                  <c:v>460</c:v>
                </c:pt>
                <c:pt idx="237">
                  <c:v>461</c:v>
                </c:pt>
                <c:pt idx="238">
                  <c:v>462</c:v>
                </c:pt>
                <c:pt idx="239">
                  <c:v>463</c:v>
                </c:pt>
                <c:pt idx="240">
                  <c:v>464</c:v>
                </c:pt>
                <c:pt idx="241">
                  <c:v>465</c:v>
                </c:pt>
                <c:pt idx="242">
                  <c:v>466</c:v>
                </c:pt>
                <c:pt idx="243">
                  <c:v>467</c:v>
                </c:pt>
                <c:pt idx="244">
                  <c:v>468</c:v>
                </c:pt>
                <c:pt idx="245">
                  <c:v>469</c:v>
                </c:pt>
                <c:pt idx="246">
                  <c:v>470</c:v>
                </c:pt>
                <c:pt idx="247">
                  <c:v>471</c:v>
                </c:pt>
                <c:pt idx="248">
                  <c:v>472</c:v>
                </c:pt>
                <c:pt idx="249">
                  <c:v>473</c:v>
                </c:pt>
                <c:pt idx="250">
                  <c:v>474</c:v>
                </c:pt>
                <c:pt idx="251">
                  <c:v>475</c:v>
                </c:pt>
                <c:pt idx="252">
                  <c:v>476</c:v>
                </c:pt>
                <c:pt idx="253">
                  <c:v>477</c:v>
                </c:pt>
                <c:pt idx="254">
                  <c:v>478</c:v>
                </c:pt>
                <c:pt idx="255">
                  <c:v>479</c:v>
                </c:pt>
                <c:pt idx="256">
                  <c:v>480</c:v>
                </c:pt>
                <c:pt idx="257">
                  <c:v>481</c:v>
                </c:pt>
                <c:pt idx="258">
                  <c:v>482</c:v>
                </c:pt>
                <c:pt idx="259">
                  <c:v>483</c:v>
                </c:pt>
                <c:pt idx="260">
                  <c:v>484</c:v>
                </c:pt>
                <c:pt idx="261">
                  <c:v>485</c:v>
                </c:pt>
                <c:pt idx="262">
                  <c:v>486</c:v>
                </c:pt>
                <c:pt idx="263">
                  <c:v>487</c:v>
                </c:pt>
                <c:pt idx="264">
                  <c:v>488</c:v>
                </c:pt>
                <c:pt idx="265">
                  <c:v>489</c:v>
                </c:pt>
                <c:pt idx="266">
                  <c:v>490</c:v>
                </c:pt>
                <c:pt idx="267">
                  <c:v>491</c:v>
                </c:pt>
                <c:pt idx="268">
                  <c:v>492</c:v>
                </c:pt>
                <c:pt idx="269">
                  <c:v>493</c:v>
                </c:pt>
                <c:pt idx="270">
                  <c:v>494</c:v>
                </c:pt>
                <c:pt idx="271">
                  <c:v>495</c:v>
                </c:pt>
                <c:pt idx="272">
                  <c:v>496</c:v>
                </c:pt>
                <c:pt idx="273">
                  <c:v>497</c:v>
                </c:pt>
                <c:pt idx="274">
                  <c:v>498</c:v>
                </c:pt>
                <c:pt idx="275">
                  <c:v>499</c:v>
                </c:pt>
                <c:pt idx="276">
                  <c:v>500</c:v>
                </c:pt>
                <c:pt idx="277">
                  <c:v>501</c:v>
                </c:pt>
                <c:pt idx="278">
                  <c:v>502</c:v>
                </c:pt>
                <c:pt idx="279">
                  <c:v>503</c:v>
                </c:pt>
              </c:numCache>
            </c:numRef>
          </c:xVal>
          <c:yVal>
            <c:numRef>
              <c:f>Graph!$E$226:$E$503</c:f>
              <c:numCache>
                <c:formatCode>General</c:formatCode>
                <c:ptCount val="278"/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25-461D-A1CE-DE54CE2C07E0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Graph!$A$225:$A$504</c:f>
              <c:numCache>
                <c:formatCode>General</c:formatCode>
                <c:ptCount val="280"/>
                <c:pt idx="0">
                  <c:v>224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230</c:v>
                </c:pt>
                <c:pt idx="7">
                  <c:v>231</c:v>
                </c:pt>
                <c:pt idx="8">
                  <c:v>232</c:v>
                </c:pt>
                <c:pt idx="9">
                  <c:v>233</c:v>
                </c:pt>
                <c:pt idx="10">
                  <c:v>234</c:v>
                </c:pt>
                <c:pt idx="11">
                  <c:v>235</c:v>
                </c:pt>
                <c:pt idx="12">
                  <c:v>236</c:v>
                </c:pt>
                <c:pt idx="13">
                  <c:v>237</c:v>
                </c:pt>
                <c:pt idx="14">
                  <c:v>238</c:v>
                </c:pt>
                <c:pt idx="15">
                  <c:v>239</c:v>
                </c:pt>
                <c:pt idx="16">
                  <c:v>240</c:v>
                </c:pt>
                <c:pt idx="17">
                  <c:v>241</c:v>
                </c:pt>
                <c:pt idx="18">
                  <c:v>242</c:v>
                </c:pt>
                <c:pt idx="19">
                  <c:v>243</c:v>
                </c:pt>
                <c:pt idx="20">
                  <c:v>244</c:v>
                </c:pt>
                <c:pt idx="21">
                  <c:v>245</c:v>
                </c:pt>
                <c:pt idx="22">
                  <c:v>246</c:v>
                </c:pt>
                <c:pt idx="23">
                  <c:v>247</c:v>
                </c:pt>
                <c:pt idx="24">
                  <c:v>248</c:v>
                </c:pt>
                <c:pt idx="25">
                  <c:v>249</c:v>
                </c:pt>
                <c:pt idx="26">
                  <c:v>250</c:v>
                </c:pt>
                <c:pt idx="27">
                  <c:v>251</c:v>
                </c:pt>
                <c:pt idx="28">
                  <c:v>252</c:v>
                </c:pt>
                <c:pt idx="29">
                  <c:v>253</c:v>
                </c:pt>
                <c:pt idx="30">
                  <c:v>254</c:v>
                </c:pt>
                <c:pt idx="31">
                  <c:v>255</c:v>
                </c:pt>
                <c:pt idx="32">
                  <c:v>256</c:v>
                </c:pt>
                <c:pt idx="33">
                  <c:v>257</c:v>
                </c:pt>
                <c:pt idx="34">
                  <c:v>258</c:v>
                </c:pt>
                <c:pt idx="35">
                  <c:v>259</c:v>
                </c:pt>
                <c:pt idx="36">
                  <c:v>260</c:v>
                </c:pt>
                <c:pt idx="37">
                  <c:v>261</c:v>
                </c:pt>
                <c:pt idx="38">
                  <c:v>262</c:v>
                </c:pt>
                <c:pt idx="39">
                  <c:v>263</c:v>
                </c:pt>
                <c:pt idx="40">
                  <c:v>264</c:v>
                </c:pt>
                <c:pt idx="41">
                  <c:v>265</c:v>
                </c:pt>
                <c:pt idx="42">
                  <c:v>266</c:v>
                </c:pt>
                <c:pt idx="43">
                  <c:v>267</c:v>
                </c:pt>
                <c:pt idx="44">
                  <c:v>268</c:v>
                </c:pt>
                <c:pt idx="45">
                  <c:v>269</c:v>
                </c:pt>
                <c:pt idx="46">
                  <c:v>270</c:v>
                </c:pt>
                <c:pt idx="47">
                  <c:v>271</c:v>
                </c:pt>
                <c:pt idx="48">
                  <c:v>272</c:v>
                </c:pt>
                <c:pt idx="49">
                  <c:v>273</c:v>
                </c:pt>
                <c:pt idx="50">
                  <c:v>274</c:v>
                </c:pt>
                <c:pt idx="51">
                  <c:v>275</c:v>
                </c:pt>
                <c:pt idx="52">
                  <c:v>276</c:v>
                </c:pt>
                <c:pt idx="53">
                  <c:v>277</c:v>
                </c:pt>
                <c:pt idx="54">
                  <c:v>278</c:v>
                </c:pt>
                <c:pt idx="55">
                  <c:v>279</c:v>
                </c:pt>
                <c:pt idx="56">
                  <c:v>280</c:v>
                </c:pt>
                <c:pt idx="57">
                  <c:v>281</c:v>
                </c:pt>
                <c:pt idx="58">
                  <c:v>282</c:v>
                </c:pt>
                <c:pt idx="59">
                  <c:v>283</c:v>
                </c:pt>
                <c:pt idx="60">
                  <c:v>284</c:v>
                </c:pt>
                <c:pt idx="61">
                  <c:v>285</c:v>
                </c:pt>
                <c:pt idx="62">
                  <c:v>286</c:v>
                </c:pt>
                <c:pt idx="63">
                  <c:v>287</c:v>
                </c:pt>
                <c:pt idx="64">
                  <c:v>288</c:v>
                </c:pt>
                <c:pt idx="65">
                  <c:v>289</c:v>
                </c:pt>
                <c:pt idx="66">
                  <c:v>290</c:v>
                </c:pt>
                <c:pt idx="67">
                  <c:v>291</c:v>
                </c:pt>
                <c:pt idx="68">
                  <c:v>292</c:v>
                </c:pt>
                <c:pt idx="69">
                  <c:v>293</c:v>
                </c:pt>
                <c:pt idx="70">
                  <c:v>294</c:v>
                </c:pt>
                <c:pt idx="71">
                  <c:v>295</c:v>
                </c:pt>
                <c:pt idx="72">
                  <c:v>296</c:v>
                </c:pt>
                <c:pt idx="73">
                  <c:v>297</c:v>
                </c:pt>
                <c:pt idx="74">
                  <c:v>298</c:v>
                </c:pt>
                <c:pt idx="75">
                  <c:v>299</c:v>
                </c:pt>
                <c:pt idx="76">
                  <c:v>300</c:v>
                </c:pt>
                <c:pt idx="77">
                  <c:v>301</c:v>
                </c:pt>
                <c:pt idx="78">
                  <c:v>302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306</c:v>
                </c:pt>
                <c:pt idx="83">
                  <c:v>307</c:v>
                </c:pt>
                <c:pt idx="84">
                  <c:v>308</c:v>
                </c:pt>
                <c:pt idx="85">
                  <c:v>309</c:v>
                </c:pt>
                <c:pt idx="86">
                  <c:v>310</c:v>
                </c:pt>
                <c:pt idx="87">
                  <c:v>311</c:v>
                </c:pt>
                <c:pt idx="88">
                  <c:v>312</c:v>
                </c:pt>
                <c:pt idx="89">
                  <c:v>313</c:v>
                </c:pt>
                <c:pt idx="90">
                  <c:v>314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324</c:v>
                </c:pt>
                <c:pt idx="101">
                  <c:v>325</c:v>
                </c:pt>
                <c:pt idx="102">
                  <c:v>326</c:v>
                </c:pt>
                <c:pt idx="103">
                  <c:v>327</c:v>
                </c:pt>
                <c:pt idx="104">
                  <c:v>328</c:v>
                </c:pt>
                <c:pt idx="105">
                  <c:v>329</c:v>
                </c:pt>
                <c:pt idx="106">
                  <c:v>330</c:v>
                </c:pt>
                <c:pt idx="107">
                  <c:v>331</c:v>
                </c:pt>
                <c:pt idx="108">
                  <c:v>332</c:v>
                </c:pt>
                <c:pt idx="109">
                  <c:v>333</c:v>
                </c:pt>
                <c:pt idx="110">
                  <c:v>334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339</c:v>
                </c:pt>
                <c:pt idx="116">
                  <c:v>340</c:v>
                </c:pt>
                <c:pt idx="117">
                  <c:v>341</c:v>
                </c:pt>
                <c:pt idx="118">
                  <c:v>342</c:v>
                </c:pt>
                <c:pt idx="119">
                  <c:v>343</c:v>
                </c:pt>
                <c:pt idx="120">
                  <c:v>344</c:v>
                </c:pt>
                <c:pt idx="121">
                  <c:v>345</c:v>
                </c:pt>
                <c:pt idx="122">
                  <c:v>346</c:v>
                </c:pt>
                <c:pt idx="123">
                  <c:v>347</c:v>
                </c:pt>
                <c:pt idx="124">
                  <c:v>348</c:v>
                </c:pt>
                <c:pt idx="125">
                  <c:v>349</c:v>
                </c:pt>
                <c:pt idx="126">
                  <c:v>350</c:v>
                </c:pt>
                <c:pt idx="127">
                  <c:v>351</c:v>
                </c:pt>
                <c:pt idx="128">
                  <c:v>352</c:v>
                </c:pt>
                <c:pt idx="129">
                  <c:v>353</c:v>
                </c:pt>
                <c:pt idx="130">
                  <c:v>354</c:v>
                </c:pt>
                <c:pt idx="131">
                  <c:v>355</c:v>
                </c:pt>
                <c:pt idx="132">
                  <c:v>356</c:v>
                </c:pt>
                <c:pt idx="133">
                  <c:v>357</c:v>
                </c:pt>
                <c:pt idx="134">
                  <c:v>358</c:v>
                </c:pt>
                <c:pt idx="135">
                  <c:v>359</c:v>
                </c:pt>
                <c:pt idx="136">
                  <c:v>360</c:v>
                </c:pt>
                <c:pt idx="137">
                  <c:v>361</c:v>
                </c:pt>
                <c:pt idx="138">
                  <c:v>362</c:v>
                </c:pt>
                <c:pt idx="139">
                  <c:v>363</c:v>
                </c:pt>
                <c:pt idx="140">
                  <c:v>364</c:v>
                </c:pt>
                <c:pt idx="141">
                  <c:v>365</c:v>
                </c:pt>
                <c:pt idx="142">
                  <c:v>366</c:v>
                </c:pt>
                <c:pt idx="143">
                  <c:v>367</c:v>
                </c:pt>
                <c:pt idx="144">
                  <c:v>368</c:v>
                </c:pt>
                <c:pt idx="145">
                  <c:v>369</c:v>
                </c:pt>
                <c:pt idx="146">
                  <c:v>370</c:v>
                </c:pt>
                <c:pt idx="147">
                  <c:v>371</c:v>
                </c:pt>
                <c:pt idx="148">
                  <c:v>372</c:v>
                </c:pt>
                <c:pt idx="149">
                  <c:v>373</c:v>
                </c:pt>
                <c:pt idx="150">
                  <c:v>374</c:v>
                </c:pt>
                <c:pt idx="151">
                  <c:v>375</c:v>
                </c:pt>
                <c:pt idx="152">
                  <c:v>376</c:v>
                </c:pt>
                <c:pt idx="153">
                  <c:v>377</c:v>
                </c:pt>
                <c:pt idx="154">
                  <c:v>378</c:v>
                </c:pt>
                <c:pt idx="155">
                  <c:v>379</c:v>
                </c:pt>
                <c:pt idx="156">
                  <c:v>380</c:v>
                </c:pt>
                <c:pt idx="157">
                  <c:v>381</c:v>
                </c:pt>
                <c:pt idx="158">
                  <c:v>382</c:v>
                </c:pt>
                <c:pt idx="159">
                  <c:v>383</c:v>
                </c:pt>
                <c:pt idx="160">
                  <c:v>384</c:v>
                </c:pt>
                <c:pt idx="161">
                  <c:v>385</c:v>
                </c:pt>
                <c:pt idx="162">
                  <c:v>386</c:v>
                </c:pt>
                <c:pt idx="163">
                  <c:v>387</c:v>
                </c:pt>
                <c:pt idx="164">
                  <c:v>388</c:v>
                </c:pt>
                <c:pt idx="165">
                  <c:v>389</c:v>
                </c:pt>
                <c:pt idx="166">
                  <c:v>390</c:v>
                </c:pt>
                <c:pt idx="167">
                  <c:v>391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395</c:v>
                </c:pt>
                <c:pt idx="172">
                  <c:v>396</c:v>
                </c:pt>
                <c:pt idx="173">
                  <c:v>397</c:v>
                </c:pt>
                <c:pt idx="174">
                  <c:v>398</c:v>
                </c:pt>
                <c:pt idx="175">
                  <c:v>399</c:v>
                </c:pt>
                <c:pt idx="176">
                  <c:v>400</c:v>
                </c:pt>
                <c:pt idx="177">
                  <c:v>401</c:v>
                </c:pt>
                <c:pt idx="178">
                  <c:v>402</c:v>
                </c:pt>
                <c:pt idx="179">
                  <c:v>403</c:v>
                </c:pt>
                <c:pt idx="180">
                  <c:v>404</c:v>
                </c:pt>
                <c:pt idx="181">
                  <c:v>405</c:v>
                </c:pt>
                <c:pt idx="182">
                  <c:v>406</c:v>
                </c:pt>
                <c:pt idx="183">
                  <c:v>407</c:v>
                </c:pt>
                <c:pt idx="184">
                  <c:v>408</c:v>
                </c:pt>
                <c:pt idx="185">
                  <c:v>409</c:v>
                </c:pt>
                <c:pt idx="186">
                  <c:v>410</c:v>
                </c:pt>
                <c:pt idx="187">
                  <c:v>411</c:v>
                </c:pt>
                <c:pt idx="188">
                  <c:v>412</c:v>
                </c:pt>
                <c:pt idx="189">
                  <c:v>413</c:v>
                </c:pt>
                <c:pt idx="190">
                  <c:v>414</c:v>
                </c:pt>
                <c:pt idx="191">
                  <c:v>415</c:v>
                </c:pt>
                <c:pt idx="192">
                  <c:v>416</c:v>
                </c:pt>
                <c:pt idx="193">
                  <c:v>417</c:v>
                </c:pt>
                <c:pt idx="194">
                  <c:v>418</c:v>
                </c:pt>
                <c:pt idx="195">
                  <c:v>419</c:v>
                </c:pt>
                <c:pt idx="196">
                  <c:v>420</c:v>
                </c:pt>
                <c:pt idx="197">
                  <c:v>421</c:v>
                </c:pt>
                <c:pt idx="198">
                  <c:v>422</c:v>
                </c:pt>
                <c:pt idx="199">
                  <c:v>423</c:v>
                </c:pt>
                <c:pt idx="200">
                  <c:v>424</c:v>
                </c:pt>
                <c:pt idx="201">
                  <c:v>425</c:v>
                </c:pt>
                <c:pt idx="202">
                  <c:v>426</c:v>
                </c:pt>
                <c:pt idx="203">
                  <c:v>427</c:v>
                </c:pt>
                <c:pt idx="204">
                  <c:v>428</c:v>
                </c:pt>
                <c:pt idx="205">
                  <c:v>429</c:v>
                </c:pt>
                <c:pt idx="206">
                  <c:v>430</c:v>
                </c:pt>
                <c:pt idx="207">
                  <c:v>431</c:v>
                </c:pt>
                <c:pt idx="208">
                  <c:v>432</c:v>
                </c:pt>
                <c:pt idx="209">
                  <c:v>433</c:v>
                </c:pt>
                <c:pt idx="210">
                  <c:v>434</c:v>
                </c:pt>
                <c:pt idx="211">
                  <c:v>435</c:v>
                </c:pt>
                <c:pt idx="212">
                  <c:v>436</c:v>
                </c:pt>
                <c:pt idx="213">
                  <c:v>437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444</c:v>
                </c:pt>
                <c:pt idx="221">
                  <c:v>445</c:v>
                </c:pt>
                <c:pt idx="222">
                  <c:v>446</c:v>
                </c:pt>
                <c:pt idx="223">
                  <c:v>447</c:v>
                </c:pt>
                <c:pt idx="224">
                  <c:v>448</c:v>
                </c:pt>
                <c:pt idx="225">
                  <c:v>449</c:v>
                </c:pt>
                <c:pt idx="226">
                  <c:v>450</c:v>
                </c:pt>
                <c:pt idx="227">
                  <c:v>451</c:v>
                </c:pt>
                <c:pt idx="228">
                  <c:v>452</c:v>
                </c:pt>
                <c:pt idx="229">
                  <c:v>453</c:v>
                </c:pt>
                <c:pt idx="230">
                  <c:v>454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459</c:v>
                </c:pt>
                <c:pt idx="236">
                  <c:v>460</c:v>
                </c:pt>
                <c:pt idx="237">
                  <c:v>461</c:v>
                </c:pt>
                <c:pt idx="238">
                  <c:v>462</c:v>
                </c:pt>
                <c:pt idx="239">
                  <c:v>463</c:v>
                </c:pt>
                <c:pt idx="240">
                  <c:v>464</c:v>
                </c:pt>
                <c:pt idx="241">
                  <c:v>465</c:v>
                </c:pt>
                <c:pt idx="242">
                  <c:v>466</c:v>
                </c:pt>
                <c:pt idx="243">
                  <c:v>467</c:v>
                </c:pt>
                <c:pt idx="244">
                  <c:v>468</c:v>
                </c:pt>
                <c:pt idx="245">
                  <c:v>469</c:v>
                </c:pt>
                <c:pt idx="246">
                  <c:v>470</c:v>
                </c:pt>
                <c:pt idx="247">
                  <c:v>471</c:v>
                </c:pt>
                <c:pt idx="248">
                  <c:v>472</c:v>
                </c:pt>
                <c:pt idx="249">
                  <c:v>473</c:v>
                </c:pt>
                <c:pt idx="250">
                  <c:v>474</c:v>
                </c:pt>
                <c:pt idx="251">
                  <c:v>475</c:v>
                </c:pt>
                <c:pt idx="252">
                  <c:v>476</c:v>
                </c:pt>
                <c:pt idx="253">
                  <c:v>477</c:v>
                </c:pt>
                <c:pt idx="254">
                  <c:v>478</c:v>
                </c:pt>
                <c:pt idx="255">
                  <c:v>479</c:v>
                </c:pt>
                <c:pt idx="256">
                  <c:v>480</c:v>
                </c:pt>
                <c:pt idx="257">
                  <c:v>481</c:v>
                </c:pt>
                <c:pt idx="258">
                  <c:v>482</c:v>
                </c:pt>
                <c:pt idx="259">
                  <c:v>483</c:v>
                </c:pt>
                <c:pt idx="260">
                  <c:v>484</c:v>
                </c:pt>
                <c:pt idx="261">
                  <c:v>485</c:v>
                </c:pt>
                <c:pt idx="262">
                  <c:v>486</c:v>
                </c:pt>
                <c:pt idx="263">
                  <c:v>487</c:v>
                </c:pt>
                <c:pt idx="264">
                  <c:v>488</c:v>
                </c:pt>
                <c:pt idx="265">
                  <c:v>489</c:v>
                </c:pt>
                <c:pt idx="266">
                  <c:v>490</c:v>
                </c:pt>
                <c:pt idx="267">
                  <c:v>491</c:v>
                </c:pt>
                <c:pt idx="268">
                  <c:v>492</c:v>
                </c:pt>
                <c:pt idx="269">
                  <c:v>493</c:v>
                </c:pt>
                <c:pt idx="270">
                  <c:v>494</c:v>
                </c:pt>
                <c:pt idx="271">
                  <c:v>495</c:v>
                </c:pt>
                <c:pt idx="272">
                  <c:v>496</c:v>
                </c:pt>
                <c:pt idx="273">
                  <c:v>497</c:v>
                </c:pt>
                <c:pt idx="274">
                  <c:v>498</c:v>
                </c:pt>
                <c:pt idx="275">
                  <c:v>499</c:v>
                </c:pt>
                <c:pt idx="276">
                  <c:v>500</c:v>
                </c:pt>
                <c:pt idx="277">
                  <c:v>501</c:v>
                </c:pt>
                <c:pt idx="278">
                  <c:v>502</c:v>
                </c:pt>
                <c:pt idx="279">
                  <c:v>503</c:v>
                </c:pt>
              </c:numCache>
            </c:numRef>
          </c:xVal>
          <c:yVal>
            <c:numRef>
              <c:f>Graph!$G$226:$G$503</c:f>
              <c:numCache>
                <c:formatCode>General</c:formatCode>
                <c:ptCount val="27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25-461D-A1CE-DE54CE2C07E0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Graph!$A$225:$A$504</c:f>
              <c:numCache>
                <c:formatCode>General</c:formatCode>
                <c:ptCount val="280"/>
                <c:pt idx="0">
                  <c:v>224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230</c:v>
                </c:pt>
                <c:pt idx="7">
                  <c:v>231</c:v>
                </c:pt>
                <c:pt idx="8">
                  <c:v>232</c:v>
                </c:pt>
                <c:pt idx="9">
                  <c:v>233</c:v>
                </c:pt>
                <c:pt idx="10">
                  <c:v>234</c:v>
                </c:pt>
                <c:pt idx="11">
                  <c:v>235</c:v>
                </c:pt>
                <c:pt idx="12">
                  <c:v>236</c:v>
                </c:pt>
                <c:pt idx="13">
                  <c:v>237</c:v>
                </c:pt>
                <c:pt idx="14">
                  <c:v>238</c:v>
                </c:pt>
                <c:pt idx="15">
                  <c:v>239</c:v>
                </c:pt>
                <c:pt idx="16">
                  <c:v>240</c:v>
                </c:pt>
                <c:pt idx="17">
                  <c:v>241</c:v>
                </c:pt>
                <c:pt idx="18">
                  <c:v>242</c:v>
                </c:pt>
                <c:pt idx="19">
                  <c:v>243</c:v>
                </c:pt>
                <c:pt idx="20">
                  <c:v>244</c:v>
                </c:pt>
                <c:pt idx="21">
                  <c:v>245</c:v>
                </c:pt>
                <c:pt idx="22">
                  <c:v>246</c:v>
                </c:pt>
                <c:pt idx="23">
                  <c:v>247</c:v>
                </c:pt>
                <c:pt idx="24">
                  <c:v>248</c:v>
                </c:pt>
                <c:pt idx="25">
                  <c:v>249</c:v>
                </c:pt>
                <c:pt idx="26">
                  <c:v>250</c:v>
                </c:pt>
                <c:pt idx="27">
                  <c:v>251</c:v>
                </c:pt>
                <c:pt idx="28">
                  <c:v>252</c:v>
                </c:pt>
                <c:pt idx="29">
                  <c:v>253</c:v>
                </c:pt>
                <c:pt idx="30">
                  <c:v>254</c:v>
                </c:pt>
                <c:pt idx="31">
                  <c:v>255</c:v>
                </c:pt>
                <c:pt idx="32">
                  <c:v>256</c:v>
                </c:pt>
                <c:pt idx="33">
                  <c:v>257</c:v>
                </c:pt>
                <c:pt idx="34">
                  <c:v>258</c:v>
                </c:pt>
                <c:pt idx="35">
                  <c:v>259</c:v>
                </c:pt>
                <c:pt idx="36">
                  <c:v>260</c:v>
                </c:pt>
                <c:pt idx="37">
                  <c:v>261</c:v>
                </c:pt>
                <c:pt idx="38">
                  <c:v>262</c:v>
                </c:pt>
                <c:pt idx="39">
                  <c:v>263</c:v>
                </c:pt>
                <c:pt idx="40">
                  <c:v>264</c:v>
                </c:pt>
                <c:pt idx="41">
                  <c:v>265</c:v>
                </c:pt>
                <c:pt idx="42">
                  <c:v>266</c:v>
                </c:pt>
                <c:pt idx="43">
                  <c:v>267</c:v>
                </c:pt>
                <c:pt idx="44">
                  <c:v>268</c:v>
                </c:pt>
                <c:pt idx="45">
                  <c:v>269</c:v>
                </c:pt>
                <c:pt idx="46">
                  <c:v>270</c:v>
                </c:pt>
                <c:pt idx="47">
                  <c:v>271</c:v>
                </c:pt>
                <c:pt idx="48">
                  <c:v>272</c:v>
                </c:pt>
                <c:pt idx="49">
                  <c:v>273</c:v>
                </c:pt>
                <c:pt idx="50">
                  <c:v>274</c:v>
                </c:pt>
                <c:pt idx="51">
                  <c:v>275</c:v>
                </c:pt>
                <c:pt idx="52">
                  <c:v>276</c:v>
                </c:pt>
                <c:pt idx="53">
                  <c:v>277</c:v>
                </c:pt>
                <c:pt idx="54">
                  <c:v>278</c:v>
                </c:pt>
                <c:pt idx="55">
                  <c:v>279</c:v>
                </c:pt>
                <c:pt idx="56">
                  <c:v>280</c:v>
                </c:pt>
                <c:pt idx="57">
                  <c:v>281</c:v>
                </c:pt>
                <c:pt idx="58">
                  <c:v>282</c:v>
                </c:pt>
                <c:pt idx="59">
                  <c:v>283</c:v>
                </c:pt>
                <c:pt idx="60">
                  <c:v>284</c:v>
                </c:pt>
                <c:pt idx="61">
                  <c:v>285</c:v>
                </c:pt>
                <c:pt idx="62">
                  <c:v>286</c:v>
                </c:pt>
                <c:pt idx="63">
                  <c:v>287</c:v>
                </c:pt>
                <c:pt idx="64">
                  <c:v>288</c:v>
                </c:pt>
                <c:pt idx="65">
                  <c:v>289</c:v>
                </c:pt>
                <c:pt idx="66">
                  <c:v>290</c:v>
                </c:pt>
                <c:pt idx="67">
                  <c:v>291</c:v>
                </c:pt>
                <c:pt idx="68">
                  <c:v>292</c:v>
                </c:pt>
                <c:pt idx="69">
                  <c:v>293</c:v>
                </c:pt>
                <c:pt idx="70">
                  <c:v>294</c:v>
                </c:pt>
                <c:pt idx="71">
                  <c:v>295</c:v>
                </c:pt>
                <c:pt idx="72">
                  <c:v>296</c:v>
                </c:pt>
                <c:pt idx="73">
                  <c:v>297</c:v>
                </c:pt>
                <c:pt idx="74">
                  <c:v>298</c:v>
                </c:pt>
                <c:pt idx="75">
                  <c:v>299</c:v>
                </c:pt>
                <c:pt idx="76">
                  <c:v>300</c:v>
                </c:pt>
                <c:pt idx="77">
                  <c:v>301</c:v>
                </c:pt>
                <c:pt idx="78">
                  <c:v>302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306</c:v>
                </c:pt>
                <c:pt idx="83">
                  <c:v>307</c:v>
                </c:pt>
                <c:pt idx="84">
                  <c:v>308</c:v>
                </c:pt>
                <c:pt idx="85">
                  <c:v>309</c:v>
                </c:pt>
                <c:pt idx="86">
                  <c:v>310</c:v>
                </c:pt>
                <c:pt idx="87">
                  <c:v>311</c:v>
                </c:pt>
                <c:pt idx="88">
                  <c:v>312</c:v>
                </c:pt>
                <c:pt idx="89">
                  <c:v>313</c:v>
                </c:pt>
                <c:pt idx="90">
                  <c:v>314</c:v>
                </c:pt>
                <c:pt idx="91">
                  <c:v>315</c:v>
                </c:pt>
                <c:pt idx="92">
                  <c:v>316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324</c:v>
                </c:pt>
                <c:pt idx="101">
                  <c:v>325</c:v>
                </c:pt>
                <c:pt idx="102">
                  <c:v>326</c:v>
                </c:pt>
                <c:pt idx="103">
                  <c:v>327</c:v>
                </c:pt>
                <c:pt idx="104">
                  <c:v>328</c:v>
                </c:pt>
                <c:pt idx="105">
                  <c:v>329</c:v>
                </c:pt>
                <c:pt idx="106">
                  <c:v>330</c:v>
                </c:pt>
                <c:pt idx="107">
                  <c:v>331</c:v>
                </c:pt>
                <c:pt idx="108">
                  <c:v>332</c:v>
                </c:pt>
                <c:pt idx="109">
                  <c:v>333</c:v>
                </c:pt>
                <c:pt idx="110">
                  <c:v>334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339</c:v>
                </c:pt>
                <c:pt idx="116">
                  <c:v>340</c:v>
                </c:pt>
                <c:pt idx="117">
                  <c:v>341</c:v>
                </c:pt>
                <c:pt idx="118">
                  <c:v>342</c:v>
                </c:pt>
                <c:pt idx="119">
                  <c:v>343</c:v>
                </c:pt>
                <c:pt idx="120">
                  <c:v>344</c:v>
                </c:pt>
                <c:pt idx="121">
                  <c:v>345</c:v>
                </c:pt>
                <c:pt idx="122">
                  <c:v>346</c:v>
                </c:pt>
                <c:pt idx="123">
                  <c:v>347</c:v>
                </c:pt>
                <c:pt idx="124">
                  <c:v>348</c:v>
                </c:pt>
                <c:pt idx="125">
                  <c:v>349</c:v>
                </c:pt>
                <c:pt idx="126">
                  <c:v>350</c:v>
                </c:pt>
                <c:pt idx="127">
                  <c:v>351</c:v>
                </c:pt>
                <c:pt idx="128">
                  <c:v>352</c:v>
                </c:pt>
                <c:pt idx="129">
                  <c:v>353</c:v>
                </c:pt>
                <c:pt idx="130">
                  <c:v>354</c:v>
                </c:pt>
                <c:pt idx="131">
                  <c:v>355</c:v>
                </c:pt>
                <c:pt idx="132">
                  <c:v>356</c:v>
                </c:pt>
                <c:pt idx="133">
                  <c:v>357</c:v>
                </c:pt>
                <c:pt idx="134">
                  <c:v>358</c:v>
                </c:pt>
                <c:pt idx="135">
                  <c:v>359</c:v>
                </c:pt>
                <c:pt idx="136">
                  <c:v>360</c:v>
                </c:pt>
                <c:pt idx="137">
                  <c:v>361</c:v>
                </c:pt>
                <c:pt idx="138">
                  <c:v>362</c:v>
                </c:pt>
                <c:pt idx="139">
                  <c:v>363</c:v>
                </c:pt>
                <c:pt idx="140">
                  <c:v>364</c:v>
                </c:pt>
                <c:pt idx="141">
                  <c:v>365</c:v>
                </c:pt>
                <c:pt idx="142">
                  <c:v>366</c:v>
                </c:pt>
                <c:pt idx="143">
                  <c:v>367</c:v>
                </c:pt>
                <c:pt idx="144">
                  <c:v>368</c:v>
                </c:pt>
                <c:pt idx="145">
                  <c:v>369</c:v>
                </c:pt>
                <c:pt idx="146">
                  <c:v>370</c:v>
                </c:pt>
                <c:pt idx="147">
                  <c:v>371</c:v>
                </c:pt>
                <c:pt idx="148">
                  <c:v>372</c:v>
                </c:pt>
                <c:pt idx="149">
                  <c:v>373</c:v>
                </c:pt>
                <c:pt idx="150">
                  <c:v>374</c:v>
                </c:pt>
                <c:pt idx="151">
                  <c:v>375</c:v>
                </c:pt>
                <c:pt idx="152">
                  <c:v>376</c:v>
                </c:pt>
                <c:pt idx="153">
                  <c:v>377</c:v>
                </c:pt>
                <c:pt idx="154">
                  <c:v>378</c:v>
                </c:pt>
                <c:pt idx="155">
                  <c:v>379</c:v>
                </c:pt>
                <c:pt idx="156">
                  <c:v>380</c:v>
                </c:pt>
                <c:pt idx="157">
                  <c:v>381</c:v>
                </c:pt>
                <c:pt idx="158">
                  <c:v>382</c:v>
                </c:pt>
                <c:pt idx="159">
                  <c:v>383</c:v>
                </c:pt>
                <c:pt idx="160">
                  <c:v>384</c:v>
                </c:pt>
                <c:pt idx="161">
                  <c:v>385</c:v>
                </c:pt>
                <c:pt idx="162">
                  <c:v>386</c:v>
                </c:pt>
                <c:pt idx="163">
                  <c:v>387</c:v>
                </c:pt>
                <c:pt idx="164">
                  <c:v>388</c:v>
                </c:pt>
                <c:pt idx="165">
                  <c:v>389</c:v>
                </c:pt>
                <c:pt idx="166">
                  <c:v>390</c:v>
                </c:pt>
                <c:pt idx="167">
                  <c:v>391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395</c:v>
                </c:pt>
                <c:pt idx="172">
                  <c:v>396</c:v>
                </c:pt>
                <c:pt idx="173">
                  <c:v>397</c:v>
                </c:pt>
                <c:pt idx="174">
                  <c:v>398</c:v>
                </c:pt>
                <c:pt idx="175">
                  <c:v>399</c:v>
                </c:pt>
                <c:pt idx="176">
                  <c:v>400</c:v>
                </c:pt>
                <c:pt idx="177">
                  <c:v>401</c:v>
                </c:pt>
                <c:pt idx="178">
                  <c:v>402</c:v>
                </c:pt>
                <c:pt idx="179">
                  <c:v>403</c:v>
                </c:pt>
                <c:pt idx="180">
                  <c:v>404</c:v>
                </c:pt>
                <c:pt idx="181">
                  <c:v>405</c:v>
                </c:pt>
                <c:pt idx="182">
                  <c:v>406</c:v>
                </c:pt>
                <c:pt idx="183">
                  <c:v>407</c:v>
                </c:pt>
                <c:pt idx="184">
                  <c:v>408</c:v>
                </c:pt>
                <c:pt idx="185">
                  <c:v>409</c:v>
                </c:pt>
                <c:pt idx="186">
                  <c:v>410</c:v>
                </c:pt>
                <c:pt idx="187">
                  <c:v>411</c:v>
                </c:pt>
                <c:pt idx="188">
                  <c:v>412</c:v>
                </c:pt>
                <c:pt idx="189">
                  <c:v>413</c:v>
                </c:pt>
                <c:pt idx="190">
                  <c:v>414</c:v>
                </c:pt>
                <c:pt idx="191">
                  <c:v>415</c:v>
                </c:pt>
                <c:pt idx="192">
                  <c:v>416</c:v>
                </c:pt>
                <c:pt idx="193">
                  <c:v>417</c:v>
                </c:pt>
                <c:pt idx="194">
                  <c:v>418</c:v>
                </c:pt>
                <c:pt idx="195">
                  <c:v>419</c:v>
                </c:pt>
                <c:pt idx="196">
                  <c:v>420</c:v>
                </c:pt>
                <c:pt idx="197">
                  <c:v>421</c:v>
                </c:pt>
                <c:pt idx="198">
                  <c:v>422</c:v>
                </c:pt>
                <c:pt idx="199">
                  <c:v>423</c:v>
                </c:pt>
                <c:pt idx="200">
                  <c:v>424</c:v>
                </c:pt>
                <c:pt idx="201">
                  <c:v>425</c:v>
                </c:pt>
                <c:pt idx="202">
                  <c:v>426</c:v>
                </c:pt>
                <c:pt idx="203">
                  <c:v>427</c:v>
                </c:pt>
                <c:pt idx="204">
                  <c:v>428</c:v>
                </c:pt>
                <c:pt idx="205">
                  <c:v>429</c:v>
                </c:pt>
                <c:pt idx="206">
                  <c:v>430</c:v>
                </c:pt>
                <c:pt idx="207">
                  <c:v>431</c:v>
                </c:pt>
                <c:pt idx="208">
                  <c:v>432</c:v>
                </c:pt>
                <c:pt idx="209">
                  <c:v>433</c:v>
                </c:pt>
                <c:pt idx="210">
                  <c:v>434</c:v>
                </c:pt>
                <c:pt idx="211">
                  <c:v>435</c:v>
                </c:pt>
                <c:pt idx="212">
                  <c:v>436</c:v>
                </c:pt>
                <c:pt idx="213">
                  <c:v>437</c:v>
                </c:pt>
                <c:pt idx="214">
                  <c:v>438</c:v>
                </c:pt>
                <c:pt idx="215">
                  <c:v>439</c:v>
                </c:pt>
                <c:pt idx="216">
                  <c:v>440</c:v>
                </c:pt>
                <c:pt idx="217">
                  <c:v>441</c:v>
                </c:pt>
                <c:pt idx="218">
                  <c:v>442</c:v>
                </c:pt>
                <c:pt idx="219">
                  <c:v>443</c:v>
                </c:pt>
                <c:pt idx="220">
                  <c:v>444</c:v>
                </c:pt>
                <c:pt idx="221">
                  <c:v>445</c:v>
                </c:pt>
                <c:pt idx="222">
                  <c:v>446</c:v>
                </c:pt>
                <c:pt idx="223">
                  <c:v>447</c:v>
                </c:pt>
                <c:pt idx="224">
                  <c:v>448</c:v>
                </c:pt>
                <c:pt idx="225">
                  <c:v>449</c:v>
                </c:pt>
                <c:pt idx="226">
                  <c:v>450</c:v>
                </c:pt>
                <c:pt idx="227">
                  <c:v>451</c:v>
                </c:pt>
                <c:pt idx="228">
                  <c:v>452</c:v>
                </c:pt>
                <c:pt idx="229">
                  <c:v>453</c:v>
                </c:pt>
                <c:pt idx="230">
                  <c:v>454</c:v>
                </c:pt>
                <c:pt idx="231">
                  <c:v>455</c:v>
                </c:pt>
                <c:pt idx="232">
                  <c:v>456</c:v>
                </c:pt>
                <c:pt idx="233">
                  <c:v>457</c:v>
                </c:pt>
                <c:pt idx="234">
                  <c:v>458</c:v>
                </c:pt>
                <c:pt idx="235">
                  <c:v>459</c:v>
                </c:pt>
                <c:pt idx="236">
                  <c:v>460</c:v>
                </c:pt>
                <c:pt idx="237">
                  <c:v>461</c:v>
                </c:pt>
                <c:pt idx="238">
                  <c:v>462</c:v>
                </c:pt>
                <c:pt idx="239">
                  <c:v>463</c:v>
                </c:pt>
                <c:pt idx="240">
                  <c:v>464</c:v>
                </c:pt>
                <c:pt idx="241">
                  <c:v>465</c:v>
                </c:pt>
                <c:pt idx="242">
                  <c:v>466</c:v>
                </c:pt>
                <c:pt idx="243">
                  <c:v>467</c:v>
                </c:pt>
                <c:pt idx="244">
                  <c:v>468</c:v>
                </c:pt>
                <c:pt idx="245">
                  <c:v>469</c:v>
                </c:pt>
                <c:pt idx="246">
                  <c:v>470</c:v>
                </c:pt>
                <c:pt idx="247">
                  <c:v>471</c:v>
                </c:pt>
                <c:pt idx="248">
                  <c:v>472</c:v>
                </c:pt>
                <c:pt idx="249">
                  <c:v>473</c:v>
                </c:pt>
                <c:pt idx="250">
                  <c:v>474</c:v>
                </c:pt>
                <c:pt idx="251">
                  <c:v>475</c:v>
                </c:pt>
                <c:pt idx="252">
                  <c:v>476</c:v>
                </c:pt>
                <c:pt idx="253">
                  <c:v>477</c:v>
                </c:pt>
                <c:pt idx="254">
                  <c:v>478</c:v>
                </c:pt>
                <c:pt idx="255">
                  <c:v>479</c:v>
                </c:pt>
                <c:pt idx="256">
                  <c:v>480</c:v>
                </c:pt>
                <c:pt idx="257">
                  <c:v>481</c:v>
                </c:pt>
                <c:pt idx="258">
                  <c:v>482</c:v>
                </c:pt>
                <c:pt idx="259">
                  <c:v>483</c:v>
                </c:pt>
                <c:pt idx="260">
                  <c:v>484</c:v>
                </c:pt>
                <c:pt idx="261">
                  <c:v>485</c:v>
                </c:pt>
                <c:pt idx="262">
                  <c:v>486</c:v>
                </c:pt>
                <c:pt idx="263">
                  <c:v>487</c:v>
                </c:pt>
                <c:pt idx="264">
                  <c:v>488</c:v>
                </c:pt>
                <c:pt idx="265">
                  <c:v>489</c:v>
                </c:pt>
                <c:pt idx="266">
                  <c:v>490</c:v>
                </c:pt>
                <c:pt idx="267">
                  <c:v>491</c:v>
                </c:pt>
                <c:pt idx="268">
                  <c:v>492</c:v>
                </c:pt>
                <c:pt idx="269">
                  <c:v>493</c:v>
                </c:pt>
                <c:pt idx="270">
                  <c:v>494</c:v>
                </c:pt>
                <c:pt idx="271">
                  <c:v>495</c:v>
                </c:pt>
                <c:pt idx="272">
                  <c:v>496</c:v>
                </c:pt>
                <c:pt idx="273">
                  <c:v>497</c:v>
                </c:pt>
                <c:pt idx="274">
                  <c:v>498</c:v>
                </c:pt>
                <c:pt idx="275">
                  <c:v>499</c:v>
                </c:pt>
                <c:pt idx="276">
                  <c:v>500</c:v>
                </c:pt>
                <c:pt idx="277">
                  <c:v>501</c:v>
                </c:pt>
                <c:pt idx="278">
                  <c:v>502</c:v>
                </c:pt>
                <c:pt idx="279">
                  <c:v>503</c:v>
                </c:pt>
              </c:numCache>
            </c:numRef>
          </c:xVal>
          <c:yVal>
            <c:numRef>
              <c:f>Graph!$H$226:$H$503</c:f>
              <c:numCache>
                <c:formatCode>General</c:formatCode>
                <c:ptCount val="27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25-461D-A1CE-DE54CE2C0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87663"/>
        <c:axId val="1556288143"/>
      </c:scatterChart>
      <c:valAx>
        <c:axId val="1556287663"/>
        <c:scaling>
          <c:orientation val="minMax"/>
          <c:max val="503"/>
          <c:min val="224"/>
        </c:scaling>
        <c:delete val="0"/>
        <c:axPos val="b"/>
        <c:numFmt formatCode="General" sourceLinked="1"/>
        <c:majorTickMark val="out"/>
        <c:minorTickMark val="none"/>
        <c:tickLblPos val="nextTo"/>
        <c:crossAx val="1556288143"/>
        <c:crosses val="autoZero"/>
        <c:crossBetween val="midCat"/>
      </c:valAx>
      <c:valAx>
        <c:axId val="15562881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56287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Graph!$A$506:$A$753</c:f>
              <c:numCache>
                <c:formatCode>General</c:formatCode>
                <c:ptCount val="248"/>
                <c:pt idx="0">
                  <c:v>505</c:v>
                </c:pt>
                <c:pt idx="1">
                  <c:v>506</c:v>
                </c:pt>
                <c:pt idx="2">
                  <c:v>507</c:v>
                </c:pt>
                <c:pt idx="3">
                  <c:v>508</c:v>
                </c:pt>
                <c:pt idx="4">
                  <c:v>509</c:v>
                </c:pt>
                <c:pt idx="5">
                  <c:v>510</c:v>
                </c:pt>
                <c:pt idx="6">
                  <c:v>511</c:v>
                </c:pt>
                <c:pt idx="7">
                  <c:v>512</c:v>
                </c:pt>
                <c:pt idx="8">
                  <c:v>513</c:v>
                </c:pt>
                <c:pt idx="9">
                  <c:v>514</c:v>
                </c:pt>
                <c:pt idx="10">
                  <c:v>515</c:v>
                </c:pt>
                <c:pt idx="11">
                  <c:v>516</c:v>
                </c:pt>
                <c:pt idx="12">
                  <c:v>517</c:v>
                </c:pt>
                <c:pt idx="13">
                  <c:v>518</c:v>
                </c:pt>
                <c:pt idx="14">
                  <c:v>519</c:v>
                </c:pt>
                <c:pt idx="15">
                  <c:v>520</c:v>
                </c:pt>
                <c:pt idx="16">
                  <c:v>521</c:v>
                </c:pt>
                <c:pt idx="17">
                  <c:v>522</c:v>
                </c:pt>
                <c:pt idx="18">
                  <c:v>523</c:v>
                </c:pt>
                <c:pt idx="19">
                  <c:v>524</c:v>
                </c:pt>
                <c:pt idx="20">
                  <c:v>525</c:v>
                </c:pt>
                <c:pt idx="21">
                  <c:v>526</c:v>
                </c:pt>
                <c:pt idx="22">
                  <c:v>527</c:v>
                </c:pt>
                <c:pt idx="23">
                  <c:v>528</c:v>
                </c:pt>
                <c:pt idx="24">
                  <c:v>529</c:v>
                </c:pt>
                <c:pt idx="25">
                  <c:v>530</c:v>
                </c:pt>
                <c:pt idx="26">
                  <c:v>531</c:v>
                </c:pt>
                <c:pt idx="27">
                  <c:v>532</c:v>
                </c:pt>
                <c:pt idx="28">
                  <c:v>533</c:v>
                </c:pt>
                <c:pt idx="29">
                  <c:v>534</c:v>
                </c:pt>
                <c:pt idx="30">
                  <c:v>535</c:v>
                </c:pt>
                <c:pt idx="31">
                  <c:v>536</c:v>
                </c:pt>
                <c:pt idx="32">
                  <c:v>537</c:v>
                </c:pt>
                <c:pt idx="33">
                  <c:v>538</c:v>
                </c:pt>
                <c:pt idx="34">
                  <c:v>539</c:v>
                </c:pt>
                <c:pt idx="35">
                  <c:v>540</c:v>
                </c:pt>
                <c:pt idx="36">
                  <c:v>541</c:v>
                </c:pt>
                <c:pt idx="37">
                  <c:v>542</c:v>
                </c:pt>
                <c:pt idx="38">
                  <c:v>543</c:v>
                </c:pt>
                <c:pt idx="39">
                  <c:v>544</c:v>
                </c:pt>
                <c:pt idx="40">
                  <c:v>545</c:v>
                </c:pt>
                <c:pt idx="41">
                  <c:v>546</c:v>
                </c:pt>
                <c:pt idx="42">
                  <c:v>547</c:v>
                </c:pt>
                <c:pt idx="43">
                  <c:v>548</c:v>
                </c:pt>
                <c:pt idx="44">
                  <c:v>549</c:v>
                </c:pt>
                <c:pt idx="45">
                  <c:v>550</c:v>
                </c:pt>
                <c:pt idx="46">
                  <c:v>551</c:v>
                </c:pt>
                <c:pt idx="47">
                  <c:v>552</c:v>
                </c:pt>
                <c:pt idx="48">
                  <c:v>553</c:v>
                </c:pt>
                <c:pt idx="49">
                  <c:v>554</c:v>
                </c:pt>
                <c:pt idx="50">
                  <c:v>555</c:v>
                </c:pt>
                <c:pt idx="51">
                  <c:v>556</c:v>
                </c:pt>
                <c:pt idx="52">
                  <c:v>557</c:v>
                </c:pt>
                <c:pt idx="53">
                  <c:v>558</c:v>
                </c:pt>
                <c:pt idx="54">
                  <c:v>559</c:v>
                </c:pt>
                <c:pt idx="55">
                  <c:v>560</c:v>
                </c:pt>
                <c:pt idx="56">
                  <c:v>561</c:v>
                </c:pt>
                <c:pt idx="57">
                  <c:v>562</c:v>
                </c:pt>
                <c:pt idx="58">
                  <c:v>563</c:v>
                </c:pt>
                <c:pt idx="59">
                  <c:v>564</c:v>
                </c:pt>
                <c:pt idx="60">
                  <c:v>565</c:v>
                </c:pt>
                <c:pt idx="61">
                  <c:v>566</c:v>
                </c:pt>
                <c:pt idx="62">
                  <c:v>567</c:v>
                </c:pt>
                <c:pt idx="63">
                  <c:v>568</c:v>
                </c:pt>
                <c:pt idx="64">
                  <c:v>569</c:v>
                </c:pt>
                <c:pt idx="65">
                  <c:v>570</c:v>
                </c:pt>
                <c:pt idx="66">
                  <c:v>571</c:v>
                </c:pt>
                <c:pt idx="67">
                  <c:v>572</c:v>
                </c:pt>
                <c:pt idx="68">
                  <c:v>573</c:v>
                </c:pt>
                <c:pt idx="69">
                  <c:v>574</c:v>
                </c:pt>
                <c:pt idx="70">
                  <c:v>575</c:v>
                </c:pt>
                <c:pt idx="71">
                  <c:v>576</c:v>
                </c:pt>
                <c:pt idx="72">
                  <c:v>577</c:v>
                </c:pt>
                <c:pt idx="73">
                  <c:v>578</c:v>
                </c:pt>
                <c:pt idx="74">
                  <c:v>579</c:v>
                </c:pt>
                <c:pt idx="75">
                  <c:v>580</c:v>
                </c:pt>
                <c:pt idx="76">
                  <c:v>581</c:v>
                </c:pt>
                <c:pt idx="77">
                  <c:v>582</c:v>
                </c:pt>
                <c:pt idx="78">
                  <c:v>583</c:v>
                </c:pt>
                <c:pt idx="79">
                  <c:v>584</c:v>
                </c:pt>
                <c:pt idx="80">
                  <c:v>585</c:v>
                </c:pt>
                <c:pt idx="81">
                  <c:v>586</c:v>
                </c:pt>
                <c:pt idx="82">
                  <c:v>587</c:v>
                </c:pt>
                <c:pt idx="83">
                  <c:v>588</c:v>
                </c:pt>
                <c:pt idx="84">
                  <c:v>589</c:v>
                </c:pt>
                <c:pt idx="85">
                  <c:v>590</c:v>
                </c:pt>
                <c:pt idx="86">
                  <c:v>591</c:v>
                </c:pt>
                <c:pt idx="87">
                  <c:v>592</c:v>
                </c:pt>
                <c:pt idx="88">
                  <c:v>593</c:v>
                </c:pt>
                <c:pt idx="89">
                  <c:v>594</c:v>
                </c:pt>
                <c:pt idx="90">
                  <c:v>595</c:v>
                </c:pt>
                <c:pt idx="91">
                  <c:v>596</c:v>
                </c:pt>
                <c:pt idx="92">
                  <c:v>597</c:v>
                </c:pt>
                <c:pt idx="93">
                  <c:v>598</c:v>
                </c:pt>
                <c:pt idx="94">
                  <c:v>599</c:v>
                </c:pt>
                <c:pt idx="95">
                  <c:v>600</c:v>
                </c:pt>
                <c:pt idx="96">
                  <c:v>601</c:v>
                </c:pt>
                <c:pt idx="97">
                  <c:v>602</c:v>
                </c:pt>
                <c:pt idx="98">
                  <c:v>603</c:v>
                </c:pt>
                <c:pt idx="99">
                  <c:v>604</c:v>
                </c:pt>
                <c:pt idx="100">
                  <c:v>605</c:v>
                </c:pt>
                <c:pt idx="101">
                  <c:v>606</c:v>
                </c:pt>
                <c:pt idx="102">
                  <c:v>607</c:v>
                </c:pt>
                <c:pt idx="103">
                  <c:v>608</c:v>
                </c:pt>
                <c:pt idx="104">
                  <c:v>609</c:v>
                </c:pt>
                <c:pt idx="105">
                  <c:v>610</c:v>
                </c:pt>
                <c:pt idx="106">
                  <c:v>611</c:v>
                </c:pt>
                <c:pt idx="107">
                  <c:v>612</c:v>
                </c:pt>
                <c:pt idx="108">
                  <c:v>613</c:v>
                </c:pt>
                <c:pt idx="109">
                  <c:v>614</c:v>
                </c:pt>
                <c:pt idx="110">
                  <c:v>615</c:v>
                </c:pt>
                <c:pt idx="111">
                  <c:v>616</c:v>
                </c:pt>
                <c:pt idx="112">
                  <c:v>617</c:v>
                </c:pt>
                <c:pt idx="113">
                  <c:v>618</c:v>
                </c:pt>
                <c:pt idx="114">
                  <c:v>619</c:v>
                </c:pt>
                <c:pt idx="115">
                  <c:v>620</c:v>
                </c:pt>
                <c:pt idx="116">
                  <c:v>621</c:v>
                </c:pt>
                <c:pt idx="117">
                  <c:v>622</c:v>
                </c:pt>
                <c:pt idx="118">
                  <c:v>623</c:v>
                </c:pt>
                <c:pt idx="119">
                  <c:v>624</c:v>
                </c:pt>
                <c:pt idx="120">
                  <c:v>625</c:v>
                </c:pt>
                <c:pt idx="121">
                  <c:v>626</c:v>
                </c:pt>
                <c:pt idx="122">
                  <c:v>627</c:v>
                </c:pt>
                <c:pt idx="123">
                  <c:v>628</c:v>
                </c:pt>
                <c:pt idx="124">
                  <c:v>629</c:v>
                </c:pt>
                <c:pt idx="125">
                  <c:v>630</c:v>
                </c:pt>
                <c:pt idx="126">
                  <c:v>631</c:v>
                </c:pt>
                <c:pt idx="127">
                  <c:v>632</c:v>
                </c:pt>
                <c:pt idx="128">
                  <c:v>633</c:v>
                </c:pt>
                <c:pt idx="129">
                  <c:v>634</c:v>
                </c:pt>
                <c:pt idx="130">
                  <c:v>635</c:v>
                </c:pt>
                <c:pt idx="131">
                  <c:v>636</c:v>
                </c:pt>
                <c:pt idx="132">
                  <c:v>637</c:v>
                </c:pt>
                <c:pt idx="133">
                  <c:v>638</c:v>
                </c:pt>
                <c:pt idx="134">
                  <c:v>639</c:v>
                </c:pt>
                <c:pt idx="135">
                  <c:v>640</c:v>
                </c:pt>
                <c:pt idx="136">
                  <c:v>641</c:v>
                </c:pt>
                <c:pt idx="137">
                  <c:v>642</c:v>
                </c:pt>
                <c:pt idx="138">
                  <c:v>643</c:v>
                </c:pt>
                <c:pt idx="139">
                  <c:v>644</c:v>
                </c:pt>
                <c:pt idx="140">
                  <c:v>645</c:v>
                </c:pt>
                <c:pt idx="141">
                  <c:v>646</c:v>
                </c:pt>
                <c:pt idx="142">
                  <c:v>647</c:v>
                </c:pt>
                <c:pt idx="143">
                  <c:v>648</c:v>
                </c:pt>
                <c:pt idx="144">
                  <c:v>649</c:v>
                </c:pt>
                <c:pt idx="145">
                  <c:v>650</c:v>
                </c:pt>
                <c:pt idx="146">
                  <c:v>651</c:v>
                </c:pt>
                <c:pt idx="147">
                  <c:v>652</c:v>
                </c:pt>
                <c:pt idx="148">
                  <c:v>653</c:v>
                </c:pt>
                <c:pt idx="149">
                  <c:v>654</c:v>
                </c:pt>
                <c:pt idx="150">
                  <c:v>655</c:v>
                </c:pt>
                <c:pt idx="151">
                  <c:v>656</c:v>
                </c:pt>
                <c:pt idx="152">
                  <c:v>657</c:v>
                </c:pt>
                <c:pt idx="153">
                  <c:v>658</c:v>
                </c:pt>
                <c:pt idx="154">
                  <c:v>659</c:v>
                </c:pt>
                <c:pt idx="155">
                  <c:v>660</c:v>
                </c:pt>
                <c:pt idx="156">
                  <c:v>661</c:v>
                </c:pt>
                <c:pt idx="157">
                  <c:v>662</c:v>
                </c:pt>
                <c:pt idx="158">
                  <c:v>663</c:v>
                </c:pt>
                <c:pt idx="159">
                  <c:v>664</c:v>
                </c:pt>
                <c:pt idx="160">
                  <c:v>665</c:v>
                </c:pt>
                <c:pt idx="161">
                  <c:v>666</c:v>
                </c:pt>
                <c:pt idx="162">
                  <c:v>667</c:v>
                </c:pt>
                <c:pt idx="163">
                  <c:v>668</c:v>
                </c:pt>
                <c:pt idx="164">
                  <c:v>669</c:v>
                </c:pt>
                <c:pt idx="165">
                  <c:v>670</c:v>
                </c:pt>
                <c:pt idx="166">
                  <c:v>671</c:v>
                </c:pt>
                <c:pt idx="167">
                  <c:v>672</c:v>
                </c:pt>
                <c:pt idx="168">
                  <c:v>673</c:v>
                </c:pt>
                <c:pt idx="169">
                  <c:v>674</c:v>
                </c:pt>
                <c:pt idx="170">
                  <c:v>675</c:v>
                </c:pt>
                <c:pt idx="171">
                  <c:v>676</c:v>
                </c:pt>
                <c:pt idx="172">
                  <c:v>677</c:v>
                </c:pt>
                <c:pt idx="173">
                  <c:v>678</c:v>
                </c:pt>
                <c:pt idx="174">
                  <c:v>679</c:v>
                </c:pt>
                <c:pt idx="175">
                  <c:v>680</c:v>
                </c:pt>
                <c:pt idx="176">
                  <c:v>681</c:v>
                </c:pt>
                <c:pt idx="177">
                  <c:v>682</c:v>
                </c:pt>
                <c:pt idx="178">
                  <c:v>683</c:v>
                </c:pt>
                <c:pt idx="179">
                  <c:v>684</c:v>
                </c:pt>
                <c:pt idx="180">
                  <c:v>685</c:v>
                </c:pt>
                <c:pt idx="181">
                  <c:v>686</c:v>
                </c:pt>
                <c:pt idx="182">
                  <c:v>687</c:v>
                </c:pt>
                <c:pt idx="183">
                  <c:v>688</c:v>
                </c:pt>
                <c:pt idx="184">
                  <c:v>689</c:v>
                </c:pt>
                <c:pt idx="185">
                  <c:v>690</c:v>
                </c:pt>
                <c:pt idx="186">
                  <c:v>691</c:v>
                </c:pt>
                <c:pt idx="187">
                  <c:v>692</c:v>
                </c:pt>
                <c:pt idx="188">
                  <c:v>693</c:v>
                </c:pt>
                <c:pt idx="189">
                  <c:v>694</c:v>
                </c:pt>
                <c:pt idx="190">
                  <c:v>695</c:v>
                </c:pt>
                <c:pt idx="191">
                  <c:v>696</c:v>
                </c:pt>
                <c:pt idx="192">
                  <c:v>697</c:v>
                </c:pt>
                <c:pt idx="193">
                  <c:v>698</c:v>
                </c:pt>
                <c:pt idx="194">
                  <c:v>699</c:v>
                </c:pt>
                <c:pt idx="195">
                  <c:v>700</c:v>
                </c:pt>
                <c:pt idx="196">
                  <c:v>701</c:v>
                </c:pt>
                <c:pt idx="197">
                  <c:v>702</c:v>
                </c:pt>
                <c:pt idx="198">
                  <c:v>703</c:v>
                </c:pt>
                <c:pt idx="199">
                  <c:v>704</c:v>
                </c:pt>
                <c:pt idx="200">
                  <c:v>705</c:v>
                </c:pt>
                <c:pt idx="201">
                  <c:v>706</c:v>
                </c:pt>
                <c:pt idx="202">
                  <c:v>707</c:v>
                </c:pt>
                <c:pt idx="203">
                  <c:v>708</c:v>
                </c:pt>
                <c:pt idx="204">
                  <c:v>709</c:v>
                </c:pt>
                <c:pt idx="205">
                  <c:v>710</c:v>
                </c:pt>
                <c:pt idx="206">
                  <c:v>711</c:v>
                </c:pt>
                <c:pt idx="207">
                  <c:v>712</c:v>
                </c:pt>
                <c:pt idx="208">
                  <c:v>713</c:v>
                </c:pt>
                <c:pt idx="209">
                  <c:v>714</c:v>
                </c:pt>
                <c:pt idx="210">
                  <c:v>715</c:v>
                </c:pt>
                <c:pt idx="211">
                  <c:v>716</c:v>
                </c:pt>
                <c:pt idx="212">
                  <c:v>717</c:v>
                </c:pt>
                <c:pt idx="213">
                  <c:v>718</c:v>
                </c:pt>
                <c:pt idx="214">
                  <c:v>719</c:v>
                </c:pt>
                <c:pt idx="215">
                  <c:v>720</c:v>
                </c:pt>
                <c:pt idx="216">
                  <c:v>721</c:v>
                </c:pt>
                <c:pt idx="217">
                  <c:v>722</c:v>
                </c:pt>
                <c:pt idx="218">
                  <c:v>723</c:v>
                </c:pt>
                <c:pt idx="219">
                  <c:v>724</c:v>
                </c:pt>
                <c:pt idx="220">
                  <c:v>725</c:v>
                </c:pt>
                <c:pt idx="221">
                  <c:v>726</c:v>
                </c:pt>
                <c:pt idx="222">
                  <c:v>727</c:v>
                </c:pt>
                <c:pt idx="223">
                  <c:v>728</c:v>
                </c:pt>
                <c:pt idx="224">
                  <c:v>729</c:v>
                </c:pt>
                <c:pt idx="225">
                  <c:v>730</c:v>
                </c:pt>
                <c:pt idx="226">
                  <c:v>731</c:v>
                </c:pt>
                <c:pt idx="227">
                  <c:v>732</c:v>
                </c:pt>
                <c:pt idx="228">
                  <c:v>733</c:v>
                </c:pt>
                <c:pt idx="229">
                  <c:v>734</c:v>
                </c:pt>
                <c:pt idx="230">
                  <c:v>735</c:v>
                </c:pt>
                <c:pt idx="231">
                  <c:v>736</c:v>
                </c:pt>
                <c:pt idx="232">
                  <c:v>737</c:v>
                </c:pt>
                <c:pt idx="233">
                  <c:v>738</c:v>
                </c:pt>
                <c:pt idx="234">
                  <c:v>739</c:v>
                </c:pt>
                <c:pt idx="235">
                  <c:v>740</c:v>
                </c:pt>
                <c:pt idx="236">
                  <c:v>741</c:v>
                </c:pt>
                <c:pt idx="237">
                  <c:v>742</c:v>
                </c:pt>
                <c:pt idx="238">
                  <c:v>743</c:v>
                </c:pt>
                <c:pt idx="239">
                  <c:v>744</c:v>
                </c:pt>
                <c:pt idx="240">
                  <c:v>745</c:v>
                </c:pt>
                <c:pt idx="241">
                  <c:v>746</c:v>
                </c:pt>
                <c:pt idx="242">
                  <c:v>747</c:v>
                </c:pt>
                <c:pt idx="243">
                  <c:v>748</c:v>
                </c:pt>
                <c:pt idx="244">
                  <c:v>749</c:v>
                </c:pt>
                <c:pt idx="245">
                  <c:v>750</c:v>
                </c:pt>
                <c:pt idx="246">
                  <c:v>751</c:v>
                </c:pt>
                <c:pt idx="247">
                  <c:v>752</c:v>
                </c:pt>
              </c:numCache>
            </c:numRef>
          </c:xVal>
          <c:yVal>
            <c:numRef>
              <c:f>Graph!$D$507:$D$752</c:f>
              <c:numCache>
                <c:formatCode>General</c:formatCode>
                <c:ptCount val="246"/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4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45-4FE5-A5D9-0FEC47FD53AA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Graph!$A$506:$A$753</c:f>
              <c:numCache>
                <c:formatCode>General</c:formatCode>
                <c:ptCount val="248"/>
                <c:pt idx="0">
                  <c:v>505</c:v>
                </c:pt>
                <c:pt idx="1">
                  <c:v>506</c:v>
                </c:pt>
                <c:pt idx="2">
                  <c:v>507</c:v>
                </c:pt>
                <c:pt idx="3">
                  <c:v>508</c:v>
                </c:pt>
                <c:pt idx="4">
                  <c:v>509</c:v>
                </c:pt>
                <c:pt idx="5">
                  <c:v>510</c:v>
                </c:pt>
                <c:pt idx="6">
                  <c:v>511</c:v>
                </c:pt>
                <c:pt idx="7">
                  <c:v>512</c:v>
                </c:pt>
                <c:pt idx="8">
                  <c:v>513</c:v>
                </c:pt>
                <c:pt idx="9">
                  <c:v>514</c:v>
                </c:pt>
                <c:pt idx="10">
                  <c:v>515</c:v>
                </c:pt>
                <c:pt idx="11">
                  <c:v>516</c:v>
                </c:pt>
                <c:pt idx="12">
                  <c:v>517</c:v>
                </c:pt>
                <c:pt idx="13">
                  <c:v>518</c:v>
                </c:pt>
                <c:pt idx="14">
                  <c:v>519</c:v>
                </c:pt>
                <c:pt idx="15">
                  <c:v>520</c:v>
                </c:pt>
                <c:pt idx="16">
                  <c:v>521</c:v>
                </c:pt>
                <c:pt idx="17">
                  <c:v>522</c:v>
                </c:pt>
                <c:pt idx="18">
                  <c:v>523</c:v>
                </c:pt>
                <c:pt idx="19">
                  <c:v>524</c:v>
                </c:pt>
                <c:pt idx="20">
                  <c:v>525</c:v>
                </c:pt>
                <c:pt idx="21">
                  <c:v>526</c:v>
                </c:pt>
                <c:pt idx="22">
                  <c:v>527</c:v>
                </c:pt>
                <c:pt idx="23">
                  <c:v>528</c:v>
                </c:pt>
                <c:pt idx="24">
                  <c:v>529</c:v>
                </c:pt>
                <c:pt idx="25">
                  <c:v>530</c:v>
                </c:pt>
                <c:pt idx="26">
                  <c:v>531</c:v>
                </c:pt>
                <c:pt idx="27">
                  <c:v>532</c:v>
                </c:pt>
                <c:pt idx="28">
                  <c:v>533</c:v>
                </c:pt>
                <c:pt idx="29">
                  <c:v>534</c:v>
                </c:pt>
                <c:pt idx="30">
                  <c:v>535</c:v>
                </c:pt>
                <c:pt idx="31">
                  <c:v>536</c:v>
                </c:pt>
                <c:pt idx="32">
                  <c:v>537</c:v>
                </c:pt>
                <c:pt idx="33">
                  <c:v>538</c:v>
                </c:pt>
                <c:pt idx="34">
                  <c:v>539</c:v>
                </c:pt>
                <c:pt idx="35">
                  <c:v>540</c:v>
                </c:pt>
                <c:pt idx="36">
                  <c:v>541</c:v>
                </c:pt>
                <c:pt idx="37">
                  <c:v>542</c:v>
                </c:pt>
                <c:pt idx="38">
                  <c:v>543</c:v>
                </c:pt>
                <c:pt idx="39">
                  <c:v>544</c:v>
                </c:pt>
                <c:pt idx="40">
                  <c:v>545</c:v>
                </c:pt>
                <c:pt idx="41">
                  <c:v>546</c:v>
                </c:pt>
                <c:pt idx="42">
                  <c:v>547</c:v>
                </c:pt>
                <c:pt idx="43">
                  <c:v>548</c:v>
                </c:pt>
                <c:pt idx="44">
                  <c:v>549</c:v>
                </c:pt>
                <c:pt idx="45">
                  <c:v>550</c:v>
                </c:pt>
                <c:pt idx="46">
                  <c:v>551</c:v>
                </c:pt>
                <c:pt idx="47">
                  <c:v>552</c:v>
                </c:pt>
                <c:pt idx="48">
                  <c:v>553</c:v>
                </c:pt>
                <c:pt idx="49">
                  <c:v>554</c:v>
                </c:pt>
                <c:pt idx="50">
                  <c:v>555</c:v>
                </c:pt>
                <c:pt idx="51">
                  <c:v>556</c:v>
                </c:pt>
                <c:pt idx="52">
                  <c:v>557</c:v>
                </c:pt>
                <c:pt idx="53">
                  <c:v>558</c:v>
                </c:pt>
                <c:pt idx="54">
                  <c:v>559</c:v>
                </c:pt>
                <c:pt idx="55">
                  <c:v>560</c:v>
                </c:pt>
                <c:pt idx="56">
                  <c:v>561</c:v>
                </c:pt>
                <c:pt idx="57">
                  <c:v>562</c:v>
                </c:pt>
                <c:pt idx="58">
                  <c:v>563</c:v>
                </c:pt>
                <c:pt idx="59">
                  <c:v>564</c:v>
                </c:pt>
                <c:pt idx="60">
                  <c:v>565</c:v>
                </c:pt>
                <c:pt idx="61">
                  <c:v>566</c:v>
                </c:pt>
                <c:pt idx="62">
                  <c:v>567</c:v>
                </c:pt>
                <c:pt idx="63">
                  <c:v>568</c:v>
                </c:pt>
                <c:pt idx="64">
                  <c:v>569</c:v>
                </c:pt>
                <c:pt idx="65">
                  <c:v>570</c:v>
                </c:pt>
                <c:pt idx="66">
                  <c:v>571</c:v>
                </c:pt>
                <c:pt idx="67">
                  <c:v>572</c:v>
                </c:pt>
                <c:pt idx="68">
                  <c:v>573</c:v>
                </c:pt>
                <c:pt idx="69">
                  <c:v>574</c:v>
                </c:pt>
                <c:pt idx="70">
                  <c:v>575</c:v>
                </c:pt>
                <c:pt idx="71">
                  <c:v>576</c:v>
                </c:pt>
                <c:pt idx="72">
                  <c:v>577</c:v>
                </c:pt>
                <c:pt idx="73">
                  <c:v>578</c:v>
                </c:pt>
                <c:pt idx="74">
                  <c:v>579</c:v>
                </c:pt>
                <c:pt idx="75">
                  <c:v>580</c:v>
                </c:pt>
                <c:pt idx="76">
                  <c:v>581</c:v>
                </c:pt>
                <c:pt idx="77">
                  <c:v>582</c:v>
                </c:pt>
                <c:pt idx="78">
                  <c:v>583</c:v>
                </c:pt>
                <c:pt idx="79">
                  <c:v>584</c:v>
                </c:pt>
                <c:pt idx="80">
                  <c:v>585</c:v>
                </c:pt>
                <c:pt idx="81">
                  <c:v>586</c:v>
                </c:pt>
                <c:pt idx="82">
                  <c:v>587</c:v>
                </c:pt>
                <c:pt idx="83">
                  <c:v>588</c:v>
                </c:pt>
                <c:pt idx="84">
                  <c:v>589</c:v>
                </c:pt>
                <c:pt idx="85">
                  <c:v>590</c:v>
                </c:pt>
                <c:pt idx="86">
                  <c:v>591</c:v>
                </c:pt>
                <c:pt idx="87">
                  <c:v>592</c:v>
                </c:pt>
                <c:pt idx="88">
                  <c:v>593</c:v>
                </c:pt>
                <c:pt idx="89">
                  <c:v>594</c:v>
                </c:pt>
                <c:pt idx="90">
                  <c:v>595</c:v>
                </c:pt>
                <c:pt idx="91">
                  <c:v>596</c:v>
                </c:pt>
                <c:pt idx="92">
                  <c:v>597</c:v>
                </c:pt>
                <c:pt idx="93">
                  <c:v>598</c:v>
                </c:pt>
                <c:pt idx="94">
                  <c:v>599</c:v>
                </c:pt>
                <c:pt idx="95">
                  <c:v>600</c:v>
                </c:pt>
                <c:pt idx="96">
                  <c:v>601</c:v>
                </c:pt>
                <c:pt idx="97">
                  <c:v>602</c:v>
                </c:pt>
                <c:pt idx="98">
                  <c:v>603</c:v>
                </c:pt>
                <c:pt idx="99">
                  <c:v>604</c:v>
                </c:pt>
                <c:pt idx="100">
                  <c:v>605</c:v>
                </c:pt>
                <c:pt idx="101">
                  <c:v>606</c:v>
                </c:pt>
                <c:pt idx="102">
                  <c:v>607</c:v>
                </c:pt>
                <c:pt idx="103">
                  <c:v>608</c:v>
                </c:pt>
                <c:pt idx="104">
                  <c:v>609</c:v>
                </c:pt>
                <c:pt idx="105">
                  <c:v>610</c:v>
                </c:pt>
                <c:pt idx="106">
                  <c:v>611</c:v>
                </c:pt>
                <c:pt idx="107">
                  <c:v>612</c:v>
                </c:pt>
                <c:pt idx="108">
                  <c:v>613</c:v>
                </c:pt>
                <c:pt idx="109">
                  <c:v>614</c:v>
                </c:pt>
                <c:pt idx="110">
                  <c:v>615</c:v>
                </c:pt>
                <c:pt idx="111">
                  <c:v>616</c:v>
                </c:pt>
                <c:pt idx="112">
                  <c:v>617</c:v>
                </c:pt>
                <c:pt idx="113">
                  <c:v>618</c:v>
                </c:pt>
                <c:pt idx="114">
                  <c:v>619</c:v>
                </c:pt>
                <c:pt idx="115">
                  <c:v>620</c:v>
                </c:pt>
                <c:pt idx="116">
                  <c:v>621</c:v>
                </c:pt>
                <c:pt idx="117">
                  <c:v>622</c:v>
                </c:pt>
                <c:pt idx="118">
                  <c:v>623</c:v>
                </c:pt>
                <c:pt idx="119">
                  <c:v>624</c:v>
                </c:pt>
                <c:pt idx="120">
                  <c:v>625</c:v>
                </c:pt>
                <c:pt idx="121">
                  <c:v>626</c:v>
                </c:pt>
                <c:pt idx="122">
                  <c:v>627</c:v>
                </c:pt>
                <c:pt idx="123">
                  <c:v>628</c:v>
                </c:pt>
                <c:pt idx="124">
                  <c:v>629</c:v>
                </c:pt>
                <c:pt idx="125">
                  <c:v>630</c:v>
                </c:pt>
                <c:pt idx="126">
                  <c:v>631</c:v>
                </c:pt>
                <c:pt idx="127">
                  <c:v>632</c:v>
                </c:pt>
                <c:pt idx="128">
                  <c:v>633</c:v>
                </c:pt>
                <c:pt idx="129">
                  <c:v>634</c:v>
                </c:pt>
                <c:pt idx="130">
                  <c:v>635</c:v>
                </c:pt>
                <c:pt idx="131">
                  <c:v>636</c:v>
                </c:pt>
                <c:pt idx="132">
                  <c:v>637</c:v>
                </c:pt>
                <c:pt idx="133">
                  <c:v>638</c:v>
                </c:pt>
                <c:pt idx="134">
                  <c:v>639</c:v>
                </c:pt>
                <c:pt idx="135">
                  <c:v>640</c:v>
                </c:pt>
                <c:pt idx="136">
                  <c:v>641</c:v>
                </c:pt>
                <c:pt idx="137">
                  <c:v>642</c:v>
                </c:pt>
                <c:pt idx="138">
                  <c:v>643</c:v>
                </c:pt>
                <c:pt idx="139">
                  <c:v>644</c:v>
                </c:pt>
                <c:pt idx="140">
                  <c:v>645</c:v>
                </c:pt>
                <c:pt idx="141">
                  <c:v>646</c:v>
                </c:pt>
                <c:pt idx="142">
                  <c:v>647</c:v>
                </c:pt>
                <c:pt idx="143">
                  <c:v>648</c:v>
                </c:pt>
                <c:pt idx="144">
                  <c:v>649</c:v>
                </c:pt>
                <c:pt idx="145">
                  <c:v>650</c:v>
                </c:pt>
                <c:pt idx="146">
                  <c:v>651</c:v>
                </c:pt>
                <c:pt idx="147">
                  <c:v>652</c:v>
                </c:pt>
                <c:pt idx="148">
                  <c:v>653</c:v>
                </c:pt>
                <c:pt idx="149">
                  <c:v>654</c:v>
                </c:pt>
                <c:pt idx="150">
                  <c:v>655</c:v>
                </c:pt>
                <c:pt idx="151">
                  <c:v>656</c:v>
                </c:pt>
                <c:pt idx="152">
                  <c:v>657</c:v>
                </c:pt>
                <c:pt idx="153">
                  <c:v>658</c:v>
                </c:pt>
                <c:pt idx="154">
                  <c:v>659</c:v>
                </c:pt>
                <c:pt idx="155">
                  <c:v>660</c:v>
                </c:pt>
                <c:pt idx="156">
                  <c:v>661</c:v>
                </c:pt>
                <c:pt idx="157">
                  <c:v>662</c:v>
                </c:pt>
                <c:pt idx="158">
                  <c:v>663</c:v>
                </c:pt>
                <c:pt idx="159">
                  <c:v>664</c:v>
                </c:pt>
                <c:pt idx="160">
                  <c:v>665</c:v>
                </c:pt>
                <c:pt idx="161">
                  <c:v>666</c:v>
                </c:pt>
                <c:pt idx="162">
                  <c:v>667</c:v>
                </c:pt>
                <c:pt idx="163">
                  <c:v>668</c:v>
                </c:pt>
                <c:pt idx="164">
                  <c:v>669</c:v>
                </c:pt>
                <c:pt idx="165">
                  <c:v>670</c:v>
                </c:pt>
                <c:pt idx="166">
                  <c:v>671</c:v>
                </c:pt>
                <c:pt idx="167">
                  <c:v>672</c:v>
                </c:pt>
                <c:pt idx="168">
                  <c:v>673</c:v>
                </c:pt>
                <c:pt idx="169">
                  <c:v>674</c:v>
                </c:pt>
                <c:pt idx="170">
                  <c:v>675</c:v>
                </c:pt>
                <c:pt idx="171">
                  <c:v>676</c:v>
                </c:pt>
                <c:pt idx="172">
                  <c:v>677</c:v>
                </c:pt>
                <c:pt idx="173">
                  <c:v>678</c:v>
                </c:pt>
                <c:pt idx="174">
                  <c:v>679</c:v>
                </c:pt>
                <c:pt idx="175">
                  <c:v>680</c:v>
                </c:pt>
                <c:pt idx="176">
                  <c:v>681</c:v>
                </c:pt>
                <c:pt idx="177">
                  <c:v>682</c:v>
                </c:pt>
                <c:pt idx="178">
                  <c:v>683</c:v>
                </c:pt>
                <c:pt idx="179">
                  <c:v>684</c:v>
                </c:pt>
                <c:pt idx="180">
                  <c:v>685</c:v>
                </c:pt>
                <c:pt idx="181">
                  <c:v>686</c:v>
                </c:pt>
                <c:pt idx="182">
                  <c:v>687</c:v>
                </c:pt>
                <c:pt idx="183">
                  <c:v>688</c:v>
                </c:pt>
                <c:pt idx="184">
                  <c:v>689</c:v>
                </c:pt>
                <c:pt idx="185">
                  <c:v>690</c:v>
                </c:pt>
                <c:pt idx="186">
                  <c:v>691</c:v>
                </c:pt>
                <c:pt idx="187">
                  <c:v>692</c:v>
                </c:pt>
                <c:pt idx="188">
                  <c:v>693</c:v>
                </c:pt>
                <c:pt idx="189">
                  <c:v>694</c:v>
                </c:pt>
                <c:pt idx="190">
                  <c:v>695</c:v>
                </c:pt>
                <c:pt idx="191">
                  <c:v>696</c:v>
                </c:pt>
                <c:pt idx="192">
                  <c:v>697</c:v>
                </c:pt>
                <c:pt idx="193">
                  <c:v>698</c:v>
                </c:pt>
                <c:pt idx="194">
                  <c:v>699</c:v>
                </c:pt>
                <c:pt idx="195">
                  <c:v>700</c:v>
                </c:pt>
                <c:pt idx="196">
                  <c:v>701</c:v>
                </c:pt>
                <c:pt idx="197">
                  <c:v>702</c:v>
                </c:pt>
                <c:pt idx="198">
                  <c:v>703</c:v>
                </c:pt>
                <c:pt idx="199">
                  <c:v>704</c:v>
                </c:pt>
                <c:pt idx="200">
                  <c:v>705</c:v>
                </c:pt>
                <c:pt idx="201">
                  <c:v>706</c:v>
                </c:pt>
                <c:pt idx="202">
                  <c:v>707</c:v>
                </c:pt>
                <c:pt idx="203">
                  <c:v>708</c:v>
                </c:pt>
                <c:pt idx="204">
                  <c:v>709</c:v>
                </c:pt>
                <c:pt idx="205">
                  <c:v>710</c:v>
                </c:pt>
                <c:pt idx="206">
                  <c:v>711</c:v>
                </c:pt>
                <c:pt idx="207">
                  <c:v>712</c:v>
                </c:pt>
                <c:pt idx="208">
                  <c:v>713</c:v>
                </c:pt>
                <c:pt idx="209">
                  <c:v>714</c:v>
                </c:pt>
                <c:pt idx="210">
                  <c:v>715</c:v>
                </c:pt>
                <c:pt idx="211">
                  <c:v>716</c:v>
                </c:pt>
                <c:pt idx="212">
                  <c:v>717</c:v>
                </c:pt>
                <c:pt idx="213">
                  <c:v>718</c:v>
                </c:pt>
                <c:pt idx="214">
                  <c:v>719</c:v>
                </c:pt>
                <c:pt idx="215">
                  <c:v>720</c:v>
                </c:pt>
                <c:pt idx="216">
                  <c:v>721</c:v>
                </c:pt>
                <c:pt idx="217">
                  <c:v>722</c:v>
                </c:pt>
                <c:pt idx="218">
                  <c:v>723</c:v>
                </c:pt>
                <c:pt idx="219">
                  <c:v>724</c:v>
                </c:pt>
                <c:pt idx="220">
                  <c:v>725</c:v>
                </c:pt>
                <c:pt idx="221">
                  <c:v>726</c:v>
                </c:pt>
                <c:pt idx="222">
                  <c:v>727</c:v>
                </c:pt>
                <c:pt idx="223">
                  <c:v>728</c:v>
                </c:pt>
                <c:pt idx="224">
                  <c:v>729</c:v>
                </c:pt>
                <c:pt idx="225">
                  <c:v>730</c:v>
                </c:pt>
                <c:pt idx="226">
                  <c:v>731</c:v>
                </c:pt>
                <c:pt idx="227">
                  <c:v>732</c:v>
                </c:pt>
                <c:pt idx="228">
                  <c:v>733</c:v>
                </c:pt>
                <c:pt idx="229">
                  <c:v>734</c:v>
                </c:pt>
                <c:pt idx="230">
                  <c:v>735</c:v>
                </c:pt>
                <c:pt idx="231">
                  <c:v>736</c:v>
                </c:pt>
                <c:pt idx="232">
                  <c:v>737</c:v>
                </c:pt>
                <c:pt idx="233">
                  <c:v>738</c:v>
                </c:pt>
                <c:pt idx="234">
                  <c:v>739</c:v>
                </c:pt>
                <c:pt idx="235">
                  <c:v>740</c:v>
                </c:pt>
                <c:pt idx="236">
                  <c:v>741</c:v>
                </c:pt>
                <c:pt idx="237">
                  <c:v>742</c:v>
                </c:pt>
                <c:pt idx="238">
                  <c:v>743</c:v>
                </c:pt>
                <c:pt idx="239">
                  <c:v>744</c:v>
                </c:pt>
                <c:pt idx="240">
                  <c:v>745</c:v>
                </c:pt>
                <c:pt idx="241">
                  <c:v>746</c:v>
                </c:pt>
                <c:pt idx="242">
                  <c:v>747</c:v>
                </c:pt>
                <c:pt idx="243">
                  <c:v>748</c:v>
                </c:pt>
                <c:pt idx="244">
                  <c:v>749</c:v>
                </c:pt>
                <c:pt idx="245">
                  <c:v>750</c:v>
                </c:pt>
                <c:pt idx="246">
                  <c:v>751</c:v>
                </c:pt>
                <c:pt idx="247">
                  <c:v>752</c:v>
                </c:pt>
              </c:numCache>
            </c:numRef>
          </c:xVal>
          <c:yVal>
            <c:numRef>
              <c:f>Graph!$B$507:$B$752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45-4FE5-A5D9-0FEC47FD53AA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Graph!$A$506:$A$753</c:f>
              <c:numCache>
                <c:formatCode>General</c:formatCode>
                <c:ptCount val="248"/>
                <c:pt idx="0">
                  <c:v>505</c:v>
                </c:pt>
                <c:pt idx="1">
                  <c:v>506</c:v>
                </c:pt>
                <c:pt idx="2">
                  <c:v>507</c:v>
                </c:pt>
                <c:pt idx="3">
                  <c:v>508</c:v>
                </c:pt>
                <c:pt idx="4">
                  <c:v>509</c:v>
                </c:pt>
                <c:pt idx="5">
                  <c:v>510</c:v>
                </c:pt>
                <c:pt idx="6">
                  <c:v>511</c:v>
                </c:pt>
                <c:pt idx="7">
                  <c:v>512</c:v>
                </c:pt>
                <c:pt idx="8">
                  <c:v>513</c:v>
                </c:pt>
                <c:pt idx="9">
                  <c:v>514</c:v>
                </c:pt>
                <c:pt idx="10">
                  <c:v>515</c:v>
                </c:pt>
                <c:pt idx="11">
                  <c:v>516</c:v>
                </c:pt>
                <c:pt idx="12">
                  <c:v>517</c:v>
                </c:pt>
                <c:pt idx="13">
                  <c:v>518</c:v>
                </c:pt>
                <c:pt idx="14">
                  <c:v>519</c:v>
                </c:pt>
                <c:pt idx="15">
                  <c:v>520</c:v>
                </c:pt>
                <c:pt idx="16">
                  <c:v>521</c:v>
                </c:pt>
                <c:pt idx="17">
                  <c:v>522</c:v>
                </c:pt>
                <c:pt idx="18">
                  <c:v>523</c:v>
                </c:pt>
                <c:pt idx="19">
                  <c:v>524</c:v>
                </c:pt>
                <c:pt idx="20">
                  <c:v>525</c:v>
                </c:pt>
                <c:pt idx="21">
                  <c:v>526</c:v>
                </c:pt>
                <c:pt idx="22">
                  <c:v>527</c:v>
                </c:pt>
                <c:pt idx="23">
                  <c:v>528</c:v>
                </c:pt>
                <c:pt idx="24">
                  <c:v>529</c:v>
                </c:pt>
                <c:pt idx="25">
                  <c:v>530</c:v>
                </c:pt>
                <c:pt idx="26">
                  <c:v>531</c:v>
                </c:pt>
                <c:pt idx="27">
                  <c:v>532</c:v>
                </c:pt>
                <c:pt idx="28">
                  <c:v>533</c:v>
                </c:pt>
                <c:pt idx="29">
                  <c:v>534</c:v>
                </c:pt>
                <c:pt idx="30">
                  <c:v>535</c:v>
                </c:pt>
                <c:pt idx="31">
                  <c:v>536</c:v>
                </c:pt>
                <c:pt idx="32">
                  <c:v>537</c:v>
                </c:pt>
                <c:pt idx="33">
                  <c:v>538</c:v>
                </c:pt>
                <c:pt idx="34">
                  <c:v>539</c:v>
                </c:pt>
                <c:pt idx="35">
                  <c:v>540</c:v>
                </c:pt>
                <c:pt idx="36">
                  <c:v>541</c:v>
                </c:pt>
                <c:pt idx="37">
                  <c:v>542</c:v>
                </c:pt>
                <c:pt idx="38">
                  <c:v>543</c:v>
                </c:pt>
                <c:pt idx="39">
                  <c:v>544</c:v>
                </c:pt>
                <c:pt idx="40">
                  <c:v>545</c:v>
                </c:pt>
                <c:pt idx="41">
                  <c:v>546</c:v>
                </c:pt>
                <c:pt idx="42">
                  <c:v>547</c:v>
                </c:pt>
                <c:pt idx="43">
                  <c:v>548</c:v>
                </c:pt>
                <c:pt idx="44">
                  <c:v>549</c:v>
                </c:pt>
                <c:pt idx="45">
                  <c:v>550</c:v>
                </c:pt>
                <c:pt idx="46">
                  <c:v>551</c:v>
                </c:pt>
                <c:pt idx="47">
                  <c:v>552</c:v>
                </c:pt>
                <c:pt idx="48">
                  <c:v>553</c:v>
                </c:pt>
                <c:pt idx="49">
                  <c:v>554</c:v>
                </c:pt>
                <c:pt idx="50">
                  <c:v>555</c:v>
                </c:pt>
                <c:pt idx="51">
                  <c:v>556</c:v>
                </c:pt>
                <c:pt idx="52">
                  <c:v>557</c:v>
                </c:pt>
                <c:pt idx="53">
                  <c:v>558</c:v>
                </c:pt>
                <c:pt idx="54">
                  <c:v>559</c:v>
                </c:pt>
                <c:pt idx="55">
                  <c:v>560</c:v>
                </c:pt>
                <c:pt idx="56">
                  <c:v>561</c:v>
                </c:pt>
                <c:pt idx="57">
                  <c:v>562</c:v>
                </c:pt>
                <c:pt idx="58">
                  <c:v>563</c:v>
                </c:pt>
                <c:pt idx="59">
                  <c:v>564</c:v>
                </c:pt>
                <c:pt idx="60">
                  <c:v>565</c:v>
                </c:pt>
                <c:pt idx="61">
                  <c:v>566</c:v>
                </c:pt>
                <c:pt idx="62">
                  <c:v>567</c:v>
                </c:pt>
                <c:pt idx="63">
                  <c:v>568</c:v>
                </c:pt>
                <c:pt idx="64">
                  <c:v>569</c:v>
                </c:pt>
                <c:pt idx="65">
                  <c:v>570</c:v>
                </c:pt>
                <c:pt idx="66">
                  <c:v>571</c:v>
                </c:pt>
                <c:pt idx="67">
                  <c:v>572</c:v>
                </c:pt>
                <c:pt idx="68">
                  <c:v>573</c:v>
                </c:pt>
                <c:pt idx="69">
                  <c:v>574</c:v>
                </c:pt>
                <c:pt idx="70">
                  <c:v>575</c:v>
                </c:pt>
                <c:pt idx="71">
                  <c:v>576</c:v>
                </c:pt>
                <c:pt idx="72">
                  <c:v>577</c:v>
                </c:pt>
                <c:pt idx="73">
                  <c:v>578</c:v>
                </c:pt>
                <c:pt idx="74">
                  <c:v>579</c:v>
                </c:pt>
                <c:pt idx="75">
                  <c:v>580</c:v>
                </c:pt>
                <c:pt idx="76">
                  <c:v>581</c:v>
                </c:pt>
                <c:pt idx="77">
                  <c:v>582</c:v>
                </c:pt>
                <c:pt idx="78">
                  <c:v>583</c:v>
                </c:pt>
                <c:pt idx="79">
                  <c:v>584</c:v>
                </c:pt>
                <c:pt idx="80">
                  <c:v>585</c:v>
                </c:pt>
                <c:pt idx="81">
                  <c:v>586</c:v>
                </c:pt>
                <c:pt idx="82">
                  <c:v>587</c:v>
                </c:pt>
                <c:pt idx="83">
                  <c:v>588</c:v>
                </c:pt>
                <c:pt idx="84">
                  <c:v>589</c:v>
                </c:pt>
                <c:pt idx="85">
                  <c:v>590</c:v>
                </c:pt>
                <c:pt idx="86">
                  <c:v>591</c:v>
                </c:pt>
                <c:pt idx="87">
                  <c:v>592</c:v>
                </c:pt>
                <c:pt idx="88">
                  <c:v>593</c:v>
                </c:pt>
                <c:pt idx="89">
                  <c:v>594</c:v>
                </c:pt>
                <c:pt idx="90">
                  <c:v>595</c:v>
                </c:pt>
                <c:pt idx="91">
                  <c:v>596</c:v>
                </c:pt>
                <c:pt idx="92">
                  <c:v>597</c:v>
                </c:pt>
                <c:pt idx="93">
                  <c:v>598</c:v>
                </c:pt>
                <c:pt idx="94">
                  <c:v>599</c:v>
                </c:pt>
                <c:pt idx="95">
                  <c:v>600</c:v>
                </c:pt>
                <c:pt idx="96">
                  <c:v>601</c:v>
                </c:pt>
                <c:pt idx="97">
                  <c:v>602</c:v>
                </c:pt>
                <c:pt idx="98">
                  <c:v>603</c:v>
                </c:pt>
                <c:pt idx="99">
                  <c:v>604</c:v>
                </c:pt>
                <c:pt idx="100">
                  <c:v>605</c:v>
                </c:pt>
                <c:pt idx="101">
                  <c:v>606</c:v>
                </c:pt>
                <c:pt idx="102">
                  <c:v>607</c:v>
                </c:pt>
                <c:pt idx="103">
                  <c:v>608</c:v>
                </c:pt>
                <c:pt idx="104">
                  <c:v>609</c:v>
                </c:pt>
                <c:pt idx="105">
                  <c:v>610</c:v>
                </c:pt>
                <c:pt idx="106">
                  <c:v>611</c:v>
                </c:pt>
                <c:pt idx="107">
                  <c:v>612</c:v>
                </c:pt>
                <c:pt idx="108">
                  <c:v>613</c:v>
                </c:pt>
                <c:pt idx="109">
                  <c:v>614</c:v>
                </c:pt>
                <c:pt idx="110">
                  <c:v>615</c:v>
                </c:pt>
                <c:pt idx="111">
                  <c:v>616</c:v>
                </c:pt>
                <c:pt idx="112">
                  <c:v>617</c:v>
                </c:pt>
                <c:pt idx="113">
                  <c:v>618</c:v>
                </c:pt>
                <c:pt idx="114">
                  <c:v>619</c:v>
                </c:pt>
                <c:pt idx="115">
                  <c:v>620</c:v>
                </c:pt>
                <c:pt idx="116">
                  <c:v>621</c:v>
                </c:pt>
                <c:pt idx="117">
                  <c:v>622</c:v>
                </c:pt>
                <c:pt idx="118">
                  <c:v>623</c:v>
                </c:pt>
                <c:pt idx="119">
                  <c:v>624</c:v>
                </c:pt>
                <c:pt idx="120">
                  <c:v>625</c:v>
                </c:pt>
                <c:pt idx="121">
                  <c:v>626</c:v>
                </c:pt>
                <c:pt idx="122">
                  <c:v>627</c:v>
                </c:pt>
                <c:pt idx="123">
                  <c:v>628</c:v>
                </c:pt>
                <c:pt idx="124">
                  <c:v>629</c:v>
                </c:pt>
                <c:pt idx="125">
                  <c:v>630</c:v>
                </c:pt>
                <c:pt idx="126">
                  <c:v>631</c:v>
                </c:pt>
                <c:pt idx="127">
                  <c:v>632</c:v>
                </c:pt>
                <c:pt idx="128">
                  <c:v>633</c:v>
                </c:pt>
                <c:pt idx="129">
                  <c:v>634</c:v>
                </c:pt>
                <c:pt idx="130">
                  <c:v>635</c:v>
                </c:pt>
                <c:pt idx="131">
                  <c:v>636</c:v>
                </c:pt>
                <c:pt idx="132">
                  <c:v>637</c:v>
                </c:pt>
                <c:pt idx="133">
                  <c:v>638</c:v>
                </c:pt>
                <c:pt idx="134">
                  <c:v>639</c:v>
                </c:pt>
                <c:pt idx="135">
                  <c:v>640</c:v>
                </c:pt>
                <c:pt idx="136">
                  <c:v>641</c:v>
                </c:pt>
                <c:pt idx="137">
                  <c:v>642</c:v>
                </c:pt>
                <c:pt idx="138">
                  <c:v>643</c:v>
                </c:pt>
                <c:pt idx="139">
                  <c:v>644</c:v>
                </c:pt>
                <c:pt idx="140">
                  <c:v>645</c:v>
                </c:pt>
                <c:pt idx="141">
                  <c:v>646</c:v>
                </c:pt>
                <c:pt idx="142">
                  <c:v>647</c:v>
                </c:pt>
                <c:pt idx="143">
                  <c:v>648</c:v>
                </c:pt>
                <c:pt idx="144">
                  <c:v>649</c:v>
                </c:pt>
                <c:pt idx="145">
                  <c:v>650</c:v>
                </c:pt>
                <c:pt idx="146">
                  <c:v>651</c:v>
                </c:pt>
                <c:pt idx="147">
                  <c:v>652</c:v>
                </c:pt>
                <c:pt idx="148">
                  <c:v>653</c:v>
                </c:pt>
                <c:pt idx="149">
                  <c:v>654</c:v>
                </c:pt>
                <c:pt idx="150">
                  <c:v>655</c:v>
                </c:pt>
                <c:pt idx="151">
                  <c:v>656</c:v>
                </c:pt>
                <c:pt idx="152">
                  <c:v>657</c:v>
                </c:pt>
                <c:pt idx="153">
                  <c:v>658</c:v>
                </c:pt>
                <c:pt idx="154">
                  <c:v>659</c:v>
                </c:pt>
                <c:pt idx="155">
                  <c:v>660</c:v>
                </c:pt>
                <c:pt idx="156">
                  <c:v>661</c:v>
                </c:pt>
                <c:pt idx="157">
                  <c:v>662</c:v>
                </c:pt>
                <c:pt idx="158">
                  <c:v>663</c:v>
                </c:pt>
                <c:pt idx="159">
                  <c:v>664</c:v>
                </c:pt>
                <c:pt idx="160">
                  <c:v>665</c:v>
                </c:pt>
                <c:pt idx="161">
                  <c:v>666</c:v>
                </c:pt>
                <c:pt idx="162">
                  <c:v>667</c:v>
                </c:pt>
                <c:pt idx="163">
                  <c:v>668</c:v>
                </c:pt>
                <c:pt idx="164">
                  <c:v>669</c:v>
                </c:pt>
                <c:pt idx="165">
                  <c:v>670</c:v>
                </c:pt>
                <c:pt idx="166">
                  <c:v>671</c:v>
                </c:pt>
                <c:pt idx="167">
                  <c:v>672</c:v>
                </c:pt>
                <c:pt idx="168">
                  <c:v>673</c:v>
                </c:pt>
                <c:pt idx="169">
                  <c:v>674</c:v>
                </c:pt>
                <c:pt idx="170">
                  <c:v>675</c:v>
                </c:pt>
                <c:pt idx="171">
                  <c:v>676</c:v>
                </c:pt>
                <c:pt idx="172">
                  <c:v>677</c:v>
                </c:pt>
                <c:pt idx="173">
                  <c:v>678</c:v>
                </c:pt>
                <c:pt idx="174">
                  <c:v>679</c:v>
                </c:pt>
                <c:pt idx="175">
                  <c:v>680</c:v>
                </c:pt>
                <c:pt idx="176">
                  <c:v>681</c:v>
                </c:pt>
                <c:pt idx="177">
                  <c:v>682</c:v>
                </c:pt>
                <c:pt idx="178">
                  <c:v>683</c:v>
                </c:pt>
                <c:pt idx="179">
                  <c:v>684</c:v>
                </c:pt>
                <c:pt idx="180">
                  <c:v>685</c:v>
                </c:pt>
                <c:pt idx="181">
                  <c:v>686</c:v>
                </c:pt>
                <c:pt idx="182">
                  <c:v>687</c:v>
                </c:pt>
                <c:pt idx="183">
                  <c:v>688</c:v>
                </c:pt>
                <c:pt idx="184">
                  <c:v>689</c:v>
                </c:pt>
                <c:pt idx="185">
                  <c:v>690</c:v>
                </c:pt>
                <c:pt idx="186">
                  <c:v>691</c:v>
                </c:pt>
                <c:pt idx="187">
                  <c:v>692</c:v>
                </c:pt>
                <c:pt idx="188">
                  <c:v>693</c:v>
                </c:pt>
                <c:pt idx="189">
                  <c:v>694</c:v>
                </c:pt>
                <c:pt idx="190">
                  <c:v>695</c:v>
                </c:pt>
                <c:pt idx="191">
                  <c:v>696</c:v>
                </c:pt>
                <c:pt idx="192">
                  <c:v>697</c:v>
                </c:pt>
                <c:pt idx="193">
                  <c:v>698</c:v>
                </c:pt>
                <c:pt idx="194">
                  <c:v>699</c:v>
                </c:pt>
                <c:pt idx="195">
                  <c:v>700</c:v>
                </c:pt>
                <c:pt idx="196">
                  <c:v>701</c:v>
                </c:pt>
                <c:pt idx="197">
                  <c:v>702</c:v>
                </c:pt>
                <c:pt idx="198">
                  <c:v>703</c:v>
                </c:pt>
                <c:pt idx="199">
                  <c:v>704</c:v>
                </c:pt>
                <c:pt idx="200">
                  <c:v>705</c:v>
                </c:pt>
                <c:pt idx="201">
                  <c:v>706</c:v>
                </c:pt>
                <c:pt idx="202">
                  <c:v>707</c:v>
                </c:pt>
                <c:pt idx="203">
                  <c:v>708</c:v>
                </c:pt>
                <c:pt idx="204">
                  <c:v>709</c:v>
                </c:pt>
                <c:pt idx="205">
                  <c:v>710</c:v>
                </c:pt>
                <c:pt idx="206">
                  <c:v>711</c:v>
                </c:pt>
                <c:pt idx="207">
                  <c:v>712</c:v>
                </c:pt>
                <c:pt idx="208">
                  <c:v>713</c:v>
                </c:pt>
                <c:pt idx="209">
                  <c:v>714</c:v>
                </c:pt>
                <c:pt idx="210">
                  <c:v>715</c:v>
                </c:pt>
                <c:pt idx="211">
                  <c:v>716</c:v>
                </c:pt>
                <c:pt idx="212">
                  <c:v>717</c:v>
                </c:pt>
                <c:pt idx="213">
                  <c:v>718</c:v>
                </c:pt>
                <c:pt idx="214">
                  <c:v>719</c:v>
                </c:pt>
                <c:pt idx="215">
                  <c:v>720</c:v>
                </c:pt>
                <c:pt idx="216">
                  <c:v>721</c:v>
                </c:pt>
                <c:pt idx="217">
                  <c:v>722</c:v>
                </c:pt>
                <c:pt idx="218">
                  <c:v>723</c:v>
                </c:pt>
                <c:pt idx="219">
                  <c:v>724</c:v>
                </c:pt>
                <c:pt idx="220">
                  <c:v>725</c:v>
                </c:pt>
                <c:pt idx="221">
                  <c:v>726</c:v>
                </c:pt>
                <c:pt idx="222">
                  <c:v>727</c:v>
                </c:pt>
                <c:pt idx="223">
                  <c:v>728</c:v>
                </c:pt>
                <c:pt idx="224">
                  <c:v>729</c:v>
                </c:pt>
                <c:pt idx="225">
                  <c:v>730</c:v>
                </c:pt>
                <c:pt idx="226">
                  <c:v>731</c:v>
                </c:pt>
                <c:pt idx="227">
                  <c:v>732</c:v>
                </c:pt>
                <c:pt idx="228">
                  <c:v>733</c:v>
                </c:pt>
                <c:pt idx="229">
                  <c:v>734</c:v>
                </c:pt>
                <c:pt idx="230">
                  <c:v>735</c:v>
                </c:pt>
                <c:pt idx="231">
                  <c:v>736</c:v>
                </c:pt>
                <c:pt idx="232">
                  <c:v>737</c:v>
                </c:pt>
                <c:pt idx="233">
                  <c:v>738</c:v>
                </c:pt>
                <c:pt idx="234">
                  <c:v>739</c:v>
                </c:pt>
                <c:pt idx="235">
                  <c:v>740</c:v>
                </c:pt>
                <c:pt idx="236">
                  <c:v>741</c:v>
                </c:pt>
                <c:pt idx="237">
                  <c:v>742</c:v>
                </c:pt>
                <c:pt idx="238">
                  <c:v>743</c:v>
                </c:pt>
                <c:pt idx="239">
                  <c:v>744</c:v>
                </c:pt>
                <c:pt idx="240">
                  <c:v>745</c:v>
                </c:pt>
                <c:pt idx="241">
                  <c:v>746</c:v>
                </c:pt>
                <c:pt idx="242">
                  <c:v>747</c:v>
                </c:pt>
                <c:pt idx="243">
                  <c:v>748</c:v>
                </c:pt>
                <c:pt idx="244">
                  <c:v>749</c:v>
                </c:pt>
                <c:pt idx="245">
                  <c:v>750</c:v>
                </c:pt>
                <c:pt idx="246">
                  <c:v>751</c:v>
                </c:pt>
                <c:pt idx="247">
                  <c:v>752</c:v>
                </c:pt>
              </c:numCache>
            </c:numRef>
          </c:xVal>
          <c:yVal>
            <c:numRef>
              <c:f>Graph!$C$507:$C$752</c:f>
              <c:numCache>
                <c:formatCode>General</c:formatCode>
                <c:ptCount val="246"/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45-4FE5-A5D9-0FEC47FD53AA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Graph!$A$506:$A$753</c:f>
              <c:numCache>
                <c:formatCode>General</c:formatCode>
                <c:ptCount val="248"/>
                <c:pt idx="0">
                  <c:v>505</c:v>
                </c:pt>
                <c:pt idx="1">
                  <c:v>506</c:v>
                </c:pt>
                <c:pt idx="2">
                  <c:v>507</c:v>
                </c:pt>
                <c:pt idx="3">
                  <c:v>508</c:v>
                </c:pt>
                <c:pt idx="4">
                  <c:v>509</c:v>
                </c:pt>
                <c:pt idx="5">
                  <c:v>510</c:v>
                </c:pt>
                <c:pt idx="6">
                  <c:v>511</c:v>
                </c:pt>
                <c:pt idx="7">
                  <c:v>512</c:v>
                </c:pt>
                <c:pt idx="8">
                  <c:v>513</c:v>
                </c:pt>
                <c:pt idx="9">
                  <c:v>514</c:v>
                </c:pt>
                <c:pt idx="10">
                  <c:v>515</c:v>
                </c:pt>
                <c:pt idx="11">
                  <c:v>516</c:v>
                </c:pt>
                <c:pt idx="12">
                  <c:v>517</c:v>
                </c:pt>
                <c:pt idx="13">
                  <c:v>518</c:v>
                </c:pt>
                <c:pt idx="14">
                  <c:v>519</c:v>
                </c:pt>
                <c:pt idx="15">
                  <c:v>520</c:v>
                </c:pt>
                <c:pt idx="16">
                  <c:v>521</c:v>
                </c:pt>
                <c:pt idx="17">
                  <c:v>522</c:v>
                </c:pt>
                <c:pt idx="18">
                  <c:v>523</c:v>
                </c:pt>
                <c:pt idx="19">
                  <c:v>524</c:v>
                </c:pt>
                <c:pt idx="20">
                  <c:v>525</c:v>
                </c:pt>
                <c:pt idx="21">
                  <c:v>526</c:v>
                </c:pt>
                <c:pt idx="22">
                  <c:v>527</c:v>
                </c:pt>
                <c:pt idx="23">
                  <c:v>528</c:v>
                </c:pt>
                <c:pt idx="24">
                  <c:v>529</c:v>
                </c:pt>
                <c:pt idx="25">
                  <c:v>530</c:v>
                </c:pt>
                <c:pt idx="26">
                  <c:v>531</c:v>
                </c:pt>
                <c:pt idx="27">
                  <c:v>532</c:v>
                </c:pt>
                <c:pt idx="28">
                  <c:v>533</c:v>
                </c:pt>
                <c:pt idx="29">
                  <c:v>534</c:v>
                </c:pt>
                <c:pt idx="30">
                  <c:v>535</c:v>
                </c:pt>
                <c:pt idx="31">
                  <c:v>536</c:v>
                </c:pt>
                <c:pt idx="32">
                  <c:v>537</c:v>
                </c:pt>
                <c:pt idx="33">
                  <c:v>538</c:v>
                </c:pt>
                <c:pt idx="34">
                  <c:v>539</c:v>
                </c:pt>
                <c:pt idx="35">
                  <c:v>540</c:v>
                </c:pt>
                <c:pt idx="36">
                  <c:v>541</c:v>
                </c:pt>
                <c:pt idx="37">
                  <c:v>542</c:v>
                </c:pt>
                <c:pt idx="38">
                  <c:v>543</c:v>
                </c:pt>
                <c:pt idx="39">
                  <c:v>544</c:v>
                </c:pt>
                <c:pt idx="40">
                  <c:v>545</c:v>
                </c:pt>
                <c:pt idx="41">
                  <c:v>546</c:v>
                </c:pt>
                <c:pt idx="42">
                  <c:v>547</c:v>
                </c:pt>
                <c:pt idx="43">
                  <c:v>548</c:v>
                </c:pt>
                <c:pt idx="44">
                  <c:v>549</c:v>
                </c:pt>
                <c:pt idx="45">
                  <c:v>550</c:v>
                </c:pt>
                <c:pt idx="46">
                  <c:v>551</c:v>
                </c:pt>
                <c:pt idx="47">
                  <c:v>552</c:v>
                </c:pt>
                <c:pt idx="48">
                  <c:v>553</c:v>
                </c:pt>
                <c:pt idx="49">
                  <c:v>554</c:v>
                </c:pt>
                <c:pt idx="50">
                  <c:v>555</c:v>
                </c:pt>
                <c:pt idx="51">
                  <c:v>556</c:v>
                </c:pt>
                <c:pt idx="52">
                  <c:v>557</c:v>
                </c:pt>
                <c:pt idx="53">
                  <c:v>558</c:v>
                </c:pt>
                <c:pt idx="54">
                  <c:v>559</c:v>
                </c:pt>
                <c:pt idx="55">
                  <c:v>560</c:v>
                </c:pt>
                <c:pt idx="56">
                  <c:v>561</c:v>
                </c:pt>
                <c:pt idx="57">
                  <c:v>562</c:v>
                </c:pt>
                <c:pt idx="58">
                  <c:v>563</c:v>
                </c:pt>
                <c:pt idx="59">
                  <c:v>564</c:v>
                </c:pt>
                <c:pt idx="60">
                  <c:v>565</c:v>
                </c:pt>
                <c:pt idx="61">
                  <c:v>566</c:v>
                </c:pt>
                <c:pt idx="62">
                  <c:v>567</c:v>
                </c:pt>
                <c:pt idx="63">
                  <c:v>568</c:v>
                </c:pt>
                <c:pt idx="64">
                  <c:v>569</c:v>
                </c:pt>
                <c:pt idx="65">
                  <c:v>570</c:v>
                </c:pt>
                <c:pt idx="66">
                  <c:v>571</c:v>
                </c:pt>
                <c:pt idx="67">
                  <c:v>572</c:v>
                </c:pt>
                <c:pt idx="68">
                  <c:v>573</c:v>
                </c:pt>
                <c:pt idx="69">
                  <c:v>574</c:v>
                </c:pt>
                <c:pt idx="70">
                  <c:v>575</c:v>
                </c:pt>
                <c:pt idx="71">
                  <c:v>576</c:v>
                </c:pt>
                <c:pt idx="72">
                  <c:v>577</c:v>
                </c:pt>
                <c:pt idx="73">
                  <c:v>578</c:v>
                </c:pt>
                <c:pt idx="74">
                  <c:v>579</c:v>
                </c:pt>
                <c:pt idx="75">
                  <c:v>580</c:v>
                </c:pt>
                <c:pt idx="76">
                  <c:v>581</c:v>
                </c:pt>
                <c:pt idx="77">
                  <c:v>582</c:v>
                </c:pt>
                <c:pt idx="78">
                  <c:v>583</c:v>
                </c:pt>
                <c:pt idx="79">
                  <c:v>584</c:v>
                </c:pt>
                <c:pt idx="80">
                  <c:v>585</c:v>
                </c:pt>
                <c:pt idx="81">
                  <c:v>586</c:v>
                </c:pt>
                <c:pt idx="82">
                  <c:v>587</c:v>
                </c:pt>
                <c:pt idx="83">
                  <c:v>588</c:v>
                </c:pt>
                <c:pt idx="84">
                  <c:v>589</c:v>
                </c:pt>
                <c:pt idx="85">
                  <c:v>590</c:v>
                </c:pt>
                <c:pt idx="86">
                  <c:v>591</c:v>
                </c:pt>
                <c:pt idx="87">
                  <c:v>592</c:v>
                </c:pt>
                <c:pt idx="88">
                  <c:v>593</c:v>
                </c:pt>
                <c:pt idx="89">
                  <c:v>594</c:v>
                </c:pt>
                <c:pt idx="90">
                  <c:v>595</c:v>
                </c:pt>
                <c:pt idx="91">
                  <c:v>596</c:v>
                </c:pt>
                <c:pt idx="92">
                  <c:v>597</c:v>
                </c:pt>
                <c:pt idx="93">
                  <c:v>598</c:v>
                </c:pt>
                <c:pt idx="94">
                  <c:v>599</c:v>
                </c:pt>
                <c:pt idx="95">
                  <c:v>600</c:v>
                </c:pt>
                <c:pt idx="96">
                  <c:v>601</c:v>
                </c:pt>
                <c:pt idx="97">
                  <c:v>602</c:v>
                </c:pt>
                <c:pt idx="98">
                  <c:v>603</c:v>
                </c:pt>
                <c:pt idx="99">
                  <c:v>604</c:v>
                </c:pt>
                <c:pt idx="100">
                  <c:v>605</c:v>
                </c:pt>
                <c:pt idx="101">
                  <c:v>606</c:v>
                </c:pt>
                <c:pt idx="102">
                  <c:v>607</c:v>
                </c:pt>
                <c:pt idx="103">
                  <c:v>608</c:v>
                </c:pt>
                <c:pt idx="104">
                  <c:v>609</c:v>
                </c:pt>
                <c:pt idx="105">
                  <c:v>610</c:v>
                </c:pt>
                <c:pt idx="106">
                  <c:v>611</c:v>
                </c:pt>
                <c:pt idx="107">
                  <c:v>612</c:v>
                </c:pt>
                <c:pt idx="108">
                  <c:v>613</c:v>
                </c:pt>
                <c:pt idx="109">
                  <c:v>614</c:v>
                </c:pt>
                <c:pt idx="110">
                  <c:v>615</c:v>
                </c:pt>
                <c:pt idx="111">
                  <c:v>616</c:v>
                </c:pt>
                <c:pt idx="112">
                  <c:v>617</c:v>
                </c:pt>
                <c:pt idx="113">
                  <c:v>618</c:v>
                </c:pt>
                <c:pt idx="114">
                  <c:v>619</c:v>
                </c:pt>
                <c:pt idx="115">
                  <c:v>620</c:v>
                </c:pt>
                <c:pt idx="116">
                  <c:v>621</c:v>
                </c:pt>
                <c:pt idx="117">
                  <c:v>622</c:v>
                </c:pt>
                <c:pt idx="118">
                  <c:v>623</c:v>
                </c:pt>
                <c:pt idx="119">
                  <c:v>624</c:v>
                </c:pt>
                <c:pt idx="120">
                  <c:v>625</c:v>
                </c:pt>
                <c:pt idx="121">
                  <c:v>626</c:v>
                </c:pt>
                <c:pt idx="122">
                  <c:v>627</c:v>
                </c:pt>
                <c:pt idx="123">
                  <c:v>628</c:v>
                </c:pt>
                <c:pt idx="124">
                  <c:v>629</c:v>
                </c:pt>
                <c:pt idx="125">
                  <c:v>630</c:v>
                </c:pt>
                <c:pt idx="126">
                  <c:v>631</c:v>
                </c:pt>
                <c:pt idx="127">
                  <c:v>632</c:v>
                </c:pt>
                <c:pt idx="128">
                  <c:v>633</c:v>
                </c:pt>
                <c:pt idx="129">
                  <c:v>634</c:v>
                </c:pt>
                <c:pt idx="130">
                  <c:v>635</c:v>
                </c:pt>
                <c:pt idx="131">
                  <c:v>636</c:v>
                </c:pt>
                <c:pt idx="132">
                  <c:v>637</c:v>
                </c:pt>
                <c:pt idx="133">
                  <c:v>638</c:v>
                </c:pt>
                <c:pt idx="134">
                  <c:v>639</c:v>
                </c:pt>
                <c:pt idx="135">
                  <c:v>640</c:v>
                </c:pt>
                <c:pt idx="136">
                  <c:v>641</c:v>
                </c:pt>
                <c:pt idx="137">
                  <c:v>642</c:v>
                </c:pt>
                <c:pt idx="138">
                  <c:v>643</c:v>
                </c:pt>
                <c:pt idx="139">
                  <c:v>644</c:v>
                </c:pt>
                <c:pt idx="140">
                  <c:v>645</c:v>
                </c:pt>
                <c:pt idx="141">
                  <c:v>646</c:v>
                </c:pt>
                <c:pt idx="142">
                  <c:v>647</c:v>
                </c:pt>
                <c:pt idx="143">
                  <c:v>648</c:v>
                </c:pt>
                <c:pt idx="144">
                  <c:v>649</c:v>
                </c:pt>
                <c:pt idx="145">
                  <c:v>650</c:v>
                </c:pt>
                <c:pt idx="146">
                  <c:v>651</c:v>
                </c:pt>
                <c:pt idx="147">
                  <c:v>652</c:v>
                </c:pt>
                <c:pt idx="148">
                  <c:v>653</c:v>
                </c:pt>
                <c:pt idx="149">
                  <c:v>654</c:v>
                </c:pt>
                <c:pt idx="150">
                  <c:v>655</c:v>
                </c:pt>
                <c:pt idx="151">
                  <c:v>656</c:v>
                </c:pt>
                <c:pt idx="152">
                  <c:v>657</c:v>
                </c:pt>
                <c:pt idx="153">
                  <c:v>658</c:v>
                </c:pt>
                <c:pt idx="154">
                  <c:v>659</c:v>
                </c:pt>
                <c:pt idx="155">
                  <c:v>660</c:v>
                </c:pt>
                <c:pt idx="156">
                  <c:v>661</c:v>
                </c:pt>
                <c:pt idx="157">
                  <c:v>662</c:v>
                </c:pt>
                <c:pt idx="158">
                  <c:v>663</c:v>
                </c:pt>
                <c:pt idx="159">
                  <c:v>664</c:v>
                </c:pt>
                <c:pt idx="160">
                  <c:v>665</c:v>
                </c:pt>
                <c:pt idx="161">
                  <c:v>666</c:v>
                </c:pt>
                <c:pt idx="162">
                  <c:v>667</c:v>
                </c:pt>
                <c:pt idx="163">
                  <c:v>668</c:v>
                </c:pt>
                <c:pt idx="164">
                  <c:v>669</c:v>
                </c:pt>
                <c:pt idx="165">
                  <c:v>670</c:v>
                </c:pt>
                <c:pt idx="166">
                  <c:v>671</c:v>
                </c:pt>
                <c:pt idx="167">
                  <c:v>672</c:v>
                </c:pt>
                <c:pt idx="168">
                  <c:v>673</c:v>
                </c:pt>
                <c:pt idx="169">
                  <c:v>674</c:v>
                </c:pt>
                <c:pt idx="170">
                  <c:v>675</c:v>
                </c:pt>
                <c:pt idx="171">
                  <c:v>676</c:v>
                </c:pt>
                <c:pt idx="172">
                  <c:v>677</c:v>
                </c:pt>
                <c:pt idx="173">
                  <c:v>678</c:v>
                </c:pt>
                <c:pt idx="174">
                  <c:v>679</c:v>
                </c:pt>
                <c:pt idx="175">
                  <c:v>680</c:v>
                </c:pt>
                <c:pt idx="176">
                  <c:v>681</c:v>
                </c:pt>
                <c:pt idx="177">
                  <c:v>682</c:v>
                </c:pt>
                <c:pt idx="178">
                  <c:v>683</c:v>
                </c:pt>
                <c:pt idx="179">
                  <c:v>684</c:v>
                </c:pt>
                <c:pt idx="180">
                  <c:v>685</c:v>
                </c:pt>
                <c:pt idx="181">
                  <c:v>686</c:v>
                </c:pt>
                <c:pt idx="182">
                  <c:v>687</c:v>
                </c:pt>
                <c:pt idx="183">
                  <c:v>688</c:v>
                </c:pt>
                <c:pt idx="184">
                  <c:v>689</c:v>
                </c:pt>
                <c:pt idx="185">
                  <c:v>690</c:v>
                </c:pt>
                <c:pt idx="186">
                  <c:v>691</c:v>
                </c:pt>
                <c:pt idx="187">
                  <c:v>692</c:v>
                </c:pt>
                <c:pt idx="188">
                  <c:v>693</c:v>
                </c:pt>
                <c:pt idx="189">
                  <c:v>694</c:v>
                </c:pt>
                <c:pt idx="190">
                  <c:v>695</c:v>
                </c:pt>
                <c:pt idx="191">
                  <c:v>696</c:v>
                </c:pt>
                <c:pt idx="192">
                  <c:v>697</c:v>
                </c:pt>
                <c:pt idx="193">
                  <c:v>698</c:v>
                </c:pt>
                <c:pt idx="194">
                  <c:v>699</c:v>
                </c:pt>
                <c:pt idx="195">
                  <c:v>700</c:v>
                </c:pt>
                <c:pt idx="196">
                  <c:v>701</c:v>
                </c:pt>
                <c:pt idx="197">
                  <c:v>702</c:v>
                </c:pt>
                <c:pt idx="198">
                  <c:v>703</c:v>
                </c:pt>
                <c:pt idx="199">
                  <c:v>704</c:v>
                </c:pt>
                <c:pt idx="200">
                  <c:v>705</c:v>
                </c:pt>
                <c:pt idx="201">
                  <c:v>706</c:v>
                </c:pt>
                <c:pt idx="202">
                  <c:v>707</c:v>
                </c:pt>
                <c:pt idx="203">
                  <c:v>708</c:v>
                </c:pt>
                <c:pt idx="204">
                  <c:v>709</c:v>
                </c:pt>
                <c:pt idx="205">
                  <c:v>710</c:v>
                </c:pt>
                <c:pt idx="206">
                  <c:v>711</c:v>
                </c:pt>
                <c:pt idx="207">
                  <c:v>712</c:v>
                </c:pt>
                <c:pt idx="208">
                  <c:v>713</c:v>
                </c:pt>
                <c:pt idx="209">
                  <c:v>714</c:v>
                </c:pt>
                <c:pt idx="210">
                  <c:v>715</c:v>
                </c:pt>
                <c:pt idx="211">
                  <c:v>716</c:v>
                </c:pt>
                <c:pt idx="212">
                  <c:v>717</c:v>
                </c:pt>
                <c:pt idx="213">
                  <c:v>718</c:v>
                </c:pt>
                <c:pt idx="214">
                  <c:v>719</c:v>
                </c:pt>
                <c:pt idx="215">
                  <c:v>720</c:v>
                </c:pt>
                <c:pt idx="216">
                  <c:v>721</c:v>
                </c:pt>
                <c:pt idx="217">
                  <c:v>722</c:v>
                </c:pt>
                <c:pt idx="218">
                  <c:v>723</c:v>
                </c:pt>
                <c:pt idx="219">
                  <c:v>724</c:v>
                </c:pt>
                <c:pt idx="220">
                  <c:v>725</c:v>
                </c:pt>
                <c:pt idx="221">
                  <c:v>726</c:v>
                </c:pt>
                <c:pt idx="222">
                  <c:v>727</c:v>
                </c:pt>
                <c:pt idx="223">
                  <c:v>728</c:v>
                </c:pt>
                <c:pt idx="224">
                  <c:v>729</c:v>
                </c:pt>
                <c:pt idx="225">
                  <c:v>730</c:v>
                </c:pt>
                <c:pt idx="226">
                  <c:v>731</c:v>
                </c:pt>
                <c:pt idx="227">
                  <c:v>732</c:v>
                </c:pt>
                <c:pt idx="228">
                  <c:v>733</c:v>
                </c:pt>
                <c:pt idx="229">
                  <c:v>734</c:v>
                </c:pt>
                <c:pt idx="230">
                  <c:v>735</c:v>
                </c:pt>
                <c:pt idx="231">
                  <c:v>736</c:v>
                </c:pt>
                <c:pt idx="232">
                  <c:v>737</c:v>
                </c:pt>
                <c:pt idx="233">
                  <c:v>738</c:v>
                </c:pt>
                <c:pt idx="234">
                  <c:v>739</c:v>
                </c:pt>
                <c:pt idx="235">
                  <c:v>740</c:v>
                </c:pt>
                <c:pt idx="236">
                  <c:v>741</c:v>
                </c:pt>
                <c:pt idx="237">
                  <c:v>742</c:v>
                </c:pt>
                <c:pt idx="238">
                  <c:v>743</c:v>
                </c:pt>
                <c:pt idx="239">
                  <c:v>744</c:v>
                </c:pt>
                <c:pt idx="240">
                  <c:v>745</c:v>
                </c:pt>
                <c:pt idx="241">
                  <c:v>746</c:v>
                </c:pt>
                <c:pt idx="242">
                  <c:v>747</c:v>
                </c:pt>
                <c:pt idx="243">
                  <c:v>748</c:v>
                </c:pt>
                <c:pt idx="244">
                  <c:v>749</c:v>
                </c:pt>
                <c:pt idx="245">
                  <c:v>750</c:v>
                </c:pt>
                <c:pt idx="246">
                  <c:v>751</c:v>
                </c:pt>
                <c:pt idx="247">
                  <c:v>752</c:v>
                </c:pt>
              </c:numCache>
            </c:numRef>
          </c:xVal>
          <c:yVal>
            <c:numRef>
              <c:f>Graph!$E$507:$E$752</c:f>
              <c:numCache>
                <c:formatCode>General</c:formatCode>
                <c:ptCount val="246"/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45-4FE5-A5D9-0FEC47FD53AA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Graph!$A$506:$A$753</c:f>
              <c:numCache>
                <c:formatCode>General</c:formatCode>
                <c:ptCount val="248"/>
                <c:pt idx="0">
                  <c:v>505</c:v>
                </c:pt>
                <c:pt idx="1">
                  <c:v>506</c:v>
                </c:pt>
                <c:pt idx="2">
                  <c:v>507</c:v>
                </c:pt>
                <c:pt idx="3">
                  <c:v>508</c:v>
                </c:pt>
                <c:pt idx="4">
                  <c:v>509</c:v>
                </c:pt>
                <c:pt idx="5">
                  <c:v>510</c:v>
                </c:pt>
                <c:pt idx="6">
                  <c:v>511</c:v>
                </c:pt>
                <c:pt idx="7">
                  <c:v>512</c:v>
                </c:pt>
                <c:pt idx="8">
                  <c:v>513</c:v>
                </c:pt>
                <c:pt idx="9">
                  <c:v>514</c:v>
                </c:pt>
                <c:pt idx="10">
                  <c:v>515</c:v>
                </c:pt>
                <c:pt idx="11">
                  <c:v>516</c:v>
                </c:pt>
                <c:pt idx="12">
                  <c:v>517</c:v>
                </c:pt>
                <c:pt idx="13">
                  <c:v>518</c:v>
                </c:pt>
                <c:pt idx="14">
                  <c:v>519</c:v>
                </c:pt>
                <c:pt idx="15">
                  <c:v>520</c:v>
                </c:pt>
                <c:pt idx="16">
                  <c:v>521</c:v>
                </c:pt>
                <c:pt idx="17">
                  <c:v>522</c:v>
                </c:pt>
                <c:pt idx="18">
                  <c:v>523</c:v>
                </c:pt>
                <c:pt idx="19">
                  <c:v>524</c:v>
                </c:pt>
                <c:pt idx="20">
                  <c:v>525</c:v>
                </c:pt>
                <c:pt idx="21">
                  <c:v>526</c:v>
                </c:pt>
                <c:pt idx="22">
                  <c:v>527</c:v>
                </c:pt>
                <c:pt idx="23">
                  <c:v>528</c:v>
                </c:pt>
                <c:pt idx="24">
                  <c:v>529</c:v>
                </c:pt>
                <c:pt idx="25">
                  <c:v>530</c:v>
                </c:pt>
                <c:pt idx="26">
                  <c:v>531</c:v>
                </c:pt>
                <c:pt idx="27">
                  <c:v>532</c:v>
                </c:pt>
                <c:pt idx="28">
                  <c:v>533</c:v>
                </c:pt>
                <c:pt idx="29">
                  <c:v>534</c:v>
                </c:pt>
                <c:pt idx="30">
                  <c:v>535</c:v>
                </c:pt>
                <c:pt idx="31">
                  <c:v>536</c:v>
                </c:pt>
                <c:pt idx="32">
                  <c:v>537</c:v>
                </c:pt>
                <c:pt idx="33">
                  <c:v>538</c:v>
                </c:pt>
                <c:pt idx="34">
                  <c:v>539</c:v>
                </c:pt>
                <c:pt idx="35">
                  <c:v>540</c:v>
                </c:pt>
                <c:pt idx="36">
                  <c:v>541</c:v>
                </c:pt>
                <c:pt idx="37">
                  <c:v>542</c:v>
                </c:pt>
                <c:pt idx="38">
                  <c:v>543</c:v>
                </c:pt>
                <c:pt idx="39">
                  <c:v>544</c:v>
                </c:pt>
                <c:pt idx="40">
                  <c:v>545</c:v>
                </c:pt>
                <c:pt idx="41">
                  <c:v>546</c:v>
                </c:pt>
                <c:pt idx="42">
                  <c:v>547</c:v>
                </c:pt>
                <c:pt idx="43">
                  <c:v>548</c:v>
                </c:pt>
                <c:pt idx="44">
                  <c:v>549</c:v>
                </c:pt>
                <c:pt idx="45">
                  <c:v>550</c:v>
                </c:pt>
                <c:pt idx="46">
                  <c:v>551</c:v>
                </c:pt>
                <c:pt idx="47">
                  <c:v>552</c:v>
                </c:pt>
                <c:pt idx="48">
                  <c:v>553</c:v>
                </c:pt>
                <c:pt idx="49">
                  <c:v>554</c:v>
                </c:pt>
                <c:pt idx="50">
                  <c:v>555</c:v>
                </c:pt>
                <c:pt idx="51">
                  <c:v>556</c:v>
                </c:pt>
                <c:pt idx="52">
                  <c:v>557</c:v>
                </c:pt>
                <c:pt idx="53">
                  <c:v>558</c:v>
                </c:pt>
                <c:pt idx="54">
                  <c:v>559</c:v>
                </c:pt>
                <c:pt idx="55">
                  <c:v>560</c:v>
                </c:pt>
                <c:pt idx="56">
                  <c:v>561</c:v>
                </c:pt>
                <c:pt idx="57">
                  <c:v>562</c:v>
                </c:pt>
                <c:pt idx="58">
                  <c:v>563</c:v>
                </c:pt>
                <c:pt idx="59">
                  <c:v>564</c:v>
                </c:pt>
                <c:pt idx="60">
                  <c:v>565</c:v>
                </c:pt>
                <c:pt idx="61">
                  <c:v>566</c:v>
                </c:pt>
                <c:pt idx="62">
                  <c:v>567</c:v>
                </c:pt>
                <c:pt idx="63">
                  <c:v>568</c:v>
                </c:pt>
                <c:pt idx="64">
                  <c:v>569</c:v>
                </c:pt>
                <c:pt idx="65">
                  <c:v>570</c:v>
                </c:pt>
                <c:pt idx="66">
                  <c:v>571</c:v>
                </c:pt>
                <c:pt idx="67">
                  <c:v>572</c:v>
                </c:pt>
                <c:pt idx="68">
                  <c:v>573</c:v>
                </c:pt>
                <c:pt idx="69">
                  <c:v>574</c:v>
                </c:pt>
                <c:pt idx="70">
                  <c:v>575</c:v>
                </c:pt>
                <c:pt idx="71">
                  <c:v>576</c:v>
                </c:pt>
                <c:pt idx="72">
                  <c:v>577</c:v>
                </c:pt>
                <c:pt idx="73">
                  <c:v>578</c:v>
                </c:pt>
                <c:pt idx="74">
                  <c:v>579</c:v>
                </c:pt>
                <c:pt idx="75">
                  <c:v>580</c:v>
                </c:pt>
                <c:pt idx="76">
                  <c:v>581</c:v>
                </c:pt>
                <c:pt idx="77">
                  <c:v>582</c:v>
                </c:pt>
                <c:pt idx="78">
                  <c:v>583</c:v>
                </c:pt>
                <c:pt idx="79">
                  <c:v>584</c:v>
                </c:pt>
                <c:pt idx="80">
                  <c:v>585</c:v>
                </c:pt>
                <c:pt idx="81">
                  <c:v>586</c:v>
                </c:pt>
                <c:pt idx="82">
                  <c:v>587</c:v>
                </c:pt>
                <c:pt idx="83">
                  <c:v>588</c:v>
                </c:pt>
                <c:pt idx="84">
                  <c:v>589</c:v>
                </c:pt>
                <c:pt idx="85">
                  <c:v>590</c:v>
                </c:pt>
                <c:pt idx="86">
                  <c:v>591</c:v>
                </c:pt>
                <c:pt idx="87">
                  <c:v>592</c:v>
                </c:pt>
                <c:pt idx="88">
                  <c:v>593</c:v>
                </c:pt>
                <c:pt idx="89">
                  <c:v>594</c:v>
                </c:pt>
                <c:pt idx="90">
                  <c:v>595</c:v>
                </c:pt>
                <c:pt idx="91">
                  <c:v>596</c:v>
                </c:pt>
                <c:pt idx="92">
                  <c:v>597</c:v>
                </c:pt>
                <c:pt idx="93">
                  <c:v>598</c:v>
                </c:pt>
                <c:pt idx="94">
                  <c:v>599</c:v>
                </c:pt>
                <c:pt idx="95">
                  <c:v>600</c:v>
                </c:pt>
                <c:pt idx="96">
                  <c:v>601</c:v>
                </c:pt>
                <c:pt idx="97">
                  <c:v>602</c:v>
                </c:pt>
                <c:pt idx="98">
                  <c:v>603</c:v>
                </c:pt>
                <c:pt idx="99">
                  <c:v>604</c:v>
                </c:pt>
                <c:pt idx="100">
                  <c:v>605</c:v>
                </c:pt>
                <c:pt idx="101">
                  <c:v>606</c:v>
                </c:pt>
                <c:pt idx="102">
                  <c:v>607</c:v>
                </c:pt>
                <c:pt idx="103">
                  <c:v>608</c:v>
                </c:pt>
                <c:pt idx="104">
                  <c:v>609</c:v>
                </c:pt>
                <c:pt idx="105">
                  <c:v>610</c:v>
                </c:pt>
                <c:pt idx="106">
                  <c:v>611</c:v>
                </c:pt>
                <c:pt idx="107">
                  <c:v>612</c:v>
                </c:pt>
                <c:pt idx="108">
                  <c:v>613</c:v>
                </c:pt>
                <c:pt idx="109">
                  <c:v>614</c:v>
                </c:pt>
                <c:pt idx="110">
                  <c:v>615</c:v>
                </c:pt>
                <c:pt idx="111">
                  <c:v>616</c:v>
                </c:pt>
                <c:pt idx="112">
                  <c:v>617</c:v>
                </c:pt>
                <c:pt idx="113">
                  <c:v>618</c:v>
                </c:pt>
                <c:pt idx="114">
                  <c:v>619</c:v>
                </c:pt>
                <c:pt idx="115">
                  <c:v>620</c:v>
                </c:pt>
                <c:pt idx="116">
                  <c:v>621</c:v>
                </c:pt>
                <c:pt idx="117">
                  <c:v>622</c:v>
                </c:pt>
                <c:pt idx="118">
                  <c:v>623</c:v>
                </c:pt>
                <c:pt idx="119">
                  <c:v>624</c:v>
                </c:pt>
                <c:pt idx="120">
                  <c:v>625</c:v>
                </c:pt>
                <c:pt idx="121">
                  <c:v>626</c:v>
                </c:pt>
                <c:pt idx="122">
                  <c:v>627</c:v>
                </c:pt>
                <c:pt idx="123">
                  <c:v>628</c:v>
                </c:pt>
                <c:pt idx="124">
                  <c:v>629</c:v>
                </c:pt>
                <c:pt idx="125">
                  <c:v>630</c:v>
                </c:pt>
                <c:pt idx="126">
                  <c:v>631</c:v>
                </c:pt>
                <c:pt idx="127">
                  <c:v>632</c:v>
                </c:pt>
                <c:pt idx="128">
                  <c:v>633</c:v>
                </c:pt>
                <c:pt idx="129">
                  <c:v>634</c:v>
                </c:pt>
                <c:pt idx="130">
                  <c:v>635</c:v>
                </c:pt>
                <c:pt idx="131">
                  <c:v>636</c:v>
                </c:pt>
                <c:pt idx="132">
                  <c:v>637</c:v>
                </c:pt>
                <c:pt idx="133">
                  <c:v>638</c:v>
                </c:pt>
                <c:pt idx="134">
                  <c:v>639</c:v>
                </c:pt>
                <c:pt idx="135">
                  <c:v>640</c:v>
                </c:pt>
                <c:pt idx="136">
                  <c:v>641</c:v>
                </c:pt>
                <c:pt idx="137">
                  <c:v>642</c:v>
                </c:pt>
                <c:pt idx="138">
                  <c:v>643</c:v>
                </c:pt>
                <c:pt idx="139">
                  <c:v>644</c:v>
                </c:pt>
                <c:pt idx="140">
                  <c:v>645</c:v>
                </c:pt>
                <c:pt idx="141">
                  <c:v>646</c:v>
                </c:pt>
                <c:pt idx="142">
                  <c:v>647</c:v>
                </c:pt>
                <c:pt idx="143">
                  <c:v>648</c:v>
                </c:pt>
                <c:pt idx="144">
                  <c:v>649</c:v>
                </c:pt>
                <c:pt idx="145">
                  <c:v>650</c:v>
                </c:pt>
                <c:pt idx="146">
                  <c:v>651</c:v>
                </c:pt>
                <c:pt idx="147">
                  <c:v>652</c:v>
                </c:pt>
                <c:pt idx="148">
                  <c:v>653</c:v>
                </c:pt>
                <c:pt idx="149">
                  <c:v>654</c:v>
                </c:pt>
                <c:pt idx="150">
                  <c:v>655</c:v>
                </c:pt>
                <c:pt idx="151">
                  <c:v>656</c:v>
                </c:pt>
                <c:pt idx="152">
                  <c:v>657</c:v>
                </c:pt>
                <c:pt idx="153">
                  <c:v>658</c:v>
                </c:pt>
                <c:pt idx="154">
                  <c:v>659</c:v>
                </c:pt>
                <c:pt idx="155">
                  <c:v>660</c:v>
                </c:pt>
                <c:pt idx="156">
                  <c:v>661</c:v>
                </c:pt>
                <c:pt idx="157">
                  <c:v>662</c:v>
                </c:pt>
                <c:pt idx="158">
                  <c:v>663</c:v>
                </c:pt>
                <c:pt idx="159">
                  <c:v>664</c:v>
                </c:pt>
                <c:pt idx="160">
                  <c:v>665</c:v>
                </c:pt>
                <c:pt idx="161">
                  <c:v>666</c:v>
                </c:pt>
                <c:pt idx="162">
                  <c:v>667</c:v>
                </c:pt>
                <c:pt idx="163">
                  <c:v>668</c:v>
                </c:pt>
                <c:pt idx="164">
                  <c:v>669</c:v>
                </c:pt>
                <c:pt idx="165">
                  <c:v>670</c:v>
                </c:pt>
                <c:pt idx="166">
                  <c:v>671</c:v>
                </c:pt>
                <c:pt idx="167">
                  <c:v>672</c:v>
                </c:pt>
                <c:pt idx="168">
                  <c:v>673</c:v>
                </c:pt>
                <c:pt idx="169">
                  <c:v>674</c:v>
                </c:pt>
                <c:pt idx="170">
                  <c:v>675</c:v>
                </c:pt>
                <c:pt idx="171">
                  <c:v>676</c:v>
                </c:pt>
                <c:pt idx="172">
                  <c:v>677</c:v>
                </c:pt>
                <c:pt idx="173">
                  <c:v>678</c:v>
                </c:pt>
                <c:pt idx="174">
                  <c:v>679</c:v>
                </c:pt>
                <c:pt idx="175">
                  <c:v>680</c:v>
                </c:pt>
                <c:pt idx="176">
                  <c:v>681</c:v>
                </c:pt>
                <c:pt idx="177">
                  <c:v>682</c:v>
                </c:pt>
                <c:pt idx="178">
                  <c:v>683</c:v>
                </c:pt>
                <c:pt idx="179">
                  <c:v>684</c:v>
                </c:pt>
                <c:pt idx="180">
                  <c:v>685</c:v>
                </c:pt>
                <c:pt idx="181">
                  <c:v>686</c:v>
                </c:pt>
                <c:pt idx="182">
                  <c:v>687</c:v>
                </c:pt>
                <c:pt idx="183">
                  <c:v>688</c:v>
                </c:pt>
                <c:pt idx="184">
                  <c:v>689</c:v>
                </c:pt>
                <c:pt idx="185">
                  <c:v>690</c:v>
                </c:pt>
                <c:pt idx="186">
                  <c:v>691</c:v>
                </c:pt>
                <c:pt idx="187">
                  <c:v>692</c:v>
                </c:pt>
                <c:pt idx="188">
                  <c:v>693</c:v>
                </c:pt>
                <c:pt idx="189">
                  <c:v>694</c:v>
                </c:pt>
                <c:pt idx="190">
                  <c:v>695</c:v>
                </c:pt>
                <c:pt idx="191">
                  <c:v>696</c:v>
                </c:pt>
                <c:pt idx="192">
                  <c:v>697</c:v>
                </c:pt>
                <c:pt idx="193">
                  <c:v>698</c:v>
                </c:pt>
                <c:pt idx="194">
                  <c:v>699</c:v>
                </c:pt>
                <c:pt idx="195">
                  <c:v>700</c:v>
                </c:pt>
                <c:pt idx="196">
                  <c:v>701</c:v>
                </c:pt>
                <c:pt idx="197">
                  <c:v>702</c:v>
                </c:pt>
                <c:pt idx="198">
                  <c:v>703</c:v>
                </c:pt>
                <c:pt idx="199">
                  <c:v>704</c:v>
                </c:pt>
                <c:pt idx="200">
                  <c:v>705</c:v>
                </c:pt>
                <c:pt idx="201">
                  <c:v>706</c:v>
                </c:pt>
                <c:pt idx="202">
                  <c:v>707</c:v>
                </c:pt>
                <c:pt idx="203">
                  <c:v>708</c:v>
                </c:pt>
                <c:pt idx="204">
                  <c:v>709</c:v>
                </c:pt>
                <c:pt idx="205">
                  <c:v>710</c:v>
                </c:pt>
                <c:pt idx="206">
                  <c:v>711</c:v>
                </c:pt>
                <c:pt idx="207">
                  <c:v>712</c:v>
                </c:pt>
                <c:pt idx="208">
                  <c:v>713</c:v>
                </c:pt>
                <c:pt idx="209">
                  <c:v>714</c:v>
                </c:pt>
                <c:pt idx="210">
                  <c:v>715</c:v>
                </c:pt>
                <c:pt idx="211">
                  <c:v>716</c:v>
                </c:pt>
                <c:pt idx="212">
                  <c:v>717</c:v>
                </c:pt>
                <c:pt idx="213">
                  <c:v>718</c:v>
                </c:pt>
                <c:pt idx="214">
                  <c:v>719</c:v>
                </c:pt>
                <c:pt idx="215">
                  <c:v>720</c:v>
                </c:pt>
                <c:pt idx="216">
                  <c:v>721</c:v>
                </c:pt>
                <c:pt idx="217">
                  <c:v>722</c:v>
                </c:pt>
                <c:pt idx="218">
                  <c:v>723</c:v>
                </c:pt>
                <c:pt idx="219">
                  <c:v>724</c:v>
                </c:pt>
                <c:pt idx="220">
                  <c:v>725</c:v>
                </c:pt>
                <c:pt idx="221">
                  <c:v>726</c:v>
                </c:pt>
                <c:pt idx="222">
                  <c:v>727</c:v>
                </c:pt>
                <c:pt idx="223">
                  <c:v>728</c:v>
                </c:pt>
                <c:pt idx="224">
                  <c:v>729</c:v>
                </c:pt>
                <c:pt idx="225">
                  <c:v>730</c:v>
                </c:pt>
                <c:pt idx="226">
                  <c:v>731</c:v>
                </c:pt>
                <c:pt idx="227">
                  <c:v>732</c:v>
                </c:pt>
                <c:pt idx="228">
                  <c:v>733</c:v>
                </c:pt>
                <c:pt idx="229">
                  <c:v>734</c:v>
                </c:pt>
                <c:pt idx="230">
                  <c:v>735</c:v>
                </c:pt>
                <c:pt idx="231">
                  <c:v>736</c:v>
                </c:pt>
                <c:pt idx="232">
                  <c:v>737</c:v>
                </c:pt>
                <c:pt idx="233">
                  <c:v>738</c:v>
                </c:pt>
                <c:pt idx="234">
                  <c:v>739</c:v>
                </c:pt>
                <c:pt idx="235">
                  <c:v>740</c:v>
                </c:pt>
                <c:pt idx="236">
                  <c:v>741</c:v>
                </c:pt>
                <c:pt idx="237">
                  <c:v>742</c:v>
                </c:pt>
                <c:pt idx="238">
                  <c:v>743</c:v>
                </c:pt>
                <c:pt idx="239">
                  <c:v>744</c:v>
                </c:pt>
                <c:pt idx="240">
                  <c:v>745</c:v>
                </c:pt>
                <c:pt idx="241">
                  <c:v>746</c:v>
                </c:pt>
                <c:pt idx="242">
                  <c:v>747</c:v>
                </c:pt>
                <c:pt idx="243">
                  <c:v>748</c:v>
                </c:pt>
                <c:pt idx="244">
                  <c:v>749</c:v>
                </c:pt>
                <c:pt idx="245">
                  <c:v>750</c:v>
                </c:pt>
                <c:pt idx="246">
                  <c:v>751</c:v>
                </c:pt>
                <c:pt idx="247">
                  <c:v>752</c:v>
                </c:pt>
              </c:numCache>
            </c:numRef>
          </c:xVal>
          <c:yVal>
            <c:numRef>
              <c:f>Graph!$G$507:$G$752</c:f>
              <c:numCache>
                <c:formatCode>General</c:formatCode>
                <c:ptCount val="2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145-4FE5-A5D9-0FEC47FD53AA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Graph!$A$506:$A$753</c:f>
              <c:numCache>
                <c:formatCode>General</c:formatCode>
                <c:ptCount val="248"/>
                <c:pt idx="0">
                  <c:v>505</c:v>
                </c:pt>
                <c:pt idx="1">
                  <c:v>506</c:v>
                </c:pt>
                <c:pt idx="2">
                  <c:v>507</c:v>
                </c:pt>
                <c:pt idx="3">
                  <c:v>508</c:v>
                </c:pt>
                <c:pt idx="4">
                  <c:v>509</c:v>
                </c:pt>
                <c:pt idx="5">
                  <c:v>510</c:v>
                </c:pt>
                <c:pt idx="6">
                  <c:v>511</c:v>
                </c:pt>
                <c:pt idx="7">
                  <c:v>512</c:v>
                </c:pt>
                <c:pt idx="8">
                  <c:v>513</c:v>
                </c:pt>
                <c:pt idx="9">
                  <c:v>514</c:v>
                </c:pt>
                <c:pt idx="10">
                  <c:v>515</c:v>
                </c:pt>
                <c:pt idx="11">
                  <c:v>516</c:v>
                </c:pt>
                <c:pt idx="12">
                  <c:v>517</c:v>
                </c:pt>
                <c:pt idx="13">
                  <c:v>518</c:v>
                </c:pt>
                <c:pt idx="14">
                  <c:v>519</c:v>
                </c:pt>
                <c:pt idx="15">
                  <c:v>520</c:v>
                </c:pt>
                <c:pt idx="16">
                  <c:v>521</c:v>
                </c:pt>
                <c:pt idx="17">
                  <c:v>522</c:v>
                </c:pt>
                <c:pt idx="18">
                  <c:v>523</c:v>
                </c:pt>
                <c:pt idx="19">
                  <c:v>524</c:v>
                </c:pt>
                <c:pt idx="20">
                  <c:v>525</c:v>
                </c:pt>
                <c:pt idx="21">
                  <c:v>526</c:v>
                </c:pt>
                <c:pt idx="22">
                  <c:v>527</c:v>
                </c:pt>
                <c:pt idx="23">
                  <c:v>528</c:v>
                </c:pt>
                <c:pt idx="24">
                  <c:v>529</c:v>
                </c:pt>
                <c:pt idx="25">
                  <c:v>530</c:v>
                </c:pt>
                <c:pt idx="26">
                  <c:v>531</c:v>
                </c:pt>
                <c:pt idx="27">
                  <c:v>532</c:v>
                </c:pt>
                <c:pt idx="28">
                  <c:v>533</c:v>
                </c:pt>
                <c:pt idx="29">
                  <c:v>534</c:v>
                </c:pt>
                <c:pt idx="30">
                  <c:v>535</c:v>
                </c:pt>
                <c:pt idx="31">
                  <c:v>536</c:v>
                </c:pt>
                <c:pt idx="32">
                  <c:v>537</c:v>
                </c:pt>
                <c:pt idx="33">
                  <c:v>538</c:v>
                </c:pt>
                <c:pt idx="34">
                  <c:v>539</c:v>
                </c:pt>
                <c:pt idx="35">
                  <c:v>540</c:v>
                </c:pt>
                <c:pt idx="36">
                  <c:v>541</c:v>
                </c:pt>
                <c:pt idx="37">
                  <c:v>542</c:v>
                </c:pt>
                <c:pt idx="38">
                  <c:v>543</c:v>
                </c:pt>
                <c:pt idx="39">
                  <c:v>544</c:v>
                </c:pt>
                <c:pt idx="40">
                  <c:v>545</c:v>
                </c:pt>
                <c:pt idx="41">
                  <c:v>546</c:v>
                </c:pt>
                <c:pt idx="42">
                  <c:v>547</c:v>
                </c:pt>
                <c:pt idx="43">
                  <c:v>548</c:v>
                </c:pt>
                <c:pt idx="44">
                  <c:v>549</c:v>
                </c:pt>
                <c:pt idx="45">
                  <c:v>550</c:v>
                </c:pt>
                <c:pt idx="46">
                  <c:v>551</c:v>
                </c:pt>
                <c:pt idx="47">
                  <c:v>552</c:v>
                </c:pt>
                <c:pt idx="48">
                  <c:v>553</c:v>
                </c:pt>
                <c:pt idx="49">
                  <c:v>554</c:v>
                </c:pt>
                <c:pt idx="50">
                  <c:v>555</c:v>
                </c:pt>
                <c:pt idx="51">
                  <c:v>556</c:v>
                </c:pt>
                <c:pt idx="52">
                  <c:v>557</c:v>
                </c:pt>
                <c:pt idx="53">
                  <c:v>558</c:v>
                </c:pt>
                <c:pt idx="54">
                  <c:v>559</c:v>
                </c:pt>
                <c:pt idx="55">
                  <c:v>560</c:v>
                </c:pt>
                <c:pt idx="56">
                  <c:v>561</c:v>
                </c:pt>
                <c:pt idx="57">
                  <c:v>562</c:v>
                </c:pt>
                <c:pt idx="58">
                  <c:v>563</c:v>
                </c:pt>
                <c:pt idx="59">
                  <c:v>564</c:v>
                </c:pt>
                <c:pt idx="60">
                  <c:v>565</c:v>
                </c:pt>
                <c:pt idx="61">
                  <c:v>566</c:v>
                </c:pt>
                <c:pt idx="62">
                  <c:v>567</c:v>
                </c:pt>
                <c:pt idx="63">
                  <c:v>568</c:v>
                </c:pt>
                <c:pt idx="64">
                  <c:v>569</c:v>
                </c:pt>
                <c:pt idx="65">
                  <c:v>570</c:v>
                </c:pt>
                <c:pt idx="66">
                  <c:v>571</c:v>
                </c:pt>
                <c:pt idx="67">
                  <c:v>572</c:v>
                </c:pt>
                <c:pt idx="68">
                  <c:v>573</c:v>
                </c:pt>
                <c:pt idx="69">
                  <c:v>574</c:v>
                </c:pt>
                <c:pt idx="70">
                  <c:v>575</c:v>
                </c:pt>
                <c:pt idx="71">
                  <c:v>576</c:v>
                </c:pt>
                <c:pt idx="72">
                  <c:v>577</c:v>
                </c:pt>
                <c:pt idx="73">
                  <c:v>578</c:v>
                </c:pt>
                <c:pt idx="74">
                  <c:v>579</c:v>
                </c:pt>
                <c:pt idx="75">
                  <c:v>580</c:v>
                </c:pt>
                <c:pt idx="76">
                  <c:v>581</c:v>
                </c:pt>
                <c:pt idx="77">
                  <c:v>582</c:v>
                </c:pt>
                <c:pt idx="78">
                  <c:v>583</c:v>
                </c:pt>
                <c:pt idx="79">
                  <c:v>584</c:v>
                </c:pt>
                <c:pt idx="80">
                  <c:v>585</c:v>
                </c:pt>
                <c:pt idx="81">
                  <c:v>586</c:v>
                </c:pt>
                <c:pt idx="82">
                  <c:v>587</c:v>
                </c:pt>
                <c:pt idx="83">
                  <c:v>588</c:v>
                </c:pt>
                <c:pt idx="84">
                  <c:v>589</c:v>
                </c:pt>
                <c:pt idx="85">
                  <c:v>590</c:v>
                </c:pt>
                <c:pt idx="86">
                  <c:v>591</c:v>
                </c:pt>
                <c:pt idx="87">
                  <c:v>592</c:v>
                </c:pt>
                <c:pt idx="88">
                  <c:v>593</c:v>
                </c:pt>
                <c:pt idx="89">
                  <c:v>594</c:v>
                </c:pt>
                <c:pt idx="90">
                  <c:v>595</c:v>
                </c:pt>
                <c:pt idx="91">
                  <c:v>596</c:v>
                </c:pt>
                <c:pt idx="92">
                  <c:v>597</c:v>
                </c:pt>
                <c:pt idx="93">
                  <c:v>598</c:v>
                </c:pt>
                <c:pt idx="94">
                  <c:v>599</c:v>
                </c:pt>
                <c:pt idx="95">
                  <c:v>600</c:v>
                </c:pt>
                <c:pt idx="96">
                  <c:v>601</c:v>
                </c:pt>
                <c:pt idx="97">
                  <c:v>602</c:v>
                </c:pt>
                <c:pt idx="98">
                  <c:v>603</c:v>
                </c:pt>
                <c:pt idx="99">
                  <c:v>604</c:v>
                </c:pt>
                <c:pt idx="100">
                  <c:v>605</c:v>
                </c:pt>
                <c:pt idx="101">
                  <c:v>606</c:v>
                </c:pt>
                <c:pt idx="102">
                  <c:v>607</c:v>
                </c:pt>
                <c:pt idx="103">
                  <c:v>608</c:v>
                </c:pt>
                <c:pt idx="104">
                  <c:v>609</c:v>
                </c:pt>
                <c:pt idx="105">
                  <c:v>610</c:v>
                </c:pt>
                <c:pt idx="106">
                  <c:v>611</c:v>
                </c:pt>
                <c:pt idx="107">
                  <c:v>612</c:v>
                </c:pt>
                <c:pt idx="108">
                  <c:v>613</c:v>
                </c:pt>
                <c:pt idx="109">
                  <c:v>614</c:v>
                </c:pt>
                <c:pt idx="110">
                  <c:v>615</c:v>
                </c:pt>
                <c:pt idx="111">
                  <c:v>616</c:v>
                </c:pt>
                <c:pt idx="112">
                  <c:v>617</c:v>
                </c:pt>
                <c:pt idx="113">
                  <c:v>618</c:v>
                </c:pt>
                <c:pt idx="114">
                  <c:v>619</c:v>
                </c:pt>
                <c:pt idx="115">
                  <c:v>620</c:v>
                </c:pt>
                <c:pt idx="116">
                  <c:v>621</c:v>
                </c:pt>
                <c:pt idx="117">
                  <c:v>622</c:v>
                </c:pt>
                <c:pt idx="118">
                  <c:v>623</c:v>
                </c:pt>
                <c:pt idx="119">
                  <c:v>624</c:v>
                </c:pt>
                <c:pt idx="120">
                  <c:v>625</c:v>
                </c:pt>
                <c:pt idx="121">
                  <c:v>626</c:v>
                </c:pt>
                <c:pt idx="122">
                  <c:v>627</c:v>
                </c:pt>
                <c:pt idx="123">
                  <c:v>628</c:v>
                </c:pt>
                <c:pt idx="124">
                  <c:v>629</c:v>
                </c:pt>
                <c:pt idx="125">
                  <c:v>630</c:v>
                </c:pt>
                <c:pt idx="126">
                  <c:v>631</c:v>
                </c:pt>
                <c:pt idx="127">
                  <c:v>632</c:v>
                </c:pt>
                <c:pt idx="128">
                  <c:v>633</c:v>
                </c:pt>
                <c:pt idx="129">
                  <c:v>634</c:v>
                </c:pt>
                <c:pt idx="130">
                  <c:v>635</c:v>
                </c:pt>
                <c:pt idx="131">
                  <c:v>636</c:v>
                </c:pt>
                <c:pt idx="132">
                  <c:v>637</c:v>
                </c:pt>
                <c:pt idx="133">
                  <c:v>638</c:v>
                </c:pt>
                <c:pt idx="134">
                  <c:v>639</c:v>
                </c:pt>
                <c:pt idx="135">
                  <c:v>640</c:v>
                </c:pt>
                <c:pt idx="136">
                  <c:v>641</c:v>
                </c:pt>
                <c:pt idx="137">
                  <c:v>642</c:v>
                </c:pt>
                <c:pt idx="138">
                  <c:v>643</c:v>
                </c:pt>
                <c:pt idx="139">
                  <c:v>644</c:v>
                </c:pt>
                <c:pt idx="140">
                  <c:v>645</c:v>
                </c:pt>
                <c:pt idx="141">
                  <c:v>646</c:v>
                </c:pt>
                <c:pt idx="142">
                  <c:v>647</c:v>
                </c:pt>
                <c:pt idx="143">
                  <c:v>648</c:v>
                </c:pt>
                <c:pt idx="144">
                  <c:v>649</c:v>
                </c:pt>
                <c:pt idx="145">
                  <c:v>650</c:v>
                </c:pt>
                <c:pt idx="146">
                  <c:v>651</c:v>
                </c:pt>
                <c:pt idx="147">
                  <c:v>652</c:v>
                </c:pt>
                <c:pt idx="148">
                  <c:v>653</c:v>
                </c:pt>
                <c:pt idx="149">
                  <c:v>654</c:v>
                </c:pt>
                <c:pt idx="150">
                  <c:v>655</c:v>
                </c:pt>
                <c:pt idx="151">
                  <c:v>656</c:v>
                </c:pt>
                <c:pt idx="152">
                  <c:v>657</c:v>
                </c:pt>
                <c:pt idx="153">
                  <c:v>658</c:v>
                </c:pt>
                <c:pt idx="154">
                  <c:v>659</c:v>
                </c:pt>
                <c:pt idx="155">
                  <c:v>660</c:v>
                </c:pt>
                <c:pt idx="156">
                  <c:v>661</c:v>
                </c:pt>
                <c:pt idx="157">
                  <c:v>662</c:v>
                </c:pt>
                <c:pt idx="158">
                  <c:v>663</c:v>
                </c:pt>
                <c:pt idx="159">
                  <c:v>664</c:v>
                </c:pt>
                <c:pt idx="160">
                  <c:v>665</c:v>
                </c:pt>
                <c:pt idx="161">
                  <c:v>666</c:v>
                </c:pt>
                <c:pt idx="162">
                  <c:v>667</c:v>
                </c:pt>
                <c:pt idx="163">
                  <c:v>668</c:v>
                </c:pt>
                <c:pt idx="164">
                  <c:v>669</c:v>
                </c:pt>
                <c:pt idx="165">
                  <c:v>670</c:v>
                </c:pt>
                <c:pt idx="166">
                  <c:v>671</c:v>
                </c:pt>
                <c:pt idx="167">
                  <c:v>672</c:v>
                </c:pt>
                <c:pt idx="168">
                  <c:v>673</c:v>
                </c:pt>
                <c:pt idx="169">
                  <c:v>674</c:v>
                </c:pt>
                <c:pt idx="170">
                  <c:v>675</c:v>
                </c:pt>
                <c:pt idx="171">
                  <c:v>676</c:v>
                </c:pt>
                <c:pt idx="172">
                  <c:v>677</c:v>
                </c:pt>
                <c:pt idx="173">
                  <c:v>678</c:v>
                </c:pt>
                <c:pt idx="174">
                  <c:v>679</c:v>
                </c:pt>
                <c:pt idx="175">
                  <c:v>680</c:v>
                </c:pt>
                <c:pt idx="176">
                  <c:v>681</c:v>
                </c:pt>
                <c:pt idx="177">
                  <c:v>682</c:v>
                </c:pt>
                <c:pt idx="178">
                  <c:v>683</c:v>
                </c:pt>
                <c:pt idx="179">
                  <c:v>684</c:v>
                </c:pt>
                <c:pt idx="180">
                  <c:v>685</c:v>
                </c:pt>
                <c:pt idx="181">
                  <c:v>686</c:v>
                </c:pt>
                <c:pt idx="182">
                  <c:v>687</c:v>
                </c:pt>
                <c:pt idx="183">
                  <c:v>688</c:v>
                </c:pt>
                <c:pt idx="184">
                  <c:v>689</c:v>
                </c:pt>
                <c:pt idx="185">
                  <c:v>690</c:v>
                </c:pt>
                <c:pt idx="186">
                  <c:v>691</c:v>
                </c:pt>
                <c:pt idx="187">
                  <c:v>692</c:v>
                </c:pt>
                <c:pt idx="188">
                  <c:v>693</c:v>
                </c:pt>
                <c:pt idx="189">
                  <c:v>694</c:v>
                </c:pt>
                <c:pt idx="190">
                  <c:v>695</c:v>
                </c:pt>
                <c:pt idx="191">
                  <c:v>696</c:v>
                </c:pt>
                <c:pt idx="192">
                  <c:v>697</c:v>
                </c:pt>
                <c:pt idx="193">
                  <c:v>698</c:v>
                </c:pt>
                <c:pt idx="194">
                  <c:v>699</c:v>
                </c:pt>
                <c:pt idx="195">
                  <c:v>700</c:v>
                </c:pt>
                <c:pt idx="196">
                  <c:v>701</c:v>
                </c:pt>
                <c:pt idx="197">
                  <c:v>702</c:v>
                </c:pt>
                <c:pt idx="198">
                  <c:v>703</c:v>
                </c:pt>
                <c:pt idx="199">
                  <c:v>704</c:v>
                </c:pt>
                <c:pt idx="200">
                  <c:v>705</c:v>
                </c:pt>
                <c:pt idx="201">
                  <c:v>706</c:v>
                </c:pt>
                <c:pt idx="202">
                  <c:v>707</c:v>
                </c:pt>
                <c:pt idx="203">
                  <c:v>708</c:v>
                </c:pt>
                <c:pt idx="204">
                  <c:v>709</c:v>
                </c:pt>
                <c:pt idx="205">
                  <c:v>710</c:v>
                </c:pt>
                <c:pt idx="206">
                  <c:v>711</c:v>
                </c:pt>
                <c:pt idx="207">
                  <c:v>712</c:v>
                </c:pt>
                <c:pt idx="208">
                  <c:v>713</c:v>
                </c:pt>
                <c:pt idx="209">
                  <c:v>714</c:v>
                </c:pt>
                <c:pt idx="210">
                  <c:v>715</c:v>
                </c:pt>
                <c:pt idx="211">
                  <c:v>716</c:v>
                </c:pt>
                <c:pt idx="212">
                  <c:v>717</c:v>
                </c:pt>
                <c:pt idx="213">
                  <c:v>718</c:v>
                </c:pt>
                <c:pt idx="214">
                  <c:v>719</c:v>
                </c:pt>
                <c:pt idx="215">
                  <c:v>720</c:v>
                </c:pt>
                <c:pt idx="216">
                  <c:v>721</c:v>
                </c:pt>
                <c:pt idx="217">
                  <c:v>722</c:v>
                </c:pt>
                <c:pt idx="218">
                  <c:v>723</c:v>
                </c:pt>
                <c:pt idx="219">
                  <c:v>724</c:v>
                </c:pt>
                <c:pt idx="220">
                  <c:v>725</c:v>
                </c:pt>
                <c:pt idx="221">
                  <c:v>726</c:v>
                </c:pt>
                <c:pt idx="222">
                  <c:v>727</c:v>
                </c:pt>
                <c:pt idx="223">
                  <c:v>728</c:v>
                </c:pt>
                <c:pt idx="224">
                  <c:v>729</c:v>
                </c:pt>
                <c:pt idx="225">
                  <c:v>730</c:v>
                </c:pt>
                <c:pt idx="226">
                  <c:v>731</c:v>
                </c:pt>
                <c:pt idx="227">
                  <c:v>732</c:v>
                </c:pt>
                <c:pt idx="228">
                  <c:v>733</c:v>
                </c:pt>
                <c:pt idx="229">
                  <c:v>734</c:v>
                </c:pt>
                <c:pt idx="230">
                  <c:v>735</c:v>
                </c:pt>
                <c:pt idx="231">
                  <c:v>736</c:v>
                </c:pt>
                <c:pt idx="232">
                  <c:v>737</c:v>
                </c:pt>
                <c:pt idx="233">
                  <c:v>738</c:v>
                </c:pt>
                <c:pt idx="234">
                  <c:v>739</c:v>
                </c:pt>
                <c:pt idx="235">
                  <c:v>740</c:v>
                </c:pt>
                <c:pt idx="236">
                  <c:v>741</c:v>
                </c:pt>
                <c:pt idx="237">
                  <c:v>742</c:v>
                </c:pt>
                <c:pt idx="238">
                  <c:v>743</c:v>
                </c:pt>
                <c:pt idx="239">
                  <c:v>744</c:v>
                </c:pt>
                <c:pt idx="240">
                  <c:v>745</c:v>
                </c:pt>
                <c:pt idx="241">
                  <c:v>746</c:v>
                </c:pt>
                <c:pt idx="242">
                  <c:v>747</c:v>
                </c:pt>
                <c:pt idx="243">
                  <c:v>748</c:v>
                </c:pt>
                <c:pt idx="244">
                  <c:v>749</c:v>
                </c:pt>
                <c:pt idx="245">
                  <c:v>750</c:v>
                </c:pt>
                <c:pt idx="246">
                  <c:v>751</c:v>
                </c:pt>
                <c:pt idx="247">
                  <c:v>752</c:v>
                </c:pt>
              </c:numCache>
            </c:numRef>
          </c:xVal>
          <c:yVal>
            <c:numRef>
              <c:f>Graph!$H$507:$H$752</c:f>
              <c:numCache>
                <c:formatCode>General</c:formatCode>
                <c:ptCount val="2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145-4FE5-A5D9-0FEC47FD5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557487"/>
        <c:axId val="1653557967"/>
      </c:scatterChart>
      <c:valAx>
        <c:axId val="1653557487"/>
        <c:scaling>
          <c:orientation val="minMax"/>
          <c:max val="752"/>
          <c:min val="505"/>
        </c:scaling>
        <c:delete val="0"/>
        <c:axPos val="b"/>
        <c:numFmt formatCode="General" sourceLinked="1"/>
        <c:majorTickMark val="out"/>
        <c:minorTickMark val="none"/>
        <c:tickLblPos val="nextTo"/>
        <c:crossAx val="1653557967"/>
        <c:crosses val="autoZero"/>
        <c:crossBetween val="midCat"/>
      </c:valAx>
      <c:valAx>
        <c:axId val="165355796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35574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Graph!$A$755:$A$988</c:f>
              <c:numCache>
                <c:formatCode>General</c:formatCode>
                <c:ptCount val="234"/>
                <c:pt idx="0">
                  <c:v>754</c:v>
                </c:pt>
                <c:pt idx="1">
                  <c:v>755</c:v>
                </c:pt>
                <c:pt idx="2">
                  <c:v>756</c:v>
                </c:pt>
                <c:pt idx="3">
                  <c:v>757</c:v>
                </c:pt>
                <c:pt idx="4">
                  <c:v>758</c:v>
                </c:pt>
                <c:pt idx="5">
                  <c:v>759</c:v>
                </c:pt>
                <c:pt idx="6">
                  <c:v>760</c:v>
                </c:pt>
                <c:pt idx="7">
                  <c:v>761</c:v>
                </c:pt>
                <c:pt idx="8">
                  <c:v>762</c:v>
                </c:pt>
                <c:pt idx="9">
                  <c:v>763</c:v>
                </c:pt>
                <c:pt idx="10">
                  <c:v>764</c:v>
                </c:pt>
                <c:pt idx="11">
                  <c:v>765</c:v>
                </c:pt>
                <c:pt idx="12">
                  <c:v>766</c:v>
                </c:pt>
                <c:pt idx="13">
                  <c:v>767</c:v>
                </c:pt>
                <c:pt idx="14">
                  <c:v>768</c:v>
                </c:pt>
                <c:pt idx="15">
                  <c:v>769</c:v>
                </c:pt>
                <c:pt idx="16">
                  <c:v>770</c:v>
                </c:pt>
                <c:pt idx="17">
                  <c:v>771</c:v>
                </c:pt>
                <c:pt idx="18">
                  <c:v>772</c:v>
                </c:pt>
                <c:pt idx="19">
                  <c:v>773</c:v>
                </c:pt>
                <c:pt idx="20">
                  <c:v>774</c:v>
                </c:pt>
                <c:pt idx="21">
                  <c:v>775</c:v>
                </c:pt>
                <c:pt idx="22">
                  <c:v>776</c:v>
                </c:pt>
                <c:pt idx="23">
                  <c:v>777</c:v>
                </c:pt>
                <c:pt idx="24">
                  <c:v>778</c:v>
                </c:pt>
                <c:pt idx="25">
                  <c:v>779</c:v>
                </c:pt>
                <c:pt idx="26">
                  <c:v>780</c:v>
                </c:pt>
                <c:pt idx="27">
                  <c:v>781</c:v>
                </c:pt>
                <c:pt idx="28">
                  <c:v>782</c:v>
                </c:pt>
                <c:pt idx="29">
                  <c:v>783</c:v>
                </c:pt>
                <c:pt idx="30">
                  <c:v>784</c:v>
                </c:pt>
                <c:pt idx="31">
                  <c:v>785</c:v>
                </c:pt>
                <c:pt idx="32">
                  <c:v>786</c:v>
                </c:pt>
                <c:pt idx="33">
                  <c:v>787</c:v>
                </c:pt>
                <c:pt idx="34">
                  <c:v>788</c:v>
                </c:pt>
                <c:pt idx="35">
                  <c:v>789</c:v>
                </c:pt>
                <c:pt idx="36">
                  <c:v>790</c:v>
                </c:pt>
                <c:pt idx="37">
                  <c:v>791</c:v>
                </c:pt>
                <c:pt idx="38">
                  <c:v>792</c:v>
                </c:pt>
                <c:pt idx="39">
                  <c:v>793</c:v>
                </c:pt>
                <c:pt idx="40">
                  <c:v>794</c:v>
                </c:pt>
                <c:pt idx="41">
                  <c:v>795</c:v>
                </c:pt>
                <c:pt idx="42">
                  <c:v>796</c:v>
                </c:pt>
                <c:pt idx="43">
                  <c:v>797</c:v>
                </c:pt>
                <c:pt idx="44">
                  <c:v>798</c:v>
                </c:pt>
                <c:pt idx="45">
                  <c:v>799</c:v>
                </c:pt>
                <c:pt idx="46">
                  <c:v>800</c:v>
                </c:pt>
                <c:pt idx="47">
                  <c:v>801</c:v>
                </c:pt>
                <c:pt idx="48">
                  <c:v>802</c:v>
                </c:pt>
                <c:pt idx="49">
                  <c:v>803</c:v>
                </c:pt>
                <c:pt idx="50">
                  <c:v>804</c:v>
                </c:pt>
                <c:pt idx="51">
                  <c:v>805</c:v>
                </c:pt>
                <c:pt idx="52">
                  <c:v>806</c:v>
                </c:pt>
                <c:pt idx="53">
                  <c:v>807</c:v>
                </c:pt>
                <c:pt idx="54">
                  <c:v>808</c:v>
                </c:pt>
                <c:pt idx="55">
                  <c:v>809</c:v>
                </c:pt>
                <c:pt idx="56">
                  <c:v>810</c:v>
                </c:pt>
                <c:pt idx="57">
                  <c:v>811</c:v>
                </c:pt>
                <c:pt idx="58">
                  <c:v>812</c:v>
                </c:pt>
                <c:pt idx="59">
                  <c:v>813</c:v>
                </c:pt>
                <c:pt idx="60">
                  <c:v>814</c:v>
                </c:pt>
                <c:pt idx="61">
                  <c:v>815</c:v>
                </c:pt>
                <c:pt idx="62">
                  <c:v>816</c:v>
                </c:pt>
                <c:pt idx="63">
                  <c:v>817</c:v>
                </c:pt>
                <c:pt idx="64">
                  <c:v>818</c:v>
                </c:pt>
                <c:pt idx="65">
                  <c:v>819</c:v>
                </c:pt>
                <c:pt idx="66">
                  <c:v>820</c:v>
                </c:pt>
                <c:pt idx="67">
                  <c:v>821</c:v>
                </c:pt>
                <c:pt idx="68">
                  <c:v>822</c:v>
                </c:pt>
                <c:pt idx="69">
                  <c:v>823</c:v>
                </c:pt>
                <c:pt idx="70">
                  <c:v>824</c:v>
                </c:pt>
                <c:pt idx="71">
                  <c:v>825</c:v>
                </c:pt>
                <c:pt idx="72">
                  <c:v>826</c:v>
                </c:pt>
                <c:pt idx="73">
                  <c:v>827</c:v>
                </c:pt>
                <c:pt idx="74">
                  <c:v>828</c:v>
                </c:pt>
                <c:pt idx="75">
                  <c:v>829</c:v>
                </c:pt>
                <c:pt idx="76">
                  <c:v>830</c:v>
                </c:pt>
                <c:pt idx="77">
                  <c:v>831</c:v>
                </c:pt>
                <c:pt idx="78">
                  <c:v>832</c:v>
                </c:pt>
                <c:pt idx="79">
                  <c:v>833</c:v>
                </c:pt>
                <c:pt idx="80">
                  <c:v>834</c:v>
                </c:pt>
                <c:pt idx="81">
                  <c:v>835</c:v>
                </c:pt>
                <c:pt idx="82">
                  <c:v>836</c:v>
                </c:pt>
                <c:pt idx="83">
                  <c:v>837</c:v>
                </c:pt>
                <c:pt idx="84">
                  <c:v>838</c:v>
                </c:pt>
                <c:pt idx="85">
                  <c:v>839</c:v>
                </c:pt>
                <c:pt idx="86">
                  <c:v>840</c:v>
                </c:pt>
                <c:pt idx="87">
                  <c:v>841</c:v>
                </c:pt>
                <c:pt idx="88">
                  <c:v>842</c:v>
                </c:pt>
                <c:pt idx="89">
                  <c:v>843</c:v>
                </c:pt>
                <c:pt idx="90">
                  <c:v>844</c:v>
                </c:pt>
                <c:pt idx="91">
                  <c:v>845</c:v>
                </c:pt>
                <c:pt idx="92">
                  <c:v>846</c:v>
                </c:pt>
                <c:pt idx="93">
                  <c:v>847</c:v>
                </c:pt>
                <c:pt idx="94">
                  <c:v>848</c:v>
                </c:pt>
                <c:pt idx="95">
                  <c:v>849</c:v>
                </c:pt>
                <c:pt idx="96">
                  <c:v>850</c:v>
                </c:pt>
                <c:pt idx="97">
                  <c:v>851</c:v>
                </c:pt>
                <c:pt idx="98">
                  <c:v>852</c:v>
                </c:pt>
                <c:pt idx="99">
                  <c:v>853</c:v>
                </c:pt>
                <c:pt idx="100">
                  <c:v>854</c:v>
                </c:pt>
                <c:pt idx="101">
                  <c:v>855</c:v>
                </c:pt>
                <c:pt idx="102">
                  <c:v>856</c:v>
                </c:pt>
                <c:pt idx="103">
                  <c:v>857</c:v>
                </c:pt>
                <c:pt idx="104">
                  <c:v>858</c:v>
                </c:pt>
                <c:pt idx="105">
                  <c:v>859</c:v>
                </c:pt>
                <c:pt idx="106">
                  <c:v>860</c:v>
                </c:pt>
                <c:pt idx="107">
                  <c:v>861</c:v>
                </c:pt>
                <c:pt idx="108">
                  <c:v>862</c:v>
                </c:pt>
                <c:pt idx="109">
                  <c:v>863</c:v>
                </c:pt>
                <c:pt idx="110">
                  <c:v>864</c:v>
                </c:pt>
                <c:pt idx="111">
                  <c:v>865</c:v>
                </c:pt>
                <c:pt idx="112">
                  <c:v>866</c:v>
                </c:pt>
                <c:pt idx="113">
                  <c:v>867</c:v>
                </c:pt>
                <c:pt idx="114">
                  <c:v>868</c:v>
                </c:pt>
                <c:pt idx="115">
                  <c:v>869</c:v>
                </c:pt>
                <c:pt idx="116">
                  <c:v>870</c:v>
                </c:pt>
                <c:pt idx="117">
                  <c:v>871</c:v>
                </c:pt>
                <c:pt idx="118">
                  <c:v>872</c:v>
                </c:pt>
                <c:pt idx="119">
                  <c:v>873</c:v>
                </c:pt>
                <c:pt idx="120">
                  <c:v>874</c:v>
                </c:pt>
                <c:pt idx="121">
                  <c:v>875</c:v>
                </c:pt>
                <c:pt idx="122">
                  <c:v>876</c:v>
                </c:pt>
                <c:pt idx="123">
                  <c:v>877</c:v>
                </c:pt>
                <c:pt idx="124">
                  <c:v>878</c:v>
                </c:pt>
                <c:pt idx="125">
                  <c:v>879</c:v>
                </c:pt>
                <c:pt idx="126">
                  <c:v>880</c:v>
                </c:pt>
                <c:pt idx="127">
                  <c:v>881</c:v>
                </c:pt>
                <c:pt idx="128">
                  <c:v>882</c:v>
                </c:pt>
                <c:pt idx="129">
                  <c:v>883</c:v>
                </c:pt>
                <c:pt idx="130">
                  <c:v>884</c:v>
                </c:pt>
                <c:pt idx="131">
                  <c:v>885</c:v>
                </c:pt>
                <c:pt idx="132">
                  <c:v>886</c:v>
                </c:pt>
                <c:pt idx="133">
                  <c:v>887</c:v>
                </c:pt>
                <c:pt idx="134">
                  <c:v>888</c:v>
                </c:pt>
                <c:pt idx="135">
                  <c:v>889</c:v>
                </c:pt>
                <c:pt idx="136">
                  <c:v>890</c:v>
                </c:pt>
                <c:pt idx="137">
                  <c:v>891</c:v>
                </c:pt>
                <c:pt idx="138">
                  <c:v>892</c:v>
                </c:pt>
                <c:pt idx="139">
                  <c:v>893</c:v>
                </c:pt>
                <c:pt idx="140">
                  <c:v>894</c:v>
                </c:pt>
                <c:pt idx="141">
                  <c:v>895</c:v>
                </c:pt>
                <c:pt idx="142">
                  <c:v>896</c:v>
                </c:pt>
                <c:pt idx="143">
                  <c:v>897</c:v>
                </c:pt>
                <c:pt idx="144">
                  <c:v>898</c:v>
                </c:pt>
                <c:pt idx="145">
                  <c:v>899</c:v>
                </c:pt>
                <c:pt idx="146">
                  <c:v>900</c:v>
                </c:pt>
                <c:pt idx="147">
                  <c:v>901</c:v>
                </c:pt>
                <c:pt idx="148">
                  <c:v>902</c:v>
                </c:pt>
                <c:pt idx="149">
                  <c:v>903</c:v>
                </c:pt>
                <c:pt idx="150">
                  <c:v>904</c:v>
                </c:pt>
                <c:pt idx="151">
                  <c:v>905</c:v>
                </c:pt>
                <c:pt idx="152">
                  <c:v>906</c:v>
                </c:pt>
                <c:pt idx="153">
                  <c:v>907</c:v>
                </c:pt>
                <c:pt idx="154">
                  <c:v>908</c:v>
                </c:pt>
                <c:pt idx="155">
                  <c:v>909</c:v>
                </c:pt>
                <c:pt idx="156">
                  <c:v>910</c:v>
                </c:pt>
                <c:pt idx="157">
                  <c:v>911</c:v>
                </c:pt>
                <c:pt idx="158">
                  <c:v>912</c:v>
                </c:pt>
                <c:pt idx="159">
                  <c:v>913</c:v>
                </c:pt>
                <c:pt idx="160">
                  <c:v>914</c:v>
                </c:pt>
                <c:pt idx="161">
                  <c:v>915</c:v>
                </c:pt>
                <c:pt idx="162">
                  <c:v>916</c:v>
                </c:pt>
                <c:pt idx="163">
                  <c:v>917</c:v>
                </c:pt>
                <c:pt idx="164">
                  <c:v>918</c:v>
                </c:pt>
                <c:pt idx="165">
                  <c:v>919</c:v>
                </c:pt>
                <c:pt idx="166">
                  <c:v>920</c:v>
                </c:pt>
                <c:pt idx="167">
                  <c:v>921</c:v>
                </c:pt>
                <c:pt idx="168">
                  <c:v>922</c:v>
                </c:pt>
                <c:pt idx="169">
                  <c:v>923</c:v>
                </c:pt>
                <c:pt idx="170">
                  <c:v>924</c:v>
                </c:pt>
                <c:pt idx="171">
                  <c:v>925</c:v>
                </c:pt>
                <c:pt idx="172">
                  <c:v>926</c:v>
                </c:pt>
                <c:pt idx="173">
                  <c:v>927</c:v>
                </c:pt>
                <c:pt idx="174">
                  <c:v>928</c:v>
                </c:pt>
                <c:pt idx="175">
                  <c:v>929</c:v>
                </c:pt>
                <c:pt idx="176">
                  <c:v>930</c:v>
                </c:pt>
                <c:pt idx="177">
                  <c:v>931</c:v>
                </c:pt>
                <c:pt idx="178">
                  <c:v>932</c:v>
                </c:pt>
                <c:pt idx="179">
                  <c:v>933</c:v>
                </c:pt>
                <c:pt idx="180">
                  <c:v>934</c:v>
                </c:pt>
                <c:pt idx="181">
                  <c:v>935</c:v>
                </c:pt>
                <c:pt idx="182">
                  <c:v>936</c:v>
                </c:pt>
                <c:pt idx="183">
                  <c:v>937</c:v>
                </c:pt>
                <c:pt idx="184">
                  <c:v>938</c:v>
                </c:pt>
                <c:pt idx="185">
                  <c:v>939</c:v>
                </c:pt>
                <c:pt idx="186">
                  <c:v>940</c:v>
                </c:pt>
                <c:pt idx="187">
                  <c:v>941</c:v>
                </c:pt>
                <c:pt idx="188">
                  <c:v>942</c:v>
                </c:pt>
                <c:pt idx="189">
                  <c:v>943</c:v>
                </c:pt>
                <c:pt idx="190">
                  <c:v>944</c:v>
                </c:pt>
                <c:pt idx="191">
                  <c:v>945</c:v>
                </c:pt>
                <c:pt idx="192">
                  <c:v>946</c:v>
                </c:pt>
                <c:pt idx="193">
                  <c:v>947</c:v>
                </c:pt>
                <c:pt idx="194">
                  <c:v>948</c:v>
                </c:pt>
                <c:pt idx="195">
                  <c:v>949</c:v>
                </c:pt>
                <c:pt idx="196">
                  <c:v>950</c:v>
                </c:pt>
                <c:pt idx="197">
                  <c:v>951</c:v>
                </c:pt>
                <c:pt idx="198">
                  <c:v>952</c:v>
                </c:pt>
                <c:pt idx="199">
                  <c:v>953</c:v>
                </c:pt>
                <c:pt idx="200">
                  <c:v>954</c:v>
                </c:pt>
                <c:pt idx="201">
                  <c:v>955</c:v>
                </c:pt>
                <c:pt idx="202">
                  <c:v>956</c:v>
                </c:pt>
                <c:pt idx="203">
                  <c:v>957</c:v>
                </c:pt>
                <c:pt idx="204">
                  <c:v>958</c:v>
                </c:pt>
                <c:pt idx="205">
                  <c:v>959</c:v>
                </c:pt>
                <c:pt idx="206">
                  <c:v>960</c:v>
                </c:pt>
                <c:pt idx="207">
                  <c:v>961</c:v>
                </c:pt>
                <c:pt idx="208">
                  <c:v>962</c:v>
                </c:pt>
                <c:pt idx="209">
                  <c:v>963</c:v>
                </c:pt>
                <c:pt idx="210">
                  <c:v>964</c:v>
                </c:pt>
                <c:pt idx="211">
                  <c:v>965</c:v>
                </c:pt>
                <c:pt idx="212">
                  <c:v>966</c:v>
                </c:pt>
                <c:pt idx="213">
                  <c:v>967</c:v>
                </c:pt>
                <c:pt idx="214">
                  <c:v>968</c:v>
                </c:pt>
                <c:pt idx="215">
                  <c:v>969</c:v>
                </c:pt>
                <c:pt idx="216">
                  <c:v>970</c:v>
                </c:pt>
                <c:pt idx="217">
                  <c:v>971</c:v>
                </c:pt>
                <c:pt idx="218">
                  <c:v>972</c:v>
                </c:pt>
                <c:pt idx="219">
                  <c:v>973</c:v>
                </c:pt>
                <c:pt idx="220">
                  <c:v>974</c:v>
                </c:pt>
                <c:pt idx="221">
                  <c:v>975</c:v>
                </c:pt>
                <c:pt idx="222">
                  <c:v>976</c:v>
                </c:pt>
                <c:pt idx="223">
                  <c:v>977</c:v>
                </c:pt>
                <c:pt idx="224">
                  <c:v>978</c:v>
                </c:pt>
                <c:pt idx="225">
                  <c:v>979</c:v>
                </c:pt>
                <c:pt idx="226">
                  <c:v>980</c:v>
                </c:pt>
                <c:pt idx="227">
                  <c:v>981</c:v>
                </c:pt>
                <c:pt idx="228">
                  <c:v>982</c:v>
                </c:pt>
                <c:pt idx="229">
                  <c:v>983</c:v>
                </c:pt>
                <c:pt idx="230">
                  <c:v>984</c:v>
                </c:pt>
                <c:pt idx="231">
                  <c:v>985</c:v>
                </c:pt>
                <c:pt idx="232">
                  <c:v>986</c:v>
                </c:pt>
                <c:pt idx="233">
                  <c:v>987</c:v>
                </c:pt>
              </c:numCache>
            </c:numRef>
          </c:xVal>
          <c:yVal>
            <c:numRef>
              <c:f>Graph!$D$756:$D$987</c:f>
              <c:numCache>
                <c:formatCode>General</c:formatCode>
                <c:ptCount val="232"/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3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EB-4E07-AFFF-47A4240DC779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Graph!$A$755:$A$988</c:f>
              <c:numCache>
                <c:formatCode>General</c:formatCode>
                <c:ptCount val="234"/>
                <c:pt idx="0">
                  <c:v>754</c:v>
                </c:pt>
                <c:pt idx="1">
                  <c:v>755</c:v>
                </c:pt>
                <c:pt idx="2">
                  <c:v>756</c:v>
                </c:pt>
                <c:pt idx="3">
                  <c:v>757</c:v>
                </c:pt>
                <c:pt idx="4">
                  <c:v>758</c:v>
                </c:pt>
                <c:pt idx="5">
                  <c:v>759</c:v>
                </c:pt>
                <c:pt idx="6">
                  <c:v>760</c:v>
                </c:pt>
                <c:pt idx="7">
                  <c:v>761</c:v>
                </c:pt>
                <c:pt idx="8">
                  <c:v>762</c:v>
                </c:pt>
                <c:pt idx="9">
                  <c:v>763</c:v>
                </c:pt>
                <c:pt idx="10">
                  <c:v>764</c:v>
                </c:pt>
                <c:pt idx="11">
                  <c:v>765</c:v>
                </c:pt>
                <c:pt idx="12">
                  <c:v>766</c:v>
                </c:pt>
                <c:pt idx="13">
                  <c:v>767</c:v>
                </c:pt>
                <c:pt idx="14">
                  <c:v>768</c:v>
                </c:pt>
                <c:pt idx="15">
                  <c:v>769</c:v>
                </c:pt>
                <c:pt idx="16">
                  <c:v>770</c:v>
                </c:pt>
                <c:pt idx="17">
                  <c:v>771</c:v>
                </c:pt>
                <c:pt idx="18">
                  <c:v>772</c:v>
                </c:pt>
                <c:pt idx="19">
                  <c:v>773</c:v>
                </c:pt>
                <c:pt idx="20">
                  <c:v>774</c:v>
                </c:pt>
                <c:pt idx="21">
                  <c:v>775</c:v>
                </c:pt>
                <c:pt idx="22">
                  <c:v>776</c:v>
                </c:pt>
                <c:pt idx="23">
                  <c:v>777</c:v>
                </c:pt>
                <c:pt idx="24">
                  <c:v>778</c:v>
                </c:pt>
                <c:pt idx="25">
                  <c:v>779</c:v>
                </c:pt>
                <c:pt idx="26">
                  <c:v>780</c:v>
                </c:pt>
                <c:pt idx="27">
                  <c:v>781</c:v>
                </c:pt>
                <c:pt idx="28">
                  <c:v>782</c:v>
                </c:pt>
                <c:pt idx="29">
                  <c:v>783</c:v>
                </c:pt>
                <c:pt idx="30">
                  <c:v>784</c:v>
                </c:pt>
                <c:pt idx="31">
                  <c:v>785</c:v>
                </c:pt>
                <c:pt idx="32">
                  <c:v>786</c:v>
                </c:pt>
                <c:pt idx="33">
                  <c:v>787</c:v>
                </c:pt>
                <c:pt idx="34">
                  <c:v>788</c:v>
                </c:pt>
                <c:pt idx="35">
                  <c:v>789</c:v>
                </c:pt>
                <c:pt idx="36">
                  <c:v>790</c:v>
                </c:pt>
                <c:pt idx="37">
                  <c:v>791</c:v>
                </c:pt>
                <c:pt idx="38">
                  <c:v>792</c:v>
                </c:pt>
                <c:pt idx="39">
                  <c:v>793</c:v>
                </c:pt>
                <c:pt idx="40">
                  <c:v>794</c:v>
                </c:pt>
                <c:pt idx="41">
                  <c:v>795</c:v>
                </c:pt>
                <c:pt idx="42">
                  <c:v>796</c:v>
                </c:pt>
                <c:pt idx="43">
                  <c:v>797</c:v>
                </c:pt>
                <c:pt idx="44">
                  <c:v>798</c:v>
                </c:pt>
                <c:pt idx="45">
                  <c:v>799</c:v>
                </c:pt>
                <c:pt idx="46">
                  <c:v>800</c:v>
                </c:pt>
                <c:pt idx="47">
                  <c:v>801</c:v>
                </c:pt>
                <c:pt idx="48">
                  <c:v>802</c:v>
                </c:pt>
                <c:pt idx="49">
                  <c:v>803</c:v>
                </c:pt>
                <c:pt idx="50">
                  <c:v>804</c:v>
                </c:pt>
                <c:pt idx="51">
                  <c:v>805</c:v>
                </c:pt>
                <c:pt idx="52">
                  <c:v>806</c:v>
                </c:pt>
                <c:pt idx="53">
                  <c:v>807</c:v>
                </c:pt>
                <c:pt idx="54">
                  <c:v>808</c:v>
                </c:pt>
                <c:pt idx="55">
                  <c:v>809</c:v>
                </c:pt>
                <c:pt idx="56">
                  <c:v>810</c:v>
                </c:pt>
                <c:pt idx="57">
                  <c:v>811</c:v>
                </c:pt>
                <c:pt idx="58">
                  <c:v>812</c:v>
                </c:pt>
                <c:pt idx="59">
                  <c:v>813</c:v>
                </c:pt>
                <c:pt idx="60">
                  <c:v>814</c:v>
                </c:pt>
                <c:pt idx="61">
                  <c:v>815</c:v>
                </c:pt>
                <c:pt idx="62">
                  <c:v>816</c:v>
                </c:pt>
                <c:pt idx="63">
                  <c:v>817</c:v>
                </c:pt>
                <c:pt idx="64">
                  <c:v>818</c:v>
                </c:pt>
                <c:pt idx="65">
                  <c:v>819</c:v>
                </c:pt>
                <c:pt idx="66">
                  <c:v>820</c:v>
                </c:pt>
                <c:pt idx="67">
                  <c:v>821</c:v>
                </c:pt>
                <c:pt idx="68">
                  <c:v>822</c:v>
                </c:pt>
                <c:pt idx="69">
                  <c:v>823</c:v>
                </c:pt>
                <c:pt idx="70">
                  <c:v>824</c:v>
                </c:pt>
                <c:pt idx="71">
                  <c:v>825</c:v>
                </c:pt>
                <c:pt idx="72">
                  <c:v>826</c:v>
                </c:pt>
                <c:pt idx="73">
                  <c:v>827</c:v>
                </c:pt>
                <c:pt idx="74">
                  <c:v>828</c:v>
                </c:pt>
                <c:pt idx="75">
                  <c:v>829</c:v>
                </c:pt>
                <c:pt idx="76">
                  <c:v>830</c:v>
                </c:pt>
                <c:pt idx="77">
                  <c:v>831</c:v>
                </c:pt>
                <c:pt idx="78">
                  <c:v>832</c:v>
                </c:pt>
                <c:pt idx="79">
                  <c:v>833</c:v>
                </c:pt>
                <c:pt idx="80">
                  <c:v>834</c:v>
                </c:pt>
                <c:pt idx="81">
                  <c:v>835</c:v>
                </c:pt>
                <c:pt idx="82">
                  <c:v>836</c:v>
                </c:pt>
                <c:pt idx="83">
                  <c:v>837</c:v>
                </c:pt>
                <c:pt idx="84">
                  <c:v>838</c:v>
                </c:pt>
                <c:pt idx="85">
                  <c:v>839</c:v>
                </c:pt>
                <c:pt idx="86">
                  <c:v>840</c:v>
                </c:pt>
                <c:pt idx="87">
                  <c:v>841</c:v>
                </c:pt>
                <c:pt idx="88">
                  <c:v>842</c:v>
                </c:pt>
                <c:pt idx="89">
                  <c:v>843</c:v>
                </c:pt>
                <c:pt idx="90">
                  <c:v>844</c:v>
                </c:pt>
                <c:pt idx="91">
                  <c:v>845</c:v>
                </c:pt>
                <c:pt idx="92">
                  <c:v>846</c:v>
                </c:pt>
                <c:pt idx="93">
                  <c:v>847</c:v>
                </c:pt>
                <c:pt idx="94">
                  <c:v>848</c:v>
                </c:pt>
                <c:pt idx="95">
                  <c:v>849</c:v>
                </c:pt>
                <c:pt idx="96">
                  <c:v>850</c:v>
                </c:pt>
                <c:pt idx="97">
                  <c:v>851</c:v>
                </c:pt>
                <c:pt idx="98">
                  <c:v>852</c:v>
                </c:pt>
                <c:pt idx="99">
                  <c:v>853</c:v>
                </c:pt>
                <c:pt idx="100">
                  <c:v>854</c:v>
                </c:pt>
                <c:pt idx="101">
                  <c:v>855</c:v>
                </c:pt>
                <c:pt idx="102">
                  <c:v>856</c:v>
                </c:pt>
                <c:pt idx="103">
                  <c:v>857</c:v>
                </c:pt>
                <c:pt idx="104">
                  <c:v>858</c:v>
                </c:pt>
                <c:pt idx="105">
                  <c:v>859</c:v>
                </c:pt>
                <c:pt idx="106">
                  <c:v>860</c:v>
                </c:pt>
                <c:pt idx="107">
                  <c:v>861</c:v>
                </c:pt>
                <c:pt idx="108">
                  <c:v>862</c:v>
                </c:pt>
                <c:pt idx="109">
                  <c:v>863</c:v>
                </c:pt>
                <c:pt idx="110">
                  <c:v>864</c:v>
                </c:pt>
                <c:pt idx="111">
                  <c:v>865</c:v>
                </c:pt>
                <c:pt idx="112">
                  <c:v>866</c:v>
                </c:pt>
                <c:pt idx="113">
                  <c:v>867</c:v>
                </c:pt>
                <c:pt idx="114">
                  <c:v>868</c:v>
                </c:pt>
                <c:pt idx="115">
                  <c:v>869</c:v>
                </c:pt>
                <c:pt idx="116">
                  <c:v>870</c:v>
                </c:pt>
                <c:pt idx="117">
                  <c:v>871</c:v>
                </c:pt>
                <c:pt idx="118">
                  <c:v>872</c:v>
                </c:pt>
                <c:pt idx="119">
                  <c:v>873</c:v>
                </c:pt>
                <c:pt idx="120">
                  <c:v>874</c:v>
                </c:pt>
                <c:pt idx="121">
                  <c:v>875</c:v>
                </c:pt>
                <c:pt idx="122">
                  <c:v>876</c:v>
                </c:pt>
                <c:pt idx="123">
                  <c:v>877</c:v>
                </c:pt>
                <c:pt idx="124">
                  <c:v>878</c:v>
                </c:pt>
                <c:pt idx="125">
                  <c:v>879</c:v>
                </c:pt>
                <c:pt idx="126">
                  <c:v>880</c:v>
                </c:pt>
                <c:pt idx="127">
                  <c:v>881</c:v>
                </c:pt>
                <c:pt idx="128">
                  <c:v>882</c:v>
                </c:pt>
                <c:pt idx="129">
                  <c:v>883</c:v>
                </c:pt>
                <c:pt idx="130">
                  <c:v>884</c:v>
                </c:pt>
                <c:pt idx="131">
                  <c:v>885</c:v>
                </c:pt>
                <c:pt idx="132">
                  <c:v>886</c:v>
                </c:pt>
                <c:pt idx="133">
                  <c:v>887</c:v>
                </c:pt>
                <c:pt idx="134">
                  <c:v>888</c:v>
                </c:pt>
                <c:pt idx="135">
                  <c:v>889</c:v>
                </c:pt>
                <c:pt idx="136">
                  <c:v>890</c:v>
                </c:pt>
                <c:pt idx="137">
                  <c:v>891</c:v>
                </c:pt>
                <c:pt idx="138">
                  <c:v>892</c:v>
                </c:pt>
                <c:pt idx="139">
                  <c:v>893</c:v>
                </c:pt>
                <c:pt idx="140">
                  <c:v>894</c:v>
                </c:pt>
                <c:pt idx="141">
                  <c:v>895</c:v>
                </c:pt>
                <c:pt idx="142">
                  <c:v>896</c:v>
                </c:pt>
                <c:pt idx="143">
                  <c:v>897</c:v>
                </c:pt>
                <c:pt idx="144">
                  <c:v>898</c:v>
                </c:pt>
                <c:pt idx="145">
                  <c:v>899</c:v>
                </c:pt>
                <c:pt idx="146">
                  <c:v>900</c:v>
                </c:pt>
                <c:pt idx="147">
                  <c:v>901</c:v>
                </c:pt>
                <c:pt idx="148">
                  <c:v>902</c:v>
                </c:pt>
                <c:pt idx="149">
                  <c:v>903</c:v>
                </c:pt>
                <c:pt idx="150">
                  <c:v>904</c:v>
                </c:pt>
                <c:pt idx="151">
                  <c:v>905</c:v>
                </c:pt>
                <c:pt idx="152">
                  <c:v>906</c:v>
                </c:pt>
                <c:pt idx="153">
                  <c:v>907</c:v>
                </c:pt>
                <c:pt idx="154">
                  <c:v>908</c:v>
                </c:pt>
                <c:pt idx="155">
                  <c:v>909</c:v>
                </c:pt>
                <c:pt idx="156">
                  <c:v>910</c:v>
                </c:pt>
                <c:pt idx="157">
                  <c:v>911</c:v>
                </c:pt>
                <c:pt idx="158">
                  <c:v>912</c:v>
                </c:pt>
                <c:pt idx="159">
                  <c:v>913</c:v>
                </c:pt>
                <c:pt idx="160">
                  <c:v>914</c:v>
                </c:pt>
                <c:pt idx="161">
                  <c:v>915</c:v>
                </c:pt>
                <c:pt idx="162">
                  <c:v>916</c:v>
                </c:pt>
                <c:pt idx="163">
                  <c:v>917</c:v>
                </c:pt>
                <c:pt idx="164">
                  <c:v>918</c:v>
                </c:pt>
                <c:pt idx="165">
                  <c:v>919</c:v>
                </c:pt>
                <c:pt idx="166">
                  <c:v>920</c:v>
                </c:pt>
                <c:pt idx="167">
                  <c:v>921</c:v>
                </c:pt>
                <c:pt idx="168">
                  <c:v>922</c:v>
                </c:pt>
                <c:pt idx="169">
                  <c:v>923</c:v>
                </c:pt>
                <c:pt idx="170">
                  <c:v>924</c:v>
                </c:pt>
                <c:pt idx="171">
                  <c:v>925</c:v>
                </c:pt>
                <c:pt idx="172">
                  <c:v>926</c:v>
                </c:pt>
                <c:pt idx="173">
                  <c:v>927</c:v>
                </c:pt>
                <c:pt idx="174">
                  <c:v>928</c:v>
                </c:pt>
                <c:pt idx="175">
                  <c:v>929</c:v>
                </c:pt>
                <c:pt idx="176">
                  <c:v>930</c:v>
                </c:pt>
                <c:pt idx="177">
                  <c:v>931</c:v>
                </c:pt>
                <c:pt idx="178">
                  <c:v>932</c:v>
                </c:pt>
                <c:pt idx="179">
                  <c:v>933</c:v>
                </c:pt>
                <c:pt idx="180">
                  <c:v>934</c:v>
                </c:pt>
                <c:pt idx="181">
                  <c:v>935</c:v>
                </c:pt>
                <c:pt idx="182">
                  <c:v>936</c:v>
                </c:pt>
                <c:pt idx="183">
                  <c:v>937</c:v>
                </c:pt>
                <c:pt idx="184">
                  <c:v>938</c:v>
                </c:pt>
                <c:pt idx="185">
                  <c:v>939</c:v>
                </c:pt>
                <c:pt idx="186">
                  <c:v>940</c:v>
                </c:pt>
                <c:pt idx="187">
                  <c:v>941</c:v>
                </c:pt>
                <c:pt idx="188">
                  <c:v>942</c:v>
                </c:pt>
                <c:pt idx="189">
                  <c:v>943</c:v>
                </c:pt>
                <c:pt idx="190">
                  <c:v>944</c:v>
                </c:pt>
                <c:pt idx="191">
                  <c:v>945</c:v>
                </c:pt>
                <c:pt idx="192">
                  <c:v>946</c:v>
                </c:pt>
                <c:pt idx="193">
                  <c:v>947</c:v>
                </c:pt>
                <c:pt idx="194">
                  <c:v>948</c:v>
                </c:pt>
                <c:pt idx="195">
                  <c:v>949</c:v>
                </c:pt>
                <c:pt idx="196">
                  <c:v>950</c:v>
                </c:pt>
                <c:pt idx="197">
                  <c:v>951</c:v>
                </c:pt>
                <c:pt idx="198">
                  <c:v>952</c:v>
                </c:pt>
                <c:pt idx="199">
                  <c:v>953</c:v>
                </c:pt>
                <c:pt idx="200">
                  <c:v>954</c:v>
                </c:pt>
                <c:pt idx="201">
                  <c:v>955</c:v>
                </c:pt>
                <c:pt idx="202">
                  <c:v>956</c:v>
                </c:pt>
                <c:pt idx="203">
                  <c:v>957</c:v>
                </c:pt>
                <c:pt idx="204">
                  <c:v>958</c:v>
                </c:pt>
                <c:pt idx="205">
                  <c:v>959</c:v>
                </c:pt>
                <c:pt idx="206">
                  <c:v>960</c:v>
                </c:pt>
                <c:pt idx="207">
                  <c:v>961</c:v>
                </c:pt>
                <c:pt idx="208">
                  <c:v>962</c:v>
                </c:pt>
                <c:pt idx="209">
                  <c:v>963</c:v>
                </c:pt>
                <c:pt idx="210">
                  <c:v>964</c:v>
                </c:pt>
                <c:pt idx="211">
                  <c:v>965</c:v>
                </c:pt>
                <c:pt idx="212">
                  <c:v>966</c:v>
                </c:pt>
                <c:pt idx="213">
                  <c:v>967</c:v>
                </c:pt>
                <c:pt idx="214">
                  <c:v>968</c:v>
                </c:pt>
                <c:pt idx="215">
                  <c:v>969</c:v>
                </c:pt>
                <c:pt idx="216">
                  <c:v>970</c:v>
                </c:pt>
                <c:pt idx="217">
                  <c:v>971</c:v>
                </c:pt>
                <c:pt idx="218">
                  <c:v>972</c:v>
                </c:pt>
                <c:pt idx="219">
                  <c:v>973</c:v>
                </c:pt>
                <c:pt idx="220">
                  <c:v>974</c:v>
                </c:pt>
                <c:pt idx="221">
                  <c:v>975</c:v>
                </c:pt>
                <c:pt idx="222">
                  <c:v>976</c:v>
                </c:pt>
                <c:pt idx="223">
                  <c:v>977</c:v>
                </c:pt>
                <c:pt idx="224">
                  <c:v>978</c:v>
                </c:pt>
                <c:pt idx="225">
                  <c:v>979</c:v>
                </c:pt>
                <c:pt idx="226">
                  <c:v>980</c:v>
                </c:pt>
                <c:pt idx="227">
                  <c:v>981</c:v>
                </c:pt>
                <c:pt idx="228">
                  <c:v>982</c:v>
                </c:pt>
                <c:pt idx="229">
                  <c:v>983</c:v>
                </c:pt>
                <c:pt idx="230">
                  <c:v>984</c:v>
                </c:pt>
                <c:pt idx="231">
                  <c:v>985</c:v>
                </c:pt>
                <c:pt idx="232">
                  <c:v>986</c:v>
                </c:pt>
                <c:pt idx="233">
                  <c:v>987</c:v>
                </c:pt>
              </c:numCache>
            </c:numRef>
          </c:xVal>
          <c:yVal>
            <c:numRef>
              <c:f>Graph!$B$756:$B$987</c:f>
              <c:numCache>
                <c:formatCode>General</c:formatCode>
                <c:ptCount val="2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EB-4E07-AFFF-47A4240DC779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Graph!$A$755:$A$988</c:f>
              <c:numCache>
                <c:formatCode>General</c:formatCode>
                <c:ptCount val="234"/>
                <c:pt idx="0">
                  <c:v>754</c:v>
                </c:pt>
                <c:pt idx="1">
                  <c:v>755</c:v>
                </c:pt>
                <c:pt idx="2">
                  <c:v>756</c:v>
                </c:pt>
                <c:pt idx="3">
                  <c:v>757</c:v>
                </c:pt>
                <c:pt idx="4">
                  <c:v>758</c:v>
                </c:pt>
                <c:pt idx="5">
                  <c:v>759</c:v>
                </c:pt>
                <c:pt idx="6">
                  <c:v>760</c:v>
                </c:pt>
                <c:pt idx="7">
                  <c:v>761</c:v>
                </c:pt>
                <c:pt idx="8">
                  <c:v>762</c:v>
                </c:pt>
                <c:pt idx="9">
                  <c:v>763</c:v>
                </c:pt>
                <c:pt idx="10">
                  <c:v>764</c:v>
                </c:pt>
                <c:pt idx="11">
                  <c:v>765</c:v>
                </c:pt>
                <c:pt idx="12">
                  <c:v>766</c:v>
                </c:pt>
                <c:pt idx="13">
                  <c:v>767</c:v>
                </c:pt>
                <c:pt idx="14">
                  <c:v>768</c:v>
                </c:pt>
                <c:pt idx="15">
                  <c:v>769</c:v>
                </c:pt>
                <c:pt idx="16">
                  <c:v>770</c:v>
                </c:pt>
                <c:pt idx="17">
                  <c:v>771</c:v>
                </c:pt>
                <c:pt idx="18">
                  <c:v>772</c:v>
                </c:pt>
                <c:pt idx="19">
                  <c:v>773</c:v>
                </c:pt>
                <c:pt idx="20">
                  <c:v>774</c:v>
                </c:pt>
                <c:pt idx="21">
                  <c:v>775</c:v>
                </c:pt>
                <c:pt idx="22">
                  <c:v>776</c:v>
                </c:pt>
                <c:pt idx="23">
                  <c:v>777</c:v>
                </c:pt>
                <c:pt idx="24">
                  <c:v>778</c:v>
                </c:pt>
                <c:pt idx="25">
                  <c:v>779</c:v>
                </c:pt>
                <c:pt idx="26">
                  <c:v>780</c:v>
                </c:pt>
                <c:pt idx="27">
                  <c:v>781</c:v>
                </c:pt>
                <c:pt idx="28">
                  <c:v>782</c:v>
                </c:pt>
                <c:pt idx="29">
                  <c:v>783</c:v>
                </c:pt>
                <c:pt idx="30">
                  <c:v>784</c:v>
                </c:pt>
                <c:pt idx="31">
                  <c:v>785</c:v>
                </c:pt>
                <c:pt idx="32">
                  <c:v>786</c:v>
                </c:pt>
                <c:pt idx="33">
                  <c:v>787</c:v>
                </c:pt>
                <c:pt idx="34">
                  <c:v>788</c:v>
                </c:pt>
                <c:pt idx="35">
                  <c:v>789</c:v>
                </c:pt>
                <c:pt idx="36">
                  <c:v>790</c:v>
                </c:pt>
                <c:pt idx="37">
                  <c:v>791</c:v>
                </c:pt>
                <c:pt idx="38">
                  <c:v>792</c:v>
                </c:pt>
                <c:pt idx="39">
                  <c:v>793</c:v>
                </c:pt>
                <c:pt idx="40">
                  <c:v>794</c:v>
                </c:pt>
                <c:pt idx="41">
                  <c:v>795</c:v>
                </c:pt>
                <c:pt idx="42">
                  <c:v>796</c:v>
                </c:pt>
                <c:pt idx="43">
                  <c:v>797</c:v>
                </c:pt>
                <c:pt idx="44">
                  <c:v>798</c:v>
                </c:pt>
                <c:pt idx="45">
                  <c:v>799</c:v>
                </c:pt>
                <c:pt idx="46">
                  <c:v>800</c:v>
                </c:pt>
                <c:pt idx="47">
                  <c:v>801</c:v>
                </c:pt>
                <c:pt idx="48">
                  <c:v>802</c:v>
                </c:pt>
                <c:pt idx="49">
                  <c:v>803</c:v>
                </c:pt>
                <c:pt idx="50">
                  <c:v>804</c:v>
                </c:pt>
                <c:pt idx="51">
                  <c:v>805</c:v>
                </c:pt>
                <c:pt idx="52">
                  <c:v>806</c:v>
                </c:pt>
                <c:pt idx="53">
                  <c:v>807</c:v>
                </c:pt>
                <c:pt idx="54">
                  <c:v>808</c:v>
                </c:pt>
                <c:pt idx="55">
                  <c:v>809</c:v>
                </c:pt>
                <c:pt idx="56">
                  <c:v>810</c:v>
                </c:pt>
                <c:pt idx="57">
                  <c:v>811</c:v>
                </c:pt>
                <c:pt idx="58">
                  <c:v>812</c:v>
                </c:pt>
                <c:pt idx="59">
                  <c:v>813</c:v>
                </c:pt>
                <c:pt idx="60">
                  <c:v>814</c:v>
                </c:pt>
                <c:pt idx="61">
                  <c:v>815</c:v>
                </c:pt>
                <c:pt idx="62">
                  <c:v>816</c:v>
                </c:pt>
                <c:pt idx="63">
                  <c:v>817</c:v>
                </c:pt>
                <c:pt idx="64">
                  <c:v>818</c:v>
                </c:pt>
                <c:pt idx="65">
                  <c:v>819</c:v>
                </c:pt>
                <c:pt idx="66">
                  <c:v>820</c:v>
                </c:pt>
                <c:pt idx="67">
                  <c:v>821</c:v>
                </c:pt>
                <c:pt idx="68">
                  <c:v>822</c:v>
                </c:pt>
                <c:pt idx="69">
                  <c:v>823</c:v>
                </c:pt>
                <c:pt idx="70">
                  <c:v>824</c:v>
                </c:pt>
                <c:pt idx="71">
                  <c:v>825</c:v>
                </c:pt>
                <c:pt idx="72">
                  <c:v>826</c:v>
                </c:pt>
                <c:pt idx="73">
                  <c:v>827</c:v>
                </c:pt>
                <c:pt idx="74">
                  <c:v>828</c:v>
                </c:pt>
                <c:pt idx="75">
                  <c:v>829</c:v>
                </c:pt>
                <c:pt idx="76">
                  <c:v>830</c:v>
                </c:pt>
                <c:pt idx="77">
                  <c:v>831</c:v>
                </c:pt>
                <c:pt idx="78">
                  <c:v>832</c:v>
                </c:pt>
                <c:pt idx="79">
                  <c:v>833</c:v>
                </c:pt>
                <c:pt idx="80">
                  <c:v>834</c:v>
                </c:pt>
                <c:pt idx="81">
                  <c:v>835</c:v>
                </c:pt>
                <c:pt idx="82">
                  <c:v>836</c:v>
                </c:pt>
                <c:pt idx="83">
                  <c:v>837</c:v>
                </c:pt>
                <c:pt idx="84">
                  <c:v>838</c:v>
                </c:pt>
                <c:pt idx="85">
                  <c:v>839</c:v>
                </c:pt>
                <c:pt idx="86">
                  <c:v>840</c:v>
                </c:pt>
                <c:pt idx="87">
                  <c:v>841</c:v>
                </c:pt>
                <c:pt idx="88">
                  <c:v>842</c:v>
                </c:pt>
                <c:pt idx="89">
                  <c:v>843</c:v>
                </c:pt>
                <c:pt idx="90">
                  <c:v>844</c:v>
                </c:pt>
                <c:pt idx="91">
                  <c:v>845</c:v>
                </c:pt>
                <c:pt idx="92">
                  <c:v>846</c:v>
                </c:pt>
                <c:pt idx="93">
                  <c:v>847</c:v>
                </c:pt>
                <c:pt idx="94">
                  <c:v>848</c:v>
                </c:pt>
                <c:pt idx="95">
                  <c:v>849</c:v>
                </c:pt>
                <c:pt idx="96">
                  <c:v>850</c:v>
                </c:pt>
                <c:pt idx="97">
                  <c:v>851</c:v>
                </c:pt>
                <c:pt idx="98">
                  <c:v>852</c:v>
                </c:pt>
                <c:pt idx="99">
                  <c:v>853</c:v>
                </c:pt>
                <c:pt idx="100">
                  <c:v>854</c:v>
                </c:pt>
                <c:pt idx="101">
                  <c:v>855</c:v>
                </c:pt>
                <c:pt idx="102">
                  <c:v>856</c:v>
                </c:pt>
                <c:pt idx="103">
                  <c:v>857</c:v>
                </c:pt>
                <c:pt idx="104">
                  <c:v>858</c:v>
                </c:pt>
                <c:pt idx="105">
                  <c:v>859</c:v>
                </c:pt>
                <c:pt idx="106">
                  <c:v>860</c:v>
                </c:pt>
                <c:pt idx="107">
                  <c:v>861</c:v>
                </c:pt>
                <c:pt idx="108">
                  <c:v>862</c:v>
                </c:pt>
                <c:pt idx="109">
                  <c:v>863</c:v>
                </c:pt>
                <c:pt idx="110">
                  <c:v>864</c:v>
                </c:pt>
                <c:pt idx="111">
                  <c:v>865</c:v>
                </c:pt>
                <c:pt idx="112">
                  <c:v>866</c:v>
                </c:pt>
                <c:pt idx="113">
                  <c:v>867</c:v>
                </c:pt>
                <c:pt idx="114">
                  <c:v>868</c:v>
                </c:pt>
                <c:pt idx="115">
                  <c:v>869</c:v>
                </c:pt>
                <c:pt idx="116">
                  <c:v>870</c:v>
                </c:pt>
                <c:pt idx="117">
                  <c:v>871</c:v>
                </c:pt>
                <c:pt idx="118">
                  <c:v>872</c:v>
                </c:pt>
                <c:pt idx="119">
                  <c:v>873</c:v>
                </c:pt>
                <c:pt idx="120">
                  <c:v>874</c:v>
                </c:pt>
                <c:pt idx="121">
                  <c:v>875</c:v>
                </c:pt>
                <c:pt idx="122">
                  <c:v>876</c:v>
                </c:pt>
                <c:pt idx="123">
                  <c:v>877</c:v>
                </c:pt>
                <c:pt idx="124">
                  <c:v>878</c:v>
                </c:pt>
                <c:pt idx="125">
                  <c:v>879</c:v>
                </c:pt>
                <c:pt idx="126">
                  <c:v>880</c:v>
                </c:pt>
                <c:pt idx="127">
                  <c:v>881</c:v>
                </c:pt>
                <c:pt idx="128">
                  <c:v>882</c:v>
                </c:pt>
                <c:pt idx="129">
                  <c:v>883</c:v>
                </c:pt>
                <c:pt idx="130">
                  <c:v>884</c:v>
                </c:pt>
                <c:pt idx="131">
                  <c:v>885</c:v>
                </c:pt>
                <c:pt idx="132">
                  <c:v>886</c:v>
                </c:pt>
                <c:pt idx="133">
                  <c:v>887</c:v>
                </c:pt>
                <c:pt idx="134">
                  <c:v>888</c:v>
                </c:pt>
                <c:pt idx="135">
                  <c:v>889</c:v>
                </c:pt>
                <c:pt idx="136">
                  <c:v>890</c:v>
                </c:pt>
                <c:pt idx="137">
                  <c:v>891</c:v>
                </c:pt>
                <c:pt idx="138">
                  <c:v>892</c:v>
                </c:pt>
                <c:pt idx="139">
                  <c:v>893</c:v>
                </c:pt>
                <c:pt idx="140">
                  <c:v>894</c:v>
                </c:pt>
                <c:pt idx="141">
                  <c:v>895</c:v>
                </c:pt>
                <c:pt idx="142">
                  <c:v>896</c:v>
                </c:pt>
                <c:pt idx="143">
                  <c:v>897</c:v>
                </c:pt>
                <c:pt idx="144">
                  <c:v>898</c:v>
                </c:pt>
                <c:pt idx="145">
                  <c:v>899</c:v>
                </c:pt>
                <c:pt idx="146">
                  <c:v>900</c:v>
                </c:pt>
                <c:pt idx="147">
                  <c:v>901</c:v>
                </c:pt>
                <c:pt idx="148">
                  <c:v>902</c:v>
                </c:pt>
                <c:pt idx="149">
                  <c:v>903</c:v>
                </c:pt>
                <c:pt idx="150">
                  <c:v>904</c:v>
                </c:pt>
                <c:pt idx="151">
                  <c:v>905</c:v>
                </c:pt>
                <c:pt idx="152">
                  <c:v>906</c:v>
                </c:pt>
                <c:pt idx="153">
                  <c:v>907</c:v>
                </c:pt>
                <c:pt idx="154">
                  <c:v>908</c:v>
                </c:pt>
                <c:pt idx="155">
                  <c:v>909</c:v>
                </c:pt>
                <c:pt idx="156">
                  <c:v>910</c:v>
                </c:pt>
                <c:pt idx="157">
                  <c:v>911</c:v>
                </c:pt>
                <c:pt idx="158">
                  <c:v>912</c:v>
                </c:pt>
                <c:pt idx="159">
                  <c:v>913</c:v>
                </c:pt>
                <c:pt idx="160">
                  <c:v>914</c:v>
                </c:pt>
                <c:pt idx="161">
                  <c:v>915</c:v>
                </c:pt>
                <c:pt idx="162">
                  <c:v>916</c:v>
                </c:pt>
                <c:pt idx="163">
                  <c:v>917</c:v>
                </c:pt>
                <c:pt idx="164">
                  <c:v>918</c:v>
                </c:pt>
                <c:pt idx="165">
                  <c:v>919</c:v>
                </c:pt>
                <c:pt idx="166">
                  <c:v>920</c:v>
                </c:pt>
                <c:pt idx="167">
                  <c:v>921</c:v>
                </c:pt>
                <c:pt idx="168">
                  <c:v>922</c:v>
                </c:pt>
                <c:pt idx="169">
                  <c:v>923</c:v>
                </c:pt>
                <c:pt idx="170">
                  <c:v>924</c:v>
                </c:pt>
                <c:pt idx="171">
                  <c:v>925</c:v>
                </c:pt>
                <c:pt idx="172">
                  <c:v>926</c:v>
                </c:pt>
                <c:pt idx="173">
                  <c:v>927</c:v>
                </c:pt>
                <c:pt idx="174">
                  <c:v>928</c:v>
                </c:pt>
                <c:pt idx="175">
                  <c:v>929</c:v>
                </c:pt>
                <c:pt idx="176">
                  <c:v>930</c:v>
                </c:pt>
                <c:pt idx="177">
                  <c:v>931</c:v>
                </c:pt>
                <c:pt idx="178">
                  <c:v>932</c:v>
                </c:pt>
                <c:pt idx="179">
                  <c:v>933</c:v>
                </c:pt>
                <c:pt idx="180">
                  <c:v>934</c:v>
                </c:pt>
                <c:pt idx="181">
                  <c:v>935</c:v>
                </c:pt>
                <c:pt idx="182">
                  <c:v>936</c:v>
                </c:pt>
                <c:pt idx="183">
                  <c:v>937</c:v>
                </c:pt>
                <c:pt idx="184">
                  <c:v>938</c:v>
                </c:pt>
                <c:pt idx="185">
                  <c:v>939</c:v>
                </c:pt>
                <c:pt idx="186">
                  <c:v>940</c:v>
                </c:pt>
                <c:pt idx="187">
                  <c:v>941</c:v>
                </c:pt>
                <c:pt idx="188">
                  <c:v>942</c:v>
                </c:pt>
                <c:pt idx="189">
                  <c:v>943</c:v>
                </c:pt>
                <c:pt idx="190">
                  <c:v>944</c:v>
                </c:pt>
                <c:pt idx="191">
                  <c:v>945</c:v>
                </c:pt>
                <c:pt idx="192">
                  <c:v>946</c:v>
                </c:pt>
                <c:pt idx="193">
                  <c:v>947</c:v>
                </c:pt>
                <c:pt idx="194">
                  <c:v>948</c:v>
                </c:pt>
                <c:pt idx="195">
                  <c:v>949</c:v>
                </c:pt>
                <c:pt idx="196">
                  <c:v>950</c:v>
                </c:pt>
                <c:pt idx="197">
                  <c:v>951</c:v>
                </c:pt>
                <c:pt idx="198">
                  <c:v>952</c:v>
                </c:pt>
                <c:pt idx="199">
                  <c:v>953</c:v>
                </c:pt>
                <c:pt idx="200">
                  <c:v>954</c:v>
                </c:pt>
                <c:pt idx="201">
                  <c:v>955</c:v>
                </c:pt>
                <c:pt idx="202">
                  <c:v>956</c:v>
                </c:pt>
                <c:pt idx="203">
                  <c:v>957</c:v>
                </c:pt>
                <c:pt idx="204">
                  <c:v>958</c:v>
                </c:pt>
                <c:pt idx="205">
                  <c:v>959</c:v>
                </c:pt>
                <c:pt idx="206">
                  <c:v>960</c:v>
                </c:pt>
                <c:pt idx="207">
                  <c:v>961</c:v>
                </c:pt>
                <c:pt idx="208">
                  <c:v>962</c:v>
                </c:pt>
                <c:pt idx="209">
                  <c:v>963</c:v>
                </c:pt>
                <c:pt idx="210">
                  <c:v>964</c:v>
                </c:pt>
                <c:pt idx="211">
                  <c:v>965</c:v>
                </c:pt>
                <c:pt idx="212">
                  <c:v>966</c:v>
                </c:pt>
                <c:pt idx="213">
                  <c:v>967</c:v>
                </c:pt>
                <c:pt idx="214">
                  <c:v>968</c:v>
                </c:pt>
                <c:pt idx="215">
                  <c:v>969</c:v>
                </c:pt>
                <c:pt idx="216">
                  <c:v>970</c:v>
                </c:pt>
                <c:pt idx="217">
                  <c:v>971</c:v>
                </c:pt>
                <c:pt idx="218">
                  <c:v>972</c:v>
                </c:pt>
                <c:pt idx="219">
                  <c:v>973</c:v>
                </c:pt>
                <c:pt idx="220">
                  <c:v>974</c:v>
                </c:pt>
                <c:pt idx="221">
                  <c:v>975</c:v>
                </c:pt>
                <c:pt idx="222">
                  <c:v>976</c:v>
                </c:pt>
                <c:pt idx="223">
                  <c:v>977</c:v>
                </c:pt>
                <c:pt idx="224">
                  <c:v>978</c:v>
                </c:pt>
                <c:pt idx="225">
                  <c:v>979</c:v>
                </c:pt>
                <c:pt idx="226">
                  <c:v>980</c:v>
                </c:pt>
                <c:pt idx="227">
                  <c:v>981</c:v>
                </c:pt>
                <c:pt idx="228">
                  <c:v>982</c:v>
                </c:pt>
                <c:pt idx="229">
                  <c:v>983</c:v>
                </c:pt>
                <c:pt idx="230">
                  <c:v>984</c:v>
                </c:pt>
                <c:pt idx="231">
                  <c:v>985</c:v>
                </c:pt>
                <c:pt idx="232">
                  <c:v>986</c:v>
                </c:pt>
                <c:pt idx="233">
                  <c:v>987</c:v>
                </c:pt>
              </c:numCache>
            </c:numRef>
          </c:xVal>
          <c:yVal>
            <c:numRef>
              <c:f>Graph!$C$756:$C$987</c:f>
              <c:numCache>
                <c:formatCode>General</c:formatCode>
                <c:ptCount val="232"/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EB-4E07-AFFF-47A4240DC779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Graph!$A$755:$A$988</c:f>
              <c:numCache>
                <c:formatCode>General</c:formatCode>
                <c:ptCount val="234"/>
                <c:pt idx="0">
                  <c:v>754</c:v>
                </c:pt>
                <c:pt idx="1">
                  <c:v>755</c:v>
                </c:pt>
                <c:pt idx="2">
                  <c:v>756</c:v>
                </c:pt>
                <c:pt idx="3">
                  <c:v>757</c:v>
                </c:pt>
                <c:pt idx="4">
                  <c:v>758</c:v>
                </c:pt>
                <c:pt idx="5">
                  <c:v>759</c:v>
                </c:pt>
                <c:pt idx="6">
                  <c:v>760</c:v>
                </c:pt>
                <c:pt idx="7">
                  <c:v>761</c:v>
                </c:pt>
                <c:pt idx="8">
                  <c:v>762</c:v>
                </c:pt>
                <c:pt idx="9">
                  <c:v>763</c:v>
                </c:pt>
                <c:pt idx="10">
                  <c:v>764</c:v>
                </c:pt>
                <c:pt idx="11">
                  <c:v>765</c:v>
                </c:pt>
                <c:pt idx="12">
                  <c:v>766</c:v>
                </c:pt>
                <c:pt idx="13">
                  <c:v>767</c:v>
                </c:pt>
                <c:pt idx="14">
                  <c:v>768</c:v>
                </c:pt>
                <c:pt idx="15">
                  <c:v>769</c:v>
                </c:pt>
                <c:pt idx="16">
                  <c:v>770</c:v>
                </c:pt>
                <c:pt idx="17">
                  <c:v>771</c:v>
                </c:pt>
                <c:pt idx="18">
                  <c:v>772</c:v>
                </c:pt>
                <c:pt idx="19">
                  <c:v>773</c:v>
                </c:pt>
                <c:pt idx="20">
                  <c:v>774</c:v>
                </c:pt>
                <c:pt idx="21">
                  <c:v>775</c:v>
                </c:pt>
                <c:pt idx="22">
                  <c:v>776</c:v>
                </c:pt>
                <c:pt idx="23">
                  <c:v>777</c:v>
                </c:pt>
                <c:pt idx="24">
                  <c:v>778</c:v>
                </c:pt>
                <c:pt idx="25">
                  <c:v>779</c:v>
                </c:pt>
                <c:pt idx="26">
                  <c:v>780</c:v>
                </c:pt>
                <c:pt idx="27">
                  <c:v>781</c:v>
                </c:pt>
                <c:pt idx="28">
                  <c:v>782</c:v>
                </c:pt>
                <c:pt idx="29">
                  <c:v>783</c:v>
                </c:pt>
                <c:pt idx="30">
                  <c:v>784</c:v>
                </c:pt>
                <c:pt idx="31">
                  <c:v>785</c:v>
                </c:pt>
                <c:pt idx="32">
                  <c:v>786</c:v>
                </c:pt>
                <c:pt idx="33">
                  <c:v>787</c:v>
                </c:pt>
                <c:pt idx="34">
                  <c:v>788</c:v>
                </c:pt>
                <c:pt idx="35">
                  <c:v>789</c:v>
                </c:pt>
                <c:pt idx="36">
                  <c:v>790</c:v>
                </c:pt>
                <c:pt idx="37">
                  <c:v>791</c:v>
                </c:pt>
                <c:pt idx="38">
                  <c:v>792</c:v>
                </c:pt>
                <c:pt idx="39">
                  <c:v>793</c:v>
                </c:pt>
                <c:pt idx="40">
                  <c:v>794</c:v>
                </c:pt>
                <c:pt idx="41">
                  <c:v>795</c:v>
                </c:pt>
                <c:pt idx="42">
                  <c:v>796</c:v>
                </c:pt>
                <c:pt idx="43">
                  <c:v>797</c:v>
                </c:pt>
                <c:pt idx="44">
                  <c:v>798</c:v>
                </c:pt>
                <c:pt idx="45">
                  <c:v>799</c:v>
                </c:pt>
                <c:pt idx="46">
                  <c:v>800</c:v>
                </c:pt>
                <c:pt idx="47">
                  <c:v>801</c:v>
                </c:pt>
                <c:pt idx="48">
                  <c:v>802</c:v>
                </c:pt>
                <c:pt idx="49">
                  <c:v>803</c:v>
                </c:pt>
                <c:pt idx="50">
                  <c:v>804</c:v>
                </c:pt>
                <c:pt idx="51">
                  <c:v>805</c:v>
                </c:pt>
                <c:pt idx="52">
                  <c:v>806</c:v>
                </c:pt>
                <c:pt idx="53">
                  <c:v>807</c:v>
                </c:pt>
                <c:pt idx="54">
                  <c:v>808</c:v>
                </c:pt>
                <c:pt idx="55">
                  <c:v>809</c:v>
                </c:pt>
                <c:pt idx="56">
                  <c:v>810</c:v>
                </c:pt>
                <c:pt idx="57">
                  <c:v>811</c:v>
                </c:pt>
                <c:pt idx="58">
                  <c:v>812</c:v>
                </c:pt>
                <c:pt idx="59">
                  <c:v>813</c:v>
                </c:pt>
                <c:pt idx="60">
                  <c:v>814</c:v>
                </c:pt>
                <c:pt idx="61">
                  <c:v>815</c:v>
                </c:pt>
                <c:pt idx="62">
                  <c:v>816</c:v>
                </c:pt>
                <c:pt idx="63">
                  <c:v>817</c:v>
                </c:pt>
                <c:pt idx="64">
                  <c:v>818</c:v>
                </c:pt>
                <c:pt idx="65">
                  <c:v>819</c:v>
                </c:pt>
                <c:pt idx="66">
                  <c:v>820</c:v>
                </c:pt>
                <c:pt idx="67">
                  <c:v>821</c:v>
                </c:pt>
                <c:pt idx="68">
                  <c:v>822</c:v>
                </c:pt>
                <c:pt idx="69">
                  <c:v>823</c:v>
                </c:pt>
                <c:pt idx="70">
                  <c:v>824</c:v>
                </c:pt>
                <c:pt idx="71">
                  <c:v>825</c:v>
                </c:pt>
                <c:pt idx="72">
                  <c:v>826</c:v>
                </c:pt>
                <c:pt idx="73">
                  <c:v>827</c:v>
                </c:pt>
                <c:pt idx="74">
                  <c:v>828</c:v>
                </c:pt>
                <c:pt idx="75">
                  <c:v>829</c:v>
                </c:pt>
                <c:pt idx="76">
                  <c:v>830</c:v>
                </c:pt>
                <c:pt idx="77">
                  <c:v>831</c:v>
                </c:pt>
                <c:pt idx="78">
                  <c:v>832</c:v>
                </c:pt>
                <c:pt idx="79">
                  <c:v>833</c:v>
                </c:pt>
                <c:pt idx="80">
                  <c:v>834</c:v>
                </c:pt>
                <c:pt idx="81">
                  <c:v>835</c:v>
                </c:pt>
                <c:pt idx="82">
                  <c:v>836</c:v>
                </c:pt>
                <c:pt idx="83">
                  <c:v>837</c:v>
                </c:pt>
                <c:pt idx="84">
                  <c:v>838</c:v>
                </c:pt>
                <c:pt idx="85">
                  <c:v>839</c:v>
                </c:pt>
                <c:pt idx="86">
                  <c:v>840</c:v>
                </c:pt>
                <c:pt idx="87">
                  <c:v>841</c:v>
                </c:pt>
                <c:pt idx="88">
                  <c:v>842</c:v>
                </c:pt>
                <c:pt idx="89">
                  <c:v>843</c:v>
                </c:pt>
                <c:pt idx="90">
                  <c:v>844</c:v>
                </c:pt>
                <c:pt idx="91">
                  <c:v>845</c:v>
                </c:pt>
                <c:pt idx="92">
                  <c:v>846</c:v>
                </c:pt>
                <c:pt idx="93">
                  <c:v>847</c:v>
                </c:pt>
                <c:pt idx="94">
                  <c:v>848</c:v>
                </c:pt>
                <c:pt idx="95">
                  <c:v>849</c:v>
                </c:pt>
                <c:pt idx="96">
                  <c:v>850</c:v>
                </c:pt>
                <c:pt idx="97">
                  <c:v>851</c:v>
                </c:pt>
                <c:pt idx="98">
                  <c:v>852</c:v>
                </c:pt>
                <c:pt idx="99">
                  <c:v>853</c:v>
                </c:pt>
                <c:pt idx="100">
                  <c:v>854</c:v>
                </c:pt>
                <c:pt idx="101">
                  <c:v>855</c:v>
                </c:pt>
                <c:pt idx="102">
                  <c:v>856</c:v>
                </c:pt>
                <c:pt idx="103">
                  <c:v>857</c:v>
                </c:pt>
                <c:pt idx="104">
                  <c:v>858</c:v>
                </c:pt>
                <c:pt idx="105">
                  <c:v>859</c:v>
                </c:pt>
                <c:pt idx="106">
                  <c:v>860</c:v>
                </c:pt>
                <c:pt idx="107">
                  <c:v>861</c:v>
                </c:pt>
                <c:pt idx="108">
                  <c:v>862</c:v>
                </c:pt>
                <c:pt idx="109">
                  <c:v>863</c:v>
                </c:pt>
                <c:pt idx="110">
                  <c:v>864</c:v>
                </c:pt>
                <c:pt idx="111">
                  <c:v>865</c:v>
                </c:pt>
                <c:pt idx="112">
                  <c:v>866</c:v>
                </c:pt>
                <c:pt idx="113">
                  <c:v>867</c:v>
                </c:pt>
                <c:pt idx="114">
                  <c:v>868</c:v>
                </c:pt>
                <c:pt idx="115">
                  <c:v>869</c:v>
                </c:pt>
                <c:pt idx="116">
                  <c:v>870</c:v>
                </c:pt>
                <c:pt idx="117">
                  <c:v>871</c:v>
                </c:pt>
                <c:pt idx="118">
                  <c:v>872</c:v>
                </c:pt>
                <c:pt idx="119">
                  <c:v>873</c:v>
                </c:pt>
                <c:pt idx="120">
                  <c:v>874</c:v>
                </c:pt>
                <c:pt idx="121">
                  <c:v>875</c:v>
                </c:pt>
                <c:pt idx="122">
                  <c:v>876</c:v>
                </c:pt>
                <c:pt idx="123">
                  <c:v>877</c:v>
                </c:pt>
                <c:pt idx="124">
                  <c:v>878</c:v>
                </c:pt>
                <c:pt idx="125">
                  <c:v>879</c:v>
                </c:pt>
                <c:pt idx="126">
                  <c:v>880</c:v>
                </c:pt>
                <c:pt idx="127">
                  <c:v>881</c:v>
                </c:pt>
                <c:pt idx="128">
                  <c:v>882</c:v>
                </c:pt>
                <c:pt idx="129">
                  <c:v>883</c:v>
                </c:pt>
                <c:pt idx="130">
                  <c:v>884</c:v>
                </c:pt>
                <c:pt idx="131">
                  <c:v>885</c:v>
                </c:pt>
                <c:pt idx="132">
                  <c:v>886</c:v>
                </c:pt>
                <c:pt idx="133">
                  <c:v>887</c:v>
                </c:pt>
                <c:pt idx="134">
                  <c:v>888</c:v>
                </c:pt>
                <c:pt idx="135">
                  <c:v>889</c:v>
                </c:pt>
                <c:pt idx="136">
                  <c:v>890</c:v>
                </c:pt>
                <c:pt idx="137">
                  <c:v>891</c:v>
                </c:pt>
                <c:pt idx="138">
                  <c:v>892</c:v>
                </c:pt>
                <c:pt idx="139">
                  <c:v>893</c:v>
                </c:pt>
                <c:pt idx="140">
                  <c:v>894</c:v>
                </c:pt>
                <c:pt idx="141">
                  <c:v>895</c:v>
                </c:pt>
                <c:pt idx="142">
                  <c:v>896</c:v>
                </c:pt>
                <c:pt idx="143">
                  <c:v>897</c:v>
                </c:pt>
                <c:pt idx="144">
                  <c:v>898</c:v>
                </c:pt>
                <c:pt idx="145">
                  <c:v>899</c:v>
                </c:pt>
                <c:pt idx="146">
                  <c:v>900</c:v>
                </c:pt>
                <c:pt idx="147">
                  <c:v>901</c:v>
                </c:pt>
                <c:pt idx="148">
                  <c:v>902</c:v>
                </c:pt>
                <c:pt idx="149">
                  <c:v>903</c:v>
                </c:pt>
                <c:pt idx="150">
                  <c:v>904</c:v>
                </c:pt>
                <c:pt idx="151">
                  <c:v>905</c:v>
                </c:pt>
                <c:pt idx="152">
                  <c:v>906</c:v>
                </c:pt>
                <c:pt idx="153">
                  <c:v>907</c:v>
                </c:pt>
                <c:pt idx="154">
                  <c:v>908</c:v>
                </c:pt>
                <c:pt idx="155">
                  <c:v>909</c:v>
                </c:pt>
                <c:pt idx="156">
                  <c:v>910</c:v>
                </c:pt>
                <c:pt idx="157">
                  <c:v>911</c:v>
                </c:pt>
                <c:pt idx="158">
                  <c:v>912</c:v>
                </c:pt>
                <c:pt idx="159">
                  <c:v>913</c:v>
                </c:pt>
                <c:pt idx="160">
                  <c:v>914</c:v>
                </c:pt>
                <c:pt idx="161">
                  <c:v>915</c:v>
                </c:pt>
                <c:pt idx="162">
                  <c:v>916</c:v>
                </c:pt>
                <c:pt idx="163">
                  <c:v>917</c:v>
                </c:pt>
                <c:pt idx="164">
                  <c:v>918</c:v>
                </c:pt>
                <c:pt idx="165">
                  <c:v>919</c:v>
                </c:pt>
                <c:pt idx="166">
                  <c:v>920</c:v>
                </c:pt>
                <c:pt idx="167">
                  <c:v>921</c:v>
                </c:pt>
                <c:pt idx="168">
                  <c:v>922</c:v>
                </c:pt>
                <c:pt idx="169">
                  <c:v>923</c:v>
                </c:pt>
                <c:pt idx="170">
                  <c:v>924</c:v>
                </c:pt>
                <c:pt idx="171">
                  <c:v>925</c:v>
                </c:pt>
                <c:pt idx="172">
                  <c:v>926</c:v>
                </c:pt>
                <c:pt idx="173">
                  <c:v>927</c:v>
                </c:pt>
                <c:pt idx="174">
                  <c:v>928</c:v>
                </c:pt>
                <c:pt idx="175">
                  <c:v>929</c:v>
                </c:pt>
                <c:pt idx="176">
                  <c:v>930</c:v>
                </c:pt>
                <c:pt idx="177">
                  <c:v>931</c:v>
                </c:pt>
                <c:pt idx="178">
                  <c:v>932</c:v>
                </c:pt>
                <c:pt idx="179">
                  <c:v>933</c:v>
                </c:pt>
                <c:pt idx="180">
                  <c:v>934</c:v>
                </c:pt>
                <c:pt idx="181">
                  <c:v>935</c:v>
                </c:pt>
                <c:pt idx="182">
                  <c:v>936</c:v>
                </c:pt>
                <c:pt idx="183">
                  <c:v>937</c:v>
                </c:pt>
                <c:pt idx="184">
                  <c:v>938</c:v>
                </c:pt>
                <c:pt idx="185">
                  <c:v>939</c:v>
                </c:pt>
                <c:pt idx="186">
                  <c:v>940</c:v>
                </c:pt>
                <c:pt idx="187">
                  <c:v>941</c:v>
                </c:pt>
                <c:pt idx="188">
                  <c:v>942</c:v>
                </c:pt>
                <c:pt idx="189">
                  <c:v>943</c:v>
                </c:pt>
                <c:pt idx="190">
                  <c:v>944</c:v>
                </c:pt>
                <c:pt idx="191">
                  <c:v>945</c:v>
                </c:pt>
                <c:pt idx="192">
                  <c:v>946</c:v>
                </c:pt>
                <c:pt idx="193">
                  <c:v>947</c:v>
                </c:pt>
                <c:pt idx="194">
                  <c:v>948</c:v>
                </c:pt>
                <c:pt idx="195">
                  <c:v>949</c:v>
                </c:pt>
                <c:pt idx="196">
                  <c:v>950</c:v>
                </c:pt>
                <c:pt idx="197">
                  <c:v>951</c:v>
                </c:pt>
                <c:pt idx="198">
                  <c:v>952</c:v>
                </c:pt>
                <c:pt idx="199">
                  <c:v>953</c:v>
                </c:pt>
                <c:pt idx="200">
                  <c:v>954</c:v>
                </c:pt>
                <c:pt idx="201">
                  <c:v>955</c:v>
                </c:pt>
                <c:pt idx="202">
                  <c:v>956</c:v>
                </c:pt>
                <c:pt idx="203">
                  <c:v>957</c:v>
                </c:pt>
                <c:pt idx="204">
                  <c:v>958</c:v>
                </c:pt>
                <c:pt idx="205">
                  <c:v>959</c:v>
                </c:pt>
                <c:pt idx="206">
                  <c:v>960</c:v>
                </c:pt>
                <c:pt idx="207">
                  <c:v>961</c:v>
                </c:pt>
                <c:pt idx="208">
                  <c:v>962</c:v>
                </c:pt>
                <c:pt idx="209">
                  <c:v>963</c:v>
                </c:pt>
                <c:pt idx="210">
                  <c:v>964</c:v>
                </c:pt>
                <c:pt idx="211">
                  <c:v>965</c:v>
                </c:pt>
                <c:pt idx="212">
                  <c:v>966</c:v>
                </c:pt>
                <c:pt idx="213">
                  <c:v>967</c:v>
                </c:pt>
                <c:pt idx="214">
                  <c:v>968</c:v>
                </c:pt>
                <c:pt idx="215">
                  <c:v>969</c:v>
                </c:pt>
                <c:pt idx="216">
                  <c:v>970</c:v>
                </c:pt>
                <c:pt idx="217">
                  <c:v>971</c:v>
                </c:pt>
                <c:pt idx="218">
                  <c:v>972</c:v>
                </c:pt>
                <c:pt idx="219">
                  <c:v>973</c:v>
                </c:pt>
                <c:pt idx="220">
                  <c:v>974</c:v>
                </c:pt>
                <c:pt idx="221">
                  <c:v>975</c:v>
                </c:pt>
                <c:pt idx="222">
                  <c:v>976</c:v>
                </c:pt>
                <c:pt idx="223">
                  <c:v>977</c:v>
                </c:pt>
                <c:pt idx="224">
                  <c:v>978</c:v>
                </c:pt>
                <c:pt idx="225">
                  <c:v>979</c:v>
                </c:pt>
                <c:pt idx="226">
                  <c:v>980</c:v>
                </c:pt>
                <c:pt idx="227">
                  <c:v>981</c:v>
                </c:pt>
                <c:pt idx="228">
                  <c:v>982</c:v>
                </c:pt>
                <c:pt idx="229">
                  <c:v>983</c:v>
                </c:pt>
                <c:pt idx="230">
                  <c:v>984</c:v>
                </c:pt>
                <c:pt idx="231">
                  <c:v>985</c:v>
                </c:pt>
                <c:pt idx="232">
                  <c:v>986</c:v>
                </c:pt>
                <c:pt idx="233">
                  <c:v>987</c:v>
                </c:pt>
              </c:numCache>
            </c:numRef>
          </c:xVal>
          <c:yVal>
            <c:numRef>
              <c:f>Graph!$E$756:$E$987</c:f>
              <c:numCache>
                <c:formatCode>General</c:formatCode>
                <c:ptCount val="232"/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EB-4E07-AFFF-47A4240DC779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Graph!$A$755:$A$988</c:f>
              <c:numCache>
                <c:formatCode>General</c:formatCode>
                <c:ptCount val="234"/>
                <c:pt idx="0">
                  <c:v>754</c:v>
                </c:pt>
                <c:pt idx="1">
                  <c:v>755</c:v>
                </c:pt>
                <c:pt idx="2">
                  <c:v>756</c:v>
                </c:pt>
                <c:pt idx="3">
                  <c:v>757</c:v>
                </c:pt>
                <c:pt idx="4">
                  <c:v>758</c:v>
                </c:pt>
                <c:pt idx="5">
                  <c:v>759</c:v>
                </c:pt>
                <c:pt idx="6">
                  <c:v>760</c:v>
                </c:pt>
                <c:pt idx="7">
                  <c:v>761</c:v>
                </c:pt>
                <c:pt idx="8">
                  <c:v>762</c:v>
                </c:pt>
                <c:pt idx="9">
                  <c:v>763</c:v>
                </c:pt>
                <c:pt idx="10">
                  <c:v>764</c:v>
                </c:pt>
                <c:pt idx="11">
                  <c:v>765</c:v>
                </c:pt>
                <c:pt idx="12">
                  <c:v>766</c:v>
                </c:pt>
                <c:pt idx="13">
                  <c:v>767</c:v>
                </c:pt>
                <c:pt idx="14">
                  <c:v>768</c:v>
                </c:pt>
                <c:pt idx="15">
                  <c:v>769</c:v>
                </c:pt>
                <c:pt idx="16">
                  <c:v>770</c:v>
                </c:pt>
                <c:pt idx="17">
                  <c:v>771</c:v>
                </c:pt>
                <c:pt idx="18">
                  <c:v>772</c:v>
                </c:pt>
                <c:pt idx="19">
                  <c:v>773</c:v>
                </c:pt>
                <c:pt idx="20">
                  <c:v>774</c:v>
                </c:pt>
                <c:pt idx="21">
                  <c:v>775</c:v>
                </c:pt>
                <c:pt idx="22">
                  <c:v>776</c:v>
                </c:pt>
                <c:pt idx="23">
                  <c:v>777</c:v>
                </c:pt>
                <c:pt idx="24">
                  <c:v>778</c:v>
                </c:pt>
                <c:pt idx="25">
                  <c:v>779</c:v>
                </c:pt>
                <c:pt idx="26">
                  <c:v>780</c:v>
                </c:pt>
                <c:pt idx="27">
                  <c:v>781</c:v>
                </c:pt>
                <c:pt idx="28">
                  <c:v>782</c:v>
                </c:pt>
                <c:pt idx="29">
                  <c:v>783</c:v>
                </c:pt>
                <c:pt idx="30">
                  <c:v>784</c:v>
                </c:pt>
                <c:pt idx="31">
                  <c:v>785</c:v>
                </c:pt>
                <c:pt idx="32">
                  <c:v>786</c:v>
                </c:pt>
                <c:pt idx="33">
                  <c:v>787</c:v>
                </c:pt>
                <c:pt idx="34">
                  <c:v>788</c:v>
                </c:pt>
                <c:pt idx="35">
                  <c:v>789</c:v>
                </c:pt>
                <c:pt idx="36">
                  <c:v>790</c:v>
                </c:pt>
                <c:pt idx="37">
                  <c:v>791</c:v>
                </c:pt>
                <c:pt idx="38">
                  <c:v>792</c:v>
                </c:pt>
                <c:pt idx="39">
                  <c:v>793</c:v>
                </c:pt>
                <c:pt idx="40">
                  <c:v>794</c:v>
                </c:pt>
                <c:pt idx="41">
                  <c:v>795</c:v>
                </c:pt>
                <c:pt idx="42">
                  <c:v>796</c:v>
                </c:pt>
                <c:pt idx="43">
                  <c:v>797</c:v>
                </c:pt>
                <c:pt idx="44">
                  <c:v>798</c:v>
                </c:pt>
                <c:pt idx="45">
                  <c:v>799</c:v>
                </c:pt>
                <c:pt idx="46">
                  <c:v>800</c:v>
                </c:pt>
                <c:pt idx="47">
                  <c:v>801</c:v>
                </c:pt>
                <c:pt idx="48">
                  <c:v>802</c:v>
                </c:pt>
                <c:pt idx="49">
                  <c:v>803</c:v>
                </c:pt>
                <c:pt idx="50">
                  <c:v>804</c:v>
                </c:pt>
                <c:pt idx="51">
                  <c:v>805</c:v>
                </c:pt>
                <c:pt idx="52">
                  <c:v>806</c:v>
                </c:pt>
                <c:pt idx="53">
                  <c:v>807</c:v>
                </c:pt>
                <c:pt idx="54">
                  <c:v>808</c:v>
                </c:pt>
                <c:pt idx="55">
                  <c:v>809</c:v>
                </c:pt>
                <c:pt idx="56">
                  <c:v>810</c:v>
                </c:pt>
                <c:pt idx="57">
                  <c:v>811</c:v>
                </c:pt>
                <c:pt idx="58">
                  <c:v>812</c:v>
                </c:pt>
                <c:pt idx="59">
                  <c:v>813</c:v>
                </c:pt>
                <c:pt idx="60">
                  <c:v>814</c:v>
                </c:pt>
                <c:pt idx="61">
                  <c:v>815</c:v>
                </c:pt>
                <c:pt idx="62">
                  <c:v>816</c:v>
                </c:pt>
                <c:pt idx="63">
                  <c:v>817</c:v>
                </c:pt>
                <c:pt idx="64">
                  <c:v>818</c:v>
                </c:pt>
                <c:pt idx="65">
                  <c:v>819</c:v>
                </c:pt>
                <c:pt idx="66">
                  <c:v>820</c:v>
                </c:pt>
                <c:pt idx="67">
                  <c:v>821</c:v>
                </c:pt>
                <c:pt idx="68">
                  <c:v>822</c:v>
                </c:pt>
                <c:pt idx="69">
                  <c:v>823</c:v>
                </c:pt>
                <c:pt idx="70">
                  <c:v>824</c:v>
                </c:pt>
                <c:pt idx="71">
                  <c:v>825</c:v>
                </c:pt>
                <c:pt idx="72">
                  <c:v>826</c:v>
                </c:pt>
                <c:pt idx="73">
                  <c:v>827</c:v>
                </c:pt>
                <c:pt idx="74">
                  <c:v>828</c:v>
                </c:pt>
                <c:pt idx="75">
                  <c:v>829</c:v>
                </c:pt>
                <c:pt idx="76">
                  <c:v>830</c:v>
                </c:pt>
                <c:pt idx="77">
                  <c:v>831</c:v>
                </c:pt>
                <c:pt idx="78">
                  <c:v>832</c:v>
                </c:pt>
                <c:pt idx="79">
                  <c:v>833</c:v>
                </c:pt>
                <c:pt idx="80">
                  <c:v>834</c:v>
                </c:pt>
                <c:pt idx="81">
                  <c:v>835</c:v>
                </c:pt>
                <c:pt idx="82">
                  <c:v>836</c:v>
                </c:pt>
                <c:pt idx="83">
                  <c:v>837</c:v>
                </c:pt>
                <c:pt idx="84">
                  <c:v>838</c:v>
                </c:pt>
                <c:pt idx="85">
                  <c:v>839</c:v>
                </c:pt>
                <c:pt idx="86">
                  <c:v>840</c:v>
                </c:pt>
                <c:pt idx="87">
                  <c:v>841</c:v>
                </c:pt>
                <c:pt idx="88">
                  <c:v>842</c:v>
                </c:pt>
                <c:pt idx="89">
                  <c:v>843</c:v>
                </c:pt>
                <c:pt idx="90">
                  <c:v>844</c:v>
                </c:pt>
                <c:pt idx="91">
                  <c:v>845</c:v>
                </c:pt>
                <c:pt idx="92">
                  <c:v>846</c:v>
                </c:pt>
                <c:pt idx="93">
                  <c:v>847</c:v>
                </c:pt>
                <c:pt idx="94">
                  <c:v>848</c:v>
                </c:pt>
                <c:pt idx="95">
                  <c:v>849</c:v>
                </c:pt>
                <c:pt idx="96">
                  <c:v>850</c:v>
                </c:pt>
                <c:pt idx="97">
                  <c:v>851</c:v>
                </c:pt>
                <c:pt idx="98">
                  <c:v>852</c:v>
                </c:pt>
                <c:pt idx="99">
                  <c:v>853</c:v>
                </c:pt>
                <c:pt idx="100">
                  <c:v>854</c:v>
                </c:pt>
                <c:pt idx="101">
                  <c:v>855</c:v>
                </c:pt>
                <c:pt idx="102">
                  <c:v>856</c:v>
                </c:pt>
                <c:pt idx="103">
                  <c:v>857</c:v>
                </c:pt>
                <c:pt idx="104">
                  <c:v>858</c:v>
                </c:pt>
                <c:pt idx="105">
                  <c:v>859</c:v>
                </c:pt>
                <c:pt idx="106">
                  <c:v>860</c:v>
                </c:pt>
                <c:pt idx="107">
                  <c:v>861</c:v>
                </c:pt>
                <c:pt idx="108">
                  <c:v>862</c:v>
                </c:pt>
                <c:pt idx="109">
                  <c:v>863</c:v>
                </c:pt>
                <c:pt idx="110">
                  <c:v>864</c:v>
                </c:pt>
                <c:pt idx="111">
                  <c:v>865</c:v>
                </c:pt>
                <c:pt idx="112">
                  <c:v>866</c:v>
                </c:pt>
                <c:pt idx="113">
                  <c:v>867</c:v>
                </c:pt>
                <c:pt idx="114">
                  <c:v>868</c:v>
                </c:pt>
                <c:pt idx="115">
                  <c:v>869</c:v>
                </c:pt>
                <c:pt idx="116">
                  <c:v>870</c:v>
                </c:pt>
                <c:pt idx="117">
                  <c:v>871</c:v>
                </c:pt>
                <c:pt idx="118">
                  <c:v>872</c:v>
                </c:pt>
                <c:pt idx="119">
                  <c:v>873</c:v>
                </c:pt>
                <c:pt idx="120">
                  <c:v>874</c:v>
                </c:pt>
                <c:pt idx="121">
                  <c:v>875</c:v>
                </c:pt>
                <c:pt idx="122">
                  <c:v>876</c:v>
                </c:pt>
                <c:pt idx="123">
                  <c:v>877</c:v>
                </c:pt>
                <c:pt idx="124">
                  <c:v>878</c:v>
                </c:pt>
                <c:pt idx="125">
                  <c:v>879</c:v>
                </c:pt>
                <c:pt idx="126">
                  <c:v>880</c:v>
                </c:pt>
                <c:pt idx="127">
                  <c:v>881</c:v>
                </c:pt>
                <c:pt idx="128">
                  <c:v>882</c:v>
                </c:pt>
                <c:pt idx="129">
                  <c:v>883</c:v>
                </c:pt>
                <c:pt idx="130">
                  <c:v>884</c:v>
                </c:pt>
                <c:pt idx="131">
                  <c:v>885</c:v>
                </c:pt>
                <c:pt idx="132">
                  <c:v>886</c:v>
                </c:pt>
                <c:pt idx="133">
                  <c:v>887</c:v>
                </c:pt>
                <c:pt idx="134">
                  <c:v>888</c:v>
                </c:pt>
                <c:pt idx="135">
                  <c:v>889</c:v>
                </c:pt>
                <c:pt idx="136">
                  <c:v>890</c:v>
                </c:pt>
                <c:pt idx="137">
                  <c:v>891</c:v>
                </c:pt>
                <c:pt idx="138">
                  <c:v>892</c:v>
                </c:pt>
                <c:pt idx="139">
                  <c:v>893</c:v>
                </c:pt>
                <c:pt idx="140">
                  <c:v>894</c:v>
                </c:pt>
                <c:pt idx="141">
                  <c:v>895</c:v>
                </c:pt>
                <c:pt idx="142">
                  <c:v>896</c:v>
                </c:pt>
                <c:pt idx="143">
                  <c:v>897</c:v>
                </c:pt>
                <c:pt idx="144">
                  <c:v>898</c:v>
                </c:pt>
                <c:pt idx="145">
                  <c:v>899</c:v>
                </c:pt>
                <c:pt idx="146">
                  <c:v>900</c:v>
                </c:pt>
                <c:pt idx="147">
                  <c:v>901</c:v>
                </c:pt>
                <c:pt idx="148">
                  <c:v>902</c:v>
                </c:pt>
                <c:pt idx="149">
                  <c:v>903</c:v>
                </c:pt>
                <c:pt idx="150">
                  <c:v>904</c:v>
                </c:pt>
                <c:pt idx="151">
                  <c:v>905</c:v>
                </c:pt>
                <c:pt idx="152">
                  <c:v>906</c:v>
                </c:pt>
                <c:pt idx="153">
                  <c:v>907</c:v>
                </c:pt>
                <c:pt idx="154">
                  <c:v>908</c:v>
                </c:pt>
                <c:pt idx="155">
                  <c:v>909</c:v>
                </c:pt>
                <c:pt idx="156">
                  <c:v>910</c:v>
                </c:pt>
                <c:pt idx="157">
                  <c:v>911</c:v>
                </c:pt>
                <c:pt idx="158">
                  <c:v>912</c:v>
                </c:pt>
                <c:pt idx="159">
                  <c:v>913</c:v>
                </c:pt>
                <c:pt idx="160">
                  <c:v>914</c:v>
                </c:pt>
                <c:pt idx="161">
                  <c:v>915</c:v>
                </c:pt>
                <c:pt idx="162">
                  <c:v>916</c:v>
                </c:pt>
                <c:pt idx="163">
                  <c:v>917</c:v>
                </c:pt>
                <c:pt idx="164">
                  <c:v>918</c:v>
                </c:pt>
                <c:pt idx="165">
                  <c:v>919</c:v>
                </c:pt>
                <c:pt idx="166">
                  <c:v>920</c:v>
                </c:pt>
                <c:pt idx="167">
                  <c:v>921</c:v>
                </c:pt>
                <c:pt idx="168">
                  <c:v>922</c:v>
                </c:pt>
                <c:pt idx="169">
                  <c:v>923</c:v>
                </c:pt>
                <c:pt idx="170">
                  <c:v>924</c:v>
                </c:pt>
                <c:pt idx="171">
                  <c:v>925</c:v>
                </c:pt>
                <c:pt idx="172">
                  <c:v>926</c:v>
                </c:pt>
                <c:pt idx="173">
                  <c:v>927</c:v>
                </c:pt>
                <c:pt idx="174">
                  <c:v>928</c:v>
                </c:pt>
                <c:pt idx="175">
                  <c:v>929</c:v>
                </c:pt>
                <c:pt idx="176">
                  <c:v>930</c:v>
                </c:pt>
                <c:pt idx="177">
                  <c:v>931</c:v>
                </c:pt>
                <c:pt idx="178">
                  <c:v>932</c:v>
                </c:pt>
                <c:pt idx="179">
                  <c:v>933</c:v>
                </c:pt>
                <c:pt idx="180">
                  <c:v>934</c:v>
                </c:pt>
                <c:pt idx="181">
                  <c:v>935</c:v>
                </c:pt>
                <c:pt idx="182">
                  <c:v>936</c:v>
                </c:pt>
                <c:pt idx="183">
                  <c:v>937</c:v>
                </c:pt>
                <c:pt idx="184">
                  <c:v>938</c:v>
                </c:pt>
                <c:pt idx="185">
                  <c:v>939</c:v>
                </c:pt>
                <c:pt idx="186">
                  <c:v>940</c:v>
                </c:pt>
                <c:pt idx="187">
                  <c:v>941</c:v>
                </c:pt>
                <c:pt idx="188">
                  <c:v>942</c:v>
                </c:pt>
                <c:pt idx="189">
                  <c:v>943</c:v>
                </c:pt>
                <c:pt idx="190">
                  <c:v>944</c:v>
                </c:pt>
                <c:pt idx="191">
                  <c:v>945</c:v>
                </c:pt>
                <c:pt idx="192">
                  <c:v>946</c:v>
                </c:pt>
                <c:pt idx="193">
                  <c:v>947</c:v>
                </c:pt>
                <c:pt idx="194">
                  <c:v>948</c:v>
                </c:pt>
                <c:pt idx="195">
                  <c:v>949</c:v>
                </c:pt>
                <c:pt idx="196">
                  <c:v>950</c:v>
                </c:pt>
                <c:pt idx="197">
                  <c:v>951</c:v>
                </c:pt>
                <c:pt idx="198">
                  <c:v>952</c:v>
                </c:pt>
                <c:pt idx="199">
                  <c:v>953</c:v>
                </c:pt>
                <c:pt idx="200">
                  <c:v>954</c:v>
                </c:pt>
                <c:pt idx="201">
                  <c:v>955</c:v>
                </c:pt>
                <c:pt idx="202">
                  <c:v>956</c:v>
                </c:pt>
                <c:pt idx="203">
                  <c:v>957</c:v>
                </c:pt>
                <c:pt idx="204">
                  <c:v>958</c:v>
                </c:pt>
                <c:pt idx="205">
                  <c:v>959</c:v>
                </c:pt>
                <c:pt idx="206">
                  <c:v>960</c:v>
                </c:pt>
                <c:pt idx="207">
                  <c:v>961</c:v>
                </c:pt>
                <c:pt idx="208">
                  <c:v>962</c:v>
                </c:pt>
                <c:pt idx="209">
                  <c:v>963</c:v>
                </c:pt>
                <c:pt idx="210">
                  <c:v>964</c:v>
                </c:pt>
                <c:pt idx="211">
                  <c:v>965</c:v>
                </c:pt>
                <c:pt idx="212">
                  <c:v>966</c:v>
                </c:pt>
                <c:pt idx="213">
                  <c:v>967</c:v>
                </c:pt>
                <c:pt idx="214">
                  <c:v>968</c:v>
                </c:pt>
                <c:pt idx="215">
                  <c:v>969</c:v>
                </c:pt>
                <c:pt idx="216">
                  <c:v>970</c:v>
                </c:pt>
                <c:pt idx="217">
                  <c:v>971</c:v>
                </c:pt>
                <c:pt idx="218">
                  <c:v>972</c:v>
                </c:pt>
                <c:pt idx="219">
                  <c:v>973</c:v>
                </c:pt>
                <c:pt idx="220">
                  <c:v>974</c:v>
                </c:pt>
                <c:pt idx="221">
                  <c:v>975</c:v>
                </c:pt>
                <c:pt idx="222">
                  <c:v>976</c:v>
                </c:pt>
                <c:pt idx="223">
                  <c:v>977</c:v>
                </c:pt>
                <c:pt idx="224">
                  <c:v>978</c:v>
                </c:pt>
                <c:pt idx="225">
                  <c:v>979</c:v>
                </c:pt>
                <c:pt idx="226">
                  <c:v>980</c:v>
                </c:pt>
                <c:pt idx="227">
                  <c:v>981</c:v>
                </c:pt>
                <c:pt idx="228">
                  <c:v>982</c:v>
                </c:pt>
                <c:pt idx="229">
                  <c:v>983</c:v>
                </c:pt>
                <c:pt idx="230">
                  <c:v>984</c:v>
                </c:pt>
                <c:pt idx="231">
                  <c:v>985</c:v>
                </c:pt>
                <c:pt idx="232">
                  <c:v>986</c:v>
                </c:pt>
                <c:pt idx="233">
                  <c:v>987</c:v>
                </c:pt>
              </c:numCache>
            </c:numRef>
          </c:xVal>
          <c:yVal>
            <c:numRef>
              <c:f>Graph!$G$756:$G$987</c:f>
              <c:numCache>
                <c:formatCode>General</c:formatCode>
                <c:ptCount val="23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EB-4E07-AFFF-47A4240DC779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Graph!$A$755:$A$988</c:f>
              <c:numCache>
                <c:formatCode>General</c:formatCode>
                <c:ptCount val="234"/>
                <c:pt idx="0">
                  <c:v>754</c:v>
                </c:pt>
                <c:pt idx="1">
                  <c:v>755</c:v>
                </c:pt>
                <c:pt idx="2">
                  <c:v>756</c:v>
                </c:pt>
                <c:pt idx="3">
                  <c:v>757</c:v>
                </c:pt>
                <c:pt idx="4">
                  <c:v>758</c:v>
                </c:pt>
                <c:pt idx="5">
                  <c:v>759</c:v>
                </c:pt>
                <c:pt idx="6">
                  <c:v>760</c:v>
                </c:pt>
                <c:pt idx="7">
                  <c:v>761</c:v>
                </c:pt>
                <c:pt idx="8">
                  <c:v>762</c:v>
                </c:pt>
                <c:pt idx="9">
                  <c:v>763</c:v>
                </c:pt>
                <c:pt idx="10">
                  <c:v>764</c:v>
                </c:pt>
                <c:pt idx="11">
                  <c:v>765</c:v>
                </c:pt>
                <c:pt idx="12">
                  <c:v>766</c:v>
                </c:pt>
                <c:pt idx="13">
                  <c:v>767</c:v>
                </c:pt>
                <c:pt idx="14">
                  <c:v>768</c:v>
                </c:pt>
                <c:pt idx="15">
                  <c:v>769</c:v>
                </c:pt>
                <c:pt idx="16">
                  <c:v>770</c:v>
                </c:pt>
                <c:pt idx="17">
                  <c:v>771</c:v>
                </c:pt>
                <c:pt idx="18">
                  <c:v>772</c:v>
                </c:pt>
                <c:pt idx="19">
                  <c:v>773</c:v>
                </c:pt>
                <c:pt idx="20">
                  <c:v>774</c:v>
                </c:pt>
                <c:pt idx="21">
                  <c:v>775</c:v>
                </c:pt>
                <c:pt idx="22">
                  <c:v>776</c:v>
                </c:pt>
                <c:pt idx="23">
                  <c:v>777</c:v>
                </c:pt>
                <c:pt idx="24">
                  <c:v>778</c:v>
                </c:pt>
                <c:pt idx="25">
                  <c:v>779</c:v>
                </c:pt>
                <c:pt idx="26">
                  <c:v>780</c:v>
                </c:pt>
                <c:pt idx="27">
                  <c:v>781</c:v>
                </c:pt>
                <c:pt idx="28">
                  <c:v>782</c:v>
                </c:pt>
                <c:pt idx="29">
                  <c:v>783</c:v>
                </c:pt>
                <c:pt idx="30">
                  <c:v>784</c:v>
                </c:pt>
                <c:pt idx="31">
                  <c:v>785</c:v>
                </c:pt>
                <c:pt idx="32">
                  <c:v>786</c:v>
                </c:pt>
                <c:pt idx="33">
                  <c:v>787</c:v>
                </c:pt>
                <c:pt idx="34">
                  <c:v>788</c:v>
                </c:pt>
                <c:pt idx="35">
                  <c:v>789</c:v>
                </c:pt>
                <c:pt idx="36">
                  <c:v>790</c:v>
                </c:pt>
                <c:pt idx="37">
                  <c:v>791</c:v>
                </c:pt>
                <c:pt idx="38">
                  <c:v>792</c:v>
                </c:pt>
                <c:pt idx="39">
                  <c:v>793</c:v>
                </c:pt>
                <c:pt idx="40">
                  <c:v>794</c:v>
                </c:pt>
                <c:pt idx="41">
                  <c:v>795</c:v>
                </c:pt>
                <c:pt idx="42">
                  <c:v>796</c:v>
                </c:pt>
                <c:pt idx="43">
                  <c:v>797</c:v>
                </c:pt>
                <c:pt idx="44">
                  <c:v>798</c:v>
                </c:pt>
                <c:pt idx="45">
                  <c:v>799</c:v>
                </c:pt>
                <c:pt idx="46">
                  <c:v>800</c:v>
                </c:pt>
                <c:pt idx="47">
                  <c:v>801</c:v>
                </c:pt>
                <c:pt idx="48">
                  <c:v>802</c:v>
                </c:pt>
                <c:pt idx="49">
                  <c:v>803</c:v>
                </c:pt>
                <c:pt idx="50">
                  <c:v>804</c:v>
                </c:pt>
                <c:pt idx="51">
                  <c:v>805</c:v>
                </c:pt>
                <c:pt idx="52">
                  <c:v>806</c:v>
                </c:pt>
                <c:pt idx="53">
                  <c:v>807</c:v>
                </c:pt>
                <c:pt idx="54">
                  <c:v>808</c:v>
                </c:pt>
                <c:pt idx="55">
                  <c:v>809</c:v>
                </c:pt>
                <c:pt idx="56">
                  <c:v>810</c:v>
                </c:pt>
                <c:pt idx="57">
                  <c:v>811</c:v>
                </c:pt>
                <c:pt idx="58">
                  <c:v>812</c:v>
                </c:pt>
                <c:pt idx="59">
                  <c:v>813</c:v>
                </c:pt>
                <c:pt idx="60">
                  <c:v>814</c:v>
                </c:pt>
                <c:pt idx="61">
                  <c:v>815</c:v>
                </c:pt>
                <c:pt idx="62">
                  <c:v>816</c:v>
                </c:pt>
                <c:pt idx="63">
                  <c:v>817</c:v>
                </c:pt>
                <c:pt idx="64">
                  <c:v>818</c:v>
                </c:pt>
                <c:pt idx="65">
                  <c:v>819</c:v>
                </c:pt>
                <c:pt idx="66">
                  <c:v>820</c:v>
                </c:pt>
                <c:pt idx="67">
                  <c:v>821</c:v>
                </c:pt>
                <c:pt idx="68">
                  <c:v>822</c:v>
                </c:pt>
                <c:pt idx="69">
                  <c:v>823</c:v>
                </c:pt>
                <c:pt idx="70">
                  <c:v>824</c:v>
                </c:pt>
                <c:pt idx="71">
                  <c:v>825</c:v>
                </c:pt>
                <c:pt idx="72">
                  <c:v>826</c:v>
                </c:pt>
                <c:pt idx="73">
                  <c:v>827</c:v>
                </c:pt>
                <c:pt idx="74">
                  <c:v>828</c:v>
                </c:pt>
                <c:pt idx="75">
                  <c:v>829</c:v>
                </c:pt>
                <c:pt idx="76">
                  <c:v>830</c:v>
                </c:pt>
                <c:pt idx="77">
                  <c:v>831</c:v>
                </c:pt>
                <c:pt idx="78">
                  <c:v>832</c:v>
                </c:pt>
                <c:pt idx="79">
                  <c:v>833</c:v>
                </c:pt>
                <c:pt idx="80">
                  <c:v>834</c:v>
                </c:pt>
                <c:pt idx="81">
                  <c:v>835</c:v>
                </c:pt>
                <c:pt idx="82">
                  <c:v>836</c:v>
                </c:pt>
                <c:pt idx="83">
                  <c:v>837</c:v>
                </c:pt>
                <c:pt idx="84">
                  <c:v>838</c:v>
                </c:pt>
                <c:pt idx="85">
                  <c:v>839</c:v>
                </c:pt>
                <c:pt idx="86">
                  <c:v>840</c:v>
                </c:pt>
                <c:pt idx="87">
                  <c:v>841</c:v>
                </c:pt>
                <c:pt idx="88">
                  <c:v>842</c:v>
                </c:pt>
                <c:pt idx="89">
                  <c:v>843</c:v>
                </c:pt>
                <c:pt idx="90">
                  <c:v>844</c:v>
                </c:pt>
                <c:pt idx="91">
                  <c:v>845</c:v>
                </c:pt>
                <c:pt idx="92">
                  <c:v>846</c:v>
                </c:pt>
                <c:pt idx="93">
                  <c:v>847</c:v>
                </c:pt>
                <c:pt idx="94">
                  <c:v>848</c:v>
                </c:pt>
                <c:pt idx="95">
                  <c:v>849</c:v>
                </c:pt>
                <c:pt idx="96">
                  <c:v>850</c:v>
                </c:pt>
                <c:pt idx="97">
                  <c:v>851</c:v>
                </c:pt>
                <c:pt idx="98">
                  <c:v>852</c:v>
                </c:pt>
                <c:pt idx="99">
                  <c:v>853</c:v>
                </c:pt>
                <c:pt idx="100">
                  <c:v>854</c:v>
                </c:pt>
                <c:pt idx="101">
                  <c:v>855</c:v>
                </c:pt>
                <c:pt idx="102">
                  <c:v>856</c:v>
                </c:pt>
                <c:pt idx="103">
                  <c:v>857</c:v>
                </c:pt>
                <c:pt idx="104">
                  <c:v>858</c:v>
                </c:pt>
                <c:pt idx="105">
                  <c:v>859</c:v>
                </c:pt>
                <c:pt idx="106">
                  <c:v>860</c:v>
                </c:pt>
                <c:pt idx="107">
                  <c:v>861</c:v>
                </c:pt>
                <c:pt idx="108">
                  <c:v>862</c:v>
                </c:pt>
                <c:pt idx="109">
                  <c:v>863</c:v>
                </c:pt>
                <c:pt idx="110">
                  <c:v>864</c:v>
                </c:pt>
                <c:pt idx="111">
                  <c:v>865</c:v>
                </c:pt>
                <c:pt idx="112">
                  <c:v>866</c:v>
                </c:pt>
                <c:pt idx="113">
                  <c:v>867</c:v>
                </c:pt>
                <c:pt idx="114">
                  <c:v>868</c:v>
                </c:pt>
                <c:pt idx="115">
                  <c:v>869</c:v>
                </c:pt>
                <c:pt idx="116">
                  <c:v>870</c:v>
                </c:pt>
                <c:pt idx="117">
                  <c:v>871</c:v>
                </c:pt>
                <c:pt idx="118">
                  <c:v>872</c:v>
                </c:pt>
                <c:pt idx="119">
                  <c:v>873</c:v>
                </c:pt>
                <c:pt idx="120">
                  <c:v>874</c:v>
                </c:pt>
                <c:pt idx="121">
                  <c:v>875</c:v>
                </c:pt>
                <c:pt idx="122">
                  <c:v>876</c:v>
                </c:pt>
                <c:pt idx="123">
                  <c:v>877</c:v>
                </c:pt>
                <c:pt idx="124">
                  <c:v>878</c:v>
                </c:pt>
                <c:pt idx="125">
                  <c:v>879</c:v>
                </c:pt>
                <c:pt idx="126">
                  <c:v>880</c:v>
                </c:pt>
                <c:pt idx="127">
                  <c:v>881</c:v>
                </c:pt>
                <c:pt idx="128">
                  <c:v>882</c:v>
                </c:pt>
                <c:pt idx="129">
                  <c:v>883</c:v>
                </c:pt>
                <c:pt idx="130">
                  <c:v>884</c:v>
                </c:pt>
                <c:pt idx="131">
                  <c:v>885</c:v>
                </c:pt>
                <c:pt idx="132">
                  <c:v>886</c:v>
                </c:pt>
                <c:pt idx="133">
                  <c:v>887</c:v>
                </c:pt>
                <c:pt idx="134">
                  <c:v>888</c:v>
                </c:pt>
                <c:pt idx="135">
                  <c:v>889</c:v>
                </c:pt>
                <c:pt idx="136">
                  <c:v>890</c:v>
                </c:pt>
                <c:pt idx="137">
                  <c:v>891</c:v>
                </c:pt>
                <c:pt idx="138">
                  <c:v>892</c:v>
                </c:pt>
                <c:pt idx="139">
                  <c:v>893</c:v>
                </c:pt>
                <c:pt idx="140">
                  <c:v>894</c:v>
                </c:pt>
                <c:pt idx="141">
                  <c:v>895</c:v>
                </c:pt>
                <c:pt idx="142">
                  <c:v>896</c:v>
                </c:pt>
                <c:pt idx="143">
                  <c:v>897</c:v>
                </c:pt>
                <c:pt idx="144">
                  <c:v>898</c:v>
                </c:pt>
                <c:pt idx="145">
                  <c:v>899</c:v>
                </c:pt>
                <c:pt idx="146">
                  <c:v>900</c:v>
                </c:pt>
                <c:pt idx="147">
                  <c:v>901</c:v>
                </c:pt>
                <c:pt idx="148">
                  <c:v>902</c:v>
                </c:pt>
                <c:pt idx="149">
                  <c:v>903</c:v>
                </c:pt>
                <c:pt idx="150">
                  <c:v>904</c:v>
                </c:pt>
                <c:pt idx="151">
                  <c:v>905</c:v>
                </c:pt>
                <c:pt idx="152">
                  <c:v>906</c:v>
                </c:pt>
                <c:pt idx="153">
                  <c:v>907</c:v>
                </c:pt>
                <c:pt idx="154">
                  <c:v>908</c:v>
                </c:pt>
                <c:pt idx="155">
                  <c:v>909</c:v>
                </c:pt>
                <c:pt idx="156">
                  <c:v>910</c:v>
                </c:pt>
                <c:pt idx="157">
                  <c:v>911</c:v>
                </c:pt>
                <c:pt idx="158">
                  <c:v>912</c:v>
                </c:pt>
                <c:pt idx="159">
                  <c:v>913</c:v>
                </c:pt>
                <c:pt idx="160">
                  <c:v>914</c:v>
                </c:pt>
                <c:pt idx="161">
                  <c:v>915</c:v>
                </c:pt>
                <c:pt idx="162">
                  <c:v>916</c:v>
                </c:pt>
                <c:pt idx="163">
                  <c:v>917</c:v>
                </c:pt>
                <c:pt idx="164">
                  <c:v>918</c:v>
                </c:pt>
                <c:pt idx="165">
                  <c:v>919</c:v>
                </c:pt>
                <c:pt idx="166">
                  <c:v>920</c:v>
                </c:pt>
                <c:pt idx="167">
                  <c:v>921</c:v>
                </c:pt>
                <c:pt idx="168">
                  <c:v>922</c:v>
                </c:pt>
                <c:pt idx="169">
                  <c:v>923</c:v>
                </c:pt>
                <c:pt idx="170">
                  <c:v>924</c:v>
                </c:pt>
                <c:pt idx="171">
                  <c:v>925</c:v>
                </c:pt>
                <c:pt idx="172">
                  <c:v>926</c:v>
                </c:pt>
                <c:pt idx="173">
                  <c:v>927</c:v>
                </c:pt>
                <c:pt idx="174">
                  <c:v>928</c:v>
                </c:pt>
                <c:pt idx="175">
                  <c:v>929</c:v>
                </c:pt>
                <c:pt idx="176">
                  <c:v>930</c:v>
                </c:pt>
                <c:pt idx="177">
                  <c:v>931</c:v>
                </c:pt>
                <c:pt idx="178">
                  <c:v>932</c:v>
                </c:pt>
                <c:pt idx="179">
                  <c:v>933</c:v>
                </c:pt>
                <c:pt idx="180">
                  <c:v>934</c:v>
                </c:pt>
                <c:pt idx="181">
                  <c:v>935</c:v>
                </c:pt>
                <c:pt idx="182">
                  <c:v>936</c:v>
                </c:pt>
                <c:pt idx="183">
                  <c:v>937</c:v>
                </c:pt>
                <c:pt idx="184">
                  <c:v>938</c:v>
                </c:pt>
                <c:pt idx="185">
                  <c:v>939</c:v>
                </c:pt>
                <c:pt idx="186">
                  <c:v>940</c:v>
                </c:pt>
                <c:pt idx="187">
                  <c:v>941</c:v>
                </c:pt>
                <c:pt idx="188">
                  <c:v>942</c:v>
                </c:pt>
                <c:pt idx="189">
                  <c:v>943</c:v>
                </c:pt>
                <c:pt idx="190">
                  <c:v>944</c:v>
                </c:pt>
                <c:pt idx="191">
                  <c:v>945</c:v>
                </c:pt>
                <c:pt idx="192">
                  <c:v>946</c:v>
                </c:pt>
                <c:pt idx="193">
                  <c:v>947</c:v>
                </c:pt>
                <c:pt idx="194">
                  <c:v>948</c:v>
                </c:pt>
                <c:pt idx="195">
                  <c:v>949</c:v>
                </c:pt>
                <c:pt idx="196">
                  <c:v>950</c:v>
                </c:pt>
                <c:pt idx="197">
                  <c:v>951</c:v>
                </c:pt>
                <c:pt idx="198">
                  <c:v>952</c:v>
                </c:pt>
                <c:pt idx="199">
                  <c:v>953</c:v>
                </c:pt>
                <c:pt idx="200">
                  <c:v>954</c:v>
                </c:pt>
                <c:pt idx="201">
                  <c:v>955</c:v>
                </c:pt>
                <c:pt idx="202">
                  <c:v>956</c:v>
                </c:pt>
                <c:pt idx="203">
                  <c:v>957</c:v>
                </c:pt>
                <c:pt idx="204">
                  <c:v>958</c:v>
                </c:pt>
                <c:pt idx="205">
                  <c:v>959</c:v>
                </c:pt>
                <c:pt idx="206">
                  <c:v>960</c:v>
                </c:pt>
                <c:pt idx="207">
                  <c:v>961</c:v>
                </c:pt>
                <c:pt idx="208">
                  <c:v>962</c:v>
                </c:pt>
                <c:pt idx="209">
                  <c:v>963</c:v>
                </c:pt>
                <c:pt idx="210">
                  <c:v>964</c:v>
                </c:pt>
                <c:pt idx="211">
                  <c:v>965</c:v>
                </c:pt>
                <c:pt idx="212">
                  <c:v>966</c:v>
                </c:pt>
                <c:pt idx="213">
                  <c:v>967</c:v>
                </c:pt>
                <c:pt idx="214">
                  <c:v>968</c:v>
                </c:pt>
                <c:pt idx="215">
                  <c:v>969</c:v>
                </c:pt>
                <c:pt idx="216">
                  <c:v>970</c:v>
                </c:pt>
                <c:pt idx="217">
                  <c:v>971</c:v>
                </c:pt>
                <c:pt idx="218">
                  <c:v>972</c:v>
                </c:pt>
                <c:pt idx="219">
                  <c:v>973</c:v>
                </c:pt>
                <c:pt idx="220">
                  <c:v>974</c:v>
                </c:pt>
                <c:pt idx="221">
                  <c:v>975</c:v>
                </c:pt>
                <c:pt idx="222">
                  <c:v>976</c:v>
                </c:pt>
                <c:pt idx="223">
                  <c:v>977</c:v>
                </c:pt>
                <c:pt idx="224">
                  <c:v>978</c:v>
                </c:pt>
                <c:pt idx="225">
                  <c:v>979</c:v>
                </c:pt>
                <c:pt idx="226">
                  <c:v>980</c:v>
                </c:pt>
                <c:pt idx="227">
                  <c:v>981</c:v>
                </c:pt>
                <c:pt idx="228">
                  <c:v>982</c:v>
                </c:pt>
                <c:pt idx="229">
                  <c:v>983</c:v>
                </c:pt>
                <c:pt idx="230">
                  <c:v>984</c:v>
                </c:pt>
                <c:pt idx="231">
                  <c:v>985</c:v>
                </c:pt>
                <c:pt idx="232">
                  <c:v>986</c:v>
                </c:pt>
                <c:pt idx="233">
                  <c:v>987</c:v>
                </c:pt>
              </c:numCache>
            </c:numRef>
          </c:xVal>
          <c:yVal>
            <c:numRef>
              <c:f>Graph!$H$756:$H$987</c:f>
              <c:numCache>
                <c:formatCode>General</c:formatCode>
                <c:ptCount val="23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EB-4E07-AFFF-47A4240DC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428335"/>
        <c:axId val="1558425935"/>
      </c:scatterChart>
      <c:valAx>
        <c:axId val="1558428335"/>
        <c:scaling>
          <c:orientation val="minMax"/>
          <c:max val="987"/>
          <c:min val="754"/>
        </c:scaling>
        <c:delete val="0"/>
        <c:axPos val="b"/>
        <c:numFmt formatCode="General" sourceLinked="1"/>
        <c:majorTickMark val="out"/>
        <c:minorTickMark val="none"/>
        <c:tickLblPos val="nextTo"/>
        <c:crossAx val="1558425935"/>
        <c:crosses val="autoZero"/>
        <c:crossBetween val="midCat"/>
      </c:valAx>
      <c:valAx>
        <c:axId val="155842593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584283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Graph!$A$990:$A$1242</c:f>
              <c:numCache>
                <c:formatCode>General</c:formatCode>
                <c:ptCount val="253"/>
                <c:pt idx="0">
                  <c:v>989</c:v>
                </c:pt>
                <c:pt idx="1">
                  <c:v>990</c:v>
                </c:pt>
                <c:pt idx="2">
                  <c:v>991</c:v>
                </c:pt>
                <c:pt idx="3">
                  <c:v>992</c:v>
                </c:pt>
                <c:pt idx="4">
                  <c:v>993</c:v>
                </c:pt>
                <c:pt idx="5">
                  <c:v>994</c:v>
                </c:pt>
                <c:pt idx="6">
                  <c:v>995</c:v>
                </c:pt>
                <c:pt idx="7">
                  <c:v>996</c:v>
                </c:pt>
                <c:pt idx="8">
                  <c:v>997</c:v>
                </c:pt>
                <c:pt idx="9">
                  <c:v>998</c:v>
                </c:pt>
                <c:pt idx="10">
                  <c:v>999</c:v>
                </c:pt>
                <c:pt idx="11">
                  <c:v>1000</c:v>
                </c:pt>
                <c:pt idx="12">
                  <c:v>1001</c:v>
                </c:pt>
                <c:pt idx="13">
                  <c:v>1002</c:v>
                </c:pt>
                <c:pt idx="14">
                  <c:v>1003</c:v>
                </c:pt>
                <c:pt idx="15">
                  <c:v>1004</c:v>
                </c:pt>
                <c:pt idx="16">
                  <c:v>1005</c:v>
                </c:pt>
                <c:pt idx="17">
                  <c:v>1006</c:v>
                </c:pt>
                <c:pt idx="18">
                  <c:v>1007</c:v>
                </c:pt>
                <c:pt idx="19">
                  <c:v>1008</c:v>
                </c:pt>
                <c:pt idx="20">
                  <c:v>1009</c:v>
                </c:pt>
                <c:pt idx="21">
                  <c:v>1010</c:v>
                </c:pt>
                <c:pt idx="22">
                  <c:v>1011</c:v>
                </c:pt>
                <c:pt idx="23">
                  <c:v>1012</c:v>
                </c:pt>
                <c:pt idx="24">
                  <c:v>1013</c:v>
                </c:pt>
                <c:pt idx="25">
                  <c:v>1014</c:v>
                </c:pt>
                <c:pt idx="26">
                  <c:v>1015</c:v>
                </c:pt>
                <c:pt idx="27">
                  <c:v>1016</c:v>
                </c:pt>
                <c:pt idx="28">
                  <c:v>1017</c:v>
                </c:pt>
                <c:pt idx="29">
                  <c:v>1018</c:v>
                </c:pt>
                <c:pt idx="30">
                  <c:v>1019</c:v>
                </c:pt>
                <c:pt idx="31">
                  <c:v>1020</c:v>
                </c:pt>
                <c:pt idx="32">
                  <c:v>1021</c:v>
                </c:pt>
                <c:pt idx="33">
                  <c:v>1022</c:v>
                </c:pt>
                <c:pt idx="34">
                  <c:v>1023</c:v>
                </c:pt>
                <c:pt idx="35">
                  <c:v>1024</c:v>
                </c:pt>
                <c:pt idx="36">
                  <c:v>1025</c:v>
                </c:pt>
                <c:pt idx="37">
                  <c:v>1026</c:v>
                </c:pt>
                <c:pt idx="38">
                  <c:v>1027</c:v>
                </c:pt>
                <c:pt idx="39">
                  <c:v>1028</c:v>
                </c:pt>
                <c:pt idx="40">
                  <c:v>1029</c:v>
                </c:pt>
                <c:pt idx="41">
                  <c:v>1030</c:v>
                </c:pt>
                <c:pt idx="42">
                  <c:v>1031</c:v>
                </c:pt>
                <c:pt idx="43">
                  <c:v>1032</c:v>
                </c:pt>
                <c:pt idx="44">
                  <c:v>1033</c:v>
                </c:pt>
                <c:pt idx="45">
                  <c:v>1034</c:v>
                </c:pt>
                <c:pt idx="46">
                  <c:v>1035</c:v>
                </c:pt>
                <c:pt idx="47">
                  <c:v>1036</c:v>
                </c:pt>
                <c:pt idx="48">
                  <c:v>1037</c:v>
                </c:pt>
                <c:pt idx="49">
                  <c:v>1038</c:v>
                </c:pt>
                <c:pt idx="50">
                  <c:v>1039</c:v>
                </c:pt>
                <c:pt idx="51">
                  <c:v>1040</c:v>
                </c:pt>
                <c:pt idx="52">
                  <c:v>1041</c:v>
                </c:pt>
                <c:pt idx="53">
                  <c:v>1042</c:v>
                </c:pt>
                <c:pt idx="54">
                  <c:v>1043</c:v>
                </c:pt>
                <c:pt idx="55">
                  <c:v>1044</c:v>
                </c:pt>
                <c:pt idx="56">
                  <c:v>1045</c:v>
                </c:pt>
                <c:pt idx="57">
                  <c:v>1046</c:v>
                </c:pt>
                <c:pt idx="58">
                  <c:v>1047</c:v>
                </c:pt>
                <c:pt idx="59">
                  <c:v>1048</c:v>
                </c:pt>
                <c:pt idx="60">
                  <c:v>1049</c:v>
                </c:pt>
                <c:pt idx="61">
                  <c:v>1050</c:v>
                </c:pt>
                <c:pt idx="62">
                  <c:v>1051</c:v>
                </c:pt>
                <c:pt idx="63">
                  <c:v>1052</c:v>
                </c:pt>
                <c:pt idx="64">
                  <c:v>1053</c:v>
                </c:pt>
                <c:pt idx="65">
                  <c:v>1054</c:v>
                </c:pt>
                <c:pt idx="66">
                  <c:v>1055</c:v>
                </c:pt>
                <c:pt idx="67">
                  <c:v>1056</c:v>
                </c:pt>
                <c:pt idx="68">
                  <c:v>1057</c:v>
                </c:pt>
                <c:pt idx="69">
                  <c:v>1058</c:v>
                </c:pt>
                <c:pt idx="70">
                  <c:v>1059</c:v>
                </c:pt>
                <c:pt idx="71">
                  <c:v>1060</c:v>
                </c:pt>
                <c:pt idx="72">
                  <c:v>1061</c:v>
                </c:pt>
                <c:pt idx="73">
                  <c:v>1062</c:v>
                </c:pt>
                <c:pt idx="74">
                  <c:v>1063</c:v>
                </c:pt>
                <c:pt idx="75">
                  <c:v>1064</c:v>
                </c:pt>
                <c:pt idx="76">
                  <c:v>1065</c:v>
                </c:pt>
                <c:pt idx="77">
                  <c:v>1066</c:v>
                </c:pt>
                <c:pt idx="78">
                  <c:v>1067</c:v>
                </c:pt>
                <c:pt idx="79">
                  <c:v>1068</c:v>
                </c:pt>
                <c:pt idx="80">
                  <c:v>1069</c:v>
                </c:pt>
                <c:pt idx="81">
                  <c:v>1070</c:v>
                </c:pt>
                <c:pt idx="82">
                  <c:v>1071</c:v>
                </c:pt>
                <c:pt idx="83">
                  <c:v>1072</c:v>
                </c:pt>
                <c:pt idx="84">
                  <c:v>1073</c:v>
                </c:pt>
                <c:pt idx="85">
                  <c:v>1074</c:v>
                </c:pt>
                <c:pt idx="86">
                  <c:v>1075</c:v>
                </c:pt>
                <c:pt idx="87">
                  <c:v>1076</c:v>
                </c:pt>
                <c:pt idx="88">
                  <c:v>1077</c:v>
                </c:pt>
                <c:pt idx="89">
                  <c:v>1078</c:v>
                </c:pt>
                <c:pt idx="90">
                  <c:v>1079</c:v>
                </c:pt>
                <c:pt idx="91">
                  <c:v>1080</c:v>
                </c:pt>
                <c:pt idx="92">
                  <c:v>1081</c:v>
                </c:pt>
                <c:pt idx="93">
                  <c:v>1082</c:v>
                </c:pt>
                <c:pt idx="94">
                  <c:v>1083</c:v>
                </c:pt>
                <c:pt idx="95">
                  <c:v>1084</c:v>
                </c:pt>
                <c:pt idx="96">
                  <c:v>1085</c:v>
                </c:pt>
                <c:pt idx="97">
                  <c:v>1086</c:v>
                </c:pt>
                <c:pt idx="98">
                  <c:v>1087</c:v>
                </c:pt>
                <c:pt idx="99">
                  <c:v>1088</c:v>
                </c:pt>
                <c:pt idx="100">
                  <c:v>1089</c:v>
                </c:pt>
                <c:pt idx="101">
                  <c:v>1090</c:v>
                </c:pt>
                <c:pt idx="102">
                  <c:v>1091</c:v>
                </c:pt>
                <c:pt idx="103">
                  <c:v>1092</c:v>
                </c:pt>
                <c:pt idx="104">
                  <c:v>1093</c:v>
                </c:pt>
                <c:pt idx="105">
                  <c:v>1094</c:v>
                </c:pt>
                <c:pt idx="106">
                  <c:v>1095</c:v>
                </c:pt>
                <c:pt idx="107">
                  <c:v>1096</c:v>
                </c:pt>
                <c:pt idx="108">
                  <c:v>1097</c:v>
                </c:pt>
                <c:pt idx="109">
                  <c:v>1098</c:v>
                </c:pt>
                <c:pt idx="110">
                  <c:v>1099</c:v>
                </c:pt>
                <c:pt idx="111">
                  <c:v>1100</c:v>
                </c:pt>
                <c:pt idx="112">
                  <c:v>1101</c:v>
                </c:pt>
                <c:pt idx="113">
                  <c:v>1102</c:v>
                </c:pt>
                <c:pt idx="114">
                  <c:v>1103</c:v>
                </c:pt>
                <c:pt idx="115">
                  <c:v>1104</c:v>
                </c:pt>
                <c:pt idx="116">
                  <c:v>1105</c:v>
                </c:pt>
                <c:pt idx="117">
                  <c:v>1106</c:v>
                </c:pt>
                <c:pt idx="118">
                  <c:v>1107</c:v>
                </c:pt>
                <c:pt idx="119">
                  <c:v>1108</c:v>
                </c:pt>
                <c:pt idx="120">
                  <c:v>1109</c:v>
                </c:pt>
                <c:pt idx="121">
                  <c:v>1110</c:v>
                </c:pt>
                <c:pt idx="122">
                  <c:v>1111</c:v>
                </c:pt>
                <c:pt idx="123">
                  <c:v>1112</c:v>
                </c:pt>
                <c:pt idx="124">
                  <c:v>1113</c:v>
                </c:pt>
                <c:pt idx="125">
                  <c:v>1114</c:v>
                </c:pt>
                <c:pt idx="126">
                  <c:v>1115</c:v>
                </c:pt>
                <c:pt idx="127">
                  <c:v>1116</c:v>
                </c:pt>
                <c:pt idx="128">
                  <c:v>1117</c:v>
                </c:pt>
                <c:pt idx="129">
                  <c:v>1118</c:v>
                </c:pt>
                <c:pt idx="130">
                  <c:v>1119</c:v>
                </c:pt>
                <c:pt idx="131">
                  <c:v>1120</c:v>
                </c:pt>
                <c:pt idx="132">
                  <c:v>1121</c:v>
                </c:pt>
                <c:pt idx="133">
                  <c:v>1122</c:v>
                </c:pt>
                <c:pt idx="134">
                  <c:v>1123</c:v>
                </c:pt>
                <c:pt idx="135">
                  <c:v>1124</c:v>
                </c:pt>
                <c:pt idx="136">
                  <c:v>1125</c:v>
                </c:pt>
                <c:pt idx="137">
                  <c:v>1126</c:v>
                </c:pt>
                <c:pt idx="138">
                  <c:v>1127</c:v>
                </c:pt>
                <c:pt idx="139">
                  <c:v>1128</c:v>
                </c:pt>
                <c:pt idx="140">
                  <c:v>1129</c:v>
                </c:pt>
                <c:pt idx="141">
                  <c:v>1130</c:v>
                </c:pt>
                <c:pt idx="142">
                  <c:v>1131</c:v>
                </c:pt>
                <c:pt idx="143">
                  <c:v>1132</c:v>
                </c:pt>
                <c:pt idx="144">
                  <c:v>1133</c:v>
                </c:pt>
                <c:pt idx="145">
                  <c:v>1134</c:v>
                </c:pt>
                <c:pt idx="146">
                  <c:v>1135</c:v>
                </c:pt>
                <c:pt idx="147">
                  <c:v>1136</c:v>
                </c:pt>
                <c:pt idx="148">
                  <c:v>1137</c:v>
                </c:pt>
                <c:pt idx="149">
                  <c:v>1138</c:v>
                </c:pt>
                <c:pt idx="150">
                  <c:v>1139</c:v>
                </c:pt>
                <c:pt idx="151">
                  <c:v>1140</c:v>
                </c:pt>
                <c:pt idx="152">
                  <c:v>1141</c:v>
                </c:pt>
                <c:pt idx="153">
                  <c:v>1142</c:v>
                </c:pt>
                <c:pt idx="154">
                  <c:v>1143</c:v>
                </c:pt>
                <c:pt idx="155">
                  <c:v>1144</c:v>
                </c:pt>
                <c:pt idx="156">
                  <c:v>1145</c:v>
                </c:pt>
                <c:pt idx="157">
                  <c:v>1146</c:v>
                </c:pt>
                <c:pt idx="158">
                  <c:v>1147</c:v>
                </c:pt>
                <c:pt idx="159">
                  <c:v>1148</c:v>
                </c:pt>
                <c:pt idx="160">
                  <c:v>1149</c:v>
                </c:pt>
                <c:pt idx="161">
                  <c:v>1150</c:v>
                </c:pt>
                <c:pt idx="162">
                  <c:v>1151</c:v>
                </c:pt>
                <c:pt idx="163">
                  <c:v>1152</c:v>
                </c:pt>
                <c:pt idx="164">
                  <c:v>1153</c:v>
                </c:pt>
                <c:pt idx="165">
                  <c:v>1154</c:v>
                </c:pt>
                <c:pt idx="166">
                  <c:v>1155</c:v>
                </c:pt>
                <c:pt idx="167">
                  <c:v>1156</c:v>
                </c:pt>
                <c:pt idx="168">
                  <c:v>1157</c:v>
                </c:pt>
                <c:pt idx="169">
                  <c:v>1158</c:v>
                </c:pt>
                <c:pt idx="170">
                  <c:v>1159</c:v>
                </c:pt>
                <c:pt idx="171">
                  <c:v>1160</c:v>
                </c:pt>
                <c:pt idx="172">
                  <c:v>1161</c:v>
                </c:pt>
                <c:pt idx="173">
                  <c:v>1162</c:v>
                </c:pt>
                <c:pt idx="174">
                  <c:v>1163</c:v>
                </c:pt>
                <c:pt idx="175">
                  <c:v>1164</c:v>
                </c:pt>
                <c:pt idx="176">
                  <c:v>1165</c:v>
                </c:pt>
                <c:pt idx="177">
                  <c:v>1166</c:v>
                </c:pt>
                <c:pt idx="178">
                  <c:v>1167</c:v>
                </c:pt>
                <c:pt idx="179">
                  <c:v>1168</c:v>
                </c:pt>
                <c:pt idx="180">
                  <c:v>1169</c:v>
                </c:pt>
                <c:pt idx="181">
                  <c:v>1170</c:v>
                </c:pt>
                <c:pt idx="182">
                  <c:v>1171</c:v>
                </c:pt>
                <c:pt idx="183">
                  <c:v>1172</c:v>
                </c:pt>
                <c:pt idx="184">
                  <c:v>1173</c:v>
                </c:pt>
                <c:pt idx="185">
                  <c:v>1174</c:v>
                </c:pt>
                <c:pt idx="186">
                  <c:v>1175</c:v>
                </c:pt>
                <c:pt idx="187">
                  <c:v>1176</c:v>
                </c:pt>
                <c:pt idx="188">
                  <c:v>1177</c:v>
                </c:pt>
                <c:pt idx="189">
                  <c:v>1178</c:v>
                </c:pt>
                <c:pt idx="190">
                  <c:v>1179</c:v>
                </c:pt>
                <c:pt idx="191">
                  <c:v>1180</c:v>
                </c:pt>
                <c:pt idx="192">
                  <c:v>1181</c:v>
                </c:pt>
                <c:pt idx="193">
                  <c:v>1182</c:v>
                </c:pt>
                <c:pt idx="194">
                  <c:v>1183</c:v>
                </c:pt>
                <c:pt idx="195">
                  <c:v>1184</c:v>
                </c:pt>
                <c:pt idx="196">
                  <c:v>1185</c:v>
                </c:pt>
                <c:pt idx="197">
                  <c:v>1186</c:v>
                </c:pt>
                <c:pt idx="198">
                  <c:v>1187</c:v>
                </c:pt>
                <c:pt idx="199">
                  <c:v>1188</c:v>
                </c:pt>
                <c:pt idx="200">
                  <c:v>1189</c:v>
                </c:pt>
                <c:pt idx="201">
                  <c:v>1190</c:v>
                </c:pt>
                <c:pt idx="202">
                  <c:v>1191</c:v>
                </c:pt>
                <c:pt idx="203">
                  <c:v>1192</c:v>
                </c:pt>
                <c:pt idx="204">
                  <c:v>1193</c:v>
                </c:pt>
                <c:pt idx="205">
                  <c:v>1194</c:v>
                </c:pt>
                <c:pt idx="206">
                  <c:v>1195</c:v>
                </c:pt>
                <c:pt idx="207">
                  <c:v>1196</c:v>
                </c:pt>
                <c:pt idx="208">
                  <c:v>1197</c:v>
                </c:pt>
                <c:pt idx="209">
                  <c:v>1198</c:v>
                </c:pt>
                <c:pt idx="210">
                  <c:v>1199</c:v>
                </c:pt>
                <c:pt idx="211">
                  <c:v>1200</c:v>
                </c:pt>
                <c:pt idx="212">
                  <c:v>1201</c:v>
                </c:pt>
                <c:pt idx="213">
                  <c:v>1202</c:v>
                </c:pt>
                <c:pt idx="214">
                  <c:v>1203</c:v>
                </c:pt>
                <c:pt idx="215">
                  <c:v>1204</c:v>
                </c:pt>
                <c:pt idx="216">
                  <c:v>1205</c:v>
                </c:pt>
                <c:pt idx="217">
                  <c:v>1206</c:v>
                </c:pt>
                <c:pt idx="218">
                  <c:v>1207</c:v>
                </c:pt>
                <c:pt idx="219">
                  <c:v>1208</c:v>
                </c:pt>
                <c:pt idx="220">
                  <c:v>1209</c:v>
                </c:pt>
                <c:pt idx="221">
                  <c:v>1210</c:v>
                </c:pt>
                <c:pt idx="222">
                  <c:v>1211</c:v>
                </c:pt>
                <c:pt idx="223">
                  <c:v>1212</c:v>
                </c:pt>
                <c:pt idx="224">
                  <c:v>1213</c:v>
                </c:pt>
                <c:pt idx="225">
                  <c:v>1214</c:v>
                </c:pt>
                <c:pt idx="226">
                  <c:v>1215</c:v>
                </c:pt>
                <c:pt idx="227">
                  <c:v>1216</c:v>
                </c:pt>
                <c:pt idx="228">
                  <c:v>1217</c:v>
                </c:pt>
                <c:pt idx="229">
                  <c:v>1218</c:v>
                </c:pt>
                <c:pt idx="230">
                  <c:v>1219</c:v>
                </c:pt>
                <c:pt idx="231">
                  <c:v>1220</c:v>
                </c:pt>
                <c:pt idx="232">
                  <c:v>1221</c:v>
                </c:pt>
                <c:pt idx="233">
                  <c:v>1222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1227</c:v>
                </c:pt>
                <c:pt idx="239">
                  <c:v>1228</c:v>
                </c:pt>
                <c:pt idx="240">
                  <c:v>1229</c:v>
                </c:pt>
                <c:pt idx="241">
                  <c:v>1230</c:v>
                </c:pt>
                <c:pt idx="242">
                  <c:v>1231</c:v>
                </c:pt>
                <c:pt idx="243">
                  <c:v>1232</c:v>
                </c:pt>
                <c:pt idx="244">
                  <c:v>1233</c:v>
                </c:pt>
                <c:pt idx="245">
                  <c:v>1234</c:v>
                </c:pt>
                <c:pt idx="246">
                  <c:v>1235</c:v>
                </c:pt>
                <c:pt idx="247">
                  <c:v>1236</c:v>
                </c:pt>
                <c:pt idx="248">
                  <c:v>1237</c:v>
                </c:pt>
                <c:pt idx="249">
                  <c:v>1238</c:v>
                </c:pt>
                <c:pt idx="250">
                  <c:v>1239</c:v>
                </c:pt>
                <c:pt idx="251">
                  <c:v>1240</c:v>
                </c:pt>
                <c:pt idx="252">
                  <c:v>1241</c:v>
                </c:pt>
              </c:numCache>
            </c:numRef>
          </c:xVal>
          <c:yVal>
            <c:numRef>
              <c:f>Graph!$D$991:$D$1241</c:f>
              <c:numCache>
                <c:formatCode>General</c:formatCode>
                <c:ptCount val="25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4-4527-BADF-06F77B0F2CA0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Graph!$A$990:$A$1242</c:f>
              <c:numCache>
                <c:formatCode>General</c:formatCode>
                <c:ptCount val="253"/>
                <c:pt idx="0">
                  <c:v>989</c:v>
                </c:pt>
                <c:pt idx="1">
                  <c:v>990</c:v>
                </c:pt>
                <c:pt idx="2">
                  <c:v>991</c:v>
                </c:pt>
                <c:pt idx="3">
                  <c:v>992</c:v>
                </c:pt>
                <c:pt idx="4">
                  <c:v>993</c:v>
                </c:pt>
                <c:pt idx="5">
                  <c:v>994</c:v>
                </c:pt>
                <c:pt idx="6">
                  <c:v>995</c:v>
                </c:pt>
                <c:pt idx="7">
                  <c:v>996</c:v>
                </c:pt>
                <c:pt idx="8">
                  <c:v>997</c:v>
                </c:pt>
                <c:pt idx="9">
                  <c:v>998</c:v>
                </c:pt>
                <c:pt idx="10">
                  <c:v>999</c:v>
                </c:pt>
                <c:pt idx="11">
                  <c:v>1000</c:v>
                </c:pt>
                <c:pt idx="12">
                  <c:v>1001</c:v>
                </c:pt>
                <c:pt idx="13">
                  <c:v>1002</c:v>
                </c:pt>
                <c:pt idx="14">
                  <c:v>1003</c:v>
                </c:pt>
                <c:pt idx="15">
                  <c:v>1004</c:v>
                </c:pt>
                <c:pt idx="16">
                  <c:v>1005</c:v>
                </c:pt>
                <c:pt idx="17">
                  <c:v>1006</c:v>
                </c:pt>
                <c:pt idx="18">
                  <c:v>1007</c:v>
                </c:pt>
                <c:pt idx="19">
                  <c:v>1008</c:v>
                </c:pt>
                <c:pt idx="20">
                  <c:v>1009</c:v>
                </c:pt>
                <c:pt idx="21">
                  <c:v>1010</c:v>
                </c:pt>
                <c:pt idx="22">
                  <c:v>1011</c:v>
                </c:pt>
                <c:pt idx="23">
                  <c:v>1012</c:v>
                </c:pt>
                <c:pt idx="24">
                  <c:v>1013</c:v>
                </c:pt>
                <c:pt idx="25">
                  <c:v>1014</c:v>
                </c:pt>
                <c:pt idx="26">
                  <c:v>1015</c:v>
                </c:pt>
                <c:pt idx="27">
                  <c:v>1016</c:v>
                </c:pt>
                <c:pt idx="28">
                  <c:v>1017</c:v>
                </c:pt>
                <c:pt idx="29">
                  <c:v>1018</c:v>
                </c:pt>
                <c:pt idx="30">
                  <c:v>1019</c:v>
                </c:pt>
                <c:pt idx="31">
                  <c:v>1020</c:v>
                </c:pt>
                <c:pt idx="32">
                  <c:v>1021</c:v>
                </c:pt>
                <c:pt idx="33">
                  <c:v>1022</c:v>
                </c:pt>
                <c:pt idx="34">
                  <c:v>1023</c:v>
                </c:pt>
                <c:pt idx="35">
                  <c:v>1024</c:v>
                </c:pt>
                <c:pt idx="36">
                  <c:v>1025</c:v>
                </c:pt>
                <c:pt idx="37">
                  <c:v>1026</c:v>
                </c:pt>
                <c:pt idx="38">
                  <c:v>1027</c:v>
                </c:pt>
                <c:pt idx="39">
                  <c:v>1028</c:v>
                </c:pt>
                <c:pt idx="40">
                  <c:v>1029</c:v>
                </c:pt>
                <c:pt idx="41">
                  <c:v>1030</c:v>
                </c:pt>
                <c:pt idx="42">
                  <c:v>1031</c:v>
                </c:pt>
                <c:pt idx="43">
                  <c:v>1032</c:v>
                </c:pt>
                <c:pt idx="44">
                  <c:v>1033</c:v>
                </c:pt>
                <c:pt idx="45">
                  <c:v>1034</c:v>
                </c:pt>
                <c:pt idx="46">
                  <c:v>1035</c:v>
                </c:pt>
                <c:pt idx="47">
                  <c:v>1036</c:v>
                </c:pt>
                <c:pt idx="48">
                  <c:v>1037</c:v>
                </c:pt>
                <c:pt idx="49">
                  <c:v>1038</c:v>
                </c:pt>
                <c:pt idx="50">
                  <c:v>1039</c:v>
                </c:pt>
                <c:pt idx="51">
                  <c:v>1040</c:v>
                </c:pt>
                <c:pt idx="52">
                  <c:v>1041</c:v>
                </c:pt>
                <c:pt idx="53">
                  <c:v>1042</c:v>
                </c:pt>
                <c:pt idx="54">
                  <c:v>1043</c:v>
                </c:pt>
                <c:pt idx="55">
                  <c:v>1044</c:v>
                </c:pt>
                <c:pt idx="56">
                  <c:v>1045</c:v>
                </c:pt>
                <c:pt idx="57">
                  <c:v>1046</c:v>
                </c:pt>
                <c:pt idx="58">
                  <c:v>1047</c:v>
                </c:pt>
                <c:pt idx="59">
                  <c:v>1048</c:v>
                </c:pt>
                <c:pt idx="60">
                  <c:v>1049</c:v>
                </c:pt>
                <c:pt idx="61">
                  <c:v>1050</c:v>
                </c:pt>
                <c:pt idx="62">
                  <c:v>1051</c:v>
                </c:pt>
                <c:pt idx="63">
                  <c:v>1052</c:v>
                </c:pt>
                <c:pt idx="64">
                  <c:v>1053</c:v>
                </c:pt>
                <c:pt idx="65">
                  <c:v>1054</c:v>
                </c:pt>
                <c:pt idx="66">
                  <c:v>1055</c:v>
                </c:pt>
                <c:pt idx="67">
                  <c:v>1056</c:v>
                </c:pt>
                <c:pt idx="68">
                  <c:v>1057</c:v>
                </c:pt>
                <c:pt idx="69">
                  <c:v>1058</c:v>
                </c:pt>
                <c:pt idx="70">
                  <c:v>1059</c:v>
                </c:pt>
                <c:pt idx="71">
                  <c:v>1060</c:v>
                </c:pt>
                <c:pt idx="72">
                  <c:v>1061</c:v>
                </c:pt>
                <c:pt idx="73">
                  <c:v>1062</c:v>
                </c:pt>
                <c:pt idx="74">
                  <c:v>1063</c:v>
                </c:pt>
                <c:pt idx="75">
                  <c:v>1064</c:v>
                </c:pt>
                <c:pt idx="76">
                  <c:v>1065</c:v>
                </c:pt>
                <c:pt idx="77">
                  <c:v>1066</c:v>
                </c:pt>
                <c:pt idx="78">
                  <c:v>1067</c:v>
                </c:pt>
                <c:pt idx="79">
                  <c:v>1068</c:v>
                </c:pt>
                <c:pt idx="80">
                  <c:v>1069</c:v>
                </c:pt>
                <c:pt idx="81">
                  <c:v>1070</c:v>
                </c:pt>
                <c:pt idx="82">
                  <c:v>1071</c:v>
                </c:pt>
                <c:pt idx="83">
                  <c:v>1072</c:v>
                </c:pt>
                <c:pt idx="84">
                  <c:v>1073</c:v>
                </c:pt>
                <c:pt idx="85">
                  <c:v>1074</c:v>
                </c:pt>
                <c:pt idx="86">
                  <c:v>1075</c:v>
                </c:pt>
                <c:pt idx="87">
                  <c:v>1076</c:v>
                </c:pt>
                <c:pt idx="88">
                  <c:v>1077</c:v>
                </c:pt>
                <c:pt idx="89">
                  <c:v>1078</c:v>
                </c:pt>
                <c:pt idx="90">
                  <c:v>1079</c:v>
                </c:pt>
                <c:pt idx="91">
                  <c:v>1080</c:v>
                </c:pt>
                <c:pt idx="92">
                  <c:v>1081</c:v>
                </c:pt>
                <c:pt idx="93">
                  <c:v>1082</c:v>
                </c:pt>
                <c:pt idx="94">
                  <c:v>1083</c:v>
                </c:pt>
                <c:pt idx="95">
                  <c:v>1084</c:v>
                </c:pt>
                <c:pt idx="96">
                  <c:v>1085</c:v>
                </c:pt>
                <c:pt idx="97">
                  <c:v>1086</c:v>
                </c:pt>
                <c:pt idx="98">
                  <c:v>1087</c:v>
                </c:pt>
                <c:pt idx="99">
                  <c:v>1088</c:v>
                </c:pt>
                <c:pt idx="100">
                  <c:v>1089</c:v>
                </c:pt>
                <c:pt idx="101">
                  <c:v>1090</c:v>
                </c:pt>
                <c:pt idx="102">
                  <c:v>1091</c:v>
                </c:pt>
                <c:pt idx="103">
                  <c:v>1092</c:v>
                </c:pt>
                <c:pt idx="104">
                  <c:v>1093</c:v>
                </c:pt>
                <c:pt idx="105">
                  <c:v>1094</c:v>
                </c:pt>
                <c:pt idx="106">
                  <c:v>1095</c:v>
                </c:pt>
                <c:pt idx="107">
                  <c:v>1096</c:v>
                </c:pt>
                <c:pt idx="108">
                  <c:v>1097</c:v>
                </c:pt>
                <c:pt idx="109">
                  <c:v>1098</c:v>
                </c:pt>
                <c:pt idx="110">
                  <c:v>1099</c:v>
                </c:pt>
                <c:pt idx="111">
                  <c:v>1100</c:v>
                </c:pt>
                <c:pt idx="112">
                  <c:v>1101</c:v>
                </c:pt>
                <c:pt idx="113">
                  <c:v>1102</c:v>
                </c:pt>
                <c:pt idx="114">
                  <c:v>1103</c:v>
                </c:pt>
                <c:pt idx="115">
                  <c:v>1104</c:v>
                </c:pt>
                <c:pt idx="116">
                  <c:v>1105</c:v>
                </c:pt>
                <c:pt idx="117">
                  <c:v>1106</c:v>
                </c:pt>
                <c:pt idx="118">
                  <c:v>1107</c:v>
                </c:pt>
                <c:pt idx="119">
                  <c:v>1108</c:v>
                </c:pt>
                <c:pt idx="120">
                  <c:v>1109</c:v>
                </c:pt>
                <c:pt idx="121">
                  <c:v>1110</c:v>
                </c:pt>
                <c:pt idx="122">
                  <c:v>1111</c:v>
                </c:pt>
                <c:pt idx="123">
                  <c:v>1112</c:v>
                </c:pt>
                <c:pt idx="124">
                  <c:v>1113</c:v>
                </c:pt>
                <c:pt idx="125">
                  <c:v>1114</c:v>
                </c:pt>
                <c:pt idx="126">
                  <c:v>1115</c:v>
                </c:pt>
                <c:pt idx="127">
                  <c:v>1116</c:v>
                </c:pt>
                <c:pt idx="128">
                  <c:v>1117</c:v>
                </c:pt>
                <c:pt idx="129">
                  <c:v>1118</c:v>
                </c:pt>
                <c:pt idx="130">
                  <c:v>1119</c:v>
                </c:pt>
                <c:pt idx="131">
                  <c:v>1120</c:v>
                </c:pt>
                <c:pt idx="132">
                  <c:v>1121</c:v>
                </c:pt>
                <c:pt idx="133">
                  <c:v>1122</c:v>
                </c:pt>
                <c:pt idx="134">
                  <c:v>1123</c:v>
                </c:pt>
                <c:pt idx="135">
                  <c:v>1124</c:v>
                </c:pt>
                <c:pt idx="136">
                  <c:v>1125</c:v>
                </c:pt>
                <c:pt idx="137">
                  <c:v>1126</c:v>
                </c:pt>
                <c:pt idx="138">
                  <c:v>1127</c:v>
                </c:pt>
                <c:pt idx="139">
                  <c:v>1128</c:v>
                </c:pt>
                <c:pt idx="140">
                  <c:v>1129</c:v>
                </c:pt>
                <c:pt idx="141">
                  <c:v>1130</c:v>
                </c:pt>
                <c:pt idx="142">
                  <c:v>1131</c:v>
                </c:pt>
                <c:pt idx="143">
                  <c:v>1132</c:v>
                </c:pt>
                <c:pt idx="144">
                  <c:v>1133</c:v>
                </c:pt>
                <c:pt idx="145">
                  <c:v>1134</c:v>
                </c:pt>
                <c:pt idx="146">
                  <c:v>1135</c:v>
                </c:pt>
                <c:pt idx="147">
                  <c:v>1136</c:v>
                </c:pt>
                <c:pt idx="148">
                  <c:v>1137</c:v>
                </c:pt>
                <c:pt idx="149">
                  <c:v>1138</c:v>
                </c:pt>
                <c:pt idx="150">
                  <c:v>1139</c:v>
                </c:pt>
                <c:pt idx="151">
                  <c:v>1140</c:v>
                </c:pt>
                <c:pt idx="152">
                  <c:v>1141</c:v>
                </c:pt>
                <c:pt idx="153">
                  <c:v>1142</c:v>
                </c:pt>
                <c:pt idx="154">
                  <c:v>1143</c:v>
                </c:pt>
                <c:pt idx="155">
                  <c:v>1144</c:v>
                </c:pt>
                <c:pt idx="156">
                  <c:v>1145</c:v>
                </c:pt>
                <c:pt idx="157">
                  <c:v>1146</c:v>
                </c:pt>
                <c:pt idx="158">
                  <c:v>1147</c:v>
                </c:pt>
                <c:pt idx="159">
                  <c:v>1148</c:v>
                </c:pt>
                <c:pt idx="160">
                  <c:v>1149</c:v>
                </c:pt>
                <c:pt idx="161">
                  <c:v>1150</c:v>
                </c:pt>
                <c:pt idx="162">
                  <c:v>1151</c:v>
                </c:pt>
                <c:pt idx="163">
                  <c:v>1152</c:v>
                </c:pt>
                <c:pt idx="164">
                  <c:v>1153</c:v>
                </c:pt>
                <c:pt idx="165">
                  <c:v>1154</c:v>
                </c:pt>
                <c:pt idx="166">
                  <c:v>1155</c:v>
                </c:pt>
                <c:pt idx="167">
                  <c:v>1156</c:v>
                </c:pt>
                <c:pt idx="168">
                  <c:v>1157</c:v>
                </c:pt>
                <c:pt idx="169">
                  <c:v>1158</c:v>
                </c:pt>
                <c:pt idx="170">
                  <c:v>1159</c:v>
                </c:pt>
                <c:pt idx="171">
                  <c:v>1160</c:v>
                </c:pt>
                <c:pt idx="172">
                  <c:v>1161</c:v>
                </c:pt>
                <c:pt idx="173">
                  <c:v>1162</c:v>
                </c:pt>
                <c:pt idx="174">
                  <c:v>1163</c:v>
                </c:pt>
                <c:pt idx="175">
                  <c:v>1164</c:v>
                </c:pt>
                <c:pt idx="176">
                  <c:v>1165</c:v>
                </c:pt>
                <c:pt idx="177">
                  <c:v>1166</c:v>
                </c:pt>
                <c:pt idx="178">
                  <c:v>1167</c:v>
                </c:pt>
                <c:pt idx="179">
                  <c:v>1168</c:v>
                </c:pt>
                <c:pt idx="180">
                  <c:v>1169</c:v>
                </c:pt>
                <c:pt idx="181">
                  <c:v>1170</c:v>
                </c:pt>
                <c:pt idx="182">
                  <c:v>1171</c:v>
                </c:pt>
                <c:pt idx="183">
                  <c:v>1172</c:v>
                </c:pt>
                <c:pt idx="184">
                  <c:v>1173</c:v>
                </c:pt>
                <c:pt idx="185">
                  <c:v>1174</c:v>
                </c:pt>
                <c:pt idx="186">
                  <c:v>1175</c:v>
                </c:pt>
                <c:pt idx="187">
                  <c:v>1176</c:v>
                </c:pt>
                <c:pt idx="188">
                  <c:v>1177</c:v>
                </c:pt>
                <c:pt idx="189">
                  <c:v>1178</c:v>
                </c:pt>
                <c:pt idx="190">
                  <c:v>1179</c:v>
                </c:pt>
                <c:pt idx="191">
                  <c:v>1180</c:v>
                </c:pt>
                <c:pt idx="192">
                  <c:v>1181</c:v>
                </c:pt>
                <c:pt idx="193">
                  <c:v>1182</c:v>
                </c:pt>
                <c:pt idx="194">
                  <c:v>1183</c:v>
                </c:pt>
                <c:pt idx="195">
                  <c:v>1184</c:v>
                </c:pt>
                <c:pt idx="196">
                  <c:v>1185</c:v>
                </c:pt>
                <c:pt idx="197">
                  <c:v>1186</c:v>
                </c:pt>
                <c:pt idx="198">
                  <c:v>1187</c:v>
                </c:pt>
                <c:pt idx="199">
                  <c:v>1188</c:v>
                </c:pt>
                <c:pt idx="200">
                  <c:v>1189</c:v>
                </c:pt>
                <c:pt idx="201">
                  <c:v>1190</c:v>
                </c:pt>
                <c:pt idx="202">
                  <c:v>1191</c:v>
                </c:pt>
                <c:pt idx="203">
                  <c:v>1192</c:v>
                </c:pt>
                <c:pt idx="204">
                  <c:v>1193</c:v>
                </c:pt>
                <c:pt idx="205">
                  <c:v>1194</c:v>
                </c:pt>
                <c:pt idx="206">
                  <c:v>1195</c:v>
                </c:pt>
                <c:pt idx="207">
                  <c:v>1196</c:v>
                </c:pt>
                <c:pt idx="208">
                  <c:v>1197</c:v>
                </c:pt>
                <c:pt idx="209">
                  <c:v>1198</c:v>
                </c:pt>
                <c:pt idx="210">
                  <c:v>1199</c:v>
                </c:pt>
                <c:pt idx="211">
                  <c:v>1200</c:v>
                </c:pt>
                <c:pt idx="212">
                  <c:v>1201</c:v>
                </c:pt>
                <c:pt idx="213">
                  <c:v>1202</c:v>
                </c:pt>
                <c:pt idx="214">
                  <c:v>1203</c:v>
                </c:pt>
                <c:pt idx="215">
                  <c:v>1204</c:v>
                </c:pt>
                <c:pt idx="216">
                  <c:v>1205</c:v>
                </c:pt>
                <c:pt idx="217">
                  <c:v>1206</c:v>
                </c:pt>
                <c:pt idx="218">
                  <c:v>1207</c:v>
                </c:pt>
                <c:pt idx="219">
                  <c:v>1208</c:v>
                </c:pt>
                <c:pt idx="220">
                  <c:v>1209</c:v>
                </c:pt>
                <c:pt idx="221">
                  <c:v>1210</c:v>
                </c:pt>
                <c:pt idx="222">
                  <c:v>1211</c:v>
                </c:pt>
                <c:pt idx="223">
                  <c:v>1212</c:v>
                </c:pt>
                <c:pt idx="224">
                  <c:v>1213</c:v>
                </c:pt>
                <c:pt idx="225">
                  <c:v>1214</c:v>
                </c:pt>
                <c:pt idx="226">
                  <c:v>1215</c:v>
                </c:pt>
                <c:pt idx="227">
                  <c:v>1216</c:v>
                </c:pt>
                <c:pt idx="228">
                  <c:v>1217</c:v>
                </c:pt>
                <c:pt idx="229">
                  <c:v>1218</c:v>
                </c:pt>
                <c:pt idx="230">
                  <c:v>1219</c:v>
                </c:pt>
                <c:pt idx="231">
                  <c:v>1220</c:v>
                </c:pt>
                <c:pt idx="232">
                  <c:v>1221</c:v>
                </c:pt>
                <c:pt idx="233">
                  <c:v>1222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1227</c:v>
                </c:pt>
                <c:pt idx="239">
                  <c:v>1228</c:v>
                </c:pt>
                <c:pt idx="240">
                  <c:v>1229</c:v>
                </c:pt>
                <c:pt idx="241">
                  <c:v>1230</c:v>
                </c:pt>
                <c:pt idx="242">
                  <c:v>1231</c:v>
                </c:pt>
                <c:pt idx="243">
                  <c:v>1232</c:v>
                </c:pt>
                <c:pt idx="244">
                  <c:v>1233</c:v>
                </c:pt>
                <c:pt idx="245">
                  <c:v>1234</c:v>
                </c:pt>
                <c:pt idx="246">
                  <c:v>1235</c:v>
                </c:pt>
                <c:pt idx="247">
                  <c:v>1236</c:v>
                </c:pt>
                <c:pt idx="248">
                  <c:v>1237</c:v>
                </c:pt>
                <c:pt idx="249">
                  <c:v>1238</c:v>
                </c:pt>
                <c:pt idx="250">
                  <c:v>1239</c:v>
                </c:pt>
                <c:pt idx="251">
                  <c:v>1240</c:v>
                </c:pt>
                <c:pt idx="252">
                  <c:v>1241</c:v>
                </c:pt>
              </c:numCache>
            </c:numRef>
          </c:xVal>
          <c:yVal>
            <c:numRef>
              <c:f>Graph!$B$991:$B$1241</c:f>
              <c:numCache>
                <c:formatCode>General</c:formatCode>
                <c:ptCount val="251"/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14-4527-BADF-06F77B0F2CA0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Graph!$A$990:$A$1242</c:f>
              <c:numCache>
                <c:formatCode>General</c:formatCode>
                <c:ptCount val="253"/>
                <c:pt idx="0">
                  <c:v>989</c:v>
                </c:pt>
                <c:pt idx="1">
                  <c:v>990</c:v>
                </c:pt>
                <c:pt idx="2">
                  <c:v>991</c:v>
                </c:pt>
                <c:pt idx="3">
                  <c:v>992</c:v>
                </c:pt>
                <c:pt idx="4">
                  <c:v>993</c:v>
                </c:pt>
                <c:pt idx="5">
                  <c:v>994</c:v>
                </c:pt>
                <c:pt idx="6">
                  <c:v>995</c:v>
                </c:pt>
                <c:pt idx="7">
                  <c:v>996</c:v>
                </c:pt>
                <c:pt idx="8">
                  <c:v>997</c:v>
                </c:pt>
                <c:pt idx="9">
                  <c:v>998</c:v>
                </c:pt>
                <c:pt idx="10">
                  <c:v>999</c:v>
                </c:pt>
                <c:pt idx="11">
                  <c:v>1000</c:v>
                </c:pt>
                <c:pt idx="12">
                  <c:v>1001</c:v>
                </c:pt>
                <c:pt idx="13">
                  <c:v>1002</c:v>
                </c:pt>
                <c:pt idx="14">
                  <c:v>1003</c:v>
                </c:pt>
                <c:pt idx="15">
                  <c:v>1004</c:v>
                </c:pt>
                <c:pt idx="16">
                  <c:v>1005</c:v>
                </c:pt>
                <c:pt idx="17">
                  <c:v>1006</c:v>
                </c:pt>
                <c:pt idx="18">
                  <c:v>1007</c:v>
                </c:pt>
                <c:pt idx="19">
                  <c:v>1008</c:v>
                </c:pt>
                <c:pt idx="20">
                  <c:v>1009</c:v>
                </c:pt>
                <c:pt idx="21">
                  <c:v>1010</c:v>
                </c:pt>
                <c:pt idx="22">
                  <c:v>1011</c:v>
                </c:pt>
                <c:pt idx="23">
                  <c:v>1012</c:v>
                </c:pt>
                <c:pt idx="24">
                  <c:v>1013</c:v>
                </c:pt>
                <c:pt idx="25">
                  <c:v>1014</c:v>
                </c:pt>
                <c:pt idx="26">
                  <c:v>1015</c:v>
                </c:pt>
                <c:pt idx="27">
                  <c:v>1016</c:v>
                </c:pt>
                <c:pt idx="28">
                  <c:v>1017</c:v>
                </c:pt>
                <c:pt idx="29">
                  <c:v>1018</c:v>
                </c:pt>
                <c:pt idx="30">
                  <c:v>1019</c:v>
                </c:pt>
                <c:pt idx="31">
                  <c:v>1020</c:v>
                </c:pt>
                <c:pt idx="32">
                  <c:v>1021</c:v>
                </c:pt>
                <c:pt idx="33">
                  <c:v>1022</c:v>
                </c:pt>
                <c:pt idx="34">
                  <c:v>1023</c:v>
                </c:pt>
                <c:pt idx="35">
                  <c:v>1024</c:v>
                </c:pt>
                <c:pt idx="36">
                  <c:v>1025</c:v>
                </c:pt>
                <c:pt idx="37">
                  <c:v>1026</c:v>
                </c:pt>
                <c:pt idx="38">
                  <c:v>1027</c:v>
                </c:pt>
                <c:pt idx="39">
                  <c:v>1028</c:v>
                </c:pt>
                <c:pt idx="40">
                  <c:v>1029</c:v>
                </c:pt>
                <c:pt idx="41">
                  <c:v>1030</c:v>
                </c:pt>
                <c:pt idx="42">
                  <c:v>1031</c:v>
                </c:pt>
                <c:pt idx="43">
                  <c:v>1032</c:v>
                </c:pt>
                <c:pt idx="44">
                  <c:v>1033</c:v>
                </c:pt>
                <c:pt idx="45">
                  <c:v>1034</c:v>
                </c:pt>
                <c:pt idx="46">
                  <c:v>1035</c:v>
                </c:pt>
                <c:pt idx="47">
                  <c:v>1036</c:v>
                </c:pt>
                <c:pt idx="48">
                  <c:v>1037</c:v>
                </c:pt>
                <c:pt idx="49">
                  <c:v>1038</c:v>
                </c:pt>
                <c:pt idx="50">
                  <c:v>1039</c:v>
                </c:pt>
                <c:pt idx="51">
                  <c:v>1040</c:v>
                </c:pt>
                <c:pt idx="52">
                  <c:v>1041</c:v>
                </c:pt>
                <c:pt idx="53">
                  <c:v>1042</c:v>
                </c:pt>
                <c:pt idx="54">
                  <c:v>1043</c:v>
                </c:pt>
                <c:pt idx="55">
                  <c:v>1044</c:v>
                </c:pt>
                <c:pt idx="56">
                  <c:v>1045</c:v>
                </c:pt>
                <c:pt idx="57">
                  <c:v>1046</c:v>
                </c:pt>
                <c:pt idx="58">
                  <c:v>1047</c:v>
                </c:pt>
                <c:pt idx="59">
                  <c:v>1048</c:v>
                </c:pt>
                <c:pt idx="60">
                  <c:v>1049</c:v>
                </c:pt>
                <c:pt idx="61">
                  <c:v>1050</c:v>
                </c:pt>
                <c:pt idx="62">
                  <c:v>1051</c:v>
                </c:pt>
                <c:pt idx="63">
                  <c:v>1052</c:v>
                </c:pt>
                <c:pt idx="64">
                  <c:v>1053</c:v>
                </c:pt>
                <c:pt idx="65">
                  <c:v>1054</c:v>
                </c:pt>
                <c:pt idx="66">
                  <c:v>1055</c:v>
                </c:pt>
                <c:pt idx="67">
                  <c:v>1056</c:v>
                </c:pt>
                <c:pt idx="68">
                  <c:v>1057</c:v>
                </c:pt>
                <c:pt idx="69">
                  <c:v>1058</c:v>
                </c:pt>
                <c:pt idx="70">
                  <c:v>1059</c:v>
                </c:pt>
                <c:pt idx="71">
                  <c:v>1060</c:v>
                </c:pt>
                <c:pt idx="72">
                  <c:v>1061</c:v>
                </c:pt>
                <c:pt idx="73">
                  <c:v>1062</c:v>
                </c:pt>
                <c:pt idx="74">
                  <c:v>1063</c:v>
                </c:pt>
                <c:pt idx="75">
                  <c:v>1064</c:v>
                </c:pt>
                <c:pt idx="76">
                  <c:v>1065</c:v>
                </c:pt>
                <c:pt idx="77">
                  <c:v>1066</c:v>
                </c:pt>
                <c:pt idx="78">
                  <c:v>1067</c:v>
                </c:pt>
                <c:pt idx="79">
                  <c:v>1068</c:v>
                </c:pt>
                <c:pt idx="80">
                  <c:v>1069</c:v>
                </c:pt>
                <c:pt idx="81">
                  <c:v>1070</c:v>
                </c:pt>
                <c:pt idx="82">
                  <c:v>1071</c:v>
                </c:pt>
                <c:pt idx="83">
                  <c:v>1072</c:v>
                </c:pt>
                <c:pt idx="84">
                  <c:v>1073</c:v>
                </c:pt>
                <c:pt idx="85">
                  <c:v>1074</c:v>
                </c:pt>
                <c:pt idx="86">
                  <c:v>1075</c:v>
                </c:pt>
                <c:pt idx="87">
                  <c:v>1076</c:v>
                </c:pt>
                <c:pt idx="88">
                  <c:v>1077</c:v>
                </c:pt>
                <c:pt idx="89">
                  <c:v>1078</c:v>
                </c:pt>
                <c:pt idx="90">
                  <c:v>1079</c:v>
                </c:pt>
                <c:pt idx="91">
                  <c:v>1080</c:v>
                </c:pt>
                <c:pt idx="92">
                  <c:v>1081</c:v>
                </c:pt>
                <c:pt idx="93">
                  <c:v>1082</c:v>
                </c:pt>
                <c:pt idx="94">
                  <c:v>1083</c:v>
                </c:pt>
                <c:pt idx="95">
                  <c:v>1084</c:v>
                </c:pt>
                <c:pt idx="96">
                  <c:v>1085</c:v>
                </c:pt>
                <c:pt idx="97">
                  <c:v>1086</c:v>
                </c:pt>
                <c:pt idx="98">
                  <c:v>1087</c:v>
                </c:pt>
                <c:pt idx="99">
                  <c:v>1088</c:v>
                </c:pt>
                <c:pt idx="100">
                  <c:v>1089</c:v>
                </c:pt>
                <c:pt idx="101">
                  <c:v>1090</c:v>
                </c:pt>
                <c:pt idx="102">
                  <c:v>1091</c:v>
                </c:pt>
                <c:pt idx="103">
                  <c:v>1092</c:v>
                </c:pt>
                <c:pt idx="104">
                  <c:v>1093</c:v>
                </c:pt>
                <c:pt idx="105">
                  <c:v>1094</c:v>
                </c:pt>
                <c:pt idx="106">
                  <c:v>1095</c:v>
                </c:pt>
                <c:pt idx="107">
                  <c:v>1096</c:v>
                </c:pt>
                <c:pt idx="108">
                  <c:v>1097</c:v>
                </c:pt>
                <c:pt idx="109">
                  <c:v>1098</c:v>
                </c:pt>
                <c:pt idx="110">
                  <c:v>1099</c:v>
                </c:pt>
                <c:pt idx="111">
                  <c:v>1100</c:v>
                </c:pt>
                <c:pt idx="112">
                  <c:v>1101</c:v>
                </c:pt>
                <c:pt idx="113">
                  <c:v>1102</c:v>
                </c:pt>
                <c:pt idx="114">
                  <c:v>1103</c:v>
                </c:pt>
                <c:pt idx="115">
                  <c:v>1104</c:v>
                </c:pt>
                <c:pt idx="116">
                  <c:v>1105</c:v>
                </c:pt>
                <c:pt idx="117">
                  <c:v>1106</c:v>
                </c:pt>
                <c:pt idx="118">
                  <c:v>1107</c:v>
                </c:pt>
                <c:pt idx="119">
                  <c:v>1108</c:v>
                </c:pt>
                <c:pt idx="120">
                  <c:v>1109</c:v>
                </c:pt>
                <c:pt idx="121">
                  <c:v>1110</c:v>
                </c:pt>
                <c:pt idx="122">
                  <c:v>1111</c:v>
                </c:pt>
                <c:pt idx="123">
                  <c:v>1112</c:v>
                </c:pt>
                <c:pt idx="124">
                  <c:v>1113</c:v>
                </c:pt>
                <c:pt idx="125">
                  <c:v>1114</c:v>
                </c:pt>
                <c:pt idx="126">
                  <c:v>1115</c:v>
                </c:pt>
                <c:pt idx="127">
                  <c:v>1116</c:v>
                </c:pt>
                <c:pt idx="128">
                  <c:v>1117</c:v>
                </c:pt>
                <c:pt idx="129">
                  <c:v>1118</c:v>
                </c:pt>
                <c:pt idx="130">
                  <c:v>1119</c:v>
                </c:pt>
                <c:pt idx="131">
                  <c:v>1120</c:v>
                </c:pt>
                <c:pt idx="132">
                  <c:v>1121</c:v>
                </c:pt>
                <c:pt idx="133">
                  <c:v>1122</c:v>
                </c:pt>
                <c:pt idx="134">
                  <c:v>1123</c:v>
                </c:pt>
                <c:pt idx="135">
                  <c:v>1124</c:v>
                </c:pt>
                <c:pt idx="136">
                  <c:v>1125</c:v>
                </c:pt>
                <c:pt idx="137">
                  <c:v>1126</c:v>
                </c:pt>
                <c:pt idx="138">
                  <c:v>1127</c:v>
                </c:pt>
                <c:pt idx="139">
                  <c:v>1128</c:v>
                </c:pt>
                <c:pt idx="140">
                  <c:v>1129</c:v>
                </c:pt>
                <c:pt idx="141">
                  <c:v>1130</c:v>
                </c:pt>
                <c:pt idx="142">
                  <c:v>1131</c:v>
                </c:pt>
                <c:pt idx="143">
                  <c:v>1132</c:v>
                </c:pt>
                <c:pt idx="144">
                  <c:v>1133</c:v>
                </c:pt>
                <c:pt idx="145">
                  <c:v>1134</c:v>
                </c:pt>
                <c:pt idx="146">
                  <c:v>1135</c:v>
                </c:pt>
                <c:pt idx="147">
                  <c:v>1136</c:v>
                </c:pt>
                <c:pt idx="148">
                  <c:v>1137</c:v>
                </c:pt>
                <c:pt idx="149">
                  <c:v>1138</c:v>
                </c:pt>
                <c:pt idx="150">
                  <c:v>1139</c:v>
                </c:pt>
                <c:pt idx="151">
                  <c:v>1140</c:v>
                </c:pt>
                <c:pt idx="152">
                  <c:v>1141</c:v>
                </c:pt>
                <c:pt idx="153">
                  <c:v>1142</c:v>
                </c:pt>
                <c:pt idx="154">
                  <c:v>1143</c:v>
                </c:pt>
                <c:pt idx="155">
                  <c:v>1144</c:v>
                </c:pt>
                <c:pt idx="156">
                  <c:v>1145</c:v>
                </c:pt>
                <c:pt idx="157">
                  <c:v>1146</c:v>
                </c:pt>
                <c:pt idx="158">
                  <c:v>1147</c:v>
                </c:pt>
                <c:pt idx="159">
                  <c:v>1148</c:v>
                </c:pt>
                <c:pt idx="160">
                  <c:v>1149</c:v>
                </c:pt>
                <c:pt idx="161">
                  <c:v>1150</c:v>
                </c:pt>
                <c:pt idx="162">
                  <c:v>1151</c:v>
                </c:pt>
                <c:pt idx="163">
                  <c:v>1152</c:v>
                </c:pt>
                <c:pt idx="164">
                  <c:v>1153</c:v>
                </c:pt>
                <c:pt idx="165">
                  <c:v>1154</c:v>
                </c:pt>
                <c:pt idx="166">
                  <c:v>1155</c:v>
                </c:pt>
                <c:pt idx="167">
                  <c:v>1156</c:v>
                </c:pt>
                <c:pt idx="168">
                  <c:v>1157</c:v>
                </c:pt>
                <c:pt idx="169">
                  <c:v>1158</c:v>
                </c:pt>
                <c:pt idx="170">
                  <c:v>1159</c:v>
                </c:pt>
                <c:pt idx="171">
                  <c:v>1160</c:v>
                </c:pt>
                <c:pt idx="172">
                  <c:v>1161</c:v>
                </c:pt>
                <c:pt idx="173">
                  <c:v>1162</c:v>
                </c:pt>
                <c:pt idx="174">
                  <c:v>1163</c:v>
                </c:pt>
                <c:pt idx="175">
                  <c:v>1164</c:v>
                </c:pt>
                <c:pt idx="176">
                  <c:v>1165</c:v>
                </c:pt>
                <c:pt idx="177">
                  <c:v>1166</c:v>
                </c:pt>
                <c:pt idx="178">
                  <c:v>1167</c:v>
                </c:pt>
                <c:pt idx="179">
                  <c:v>1168</c:v>
                </c:pt>
                <c:pt idx="180">
                  <c:v>1169</c:v>
                </c:pt>
                <c:pt idx="181">
                  <c:v>1170</c:v>
                </c:pt>
                <c:pt idx="182">
                  <c:v>1171</c:v>
                </c:pt>
                <c:pt idx="183">
                  <c:v>1172</c:v>
                </c:pt>
                <c:pt idx="184">
                  <c:v>1173</c:v>
                </c:pt>
                <c:pt idx="185">
                  <c:v>1174</c:v>
                </c:pt>
                <c:pt idx="186">
                  <c:v>1175</c:v>
                </c:pt>
                <c:pt idx="187">
                  <c:v>1176</c:v>
                </c:pt>
                <c:pt idx="188">
                  <c:v>1177</c:v>
                </c:pt>
                <c:pt idx="189">
                  <c:v>1178</c:v>
                </c:pt>
                <c:pt idx="190">
                  <c:v>1179</c:v>
                </c:pt>
                <c:pt idx="191">
                  <c:v>1180</c:v>
                </c:pt>
                <c:pt idx="192">
                  <c:v>1181</c:v>
                </c:pt>
                <c:pt idx="193">
                  <c:v>1182</c:v>
                </c:pt>
                <c:pt idx="194">
                  <c:v>1183</c:v>
                </c:pt>
                <c:pt idx="195">
                  <c:v>1184</c:v>
                </c:pt>
                <c:pt idx="196">
                  <c:v>1185</c:v>
                </c:pt>
                <c:pt idx="197">
                  <c:v>1186</c:v>
                </c:pt>
                <c:pt idx="198">
                  <c:v>1187</c:v>
                </c:pt>
                <c:pt idx="199">
                  <c:v>1188</c:v>
                </c:pt>
                <c:pt idx="200">
                  <c:v>1189</c:v>
                </c:pt>
                <c:pt idx="201">
                  <c:v>1190</c:v>
                </c:pt>
                <c:pt idx="202">
                  <c:v>1191</c:v>
                </c:pt>
                <c:pt idx="203">
                  <c:v>1192</c:v>
                </c:pt>
                <c:pt idx="204">
                  <c:v>1193</c:v>
                </c:pt>
                <c:pt idx="205">
                  <c:v>1194</c:v>
                </c:pt>
                <c:pt idx="206">
                  <c:v>1195</c:v>
                </c:pt>
                <c:pt idx="207">
                  <c:v>1196</c:v>
                </c:pt>
                <c:pt idx="208">
                  <c:v>1197</c:v>
                </c:pt>
                <c:pt idx="209">
                  <c:v>1198</c:v>
                </c:pt>
                <c:pt idx="210">
                  <c:v>1199</c:v>
                </c:pt>
                <c:pt idx="211">
                  <c:v>1200</c:v>
                </c:pt>
                <c:pt idx="212">
                  <c:v>1201</c:v>
                </c:pt>
                <c:pt idx="213">
                  <c:v>1202</c:v>
                </c:pt>
                <c:pt idx="214">
                  <c:v>1203</c:v>
                </c:pt>
                <c:pt idx="215">
                  <c:v>1204</c:v>
                </c:pt>
                <c:pt idx="216">
                  <c:v>1205</c:v>
                </c:pt>
                <c:pt idx="217">
                  <c:v>1206</c:v>
                </c:pt>
                <c:pt idx="218">
                  <c:v>1207</c:v>
                </c:pt>
                <c:pt idx="219">
                  <c:v>1208</c:v>
                </c:pt>
                <c:pt idx="220">
                  <c:v>1209</c:v>
                </c:pt>
                <c:pt idx="221">
                  <c:v>1210</c:v>
                </c:pt>
                <c:pt idx="222">
                  <c:v>1211</c:v>
                </c:pt>
                <c:pt idx="223">
                  <c:v>1212</c:v>
                </c:pt>
                <c:pt idx="224">
                  <c:v>1213</c:v>
                </c:pt>
                <c:pt idx="225">
                  <c:v>1214</c:v>
                </c:pt>
                <c:pt idx="226">
                  <c:v>1215</c:v>
                </c:pt>
                <c:pt idx="227">
                  <c:v>1216</c:v>
                </c:pt>
                <c:pt idx="228">
                  <c:v>1217</c:v>
                </c:pt>
                <c:pt idx="229">
                  <c:v>1218</c:v>
                </c:pt>
                <c:pt idx="230">
                  <c:v>1219</c:v>
                </c:pt>
                <c:pt idx="231">
                  <c:v>1220</c:v>
                </c:pt>
                <c:pt idx="232">
                  <c:v>1221</c:v>
                </c:pt>
                <c:pt idx="233">
                  <c:v>1222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1227</c:v>
                </c:pt>
                <c:pt idx="239">
                  <c:v>1228</c:v>
                </c:pt>
                <c:pt idx="240">
                  <c:v>1229</c:v>
                </c:pt>
                <c:pt idx="241">
                  <c:v>1230</c:v>
                </c:pt>
                <c:pt idx="242">
                  <c:v>1231</c:v>
                </c:pt>
                <c:pt idx="243">
                  <c:v>1232</c:v>
                </c:pt>
                <c:pt idx="244">
                  <c:v>1233</c:v>
                </c:pt>
                <c:pt idx="245">
                  <c:v>1234</c:v>
                </c:pt>
                <c:pt idx="246">
                  <c:v>1235</c:v>
                </c:pt>
                <c:pt idx="247">
                  <c:v>1236</c:v>
                </c:pt>
                <c:pt idx="248">
                  <c:v>1237</c:v>
                </c:pt>
                <c:pt idx="249">
                  <c:v>1238</c:v>
                </c:pt>
                <c:pt idx="250">
                  <c:v>1239</c:v>
                </c:pt>
                <c:pt idx="251">
                  <c:v>1240</c:v>
                </c:pt>
                <c:pt idx="252">
                  <c:v>1241</c:v>
                </c:pt>
              </c:numCache>
            </c:numRef>
          </c:xVal>
          <c:yVal>
            <c:numRef>
              <c:f>Graph!$C$991:$C$1241</c:f>
              <c:numCache>
                <c:formatCode>General</c:formatCode>
                <c:ptCount val="251"/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14-4527-BADF-06F77B0F2CA0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Graph!$A$990:$A$1242</c:f>
              <c:numCache>
                <c:formatCode>General</c:formatCode>
                <c:ptCount val="253"/>
                <c:pt idx="0">
                  <c:v>989</c:v>
                </c:pt>
                <c:pt idx="1">
                  <c:v>990</c:v>
                </c:pt>
                <c:pt idx="2">
                  <c:v>991</c:v>
                </c:pt>
                <c:pt idx="3">
                  <c:v>992</c:v>
                </c:pt>
                <c:pt idx="4">
                  <c:v>993</c:v>
                </c:pt>
                <c:pt idx="5">
                  <c:v>994</c:v>
                </c:pt>
                <c:pt idx="6">
                  <c:v>995</c:v>
                </c:pt>
                <c:pt idx="7">
                  <c:v>996</c:v>
                </c:pt>
                <c:pt idx="8">
                  <c:v>997</c:v>
                </c:pt>
                <c:pt idx="9">
                  <c:v>998</c:v>
                </c:pt>
                <c:pt idx="10">
                  <c:v>999</c:v>
                </c:pt>
                <c:pt idx="11">
                  <c:v>1000</c:v>
                </c:pt>
                <c:pt idx="12">
                  <c:v>1001</c:v>
                </c:pt>
                <c:pt idx="13">
                  <c:v>1002</c:v>
                </c:pt>
                <c:pt idx="14">
                  <c:v>1003</c:v>
                </c:pt>
                <c:pt idx="15">
                  <c:v>1004</c:v>
                </c:pt>
                <c:pt idx="16">
                  <c:v>1005</c:v>
                </c:pt>
                <c:pt idx="17">
                  <c:v>1006</c:v>
                </c:pt>
                <c:pt idx="18">
                  <c:v>1007</c:v>
                </c:pt>
                <c:pt idx="19">
                  <c:v>1008</c:v>
                </c:pt>
                <c:pt idx="20">
                  <c:v>1009</c:v>
                </c:pt>
                <c:pt idx="21">
                  <c:v>1010</c:v>
                </c:pt>
                <c:pt idx="22">
                  <c:v>1011</c:v>
                </c:pt>
                <c:pt idx="23">
                  <c:v>1012</c:v>
                </c:pt>
                <c:pt idx="24">
                  <c:v>1013</c:v>
                </c:pt>
                <c:pt idx="25">
                  <c:v>1014</c:v>
                </c:pt>
                <c:pt idx="26">
                  <c:v>1015</c:v>
                </c:pt>
                <c:pt idx="27">
                  <c:v>1016</c:v>
                </c:pt>
                <c:pt idx="28">
                  <c:v>1017</c:v>
                </c:pt>
                <c:pt idx="29">
                  <c:v>1018</c:v>
                </c:pt>
                <c:pt idx="30">
                  <c:v>1019</c:v>
                </c:pt>
                <c:pt idx="31">
                  <c:v>1020</c:v>
                </c:pt>
                <c:pt idx="32">
                  <c:v>1021</c:v>
                </c:pt>
                <c:pt idx="33">
                  <c:v>1022</c:v>
                </c:pt>
                <c:pt idx="34">
                  <c:v>1023</c:v>
                </c:pt>
                <c:pt idx="35">
                  <c:v>1024</c:v>
                </c:pt>
                <c:pt idx="36">
                  <c:v>1025</c:v>
                </c:pt>
                <c:pt idx="37">
                  <c:v>1026</c:v>
                </c:pt>
                <c:pt idx="38">
                  <c:v>1027</c:v>
                </c:pt>
                <c:pt idx="39">
                  <c:v>1028</c:v>
                </c:pt>
                <c:pt idx="40">
                  <c:v>1029</c:v>
                </c:pt>
                <c:pt idx="41">
                  <c:v>1030</c:v>
                </c:pt>
                <c:pt idx="42">
                  <c:v>1031</c:v>
                </c:pt>
                <c:pt idx="43">
                  <c:v>1032</c:v>
                </c:pt>
                <c:pt idx="44">
                  <c:v>1033</c:v>
                </c:pt>
                <c:pt idx="45">
                  <c:v>1034</c:v>
                </c:pt>
                <c:pt idx="46">
                  <c:v>1035</c:v>
                </c:pt>
                <c:pt idx="47">
                  <c:v>1036</c:v>
                </c:pt>
                <c:pt idx="48">
                  <c:v>1037</c:v>
                </c:pt>
                <c:pt idx="49">
                  <c:v>1038</c:v>
                </c:pt>
                <c:pt idx="50">
                  <c:v>1039</c:v>
                </c:pt>
                <c:pt idx="51">
                  <c:v>1040</c:v>
                </c:pt>
                <c:pt idx="52">
                  <c:v>1041</c:v>
                </c:pt>
                <c:pt idx="53">
                  <c:v>1042</c:v>
                </c:pt>
                <c:pt idx="54">
                  <c:v>1043</c:v>
                </c:pt>
                <c:pt idx="55">
                  <c:v>1044</c:v>
                </c:pt>
                <c:pt idx="56">
                  <c:v>1045</c:v>
                </c:pt>
                <c:pt idx="57">
                  <c:v>1046</c:v>
                </c:pt>
                <c:pt idx="58">
                  <c:v>1047</c:v>
                </c:pt>
                <c:pt idx="59">
                  <c:v>1048</c:v>
                </c:pt>
                <c:pt idx="60">
                  <c:v>1049</c:v>
                </c:pt>
                <c:pt idx="61">
                  <c:v>1050</c:v>
                </c:pt>
                <c:pt idx="62">
                  <c:v>1051</c:v>
                </c:pt>
                <c:pt idx="63">
                  <c:v>1052</c:v>
                </c:pt>
                <c:pt idx="64">
                  <c:v>1053</c:v>
                </c:pt>
                <c:pt idx="65">
                  <c:v>1054</c:v>
                </c:pt>
                <c:pt idx="66">
                  <c:v>1055</c:v>
                </c:pt>
                <c:pt idx="67">
                  <c:v>1056</c:v>
                </c:pt>
                <c:pt idx="68">
                  <c:v>1057</c:v>
                </c:pt>
                <c:pt idx="69">
                  <c:v>1058</c:v>
                </c:pt>
                <c:pt idx="70">
                  <c:v>1059</c:v>
                </c:pt>
                <c:pt idx="71">
                  <c:v>1060</c:v>
                </c:pt>
                <c:pt idx="72">
                  <c:v>1061</c:v>
                </c:pt>
                <c:pt idx="73">
                  <c:v>1062</c:v>
                </c:pt>
                <c:pt idx="74">
                  <c:v>1063</c:v>
                </c:pt>
                <c:pt idx="75">
                  <c:v>1064</c:v>
                </c:pt>
                <c:pt idx="76">
                  <c:v>1065</c:v>
                </c:pt>
                <c:pt idx="77">
                  <c:v>1066</c:v>
                </c:pt>
                <c:pt idx="78">
                  <c:v>1067</c:v>
                </c:pt>
                <c:pt idx="79">
                  <c:v>1068</c:v>
                </c:pt>
                <c:pt idx="80">
                  <c:v>1069</c:v>
                </c:pt>
                <c:pt idx="81">
                  <c:v>1070</c:v>
                </c:pt>
                <c:pt idx="82">
                  <c:v>1071</c:v>
                </c:pt>
                <c:pt idx="83">
                  <c:v>1072</c:v>
                </c:pt>
                <c:pt idx="84">
                  <c:v>1073</c:v>
                </c:pt>
                <c:pt idx="85">
                  <c:v>1074</c:v>
                </c:pt>
                <c:pt idx="86">
                  <c:v>1075</c:v>
                </c:pt>
                <c:pt idx="87">
                  <c:v>1076</c:v>
                </c:pt>
                <c:pt idx="88">
                  <c:v>1077</c:v>
                </c:pt>
                <c:pt idx="89">
                  <c:v>1078</c:v>
                </c:pt>
                <c:pt idx="90">
                  <c:v>1079</c:v>
                </c:pt>
                <c:pt idx="91">
                  <c:v>1080</c:v>
                </c:pt>
                <c:pt idx="92">
                  <c:v>1081</c:v>
                </c:pt>
                <c:pt idx="93">
                  <c:v>1082</c:v>
                </c:pt>
                <c:pt idx="94">
                  <c:v>1083</c:v>
                </c:pt>
                <c:pt idx="95">
                  <c:v>1084</c:v>
                </c:pt>
                <c:pt idx="96">
                  <c:v>1085</c:v>
                </c:pt>
                <c:pt idx="97">
                  <c:v>1086</c:v>
                </c:pt>
                <c:pt idx="98">
                  <c:v>1087</c:v>
                </c:pt>
                <c:pt idx="99">
                  <c:v>1088</c:v>
                </c:pt>
                <c:pt idx="100">
                  <c:v>1089</c:v>
                </c:pt>
                <c:pt idx="101">
                  <c:v>1090</c:v>
                </c:pt>
                <c:pt idx="102">
                  <c:v>1091</c:v>
                </c:pt>
                <c:pt idx="103">
                  <c:v>1092</c:v>
                </c:pt>
                <c:pt idx="104">
                  <c:v>1093</c:v>
                </c:pt>
                <c:pt idx="105">
                  <c:v>1094</c:v>
                </c:pt>
                <c:pt idx="106">
                  <c:v>1095</c:v>
                </c:pt>
                <c:pt idx="107">
                  <c:v>1096</c:v>
                </c:pt>
                <c:pt idx="108">
                  <c:v>1097</c:v>
                </c:pt>
                <c:pt idx="109">
                  <c:v>1098</c:v>
                </c:pt>
                <c:pt idx="110">
                  <c:v>1099</c:v>
                </c:pt>
                <c:pt idx="111">
                  <c:v>1100</c:v>
                </c:pt>
                <c:pt idx="112">
                  <c:v>1101</c:v>
                </c:pt>
                <c:pt idx="113">
                  <c:v>1102</c:v>
                </c:pt>
                <c:pt idx="114">
                  <c:v>1103</c:v>
                </c:pt>
                <c:pt idx="115">
                  <c:v>1104</c:v>
                </c:pt>
                <c:pt idx="116">
                  <c:v>1105</c:v>
                </c:pt>
                <c:pt idx="117">
                  <c:v>1106</c:v>
                </c:pt>
                <c:pt idx="118">
                  <c:v>1107</c:v>
                </c:pt>
                <c:pt idx="119">
                  <c:v>1108</c:v>
                </c:pt>
                <c:pt idx="120">
                  <c:v>1109</c:v>
                </c:pt>
                <c:pt idx="121">
                  <c:v>1110</c:v>
                </c:pt>
                <c:pt idx="122">
                  <c:v>1111</c:v>
                </c:pt>
                <c:pt idx="123">
                  <c:v>1112</c:v>
                </c:pt>
                <c:pt idx="124">
                  <c:v>1113</c:v>
                </c:pt>
                <c:pt idx="125">
                  <c:v>1114</c:v>
                </c:pt>
                <c:pt idx="126">
                  <c:v>1115</c:v>
                </c:pt>
                <c:pt idx="127">
                  <c:v>1116</c:v>
                </c:pt>
                <c:pt idx="128">
                  <c:v>1117</c:v>
                </c:pt>
                <c:pt idx="129">
                  <c:v>1118</c:v>
                </c:pt>
                <c:pt idx="130">
                  <c:v>1119</c:v>
                </c:pt>
                <c:pt idx="131">
                  <c:v>1120</c:v>
                </c:pt>
                <c:pt idx="132">
                  <c:v>1121</c:v>
                </c:pt>
                <c:pt idx="133">
                  <c:v>1122</c:v>
                </c:pt>
                <c:pt idx="134">
                  <c:v>1123</c:v>
                </c:pt>
                <c:pt idx="135">
                  <c:v>1124</c:v>
                </c:pt>
                <c:pt idx="136">
                  <c:v>1125</c:v>
                </c:pt>
                <c:pt idx="137">
                  <c:v>1126</c:v>
                </c:pt>
                <c:pt idx="138">
                  <c:v>1127</c:v>
                </c:pt>
                <c:pt idx="139">
                  <c:v>1128</c:v>
                </c:pt>
                <c:pt idx="140">
                  <c:v>1129</c:v>
                </c:pt>
                <c:pt idx="141">
                  <c:v>1130</c:v>
                </c:pt>
                <c:pt idx="142">
                  <c:v>1131</c:v>
                </c:pt>
                <c:pt idx="143">
                  <c:v>1132</c:v>
                </c:pt>
                <c:pt idx="144">
                  <c:v>1133</c:v>
                </c:pt>
                <c:pt idx="145">
                  <c:v>1134</c:v>
                </c:pt>
                <c:pt idx="146">
                  <c:v>1135</c:v>
                </c:pt>
                <c:pt idx="147">
                  <c:v>1136</c:v>
                </c:pt>
                <c:pt idx="148">
                  <c:v>1137</c:v>
                </c:pt>
                <c:pt idx="149">
                  <c:v>1138</c:v>
                </c:pt>
                <c:pt idx="150">
                  <c:v>1139</c:v>
                </c:pt>
                <c:pt idx="151">
                  <c:v>1140</c:v>
                </c:pt>
                <c:pt idx="152">
                  <c:v>1141</c:v>
                </c:pt>
                <c:pt idx="153">
                  <c:v>1142</c:v>
                </c:pt>
                <c:pt idx="154">
                  <c:v>1143</c:v>
                </c:pt>
                <c:pt idx="155">
                  <c:v>1144</c:v>
                </c:pt>
                <c:pt idx="156">
                  <c:v>1145</c:v>
                </c:pt>
                <c:pt idx="157">
                  <c:v>1146</c:v>
                </c:pt>
                <c:pt idx="158">
                  <c:v>1147</c:v>
                </c:pt>
                <c:pt idx="159">
                  <c:v>1148</c:v>
                </c:pt>
                <c:pt idx="160">
                  <c:v>1149</c:v>
                </c:pt>
                <c:pt idx="161">
                  <c:v>1150</c:v>
                </c:pt>
                <c:pt idx="162">
                  <c:v>1151</c:v>
                </c:pt>
                <c:pt idx="163">
                  <c:v>1152</c:v>
                </c:pt>
                <c:pt idx="164">
                  <c:v>1153</c:v>
                </c:pt>
                <c:pt idx="165">
                  <c:v>1154</c:v>
                </c:pt>
                <c:pt idx="166">
                  <c:v>1155</c:v>
                </c:pt>
                <c:pt idx="167">
                  <c:v>1156</c:v>
                </c:pt>
                <c:pt idx="168">
                  <c:v>1157</c:v>
                </c:pt>
                <c:pt idx="169">
                  <c:v>1158</c:v>
                </c:pt>
                <c:pt idx="170">
                  <c:v>1159</c:v>
                </c:pt>
                <c:pt idx="171">
                  <c:v>1160</c:v>
                </c:pt>
                <c:pt idx="172">
                  <c:v>1161</c:v>
                </c:pt>
                <c:pt idx="173">
                  <c:v>1162</c:v>
                </c:pt>
                <c:pt idx="174">
                  <c:v>1163</c:v>
                </c:pt>
                <c:pt idx="175">
                  <c:v>1164</c:v>
                </c:pt>
                <c:pt idx="176">
                  <c:v>1165</c:v>
                </c:pt>
                <c:pt idx="177">
                  <c:v>1166</c:v>
                </c:pt>
                <c:pt idx="178">
                  <c:v>1167</c:v>
                </c:pt>
                <c:pt idx="179">
                  <c:v>1168</c:v>
                </c:pt>
                <c:pt idx="180">
                  <c:v>1169</c:v>
                </c:pt>
                <c:pt idx="181">
                  <c:v>1170</c:v>
                </c:pt>
                <c:pt idx="182">
                  <c:v>1171</c:v>
                </c:pt>
                <c:pt idx="183">
                  <c:v>1172</c:v>
                </c:pt>
                <c:pt idx="184">
                  <c:v>1173</c:v>
                </c:pt>
                <c:pt idx="185">
                  <c:v>1174</c:v>
                </c:pt>
                <c:pt idx="186">
                  <c:v>1175</c:v>
                </c:pt>
                <c:pt idx="187">
                  <c:v>1176</c:v>
                </c:pt>
                <c:pt idx="188">
                  <c:v>1177</c:v>
                </c:pt>
                <c:pt idx="189">
                  <c:v>1178</c:v>
                </c:pt>
                <c:pt idx="190">
                  <c:v>1179</c:v>
                </c:pt>
                <c:pt idx="191">
                  <c:v>1180</c:v>
                </c:pt>
                <c:pt idx="192">
                  <c:v>1181</c:v>
                </c:pt>
                <c:pt idx="193">
                  <c:v>1182</c:v>
                </c:pt>
                <c:pt idx="194">
                  <c:v>1183</c:v>
                </c:pt>
                <c:pt idx="195">
                  <c:v>1184</c:v>
                </c:pt>
                <c:pt idx="196">
                  <c:v>1185</c:v>
                </c:pt>
                <c:pt idx="197">
                  <c:v>1186</c:v>
                </c:pt>
                <c:pt idx="198">
                  <c:v>1187</c:v>
                </c:pt>
                <c:pt idx="199">
                  <c:v>1188</c:v>
                </c:pt>
                <c:pt idx="200">
                  <c:v>1189</c:v>
                </c:pt>
                <c:pt idx="201">
                  <c:v>1190</c:v>
                </c:pt>
                <c:pt idx="202">
                  <c:v>1191</c:v>
                </c:pt>
                <c:pt idx="203">
                  <c:v>1192</c:v>
                </c:pt>
                <c:pt idx="204">
                  <c:v>1193</c:v>
                </c:pt>
                <c:pt idx="205">
                  <c:v>1194</c:v>
                </c:pt>
                <c:pt idx="206">
                  <c:v>1195</c:v>
                </c:pt>
                <c:pt idx="207">
                  <c:v>1196</c:v>
                </c:pt>
                <c:pt idx="208">
                  <c:v>1197</c:v>
                </c:pt>
                <c:pt idx="209">
                  <c:v>1198</c:v>
                </c:pt>
                <c:pt idx="210">
                  <c:v>1199</c:v>
                </c:pt>
                <c:pt idx="211">
                  <c:v>1200</c:v>
                </c:pt>
                <c:pt idx="212">
                  <c:v>1201</c:v>
                </c:pt>
                <c:pt idx="213">
                  <c:v>1202</c:v>
                </c:pt>
                <c:pt idx="214">
                  <c:v>1203</c:v>
                </c:pt>
                <c:pt idx="215">
                  <c:v>1204</c:v>
                </c:pt>
                <c:pt idx="216">
                  <c:v>1205</c:v>
                </c:pt>
                <c:pt idx="217">
                  <c:v>1206</c:v>
                </c:pt>
                <c:pt idx="218">
                  <c:v>1207</c:v>
                </c:pt>
                <c:pt idx="219">
                  <c:v>1208</c:v>
                </c:pt>
                <c:pt idx="220">
                  <c:v>1209</c:v>
                </c:pt>
                <c:pt idx="221">
                  <c:v>1210</c:v>
                </c:pt>
                <c:pt idx="222">
                  <c:v>1211</c:v>
                </c:pt>
                <c:pt idx="223">
                  <c:v>1212</c:v>
                </c:pt>
                <c:pt idx="224">
                  <c:v>1213</c:v>
                </c:pt>
                <c:pt idx="225">
                  <c:v>1214</c:v>
                </c:pt>
                <c:pt idx="226">
                  <c:v>1215</c:v>
                </c:pt>
                <c:pt idx="227">
                  <c:v>1216</c:v>
                </c:pt>
                <c:pt idx="228">
                  <c:v>1217</c:v>
                </c:pt>
                <c:pt idx="229">
                  <c:v>1218</c:v>
                </c:pt>
                <c:pt idx="230">
                  <c:v>1219</c:v>
                </c:pt>
                <c:pt idx="231">
                  <c:v>1220</c:v>
                </c:pt>
                <c:pt idx="232">
                  <c:v>1221</c:v>
                </c:pt>
                <c:pt idx="233">
                  <c:v>1222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1227</c:v>
                </c:pt>
                <c:pt idx="239">
                  <c:v>1228</c:v>
                </c:pt>
                <c:pt idx="240">
                  <c:v>1229</c:v>
                </c:pt>
                <c:pt idx="241">
                  <c:v>1230</c:v>
                </c:pt>
                <c:pt idx="242">
                  <c:v>1231</c:v>
                </c:pt>
                <c:pt idx="243">
                  <c:v>1232</c:v>
                </c:pt>
                <c:pt idx="244">
                  <c:v>1233</c:v>
                </c:pt>
                <c:pt idx="245">
                  <c:v>1234</c:v>
                </c:pt>
                <c:pt idx="246">
                  <c:v>1235</c:v>
                </c:pt>
                <c:pt idx="247">
                  <c:v>1236</c:v>
                </c:pt>
                <c:pt idx="248">
                  <c:v>1237</c:v>
                </c:pt>
                <c:pt idx="249">
                  <c:v>1238</c:v>
                </c:pt>
                <c:pt idx="250">
                  <c:v>1239</c:v>
                </c:pt>
                <c:pt idx="251">
                  <c:v>1240</c:v>
                </c:pt>
                <c:pt idx="252">
                  <c:v>1241</c:v>
                </c:pt>
              </c:numCache>
            </c:numRef>
          </c:xVal>
          <c:yVal>
            <c:numRef>
              <c:f>Graph!$E$991:$E$1241</c:f>
              <c:numCache>
                <c:formatCode>General</c:formatCode>
                <c:ptCount val="251"/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14-4527-BADF-06F77B0F2CA0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Graph!$A$990:$A$1242</c:f>
              <c:numCache>
                <c:formatCode>General</c:formatCode>
                <c:ptCount val="253"/>
                <c:pt idx="0">
                  <c:v>989</c:v>
                </c:pt>
                <c:pt idx="1">
                  <c:v>990</c:v>
                </c:pt>
                <c:pt idx="2">
                  <c:v>991</c:v>
                </c:pt>
                <c:pt idx="3">
                  <c:v>992</c:v>
                </c:pt>
                <c:pt idx="4">
                  <c:v>993</c:v>
                </c:pt>
                <c:pt idx="5">
                  <c:v>994</c:v>
                </c:pt>
                <c:pt idx="6">
                  <c:v>995</c:v>
                </c:pt>
                <c:pt idx="7">
                  <c:v>996</c:v>
                </c:pt>
                <c:pt idx="8">
                  <c:v>997</c:v>
                </c:pt>
                <c:pt idx="9">
                  <c:v>998</c:v>
                </c:pt>
                <c:pt idx="10">
                  <c:v>999</c:v>
                </c:pt>
                <c:pt idx="11">
                  <c:v>1000</c:v>
                </c:pt>
                <c:pt idx="12">
                  <c:v>1001</c:v>
                </c:pt>
                <c:pt idx="13">
                  <c:v>1002</c:v>
                </c:pt>
                <c:pt idx="14">
                  <c:v>1003</c:v>
                </c:pt>
                <c:pt idx="15">
                  <c:v>1004</c:v>
                </c:pt>
                <c:pt idx="16">
                  <c:v>1005</c:v>
                </c:pt>
                <c:pt idx="17">
                  <c:v>1006</c:v>
                </c:pt>
                <c:pt idx="18">
                  <c:v>1007</c:v>
                </c:pt>
                <c:pt idx="19">
                  <c:v>1008</c:v>
                </c:pt>
                <c:pt idx="20">
                  <c:v>1009</c:v>
                </c:pt>
                <c:pt idx="21">
                  <c:v>1010</c:v>
                </c:pt>
                <c:pt idx="22">
                  <c:v>1011</c:v>
                </c:pt>
                <c:pt idx="23">
                  <c:v>1012</c:v>
                </c:pt>
                <c:pt idx="24">
                  <c:v>1013</c:v>
                </c:pt>
                <c:pt idx="25">
                  <c:v>1014</c:v>
                </c:pt>
                <c:pt idx="26">
                  <c:v>1015</c:v>
                </c:pt>
                <c:pt idx="27">
                  <c:v>1016</c:v>
                </c:pt>
                <c:pt idx="28">
                  <c:v>1017</c:v>
                </c:pt>
                <c:pt idx="29">
                  <c:v>1018</c:v>
                </c:pt>
                <c:pt idx="30">
                  <c:v>1019</c:v>
                </c:pt>
                <c:pt idx="31">
                  <c:v>1020</c:v>
                </c:pt>
                <c:pt idx="32">
                  <c:v>1021</c:v>
                </c:pt>
                <c:pt idx="33">
                  <c:v>1022</c:v>
                </c:pt>
                <c:pt idx="34">
                  <c:v>1023</c:v>
                </c:pt>
                <c:pt idx="35">
                  <c:v>1024</c:v>
                </c:pt>
                <c:pt idx="36">
                  <c:v>1025</c:v>
                </c:pt>
                <c:pt idx="37">
                  <c:v>1026</c:v>
                </c:pt>
                <c:pt idx="38">
                  <c:v>1027</c:v>
                </c:pt>
                <c:pt idx="39">
                  <c:v>1028</c:v>
                </c:pt>
                <c:pt idx="40">
                  <c:v>1029</c:v>
                </c:pt>
                <c:pt idx="41">
                  <c:v>1030</c:v>
                </c:pt>
                <c:pt idx="42">
                  <c:v>1031</c:v>
                </c:pt>
                <c:pt idx="43">
                  <c:v>1032</c:v>
                </c:pt>
                <c:pt idx="44">
                  <c:v>1033</c:v>
                </c:pt>
                <c:pt idx="45">
                  <c:v>1034</c:v>
                </c:pt>
                <c:pt idx="46">
                  <c:v>1035</c:v>
                </c:pt>
                <c:pt idx="47">
                  <c:v>1036</c:v>
                </c:pt>
                <c:pt idx="48">
                  <c:v>1037</c:v>
                </c:pt>
                <c:pt idx="49">
                  <c:v>1038</c:v>
                </c:pt>
                <c:pt idx="50">
                  <c:v>1039</c:v>
                </c:pt>
                <c:pt idx="51">
                  <c:v>1040</c:v>
                </c:pt>
                <c:pt idx="52">
                  <c:v>1041</c:v>
                </c:pt>
                <c:pt idx="53">
                  <c:v>1042</c:v>
                </c:pt>
                <c:pt idx="54">
                  <c:v>1043</c:v>
                </c:pt>
                <c:pt idx="55">
                  <c:v>1044</c:v>
                </c:pt>
                <c:pt idx="56">
                  <c:v>1045</c:v>
                </c:pt>
                <c:pt idx="57">
                  <c:v>1046</c:v>
                </c:pt>
                <c:pt idx="58">
                  <c:v>1047</c:v>
                </c:pt>
                <c:pt idx="59">
                  <c:v>1048</c:v>
                </c:pt>
                <c:pt idx="60">
                  <c:v>1049</c:v>
                </c:pt>
                <c:pt idx="61">
                  <c:v>1050</c:v>
                </c:pt>
                <c:pt idx="62">
                  <c:v>1051</c:v>
                </c:pt>
                <c:pt idx="63">
                  <c:v>1052</c:v>
                </c:pt>
                <c:pt idx="64">
                  <c:v>1053</c:v>
                </c:pt>
                <c:pt idx="65">
                  <c:v>1054</c:v>
                </c:pt>
                <c:pt idx="66">
                  <c:v>1055</c:v>
                </c:pt>
                <c:pt idx="67">
                  <c:v>1056</c:v>
                </c:pt>
                <c:pt idx="68">
                  <c:v>1057</c:v>
                </c:pt>
                <c:pt idx="69">
                  <c:v>1058</c:v>
                </c:pt>
                <c:pt idx="70">
                  <c:v>1059</c:v>
                </c:pt>
                <c:pt idx="71">
                  <c:v>1060</c:v>
                </c:pt>
                <c:pt idx="72">
                  <c:v>1061</c:v>
                </c:pt>
                <c:pt idx="73">
                  <c:v>1062</c:v>
                </c:pt>
                <c:pt idx="74">
                  <c:v>1063</c:v>
                </c:pt>
                <c:pt idx="75">
                  <c:v>1064</c:v>
                </c:pt>
                <c:pt idx="76">
                  <c:v>1065</c:v>
                </c:pt>
                <c:pt idx="77">
                  <c:v>1066</c:v>
                </c:pt>
                <c:pt idx="78">
                  <c:v>1067</c:v>
                </c:pt>
                <c:pt idx="79">
                  <c:v>1068</c:v>
                </c:pt>
                <c:pt idx="80">
                  <c:v>1069</c:v>
                </c:pt>
                <c:pt idx="81">
                  <c:v>1070</c:v>
                </c:pt>
                <c:pt idx="82">
                  <c:v>1071</c:v>
                </c:pt>
                <c:pt idx="83">
                  <c:v>1072</c:v>
                </c:pt>
                <c:pt idx="84">
                  <c:v>1073</c:v>
                </c:pt>
                <c:pt idx="85">
                  <c:v>1074</c:v>
                </c:pt>
                <c:pt idx="86">
                  <c:v>1075</c:v>
                </c:pt>
                <c:pt idx="87">
                  <c:v>1076</c:v>
                </c:pt>
                <c:pt idx="88">
                  <c:v>1077</c:v>
                </c:pt>
                <c:pt idx="89">
                  <c:v>1078</c:v>
                </c:pt>
                <c:pt idx="90">
                  <c:v>1079</c:v>
                </c:pt>
                <c:pt idx="91">
                  <c:v>1080</c:v>
                </c:pt>
                <c:pt idx="92">
                  <c:v>1081</c:v>
                </c:pt>
                <c:pt idx="93">
                  <c:v>1082</c:v>
                </c:pt>
                <c:pt idx="94">
                  <c:v>1083</c:v>
                </c:pt>
                <c:pt idx="95">
                  <c:v>1084</c:v>
                </c:pt>
                <c:pt idx="96">
                  <c:v>1085</c:v>
                </c:pt>
                <c:pt idx="97">
                  <c:v>1086</c:v>
                </c:pt>
                <c:pt idx="98">
                  <c:v>1087</c:v>
                </c:pt>
                <c:pt idx="99">
                  <c:v>1088</c:v>
                </c:pt>
                <c:pt idx="100">
                  <c:v>1089</c:v>
                </c:pt>
                <c:pt idx="101">
                  <c:v>1090</c:v>
                </c:pt>
                <c:pt idx="102">
                  <c:v>1091</c:v>
                </c:pt>
                <c:pt idx="103">
                  <c:v>1092</c:v>
                </c:pt>
                <c:pt idx="104">
                  <c:v>1093</c:v>
                </c:pt>
                <c:pt idx="105">
                  <c:v>1094</c:v>
                </c:pt>
                <c:pt idx="106">
                  <c:v>1095</c:v>
                </c:pt>
                <c:pt idx="107">
                  <c:v>1096</c:v>
                </c:pt>
                <c:pt idx="108">
                  <c:v>1097</c:v>
                </c:pt>
                <c:pt idx="109">
                  <c:v>1098</c:v>
                </c:pt>
                <c:pt idx="110">
                  <c:v>1099</c:v>
                </c:pt>
                <c:pt idx="111">
                  <c:v>1100</c:v>
                </c:pt>
                <c:pt idx="112">
                  <c:v>1101</c:v>
                </c:pt>
                <c:pt idx="113">
                  <c:v>1102</c:v>
                </c:pt>
                <c:pt idx="114">
                  <c:v>1103</c:v>
                </c:pt>
                <c:pt idx="115">
                  <c:v>1104</c:v>
                </c:pt>
                <c:pt idx="116">
                  <c:v>1105</c:v>
                </c:pt>
                <c:pt idx="117">
                  <c:v>1106</c:v>
                </c:pt>
                <c:pt idx="118">
                  <c:v>1107</c:v>
                </c:pt>
                <c:pt idx="119">
                  <c:v>1108</c:v>
                </c:pt>
                <c:pt idx="120">
                  <c:v>1109</c:v>
                </c:pt>
                <c:pt idx="121">
                  <c:v>1110</c:v>
                </c:pt>
                <c:pt idx="122">
                  <c:v>1111</c:v>
                </c:pt>
                <c:pt idx="123">
                  <c:v>1112</c:v>
                </c:pt>
                <c:pt idx="124">
                  <c:v>1113</c:v>
                </c:pt>
                <c:pt idx="125">
                  <c:v>1114</c:v>
                </c:pt>
                <c:pt idx="126">
                  <c:v>1115</c:v>
                </c:pt>
                <c:pt idx="127">
                  <c:v>1116</c:v>
                </c:pt>
                <c:pt idx="128">
                  <c:v>1117</c:v>
                </c:pt>
                <c:pt idx="129">
                  <c:v>1118</c:v>
                </c:pt>
                <c:pt idx="130">
                  <c:v>1119</c:v>
                </c:pt>
                <c:pt idx="131">
                  <c:v>1120</c:v>
                </c:pt>
                <c:pt idx="132">
                  <c:v>1121</c:v>
                </c:pt>
                <c:pt idx="133">
                  <c:v>1122</c:v>
                </c:pt>
                <c:pt idx="134">
                  <c:v>1123</c:v>
                </c:pt>
                <c:pt idx="135">
                  <c:v>1124</c:v>
                </c:pt>
                <c:pt idx="136">
                  <c:v>1125</c:v>
                </c:pt>
                <c:pt idx="137">
                  <c:v>1126</c:v>
                </c:pt>
                <c:pt idx="138">
                  <c:v>1127</c:v>
                </c:pt>
                <c:pt idx="139">
                  <c:v>1128</c:v>
                </c:pt>
                <c:pt idx="140">
                  <c:v>1129</c:v>
                </c:pt>
                <c:pt idx="141">
                  <c:v>1130</c:v>
                </c:pt>
                <c:pt idx="142">
                  <c:v>1131</c:v>
                </c:pt>
                <c:pt idx="143">
                  <c:v>1132</c:v>
                </c:pt>
                <c:pt idx="144">
                  <c:v>1133</c:v>
                </c:pt>
                <c:pt idx="145">
                  <c:v>1134</c:v>
                </c:pt>
                <c:pt idx="146">
                  <c:v>1135</c:v>
                </c:pt>
                <c:pt idx="147">
                  <c:v>1136</c:v>
                </c:pt>
                <c:pt idx="148">
                  <c:v>1137</c:v>
                </c:pt>
                <c:pt idx="149">
                  <c:v>1138</c:v>
                </c:pt>
                <c:pt idx="150">
                  <c:v>1139</c:v>
                </c:pt>
                <c:pt idx="151">
                  <c:v>1140</c:v>
                </c:pt>
                <c:pt idx="152">
                  <c:v>1141</c:v>
                </c:pt>
                <c:pt idx="153">
                  <c:v>1142</c:v>
                </c:pt>
                <c:pt idx="154">
                  <c:v>1143</c:v>
                </c:pt>
                <c:pt idx="155">
                  <c:v>1144</c:v>
                </c:pt>
                <c:pt idx="156">
                  <c:v>1145</c:v>
                </c:pt>
                <c:pt idx="157">
                  <c:v>1146</c:v>
                </c:pt>
                <c:pt idx="158">
                  <c:v>1147</c:v>
                </c:pt>
                <c:pt idx="159">
                  <c:v>1148</c:v>
                </c:pt>
                <c:pt idx="160">
                  <c:v>1149</c:v>
                </c:pt>
                <c:pt idx="161">
                  <c:v>1150</c:v>
                </c:pt>
                <c:pt idx="162">
                  <c:v>1151</c:v>
                </c:pt>
                <c:pt idx="163">
                  <c:v>1152</c:v>
                </c:pt>
                <c:pt idx="164">
                  <c:v>1153</c:v>
                </c:pt>
                <c:pt idx="165">
                  <c:v>1154</c:v>
                </c:pt>
                <c:pt idx="166">
                  <c:v>1155</c:v>
                </c:pt>
                <c:pt idx="167">
                  <c:v>1156</c:v>
                </c:pt>
                <c:pt idx="168">
                  <c:v>1157</c:v>
                </c:pt>
                <c:pt idx="169">
                  <c:v>1158</c:v>
                </c:pt>
                <c:pt idx="170">
                  <c:v>1159</c:v>
                </c:pt>
                <c:pt idx="171">
                  <c:v>1160</c:v>
                </c:pt>
                <c:pt idx="172">
                  <c:v>1161</c:v>
                </c:pt>
                <c:pt idx="173">
                  <c:v>1162</c:v>
                </c:pt>
                <c:pt idx="174">
                  <c:v>1163</c:v>
                </c:pt>
                <c:pt idx="175">
                  <c:v>1164</c:v>
                </c:pt>
                <c:pt idx="176">
                  <c:v>1165</c:v>
                </c:pt>
                <c:pt idx="177">
                  <c:v>1166</c:v>
                </c:pt>
                <c:pt idx="178">
                  <c:v>1167</c:v>
                </c:pt>
                <c:pt idx="179">
                  <c:v>1168</c:v>
                </c:pt>
                <c:pt idx="180">
                  <c:v>1169</c:v>
                </c:pt>
                <c:pt idx="181">
                  <c:v>1170</c:v>
                </c:pt>
                <c:pt idx="182">
                  <c:v>1171</c:v>
                </c:pt>
                <c:pt idx="183">
                  <c:v>1172</c:v>
                </c:pt>
                <c:pt idx="184">
                  <c:v>1173</c:v>
                </c:pt>
                <c:pt idx="185">
                  <c:v>1174</c:v>
                </c:pt>
                <c:pt idx="186">
                  <c:v>1175</c:v>
                </c:pt>
                <c:pt idx="187">
                  <c:v>1176</c:v>
                </c:pt>
                <c:pt idx="188">
                  <c:v>1177</c:v>
                </c:pt>
                <c:pt idx="189">
                  <c:v>1178</c:v>
                </c:pt>
                <c:pt idx="190">
                  <c:v>1179</c:v>
                </c:pt>
                <c:pt idx="191">
                  <c:v>1180</c:v>
                </c:pt>
                <c:pt idx="192">
                  <c:v>1181</c:v>
                </c:pt>
                <c:pt idx="193">
                  <c:v>1182</c:v>
                </c:pt>
                <c:pt idx="194">
                  <c:v>1183</c:v>
                </c:pt>
                <c:pt idx="195">
                  <c:v>1184</c:v>
                </c:pt>
                <c:pt idx="196">
                  <c:v>1185</c:v>
                </c:pt>
                <c:pt idx="197">
                  <c:v>1186</c:v>
                </c:pt>
                <c:pt idx="198">
                  <c:v>1187</c:v>
                </c:pt>
                <c:pt idx="199">
                  <c:v>1188</c:v>
                </c:pt>
                <c:pt idx="200">
                  <c:v>1189</c:v>
                </c:pt>
                <c:pt idx="201">
                  <c:v>1190</c:v>
                </c:pt>
                <c:pt idx="202">
                  <c:v>1191</c:v>
                </c:pt>
                <c:pt idx="203">
                  <c:v>1192</c:v>
                </c:pt>
                <c:pt idx="204">
                  <c:v>1193</c:v>
                </c:pt>
                <c:pt idx="205">
                  <c:v>1194</c:v>
                </c:pt>
                <c:pt idx="206">
                  <c:v>1195</c:v>
                </c:pt>
                <c:pt idx="207">
                  <c:v>1196</c:v>
                </c:pt>
                <c:pt idx="208">
                  <c:v>1197</c:v>
                </c:pt>
                <c:pt idx="209">
                  <c:v>1198</c:v>
                </c:pt>
                <c:pt idx="210">
                  <c:v>1199</c:v>
                </c:pt>
                <c:pt idx="211">
                  <c:v>1200</c:v>
                </c:pt>
                <c:pt idx="212">
                  <c:v>1201</c:v>
                </c:pt>
                <c:pt idx="213">
                  <c:v>1202</c:v>
                </c:pt>
                <c:pt idx="214">
                  <c:v>1203</c:v>
                </c:pt>
                <c:pt idx="215">
                  <c:v>1204</c:v>
                </c:pt>
                <c:pt idx="216">
                  <c:v>1205</c:v>
                </c:pt>
                <c:pt idx="217">
                  <c:v>1206</c:v>
                </c:pt>
                <c:pt idx="218">
                  <c:v>1207</c:v>
                </c:pt>
                <c:pt idx="219">
                  <c:v>1208</c:v>
                </c:pt>
                <c:pt idx="220">
                  <c:v>1209</c:v>
                </c:pt>
                <c:pt idx="221">
                  <c:v>1210</c:v>
                </c:pt>
                <c:pt idx="222">
                  <c:v>1211</c:v>
                </c:pt>
                <c:pt idx="223">
                  <c:v>1212</c:v>
                </c:pt>
                <c:pt idx="224">
                  <c:v>1213</c:v>
                </c:pt>
                <c:pt idx="225">
                  <c:v>1214</c:v>
                </c:pt>
                <c:pt idx="226">
                  <c:v>1215</c:v>
                </c:pt>
                <c:pt idx="227">
                  <c:v>1216</c:v>
                </c:pt>
                <c:pt idx="228">
                  <c:v>1217</c:v>
                </c:pt>
                <c:pt idx="229">
                  <c:v>1218</c:v>
                </c:pt>
                <c:pt idx="230">
                  <c:v>1219</c:v>
                </c:pt>
                <c:pt idx="231">
                  <c:v>1220</c:v>
                </c:pt>
                <c:pt idx="232">
                  <c:v>1221</c:v>
                </c:pt>
                <c:pt idx="233">
                  <c:v>1222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1227</c:v>
                </c:pt>
                <c:pt idx="239">
                  <c:v>1228</c:v>
                </c:pt>
                <c:pt idx="240">
                  <c:v>1229</c:v>
                </c:pt>
                <c:pt idx="241">
                  <c:v>1230</c:v>
                </c:pt>
                <c:pt idx="242">
                  <c:v>1231</c:v>
                </c:pt>
                <c:pt idx="243">
                  <c:v>1232</c:v>
                </c:pt>
                <c:pt idx="244">
                  <c:v>1233</c:v>
                </c:pt>
                <c:pt idx="245">
                  <c:v>1234</c:v>
                </c:pt>
                <c:pt idx="246">
                  <c:v>1235</c:v>
                </c:pt>
                <c:pt idx="247">
                  <c:v>1236</c:v>
                </c:pt>
                <c:pt idx="248">
                  <c:v>1237</c:v>
                </c:pt>
                <c:pt idx="249">
                  <c:v>1238</c:v>
                </c:pt>
                <c:pt idx="250">
                  <c:v>1239</c:v>
                </c:pt>
                <c:pt idx="251">
                  <c:v>1240</c:v>
                </c:pt>
                <c:pt idx="252">
                  <c:v>1241</c:v>
                </c:pt>
              </c:numCache>
            </c:numRef>
          </c:xVal>
          <c:yVal>
            <c:numRef>
              <c:f>Graph!$G$991:$G$1241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14-4527-BADF-06F77B0F2CA0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Graph!$A$990:$A$1242</c:f>
              <c:numCache>
                <c:formatCode>General</c:formatCode>
                <c:ptCount val="253"/>
                <c:pt idx="0">
                  <c:v>989</c:v>
                </c:pt>
                <c:pt idx="1">
                  <c:v>990</c:v>
                </c:pt>
                <c:pt idx="2">
                  <c:v>991</c:v>
                </c:pt>
                <c:pt idx="3">
                  <c:v>992</c:v>
                </c:pt>
                <c:pt idx="4">
                  <c:v>993</c:v>
                </c:pt>
                <c:pt idx="5">
                  <c:v>994</c:v>
                </c:pt>
                <c:pt idx="6">
                  <c:v>995</c:v>
                </c:pt>
                <c:pt idx="7">
                  <c:v>996</c:v>
                </c:pt>
                <c:pt idx="8">
                  <c:v>997</c:v>
                </c:pt>
                <c:pt idx="9">
                  <c:v>998</c:v>
                </c:pt>
                <c:pt idx="10">
                  <c:v>999</c:v>
                </c:pt>
                <c:pt idx="11">
                  <c:v>1000</c:v>
                </c:pt>
                <c:pt idx="12">
                  <c:v>1001</c:v>
                </c:pt>
                <c:pt idx="13">
                  <c:v>1002</c:v>
                </c:pt>
                <c:pt idx="14">
                  <c:v>1003</c:v>
                </c:pt>
                <c:pt idx="15">
                  <c:v>1004</c:v>
                </c:pt>
                <c:pt idx="16">
                  <c:v>1005</c:v>
                </c:pt>
                <c:pt idx="17">
                  <c:v>1006</c:v>
                </c:pt>
                <c:pt idx="18">
                  <c:v>1007</c:v>
                </c:pt>
                <c:pt idx="19">
                  <c:v>1008</c:v>
                </c:pt>
                <c:pt idx="20">
                  <c:v>1009</c:v>
                </c:pt>
                <c:pt idx="21">
                  <c:v>1010</c:v>
                </c:pt>
                <c:pt idx="22">
                  <c:v>1011</c:v>
                </c:pt>
                <c:pt idx="23">
                  <c:v>1012</c:v>
                </c:pt>
                <c:pt idx="24">
                  <c:v>1013</c:v>
                </c:pt>
                <c:pt idx="25">
                  <c:v>1014</c:v>
                </c:pt>
                <c:pt idx="26">
                  <c:v>1015</c:v>
                </c:pt>
                <c:pt idx="27">
                  <c:v>1016</c:v>
                </c:pt>
                <c:pt idx="28">
                  <c:v>1017</c:v>
                </c:pt>
                <c:pt idx="29">
                  <c:v>1018</c:v>
                </c:pt>
                <c:pt idx="30">
                  <c:v>1019</c:v>
                </c:pt>
                <c:pt idx="31">
                  <c:v>1020</c:v>
                </c:pt>
                <c:pt idx="32">
                  <c:v>1021</c:v>
                </c:pt>
                <c:pt idx="33">
                  <c:v>1022</c:v>
                </c:pt>
                <c:pt idx="34">
                  <c:v>1023</c:v>
                </c:pt>
                <c:pt idx="35">
                  <c:v>1024</c:v>
                </c:pt>
                <c:pt idx="36">
                  <c:v>1025</c:v>
                </c:pt>
                <c:pt idx="37">
                  <c:v>1026</c:v>
                </c:pt>
                <c:pt idx="38">
                  <c:v>1027</c:v>
                </c:pt>
                <c:pt idx="39">
                  <c:v>1028</c:v>
                </c:pt>
                <c:pt idx="40">
                  <c:v>1029</c:v>
                </c:pt>
                <c:pt idx="41">
                  <c:v>1030</c:v>
                </c:pt>
                <c:pt idx="42">
                  <c:v>1031</c:v>
                </c:pt>
                <c:pt idx="43">
                  <c:v>1032</c:v>
                </c:pt>
                <c:pt idx="44">
                  <c:v>1033</c:v>
                </c:pt>
                <c:pt idx="45">
                  <c:v>1034</c:v>
                </c:pt>
                <c:pt idx="46">
                  <c:v>1035</c:v>
                </c:pt>
                <c:pt idx="47">
                  <c:v>1036</c:v>
                </c:pt>
                <c:pt idx="48">
                  <c:v>1037</c:v>
                </c:pt>
                <c:pt idx="49">
                  <c:v>1038</c:v>
                </c:pt>
                <c:pt idx="50">
                  <c:v>1039</c:v>
                </c:pt>
                <c:pt idx="51">
                  <c:v>1040</c:v>
                </c:pt>
                <c:pt idx="52">
                  <c:v>1041</c:v>
                </c:pt>
                <c:pt idx="53">
                  <c:v>1042</c:v>
                </c:pt>
                <c:pt idx="54">
                  <c:v>1043</c:v>
                </c:pt>
                <c:pt idx="55">
                  <c:v>1044</c:v>
                </c:pt>
                <c:pt idx="56">
                  <c:v>1045</c:v>
                </c:pt>
                <c:pt idx="57">
                  <c:v>1046</c:v>
                </c:pt>
                <c:pt idx="58">
                  <c:v>1047</c:v>
                </c:pt>
                <c:pt idx="59">
                  <c:v>1048</c:v>
                </c:pt>
                <c:pt idx="60">
                  <c:v>1049</c:v>
                </c:pt>
                <c:pt idx="61">
                  <c:v>1050</c:v>
                </c:pt>
                <c:pt idx="62">
                  <c:v>1051</c:v>
                </c:pt>
                <c:pt idx="63">
                  <c:v>1052</c:v>
                </c:pt>
                <c:pt idx="64">
                  <c:v>1053</c:v>
                </c:pt>
                <c:pt idx="65">
                  <c:v>1054</c:v>
                </c:pt>
                <c:pt idx="66">
                  <c:v>1055</c:v>
                </c:pt>
                <c:pt idx="67">
                  <c:v>1056</c:v>
                </c:pt>
                <c:pt idx="68">
                  <c:v>1057</c:v>
                </c:pt>
                <c:pt idx="69">
                  <c:v>1058</c:v>
                </c:pt>
                <c:pt idx="70">
                  <c:v>1059</c:v>
                </c:pt>
                <c:pt idx="71">
                  <c:v>1060</c:v>
                </c:pt>
                <c:pt idx="72">
                  <c:v>1061</c:v>
                </c:pt>
                <c:pt idx="73">
                  <c:v>1062</c:v>
                </c:pt>
                <c:pt idx="74">
                  <c:v>1063</c:v>
                </c:pt>
                <c:pt idx="75">
                  <c:v>1064</c:v>
                </c:pt>
                <c:pt idx="76">
                  <c:v>1065</c:v>
                </c:pt>
                <c:pt idx="77">
                  <c:v>1066</c:v>
                </c:pt>
                <c:pt idx="78">
                  <c:v>1067</c:v>
                </c:pt>
                <c:pt idx="79">
                  <c:v>1068</c:v>
                </c:pt>
                <c:pt idx="80">
                  <c:v>1069</c:v>
                </c:pt>
                <c:pt idx="81">
                  <c:v>1070</c:v>
                </c:pt>
                <c:pt idx="82">
                  <c:v>1071</c:v>
                </c:pt>
                <c:pt idx="83">
                  <c:v>1072</c:v>
                </c:pt>
                <c:pt idx="84">
                  <c:v>1073</c:v>
                </c:pt>
                <c:pt idx="85">
                  <c:v>1074</c:v>
                </c:pt>
                <c:pt idx="86">
                  <c:v>1075</c:v>
                </c:pt>
                <c:pt idx="87">
                  <c:v>1076</c:v>
                </c:pt>
                <c:pt idx="88">
                  <c:v>1077</c:v>
                </c:pt>
                <c:pt idx="89">
                  <c:v>1078</c:v>
                </c:pt>
                <c:pt idx="90">
                  <c:v>1079</c:v>
                </c:pt>
                <c:pt idx="91">
                  <c:v>1080</c:v>
                </c:pt>
                <c:pt idx="92">
                  <c:v>1081</c:v>
                </c:pt>
                <c:pt idx="93">
                  <c:v>1082</c:v>
                </c:pt>
                <c:pt idx="94">
                  <c:v>1083</c:v>
                </c:pt>
                <c:pt idx="95">
                  <c:v>1084</c:v>
                </c:pt>
                <c:pt idx="96">
                  <c:v>1085</c:v>
                </c:pt>
                <c:pt idx="97">
                  <c:v>1086</c:v>
                </c:pt>
                <c:pt idx="98">
                  <c:v>1087</c:v>
                </c:pt>
                <c:pt idx="99">
                  <c:v>1088</c:v>
                </c:pt>
                <c:pt idx="100">
                  <c:v>1089</c:v>
                </c:pt>
                <c:pt idx="101">
                  <c:v>1090</c:v>
                </c:pt>
                <c:pt idx="102">
                  <c:v>1091</c:v>
                </c:pt>
                <c:pt idx="103">
                  <c:v>1092</c:v>
                </c:pt>
                <c:pt idx="104">
                  <c:v>1093</c:v>
                </c:pt>
                <c:pt idx="105">
                  <c:v>1094</c:v>
                </c:pt>
                <c:pt idx="106">
                  <c:v>1095</c:v>
                </c:pt>
                <c:pt idx="107">
                  <c:v>1096</c:v>
                </c:pt>
                <c:pt idx="108">
                  <c:v>1097</c:v>
                </c:pt>
                <c:pt idx="109">
                  <c:v>1098</c:v>
                </c:pt>
                <c:pt idx="110">
                  <c:v>1099</c:v>
                </c:pt>
                <c:pt idx="111">
                  <c:v>1100</c:v>
                </c:pt>
                <c:pt idx="112">
                  <c:v>1101</c:v>
                </c:pt>
                <c:pt idx="113">
                  <c:v>1102</c:v>
                </c:pt>
                <c:pt idx="114">
                  <c:v>1103</c:v>
                </c:pt>
                <c:pt idx="115">
                  <c:v>1104</c:v>
                </c:pt>
                <c:pt idx="116">
                  <c:v>1105</c:v>
                </c:pt>
                <c:pt idx="117">
                  <c:v>1106</c:v>
                </c:pt>
                <c:pt idx="118">
                  <c:v>1107</c:v>
                </c:pt>
                <c:pt idx="119">
                  <c:v>1108</c:v>
                </c:pt>
                <c:pt idx="120">
                  <c:v>1109</c:v>
                </c:pt>
                <c:pt idx="121">
                  <c:v>1110</c:v>
                </c:pt>
                <c:pt idx="122">
                  <c:v>1111</c:v>
                </c:pt>
                <c:pt idx="123">
                  <c:v>1112</c:v>
                </c:pt>
                <c:pt idx="124">
                  <c:v>1113</c:v>
                </c:pt>
                <c:pt idx="125">
                  <c:v>1114</c:v>
                </c:pt>
                <c:pt idx="126">
                  <c:v>1115</c:v>
                </c:pt>
                <c:pt idx="127">
                  <c:v>1116</c:v>
                </c:pt>
                <c:pt idx="128">
                  <c:v>1117</c:v>
                </c:pt>
                <c:pt idx="129">
                  <c:v>1118</c:v>
                </c:pt>
                <c:pt idx="130">
                  <c:v>1119</c:v>
                </c:pt>
                <c:pt idx="131">
                  <c:v>1120</c:v>
                </c:pt>
                <c:pt idx="132">
                  <c:v>1121</c:v>
                </c:pt>
                <c:pt idx="133">
                  <c:v>1122</c:v>
                </c:pt>
                <c:pt idx="134">
                  <c:v>1123</c:v>
                </c:pt>
                <c:pt idx="135">
                  <c:v>1124</c:v>
                </c:pt>
                <c:pt idx="136">
                  <c:v>1125</c:v>
                </c:pt>
                <c:pt idx="137">
                  <c:v>1126</c:v>
                </c:pt>
                <c:pt idx="138">
                  <c:v>1127</c:v>
                </c:pt>
                <c:pt idx="139">
                  <c:v>1128</c:v>
                </c:pt>
                <c:pt idx="140">
                  <c:v>1129</c:v>
                </c:pt>
                <c:pt idx="141">
                  <c:v>1130</c:v>
                </c:pt>
                <c:pt idx="142">
                  <c:v>1131</c:v>
                </c:pt>
                <c:pt idx="143">
                  <c:v>1132</c:v>
                </c:pt>
                <c:pt idx="144">
                  <c:v>1133</c:v>
                </c:pt>
                <c:pt idx="145">
                  <c:v>1134</c:v>
                </c:pt>
                <c:pt idx="146">
                  <c:v>1135</c:v>
                </c:pt>
                <c:pt idx="147">
                  <c:v>1136</c:v>
                </c:pt>
                <c:pt idx="148">
                  <c:v>1137</c:v>
                </c:pt>
                <c:pt idx="149">
                  <c:v>1138</c:v>
                </c:pt>
                <c:pt idx="150">
                  <c:v>1139</c:v>
                </c:pt>
                <c:pt idx="151">
                  <c:v>1140</c:v>
                </c:pt>
                <c:pt idx="152">
                  <c:v>1141</c:v>
                </c:pt>
                <c:pt idx="153">
                  <c:v>1142</c:v>
                </c:pt>
                <c:pt idx="154">
                  <c:v>1143</c:v>
                </c:pt>
                <c:pt idx="155">
                  <c:v>1144</c:v>
                </c:pt>
                <c:pt idx="156">
                  <c:v>1145</c:v>
                </c:pt>
                <c:pt idx="157">
                  <c:v>1146</c:v>
                </c:pt>
                <c:pt idx="158">
                  <c:v>1147</c:v>
                </c:pt>
                <c:pt idx="159">
                  <c:v>1148</c:v>
                </c:pt>
                <c:pt idx="160">
                  <c:v>1149</c:v>
                </c:pt>
                <c:pt idx="161">
                  <c:v>1150</c:v>
                </c:pt>
                <c:pt idx="162">
                  <c:v>1151</c:v>
                </c:pt>
                <c:pt idx="163">
                  <c:v>1152</c:v>
                </c:pt>
                <c:pt idx="164">
                  <c:v>1153</c:v>
                </c:pt>
                <c:pt idx="165">
                  <c:v>1154</c:v>
                </c:pt>
                <c:pt idx="166">
                  <c:v>1155</c:v>
                </c:pt>
                <c:pt idx="167">
                  <c:v>1156</c:v>
                </c:pt>
                <c:pt idx="168">
                  <c:v>1157</c:v>
                </c:pt>
                <c:pt idx="169">
                  <c:v>1158</c:v>
                </c:pt>
                <c:pt idx="170">
                  <c:v>1159</c:v>
                </c:pt>
                <c:pt idx="171">
                  <c:v>1160</c:v>
                </c:pt>
                <c:pt idx="172">
                  <c:v>1161</c:v>
                </c:pt>
                <c:pt idx="173">
                  <c:v>1162</c:v>
                </c:pt>
                <c:pt idx="174">
                  <c:v>1163</c:v>
                </c:pt>
                <c:pt idx="175">
                  <c:v>1164</c:v>
                </c:pt>
                <c:pt idx="176">
                  <c:v>1165</c:v>
                </c:pt>
                <c:pt idx="177">
                  <c:v>1166</c:v>
                </c:pt>
                <c:pt idx="178">
                  <c:v>1167</c:v>
                </c:pt>
                <c:pt idx="179">
                  <c:v>1168</c:v>
                </c:pt>
                <c:pt idx="180">
                  <c:v>1169</c:v>
                </c:pt>
                <c:pt idx="181">
                  <c:v>1170</c:v>
                </c:pt>
                <c:pt idx="182">
                  <c:v>1171</c:v>
                </c:pt>
                <c:pt idx="183">
                  <c:v>1172</c:v>
                </c:pt>
                <c:pt idx="184">
                  <c:v>1173</c:v>
                </c:pt>
                <c:pt idx="185">
                  <c:v>1174</c:v>
                </c:pt>
                <c:pt idx="186">
                  <c:v>1175</c:v>
                </c:pt>
                <c:pt idx="187">
                  <c:v>1176</c:v>
                </c:pt>
                <c:pt idx="188">
                  <c:v>1177</c:v>
                </c:pt>
                <c:pt idx="189">
                  <c:v>1178</c:v>
                </c:pt>
                <c:pt idx="190">
                  <c:v>1179</c:v>
                </c:pt>
                <c:pt idx="191">
                  <c:v>1180</c:v>
                </c:pt>
                <c:pt idx="192">
                  <c:v>1181</c:v>
                </c:pt>
                <c:pt idx="193">
                  <c:v>1182</c:v>
                </c:pt>
                <c:pt idx="194">
                  <c:v>1183</c:v>
                </c:pt>
                <c:pt idx="195">
                  <c:v>1184</c:v>
                </c:pt>
                <c:pt idx="196">
                  <c:v>1185</c:v>
                </c:pt>
                <c:pt idx="197">
                  <c:v>1186</c:v>
                </c:pt>
                <c:pt idx="198">
                  <c:v>1187</c:v>
                </c:pt>
                <c:pt idx="199">
                  <c:v>1188</c:v>
                </c:pt>
                <c:pt idx="200">
                  <c:v>1189</c:v>
                </c:pt>
                <c:pt idx="201">
                  <c:v>1190</c:v>
                </c:pt>
                <c:pt idx="202">
                  <c:v>1191</c:v>
                </c:pt>
                <c:pt idx="203">
                  <c:v>1192</c:v>
                </c:pt>
                <c:pt idx="204">
                  <c:v>1193</c:v>
                </c:pt>
                <c:pt idx="205">
                  <c:v>1194</c:v>
                </c:pt>
                <c:pt idx="206">
                  <c:v>1195</c:v>
                </c:pt>
                <c:pt idx="207">
                  <c:v>1196</c:v>
                </c:pt>
                <c:pt idx="208">
                  <c:v>1197</c:v>
                </c:pt>
                <c:pt idx="209">
                  <c:v>1198</c:v>
                </c:pt>
                <c:pt idx="210">
                  <c:v>1199</c:v>
                </c:pt>
                <c:pt idx="211">
                  <c:v>1200</c:v>
                </c:pt>
                <c:pt idx="212">
                  <c:v>1201</c:v>
                </c:pt>
                <c:pt idx="213">
                  <c:v>1202</c:v>
                </c:pt>
                <c:pt idx="214">
                  <c:v>1203</c:v>
                </c:pt>
                <c:pt idx="215">
                  <c:v>1204</c:v>
                </c:pt>
                <c:pt idx="216">
                  <c:v>1205</c:v>
                </c:pt>
                <c:pt idx="217">
                  <c:v>1206</c:v>
                </c:pt>
                <c:pt idx="218">
                  <c:v>1207</c:v>
                </c:pt>
                <c:pt idx="219">
                  <c:v>1208</c:v>
                </c:pt>
                <c:pt idx="220">
                  <c:v>1209</c:v>
                </c:pt>
                <c:pt idx="221">
                  <c:v>1210</c:v>
                </c:pt>
                <c:pt idx="222">
                  <c:v>1211</c:v>
                </c:pt>
                <c:pt idx="223">
                  <c:v>1212</c:v>
                </c:pt>
                <c:pt idx="224">
                  <c:v>1213</c:v>
                </c:pt>
                <c:pt idx="225">
                  <c:v>1214</c:v>
                </c:pt>
                <c:pt idx="226">
                  <c:v>1215</c:v>
                </c:pt>
                <c:pt idx="227">
                  <c:v>1216</c:v>
                </c:pt>
                <c:pt idx="228">
                  <c:v>1217</c:v>
                </c:pt>
                <c:pt idx="229">
                  <c:v>1218</c:v>
                </c:pt>
                <c:pt idx="230">
                  <c:v>1219</c:v>
                </c:pt>
                <c:pt idx="231">
                  <c:v>1220</c:v>
                </c:pt>
                <c:pt idx="232">
                  <c:v>1221</c:v>
                </c:pt>
                <c:pt idx="233">
                  <c:v>1222</c:v>
                </c:pt>
                <c:pt idx="234">
                  <c:v>1223</c:v>
                </c:pt>
                <c:pt idx="235">
                  <c:v>1224</c:v>
                </c:pt>
                <c:pt idx="236">
                  <c:v>1225</c:v>
                </c:pt>
                <c:pt idx="237">
                  <c:v>1226</c:v>
                </c:pt>
                <c:pt idx="238">
                  <c:v>1227</c:v>
                </c:pt>
                <c:pt idx="239">
                  <c:v>1228</c:v>
                </c:pt>
                <c:pt idx="240">
                  <c:v>1229</c:v>
                </c:pt>
                <c:pt idx="241">
                  <c:v>1230</c:v>
                </c:pt>
                <c:pt idx="242">
                  <c:v>1231</c:v>
                </c:pt>
                <c:pt idx="243">
                  <c:v>1232</c:v>
                </c:pt>
                <c:pt idx="244">
                  <c:v>1233</c:v>
                </c:pt>
                <c:pt idx="245">
                  <c:v>1234</c:v>
                </c:pt>
                <c:pt idx="246">
                  <c:v>1235</c:v>
                </c:pt>
                <c:pt idx="247">
                  <c:v>1236</c:v>
                </c:pt>
                <c:pt idx="248">
                  <c:v>1237</c:v>
                </c:pt>
                <c:pt idx="249">
                  <c:v>1238</c:v>
                </c:pt>
                <c:pt idx="250">
                  <c:v>1239</c:v>
                </c:pt>
                <c:pt idx="251">
                  <c:v>1240</c:v>
                </c:pt>
                <c:pt idx="252">
                  <c:v>1241</c:v>
                </c:pt>
              </c:numCache>
            </c:numRef>
          </c:xVal>
          <c:yVal>
            <c:numRef>
              <c:f>Graph!$H$991:$H$1241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14-4527-BADF-06F77B0F2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427375"/>
        <c:axId val="1487528623"/>
      </c:scatterChart>
      <c:valAx>
        <c:axId val="1558427375"/>
        <c:scaling>
          <c:orientation val="minMax"/>
          <c:max val="1241"/>
          <c:min val="989"/>
        </c:scaling>
        <c:delete val="0"/>
        <c:axPos val="b"/>
        <c:numFmt formatCode="General" sourceLinked="1"/>
        <c:majorTickMark val="out"/>
        <c:minorTickMark val="none"/>
        <c:tickLblPos val="nextTo"/>
        <c:crossAx val="1487528623"/>
        <c:crosses val="autoZero"/>
        <c:crossBetween val="midCat"/>
      </c:valAx>
      <c:valAx>
        <c:axId val="14875286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584273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6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Graph!$A$1244:$A$1528</c:f>
              <c:numCache>
                <c:formatCode>General</c:formatCode>
                <c:ptCount val="285"/>
                <c:pt idx="0">
                  <c:v>1243</c:v>
                </c:pt>
                <c:pt idx="1">
                  <c:v>1244</c:v>
                </c:pt>
                <c:pt idx="2">
                  <c:v>1245</c:v>
                </c:pt>
                <c:pt idx="3">
                  <c:v>1246</c:v>
                </c:pt>
                <c:pt idx="4">
                  <c:v>1247</c:v>
                </c:pt>
                <c:pt idx="5">
                  <c:v>1248</c:v>
                </c:pt>
                <c:pt idx="6">
                  <c:v>1249</c:v>
                </c:pt>
                <c:pt idx="7">
                  <c:v>1250</c:v>
                </c:pt>
                <c:pt idx="8">
                  <c:v>1251</c:v>
                </c:pt>
                <c:pt idx="9">
                  <c:v>1252</c:v>
                </c:pt>
                <c:pt idx="10">
                  <c:v>1253</c:v>
                </c:pt>
                <c:pt idx="11">
                  <c:v>1254</c:v>
                </c:pt>
                <c:pt idx="12">
                  <c:v>1255</c:v>
                </c:pt>
                <c:pt idx="13">
                  <c:v>1256</c:v>
                </c:pt>
                <c:pt idx="14">
                  <c:v>1257</c:v>
                </c:pt>
                <c:pt idx="15">
                  <c:v>1258</c:v>
                </c:pt>
                <c:pt idx="16">
                  <c:v>1259</c:v>
                </c:pt>
                <c:pt idx="17">
                  <c:v>1260</c:v>
                </c:pt>
                <c:pt idx="18">
                  <c:v>1261</c:v>
                </c:pt>
                <c:pt idx="19">
                  <c:v>1262</c:v>
                </c:pt>
                <c:pt idx="20">
                  <c:v>1263</c:v>
                </c:pt>
                <c:pt idx="21">
                  <c:v>1264</c:v>
                </c:pt>
                <c:pt idx="22">
                  <c:v>1265</c:v>
                </c:pt>
                <c:pt idx="23">
                  <c:v>1266</c:v>
                </c:pt>
                <c:pt idx="24">
                  <c:v>1267</c:v>
                </c:pt>
                <c:pt idx="25">
                  <c:v>1268</c:v>
                </c:pt>
                <c:pt idx="26">
                  <c:v>1269</c:v>
                </c:pt>
                <c:pt idx="27">
                  <c:v>1270</c:v>
                </c:pt>
                <c:pt idx="28">
                  <c:v>1271</c:v>
                </c:pt>
                <c:pt idx="29">
                  <c:v>1272</c:v>
                </c:pt>
                <c:pt idx="30">
                  <c:v>1273</c:v>
                </c:pt>
                <c:pt idx="31">
                  <c:v>1274</c:v>
                </c:pt>
                <c:pt idx="32">
                  <c:v>1275</c:v>
                </c:pt>
                <c:pt idx="33">
                  <c:v>1276</c:v>
                </c:pt>
                <c:pt idx="34">
                  <c:v>1277</c:v>
                </c:pt>
                <c:pt idx="35">
                  <c:v>1278</c:v>
                </c:pt>
                <c:pt idx="36">
                  <c:v>1279</c:v>
                </c:pt>
                <c:pt idx="37">
                  <c:v>1280</c:v>
                </c:pt>
                <c:pt idx="38">
                  <c:v>1281</c:v>
                </c:pt>
                <c:pt idx="39">
                  <c:v>1282</c:v>
                </c:pt>
                <c:pt idx="40">
                  <c:v>1283</c:v>
                </c:pt>
                <c:pt idx="41">
                  <c:v>1284</c:v>
                </c:pt>
                <c:pt idx="42">
                  <c:v>1285</c:v>
                </c:pt>
                <c:pt idx="43">
                  <c:v>1286</c:v>
                </c:pt>
                <c:pt idx="44">
                  <c:v>1287</c:v>
                </c:pt>
                <c:pt idx="45">
                  <c:v>1288</c:v>
                </c:pt>
                <c:pt idx="46">
                  <c:v>1289</c:v>
                </c:pt>
                <c:pt idx="47">
                  <c:v>1290</c:v>
                </c:pt>
                <c:pt idx="48">
                  <c:v>1291</c:v>
                </c:pt>
                <c:pt idx="49">
                  <c:v>1292</c:v>
                </c:pt>
                <c:pt idx="50">
                  <c:v>1293</c:v>
                </c:pt>
                <c:pt idx="51">
                  <c:v>1294</c:v>
                </c:pt>
                <c:pt idx="52">
                  <c:v>1295</c:v>
                </c:pt>
                <c:pt idx="53">
                  <c:v>1296</c:v>
                </c:pt>
                <c:pt idx="54">
                  <c:v>1297</c:v>
                </c:pt>
                <c:pt idx="55">
                  <c:v>1298</c:v>
                </c:pt>
                <c:pt idx="56">
                  <c:v>1299</c:v>
                </c:pt>
                <c:pt idx="57">
                  <c:v>1300</c:v>
                </c:pt>
                <c:pt idx="58">
                  <c:v>1301</c:v>
                </c:pt>
                <c:pt idx="59">
                  <c:v>1302</c:v>
                </c:pt>
                <c:pt idx="60">
                  <c:v>1303</c:v>
                </c:pt>
                <c:pt idx="61">
                  <c:v>1304</c:v>
                </c:pt>
                <c:pt idx="62">
                  <c:v>1305</c:v>
                </c:pt>
                <c:pt idx="63">
                  <c:v>1306</c:v>
                </c:pt>
                <c:pt idx="64">
                  <c:v>1307</c:v>
                </c:pt>
                <c:pt idx="65">
                  <c:v>1308</c:v>
                </c:pt>
                <c:pt idx="66">
                  <c:v>1309</c:v>
                </c:pt>
                <c:pt idx="67">
                  <c:v>1310</c:v>
                </c:pt>
                <c:pt idx="68">
                  <c:v>1311</c:v>
                </c:pt>
                <c:pt idx="69">
                  <c:v>1312</c:v>
                </c:pt>
                <c:pt idx="70">
                  <c:v>1313</c:v>
                </c:pt>
                <c:pt idx="71">
                  <c:v>1314</c:v>
                </c:pt>
                <c:pt idx="72">
                  <c:v>1315</c:v>
                </c:pt>
                <c:pt idx="73">
                  <c:v>1316</c:v>
                </c:pt>
                <c:pt idx="74">
                  <c:v>1317</c:v>
                </c:pt>
                <c:pt idx="75">
                  <c:v>1318</c:v>
                </c:pt>
                <c:pt idx="76">
                  <c:v>1319</c:v>
                </c:pt>
                <c:pt idx="77">
                  <c:v>1320</c:v>
                </c:pt>
                <c:pt idx="78">
                  <c:v>1321</c:v>
                </c:pt>
                <c:pt idx="79">
                  <c:v>1322</c:v>
                </c:pt>
                <c:pt idx="80">
                  <c:v>1323</c:v>
                </c:pt>
                <c:pt idx="81">
                  <c:v>1324</c:v>
                </c:pt>
                <c:pt idx="82">
                  <c:v>1325</c:v>
                </c:pt>
                <c:pt idx="83">
                  <c:v>1326</c:v>
                </c:pt>
                <c:pt idx="84">
                  <c:v>1327</c:v>
                </c:pt>
                <c:pt idx="85">
                  <c:v>1328</c:v>
                </c:pt>
                <c:pt idx="86">
                  <c:v>1329</c:v>
                </c:pt>
                <c:pt idx="87">
                  <c:v>1330</c:v>
                </c:pt>
                <c:pt idx="88">
                  <c:v>1331</c:v>
                </c:pt>
                <c:pt idx="89">
                  <c:v>1332</c:v>
                </c:pt>
                <c:pt idx="90">
                  <c:v>1333</c:v>
                </c:pt>
                <c:pt idx="91">
                  <c:v>1334</c:v>
                </c:pt>
                <c:pt idx="92">
                  <c:v>1335</c:v>
                </c:pt>
                <c:pt idx="93">
                  <c:v>1336</c:v>
                </c:pt>
                <c:pt idx="94">
                  <c:v>1337</c:v>
                </c:pt>
                <c:pt idx="95">
                  <c:v>1338</c:v>
                </c:pt>
                <c:pt idx="96">
                  <c:v>1339</c:v>
                </c:pt>
                <c:pt idx="97">
                  <c:v>1340</c:v>
                </c:pt>
                <c:pt idx="98">
                  <c:v>1341</c:v>
                </c:pt>
                <c:pt idx="99">
                  <c:v>1342</c:v>
                </c:pt>
                <c:pt idx="100">
                  <c:v>1343</c:v>
                </c:pt>
                <c:pt idx="101">
                  <c:v>1344</c:v>
                </c:pt>
                <c:pt idx="102">
                  <c:v>1345</c:v>
                </c:pt>
                <c:pt idx="103">
                  <c:v>1346</c:v>
                </c:pt>
                <c:pt idx="104">
                  <c:v>1347</c:v>
                </c:pt>
                <c:pt idx="105">
                  <c:v>1348</c:v>
                </c:pt>
                <c:pt idx="106">
                  <c:v>1349</c:v>
                </c:pt>
                <c:pt idx="107">
                  <c:v>1350</c:v>
                </c:pt>
                <c:pt idx="108">
                  <c:v>1351</c:v>
                </c:pt>
                <c:pt idx="109">
                  <c:v>1352</c:v>
                </c:pt>
                <c:pt idx="110">
                  <c:v>1353</c:v>
                </c:pt>
                <c:pt idx="111">
                  <c:v>1354</c:v>
                </c:pt>
                <c:pt idx="112">
                  <c:v>1355</c:v>
                </c:pt>
                <c:pt idx="113">
                  <c:v>1356</c:v>
                </c:pt>
                <c:pt idx="114">
                  <c:v>1357</c:v>
                </c:pt>
                <c:pt idx="115">
                  <c:v>1358</c:v>
                </c:pt>
                <c:pt idx="116">
                  <c:v>1359</c:v>
                </c:pt>
                <c:pt idx="117">
                  <c:v>1360</c:v>
                </c:pt>
                <c:pt idx="118">
                  <c:v>1361</c:v>
                </c:pt>
                <c:pt idx="119">
                  <c:v>1362</c:v>
                </c:pt>
                <c:pt idx="120">
                  <c:v>1363</c:v>
                </c:pt>
                <c:pt idx="121">
                  <c:v>1364</c:v>
                </c:pt>
                <c:pt idx="122">
                  <c:v>1365</c:v>
                </c:pt>
                <c:pt idx="123">
                  <c:v>1366</c:v>
                </c:pt>
                <c:pt idx="124">
                  <c:v>1367</c:v>
                </c:pt>
                <c:pt idx="125">
                  <c:v>1368</c:v>
                </c:pt>
                <c:pt idx="126">
                  <c:v>1369</c:v>
                </c:pt>
                <c:pt idx="127">
                  <c:v>1370</c:v>
                </c:pt>
                <c:pt idx="128">
                  <c:v>1371</c:v>
                </c:pt>
                <c:pt idx="129">
                  <c:v>1372</c:v>
                </c:pt>
                <c:pt idx="130">
                  <c:v>1373</c:v>
                </c:pt>
                <c:pt idx="131">
                  <c:v>1374</c:v>
                </c:pt>
                <c:pt idx="132">
                  <c:v>1375</c:v>
                </c:pt>
                <c:pt idx="133">
                  <c:v>1376</c:v>
                </c:pt>
                <c:pt idx="134">
                  <c:v>1377</c:v>
                </c:pt>
                <c:pt idx="135">
                  <c:v>1378</c:v>
                </c:pt>
                <c:pt idx="136">
                  <c:v>1379</c:v>
                </c:pt>
                <c:pt idx="137">
                  <c:v>1380</c:v>
                </c:pt>
                <c:pt idx="138">
                  <c:v>1381</c:v>
                </c:pt>
                <c:pt idx="139">
                  <c:v>1382</c:v>
                </c:pt>
                <c:pt idx="140">
                  <c:v>1383</c:v>
                </c:pt>
                <c:pt idx="141">
                  <c:v>1384</c:v>
                </c:pt>
                <c:pt idx="142">
                  <c:v>1385</c:v>
                </c:pt>
                <c:pt idx="143">
                  <c:v>1386</c:v>
                </c:pt>
                <c:pt idx="144">
                  <c:v>1387</c:v>
                </c:pt>
                <c:pt idx="145">
                  <c:v>1388</c:v>
                </c:pt>
                <c:pt idx="146">
                  <c:v>1389</c:v>
                </c:pt>
                <c:pt idx="147">
                  <c:v>1390</c:v>
                </c:pt>
                <c:pt idx="148">
                  <c:v>1391</c:v>
                </c:pt>
                <c:pt idx="149">
                  <c:v>1392</c:v>
                </c:pt>
                <c:pt idx="150">
                  <c:v>1393</c:v>
                </c:pt>
                <c:pt idx="151">
                  <c:v>1394</c:v>
                </c:pt>
                <c:pt idx="152">
                  <c:v>1395</c:v>
                </c:pt>
                <c:pt idx="153">
                  <c:v>1396</c:v>
                </c:pt>
                <c:pt idx="154">
                  <c:v>1397</c:v>
                </c:pt>
                <c:pt idx="155">
                  <c:v>1398</c:v>
                </c:pt>
                <c:pt idx="156">
                  <c:v>1399</c:v>
                </c:pt>
                <c:pt idx="157">
                  <c:v>1400</c:v>
                </c:pt>
                <c:pt idx="158">
                  <c:v>1401</c:v>
                </c:pt>
                <c:pt idx="159">
                  <c:v>1402</c:v>
                </c:pt>
                <c:pt idx="160">
                  <c:v>1403</c:v>
                </c:pt>
                <c:pt idx="161">
                  <c:v>1404</c:v>
                </c:pt>
                <c:pt idx="162">
                  <c:v>1405</c:v>
                </c:pt>
                <c:pt idx="163">
                  <c:v>1406</c:v>
                </c:pt>
                <c:pt idx="164">
                  <c:v>1407</c:v>
                </c:pt>
                <c:pt idx="165">
                  <c:v>1408</c:v>
                </c:pt>
                <c:pt idx="166">
                  <c:v>1409</c:v>
                </c:pt>
                <c:pt idx="167">
                  <c:v>1410</c:v>
                </c:pt>
                <c:pt idx="168">
                  <c:v>1411</c:v>
                </c:pt>
                <c:pt idx="169">
                  <c:v>1412</c:v>
                </c:pt>
                <c:pt idx="170">
                  <c:v>1413</c:v>
                </c:pt>
                <c:pt idx="171">
                  <c:v>1414</c:v>
                </c:pt>
                <c:pt idx="172">
                  <c:v>1415</c:v>
                </c:pt>
                <c:pt idx="173">
                  <c:v>1416</c:v>
                </c:pt>
                <c:pt idx="174">
                  <c:v>1417</c:v>
                </c:pt>
                <c:pt idx="175">
                  <c:v>1418</c:v>
                </c:pt>
                <c:pt idx="176">
                  <c:v>1419</c:v>
                </c:pt>
                <c:pt idx="177">
                  <c:v>1420</c:v>
                </c:pt>
                <c:pt idx="178">
                  <c:v>1421</c:v>
                </c:pt>
                <c:pt idx="179">
                  <c:v>1422</c:v>
                </c:pt>
                <c:pt idx="180">
                  <c:v>1423</c:v>
                </c:pt>
                <c:pt idx="181">
                  <c:v>1424</c:v>
                </c:pt>
                <c:pt idx="182">
                  <c:v>1425</c:v>
                </c:pt>
                <c:pt idx="183">
                  <c:v>1426</c:v>
                </c:pt>
                <c:pt idx="184">
                  <c:v>1427</c:v>
                </c:pt>
                <c:pt idx="185">
                  <c:v>1428</c:v>
                </c:pt>
                <c:pt idx="186">
                  <c:v>1429</c:v>
                </c:pt>
                <c:pt idx="187">
                  <c:v>1430</c:v>
                </c:pt>
                <c:pt idx="188">
                  <c:v>1431</c:v>
                </c:pt>
                <c:pt idx="189">
                  <c:v>1432</c:v>
                </c:pt>
                <c:pt idx="190">
                  <c:v>1433</c:v>
                </c:pt>
                <c:pt idx="191">
                  <c:v>1434</c:v>
                </c:pt>
                <c:pt idx="192">
                  <c:v>1435</c:v>
                </c:pt>
                <c:pt idx="193">
                  <c:v>1436</c:v>
                </c:pt>
                <c:pt idx="194">
                  <c:v>1437</c:v>
                </c:pt>
                <c:pt idx="195">
                  <c:v>1438</c:v>
                </c:pt>
                <c:pt idx="196">
                  <c:v>1439</c:v>
                </c:pt>
                <c:pt idx="197">
                  <c:v>1440</c:v>
                </c:pt>
                <c:pt idx="198">
                  <c:v>1441</c:v>
                </c:pt>
                <c:pt idx="199">
                  <c:v>1442</c:v>
                </c:pt>
                <c:pt idx="200">
                  <c:v>1443</c:v>
                </c:pt>
                <c:pt idx="201">
                  <c:v>1444</c:v>
                </c:pt>
                <c:pt idx="202">
                  <c:v>1445</c:v>
                </c:pt>
                <c:pt idx="203">
                  <c:v>1446</c:v>
                </c:pt>
                <c:pt idx="204">
                  <c:v>1447</c:v>
                </c:pt>
                <c:pt idx="205">
                  <c:v>1448</c:v>
                </c:pt>
                <c:pt idx="206">
                  <c:v>1449</c:v>
                </c:pt>
                <c:pt idx="207">
                  <c:v>1450</c:v>
                </c:pt>
                <c:pt idx="208">
                  <c:v>1451</c:v>
                </c:pt>
                <c:pt idx="209">
                  <c:v>1452</c:v>
                </c:pt>
                <c:pt idx="210">
                  <c:v>1453</c:v>
                </c:pt>
                <c:pt idx="211">
                  <c:v>1454</c:v>
                </c:pt>
                <c:pt idx="212">
                  <c:v>1455</c:v>
                </c:pt>
                <c:pt idx="213">
                  <c:v>1456</c:v>
                </c:pt>
                <c:pt idx="214">
                  <c:v>1457</c:v>
                </c:pt>
                <c:pt idx="215">
                  <c:v>1458</c:v>
                </c:pt>
                <c:pt idx="216">
                  <c:v>1459</c:v>
                </c:pt>
                <c:pt idx="217">
                  <c:v>1460</c:v>
                </c:pt>
                <c:pt idx="218">
                  <c:v>1461</c:v>
                </c:pt>
                <c:pt idx="219">
                  <c:v>1462</c:v>
                </c:pt>
                <c:pt idx="220">
                  <c:v>1463</c:v>
                </c:pt>
                <c:pt idx="221">
                  <c:v>1464</c:v>
                </c:pt>
                <c:pt idx="222">
                  <c:v>1465</c:v>
                </c:pt>
                <c:pt idx="223">
                  <c:v>1466</c:v>
                </c:pt>
                <c:pt idx="224">
                  <c:v>1467</c:v>
                </c:pt>
                <c:pt idx="225">
                  <c:v>1468</c:v>
                </c:pt>
                <c:pt idx="226">
                  <c:v>1469</c:v>
                </c:pt>
                <c:pt idx="227">
                  <c:v>1470</c:v>
                </c:pt>
                <c:pt idx="228">
                  <c:v>1471</c:v>
                </c:pt>
                <c:pt idx="229">
                  <c:v>1472</c:v>
                </c:pt>
                <c:pt idx="230">
                  <c:v>1473</c:v>
                </c:pt>
                <c:pt idx="231">
                  <c:v>1474</c:v>
                </c:pt>
                <c:pt idx="232">
                  <c:v>1475</c:v>
                </c:pt>
                <c:pt idx="233">
                  <c:v>1476</c:v>
                </c:pt>
                <c:pt idx="234">
                  <c:v>1477</c:v>
                </c:pt>
                <c:pt idx="235">
                  <c:v>1478</c:v>
                </c:pt>
                <c:pt idx="236">
                  <c:v>1479</c:v>
                </c:pt>
                <c:pt idx="237">
                  <c:v>1480</c:v>
                </c:pt>
                <c:pt idx="238">
                  <c:v>1481</c:v>
                </c:pt>
                <c:pt idx="239">
                  <c:v>1482</c:v>
                </c:pt>
                <c:pt idx="240">
                  <c:v>1483</c:v>
                </c:pt>
                <c:pt idx="241">
                  <c:v>1484</c:v>
                </c:pt>
                <c:pt idx="242">
                  <c:v>1485</c:v>
                </c:pt>
                <c:pt idx="243">
                  <c:v>1486</c:v>
                </c:pt>
                <c:pt idx="244">
                  <c:v>1487</c:v>
                </c:pt>
                <c:pt idx="245">
                  <c:v>1488</c:v>
                </c:pt>
                <c:pt idx="246">
                  <c:v>1489</c:v>
                </c:pt>
                <c:pt idx="247">
                  <c:v>1490</c:v>
                </c:pt>
                <c:pt idx="248">
                  <c:v>1491</c:v>
                </c:pt>
                <c:pt idx="249">
                  <c:v>1492</c:v>
                </c:pt>
                <c:pt idx="250">
                  <c:v>1493</c:v>
                </c:pt>
                <c:pt idx="251">
                  <c:v>1494</c:v>
                </c:pt>
                <c:pt idx="252">
                  <c:v>1495</c:v>
                </c:pt>
                <c:pt idx="253">
                  <c:v>1496</c:v>
                </c:pt>
                <c:pt idx="254">
                  <c:v>1497</c:v>
                </c:pt>
                <c:pt idx="255">
                  <c:v>1498</c:v>
                </c:pt>
                <c:pt idx="256">
                  <c:v>1499</c:v>
                </c:pt>
                <c:pt idx="257">
                  <c:v>1500</c:v>
                </c:pt>
                <c:pt idx="258">
                  <c:v>1501</c:v>
                </c:pt>
                <c:pt idx="259">
                  <c:v>1502</c:v>
                </c:pt>
                <c:pt idx="260">
                  <c:v>1503</c:v>
                </c:pt>
                <c:pt idx="261">
                  <c:v>1504</c:v>
                </c:pt>
                <c:pt idx="262">
                  <c:v>1505</c:v>
                </c:pt>
                <c:pt idx="263">
                  <c:v>1506</c:v>
                </c:pt>
                <c:pt idx="264">
                  <c:v>1507</c:v>
                </c:pt>
                <c:pt idx="265">
                  <c:v>1508</c:v>
                </c:pt>
                <c:pt idx="266">
                  <c:v>1509</c:v>
                </c:pt>
                <c:pt idx="267">
                  <c:v>1510</c:v>
                </c:pt>
                <c:pt idx="268">
                  <c:v>1511</c:v>
                </c:pt>
                <c:pt idx="269">
                  <c:v>1512</c:v>
                </c:pt>
                <c:pt idx="270">
                  <c:v>1513</c:v>
                </c:pt>
                <c:pt idx="271">
                  <c:v>1514</c:v>
                </c:pt>
                <c:pt idx="272">
                  <c:v>1515</c:v>
                </c:pt>
                <c:pt idx="273">
                  <c:v>1516</c:v>
                </c:pt>
                <c:pt idx="274">
                  <c:v>1517</c:v>
                </c:pt>
                <c:pt idx="275">
                  <c:v>1518</c:v>
                </c:pt>
                <c:pt idx="276">
                  <c:v>1519</c:v>
                </c:pt>
                <c:pt idx="277">
                  <c:v>1520</c:v>
                </c:pt>
                <c:pt idx="278">
                  <c:v>1521</c:v>
                </c:pt>
                <c:pt idx="279">
                  <c:v>1522</c:v>
                </c:pt>
                <c:pt idx="280">
                  <c:v>1523</c:v>
                </c:pt>
                <c:pt idx="281">
                  <c:v>1524</c:v>
                </c:pt>
                <c:pt idx="282">
                  <c:v>1525</c:v>
                </c:pt>
                <c:pt idx="283">
                  <c:v>1526</c:v>
                </c:pt>
                <c:pt idx="284">
                  <c:v>1527</c:v>
                </c:pt>
              </c:numCache>
            </c:numRef>
          </c:xVal>
          <c:yVal>
            <c:numRef>
              <c:f>Graph!$D$1245:$D$1527</c:f>
              <c:numCache>
                <c:formatCode>General</c:formatCode>
                <c:ptCount val="283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81">
                  <c:v>3</c:v>
                </c:pt>
                <c:pt idx="28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CE-4C23-B199-229FE9C85FCC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Graph!$A$1244:$A$1528</c:f>
              <c:numCache>
                <c:formatCode>General</c:formatCode>
                <c:ptCount val="285"/>
                <c:pt idx="0">
                  <c:v>1243</c:v>
                </c:pt>
                <c:pt idx="1">
                  <c:v>1244</c:v>
                </c:pt>
                <c:pt idx="2">
                  <c:v>1245</c:v>
                </c:pt>
                <c:pt idx="3">
                  <c:v>1246</c:v>
                </c:pt>
                <c:pt idx="4">
                  <c:v>1247</c:v>
                </c:pt>
                <c:pt idx="5">
                  <c:v>1248</c:v>
                </c:pt>
                <c:pt idx="6">
                  <c:v>1249</c:v>
                </c:pt>
                <c:pt idx="7">
                  <c:v>1250</c:v>
                </c:pt>
                <c:pt idx="8">
                  <c:v>1251</c:v>
                </c:pt>
                <c:pt idx="9">
                  <c:v>1252</c:v>
                </c:pt>
                <c:pt idx="10">
                  <c:v>1253</c:v>
                </c:pt>
                <c:pt idx="11">
                  <c:v>1254</c:v>
                </c:pt>
                <c:pt idx="12">
                  <c:v>1255</c:v>
                </c:pt>
                <c:pt idx="13">
                  <c:v>1256</c:v>
                </c:pt>
                <c:pt idx="14">
                  <c:v>1257</c:v>
                </c:pt>
                <c:pt idx="15">
                  <c:v>1258</c:v>
                </c:pt>
                <c:pt idx="16">
                  <c:v>1259</c:v>
                </c:pt>
                <c:pt idx="17">
                  <c:v>1260</c:v>
                </c:pt>
                <c:pt idx="18">
                  <c:v>1261</c:v>
                </c:pt>
                <c:pt idx="19">
                  <c:v>1262</c:v>
                </c:pt>
                <c:pt idx="20">
                  <c:v>1263</c:v>
                </c:pt>
                <c:pt idx="21">
                  <c:v>1264</c:v>
                </c:pt>
                <c:pt idx="22">
                  <c:v>1265</c:v>
                </c:pt>
                <c:pt idx="23">
                  <c:v>1266</c:v>
                </c:pt>
                <c:pt idx="24">
                  <c:v>1267</c:v>
                </c:pt>
                <c:pt idx="25">
                  <c:v>1268</c:v>
                </c:pt>
                <c:pt idx="26">
                  <c:v>1269</c:v>
                </c:pt>
                <c:pt idx="27">
                  <c:v>1270</c:v>
                </c:pt>
                <c:pt idx="28">
                  <c:v>1271</c:v>
                </c:pt>
                <c:pt idx="29">
                  <c:v>1272</c:v>
                </c:pt>
                <c:pt idx="30">
                  <c:v>1273</c:v>
                </c:pt>
                <c:pt idx="31">
                  <c:v>1274</c:v>
                </c:pt>
                <c:pt idx="32">
                  <c:v>1275</c:v>
                </c:pt>
                <c:pt idx="33">
                  <c:v>1276</c:v>
                </c:pt>
                <c:pt idx="34">
                  <c:v>1277</c:v>
                </c:pt>
                <c:pt idx="35">
                  <c:v>1278</c:v>
                </c:pt>
                <c:pt idx="36">
                  <c:v>1279</c:v>
                </c:pt>
                <c:pt idx="37">
                  <c:v>1280</c:v>
                </c:pt>
                <c:pt idx="38">
                  <c:v>1281</c:v>
                </c:pt>
                <c:pt idx="39">
                  <c:v>1282</c:v>
                </c:pt>
                <c:pt idx="40">
                  <c:v>1283</c:v>
                </c:pt>
                <c:pt idx="41">
                  <c:v>1284</c:v>
                </c:pt>
                <c:pt idx="42">
                  <c:v>1285</c:v>
                </c:pt>
                <c:pt idx="43">
                  <c:v>1286</c:v>
                </c:pt>
                <c:pt idx="44">
                  <c:v>1287</c:v>
                </c:pt>
                <c:pt idx="45">
                  <c:v>1288</c:v>
                </c:pt>
                <c:pt idx="46">
                  <c:v>1289</c:v>
                </c:pt>
                <c:pt idx="47">
                  <c:v>1290</c:v>
                </c:pt>
                <c:pt idx="48">
                  <c:v>1291</c:v>
                </c:pt>
                <c:pt idx="49">
                  <c:v>1292</c:v>
                </c:pt>
                <c:pt idx="50">
                  <c:v>1293</c:v>
                </c:pt>
                <c:pt idx="51">
                  <c:v>1294</c:v>
                </c:pt>
                <c:pt idx="52">
                  <c:v>1295</c:v>
                </c:pt>
                <c:pt idx="53">
                  <c:v>1296</c:v>
                </c:pt>
                <c:pt idx="54">
                  <c:v>1297</c:v>
                </c:pt>
                <c:pt idx="55">
                  <c:v>1298</c:v>
                </c:pt>
                <c:pt idx="56">
                  <c:v>1299</c:v>
                </c:pt>
                <c:pt idx="57">
                  <c:v>1300</c:v>
                </c:pt>
                <c:pt idx="58">
                  <c:v>1301</c:v>
                </c:pt>
                <c:pt idx="59">
                  <c:v>1302</c:v>
                </c:pt>
                <c:pt idx="60">
                  <c:v>1303</c:v>
                </c:pt>
                <c:pt idx="61">
                  <c:v>1304</c:v>
                </c:pt>
                <c:pt idx="62">
                  <c:v>1305</c:v>
                </c:pt>
                <c:pt idx="63">
                  <c:v>1306</c:v>
                </c:pt>
                <c:pt idx="64">
                  <c:v>1307</c:v>
                </c:pt>
                <c:pt idx="65">
                  <c:v>1308</c:v>
                </c:pt>
                <c:pt idx="66">
                  <c:v>1309</c:v>
                </c:pt>
                <c:pt idx="67">
                  <c:v>1310</c:v>
                </c:pt>
                <c:pt idx="68">
                  <c:v>1311</c:v>
                </c:pt>
                <c:pt idx="69">
                  <c:v>1312</c:v>
                </c:pt>
                <c:pt idx="70">
                  <c:v>1313</c:v>
                </c:pt>
                <c:pt idx="71">
                  <c:v>1314</c:v>
                </c:pt>
                <c:pt idx="72">
                  <c:v>1315</c:v>
                </c:pt>
                <c:pt idx="73">
                  <c:v>1316</c:v>
                </c:pt>
                <c:pt idx="74">
                  <c:v>1317</c:v>
                </c:pt>
                <c:pt idx="75">
                  <c:v>1318</c:v>
                </c:pt>
                <c:pt idx="76">
                  <c:v>1319</c:v>
                </c:pt>
                <c:pt idx="77">
                  <c:v>1320</c:v>
                </c:pt>
                <c:pt idx="78">
                  <c:v>1321</c:v>
                </c:pt>
                <c:pt idx="79">
                  <c:v>1322</c:v>
                </c:pt>
                <c:pt idx="80">
                  <c:v>1323</c:v>
                </c:pt>
                <c:pt idx="81">
                  <c:v>1324</c:v>
                </c:pt>
                <c:pt idx="82">
                  <c:v>1325</c:v>
                </c:pt>
                <c:pt idx="83">
                  <c:v>1326</c:v>
                </c:pt>
                <c:pt idx="84">
                  <c:v>1327</c:v>
                </c:pt>
                <c:pt idx="85">
                  <c:v>1328</c:v>
                </c:pt>
                <c:pt idx="86">
                  <c:v>1329</c:v>
                </c:pt>
                <c:pt idx="87">
                  <c:v>1330</c:v>
                </c:pt>
                <c:pt idx="88">
                  <c:v>1331</c:v>
                </c:pt>
                <c:pt idx="89">
                  <c:v>1332</c:v>
                </c:pt>
                <c:pt idx="90">
                  <c:v>1333</c:v>
                </c:pt>
                <c:pt idx="91">
                  <c:v>1334</c:v>
                </c:pt>
                <c:pt idx="92">
                  <c:v>1335</c:v>
                </c:pt>
                <c:pt idx="93">
                  <c:v>1336</c:v>
                </c:pt>
                <c:pt idx="94">
                  <c:v>1337</c:v>
                </c:pt>
                <c:pt idx="95">
                  <c:v>1338</c:v>
                </c:pt>
                <c:pt idx="96">
                  <c:v>1339</c:v>
                </c:pt>
                <c:pt idx="97">
                  <c:v>1340</c:v>
                </c:pt>
                <c:pt idx="98">
                  <c:v>1341</c:v>
                </c:pt>
                <c:pt idx="99">
                  <c:v>1342</c:v>
                </c:pt>
                <c:pt idx="100">
                  <c:v>1343</c:v>
                </c:pt>
                <c:pt idx="101">
                  <c:v>1344</c:v>
                </c:pt>
                <c:pt idx="102">
                  <c:v>1345</c:v>
                </c:pt>
                <c:pt idx="103">
                  <c:v>1346</c:v>
                </c:pt>
                <c:pt idx="104">
                  <c:v>1347</c:v>
                </c:pt>
                <c:pt idx="105">
                  <c:v>1348</c:v>
                </c:pt>
                <c:pt idx="106">
                  <c:v>1349</c:v>
                </c:pt>
                <c:pt idx="107">
                  <c:v>1350</c:v>
                </c:pt>
                <c:pt idx="108">
                  <c:v>1351</c:v>
                </c:pt>
                <c:pt idx="109">
                  <c:v>1352</c:v>
                </c:pt>
                <c:pt idx="110">
                  <c:v>1353</c:v>
                </c:pt>
                <c:pt idx="111">
                  <c:v>1354</c:v>
                </c:pt>
                <c:pt idx="112">
                  <c:v>1355</c:v>
                </c:pt>
                <c:pt idx="113">
                  <c:v>1356</c:v>
                </c:pt>
                <c:pt idx="114">
                  <c:v>1357</c:v>
                </c:pt>
                <c:pt idx="115">
                  <c:v>1358</c:v>
                </c:pt>
                <c:pt idx="116">
                  <c:v>1359</c:v>
                </c:pt>
                <c:pt idx="117">
                  <c:v>1360</c:v>
                </c:pt>
                <c:pt idx="118">
                  <c:v>1361</c:v>
                </c:pt>
                <c:pt idx="119">
                  <c:v>1362</c:v>
                </c:pt>
                <c:pt idx="120">
                  <c:v>1363</c:v>
                </c:pt>
                <c:pt idx="121">
                  <c:v>1364</c:v>
                </c:pt>
                <c:pt idx="122">
                  <c:v>1365</c:v>
                </c:pt>
                <c:pt idx="123">
                  <c:v>1366</c:v>
                </c:pt>
                <c:pt idx="124">
                  <c:v>1367</c:v>
                </c:pt>
                <c:pt idx="125">
                  <c:v>1368</c:v>
                </c:pt>
                <c:pt idx="126">
                  <c:v>1369</c:v>
                </c:pt>
                <c:pt idx="127">
                  <c:v>1370</c:v>
                </c:pt>
                <c:pt idx="128">
                  <c:v>1371</c:v>
                </c:pt>
                <c:pt idx="129">
                  <c:v>1372</c:v>
                </c:pt>
                <c:pt idx="130">
                  <c:v>1373</c:v>
                </c:pt>
                <c:pt idx="131">
                  <c:v>1374</c:v>
                </c:pt>
                <c:pt idx="132">
                  <c:v>1375</c:v>
                </c:pt>
                <c:pt idx="133">
                  <c:v>1376</c:v>
                </c:pt>
                <c:pt idx="134">
                  <c:v>1377</c:v>
                </c:pt>
                <c:pt idx="135">
                  <c:v>1378</c:v>
                </c:pt>
                <c:pt idx="136">
                  <c:v>1379</c:v>
                </c:pt>
                <c:pt idx="137">
                  <c:v>1380</c:v>
                </c:pt>
                <c:pt idx="138">
                  <c:v>1381</c:v>
                </c:pt>
                <c:pt idx="139">
                  <c:v>1382</c:v>
                </c:pt>
                <c:pt idx="140">
                  <c:v>1383</c:v>
                </c:pt>
                <c:pt idx="141">
                  <c:v>1384</c:v>
                </c:pt>
                <c:pt idx="142">
                  <c:v>1385</c:v>
                </c:pt>
                <c:pt idx="143">
                  <c:v>1386</c:v>
                </c:pt>
                <c:pt idx="144">
                  <c:v>1387</c:v>
                </c:pt>
                <c:pt idx="145">
                  <c:v>1388</c:v>
                </c:pt>
                <c:pt idx="146">
                  <c:v>1389</c:v>
                </c:pt>
                <c:pt idx="147">
                  <c:v>1390</c:v>
                </c:pt>
                <c:pt idx="148">
                  <c:v>1391</c:v>
                </c:pt>
                <c:pt idx="149">
                  <c:v>1392</c:v>
                </c:pt>
                <c:pt idx="150">
                  <c:v>1393</c:v>
                </c:pt>
                <c:pt idx="151">
                  <c:v>1394</c:v>
                </c:pt>
                <c:pt idx="152">
                  <c:v>1395</c:v>
                </c:pt>
                <c:pt idx="153">
                  <c:v>1396</c:v>
                </c:pt>
                <c:pt idx="154">
                  <c:v>1397</c:v>
                </c:pt>
                <c:pt idx="155">
                  <c:v>1398</c:v>
                </c:pt>
                <c:pt idx="156">
                  <c:v>1399</c:v>
                </c:pt>
                <c:pt idx="157">
                  <c:v>1400</c:v>
                </c:pt>
                <c:pt idx="158">
                  <c:v>1401</c:v>
                </c:pt>
                <c:pt idx="159">
                  <c:v>1402</c:v>
                </c:pt>
                <c:pt idx="160">
                  <c:v>1403</c:v>
                </c:pt>
                <c:pt idx="161">
                  <c:v>1404</c:v>
                </c:pt>
                <c:pt idx="162">
                  <c:v>1405</c:v>
                </c:pt>
                <c:pt idx="163">
                  <c:v>1406</c:v>
                </c:pt>
                <c:pt idx="164">
                  <c:v>1407</c:v>
                </c:pt>
                <c:pt idx="165">
                  <c:v>1408</c:v>
                </c:pt>
                <c:pt idx="166">
                  <c:v>1409</c:v>
                </c:pt>
                <c:pt idx="167">
                  <c:v>1410</c:v>
                </c:pt>
                <c:pt idx="168">
                  <c:v>1411</c:v>
                </c:pt>
                <c:pt idx="169">
                  <c:v>1412</c:v>
                </c:pt>
                <c:pt idx="170">
                  <c:v>1413</c:v>
                </c:pt>
                <c:pt idx="171">
                  <c:v>1414</c:v>
                </c:pt>
                <c:pt idx="172">
                  <c:v>1415</c:v>
                </c:pt>
                <c:pt idx="173">
                  <c:v>1416</c:v>
                </c:pt>
                <c:pt idx="174">
                  <c:v>1417</c:v>
                </c:pt>
                <c:pt idx="175">
                  <c:v>1418</c:v>
                </c:pt>
                <c:pt idx="176">
                  <c:v>1419</c:v>
                </c:pt>
                <c:pt idx="177">
                  <c:v>1420</c:v>
                </c:pt>
                <c:pt idx="178">
                  <c:v>1421</c:v>
                </c:pt>
                <c:pt idx="179">
                  <c:v>1422</c:v>
                </c:pt>
                <c:pt idx="180">
                  <c:v>1423</c:v>
                </c:pt>
                <c:pt idx="181">
                  <c:v>1424</c:v>
                </c:pt>
                <c:pt idx="182">
                  <c:v>1425</c:v>
                </c:pt>
                <c:pt idx="183">
                  <c:v>1426</c:v>
                </c:pt>
                <c:pt idx="184">
                  <c:v>1427</c:v>
                </c:pt>
                <c:pt idx="185">
                  <c:v>1428</c:v>
                </c:pt>
                <c:pt idx="186">
                  <c:v>1429</c:v>
                </c:pt>
                <c:pt idx="187">
                  <c:v>1430</c:v>
                </c:pt>
                <c:pt idx="188">
                  <c:v>1431</c:v>
                </c:pt>
                <c:pt idx="189">
                  <c:v>1432</c:v>
                </c:pt>
                <c:pt idx="190">
                  <c:v>1433</c:v>
                </c:pt>
                <c:pt idx="191">
                  <c:v>1434</c:v>
                </c:pt>
                <c:pt idx="192">
                  <c:v>1435</c:v>
                </c:pt>
                <c:pt idx="193">
                  <c:v>1436</c:v>
                </c:pt>
                <c:pt idx="194">
                  <c:v>1437</c:v>
                </c:pt>
                <c:pt idx="195">
                  <c:v>1438</c:v>
                </c:pt>
                <c:pt idx="196">
                  <c:v>1439</c:v>
                </c:pt>
                <c:pt idx="197">
                  <c:v>1440</c:v>
                </c:pt>
                <c:pt idx="198">
                  <c:v>1441</c:v>
                </c:pt>
                <c:pt idx="199">
                  <c:v>1442</c:v>
                </c:pt>
                <c:pt idx="200">
                  <c:v>1443</c:v>
                </c:pt>
                <c:pt idx="201">
                  <c:v>1444</c:v>
                </c:pt>
                <c:pt idx="202">
                  <c:v>1445</c:v>
                </c:pt>
                <c:pt idx="203">
                  <c:v>1446</c:v>
                </c:pt>
                <c:pt idx="204">
                  <c:v>1447</c:v>
                </c:pt>
                <c:pt idx="205">
                  <c:v>1448</c:v>
                </c:pt>
                <c:pt idx="206">
                  <c:v>1449</c:v>
                </c:pt>
                <c:pt idx="207">
                  <c:v>1450</c:v>
                </c:pt>
                <c:pt idx="208">
                  <c:v>1451</c:v>
                </c:pt>
                <c:pt idx="209">
                  <c:v>1452</c:v>
                </c:pt>
                <c:pt idx="210">
                  <c:v>1453</c:v>
                </c:pt>
                <c:pt idx="211">
                  <c:v>1454</c:v>
                </c:pt>
                <c:pt idx="212">
                  <c:v>1455</c:v>
                </c:pt>
                <c:pt idx="213">
                  <c:v>1456</c:v>
                </c:pt>
                <c:pt idx="214">
                  <c:v>1457</c:v>
                </c:pt>
                <c:pt idx="215">
                  <c:v>1458</c:v>
                </c:pt>
                <c:pt idx="216">
                  <c:v>1459</c:v>
                </c:pt>
                <c:pt idx="217">
                  <c:v>1460</c:v>
                </c:pt>
                <c:pt idx="218">
                  <c:v>1461</c:v>
                </c:pt>
                <c:pt idx="219">
                  <c:v>1462</c:v>
                </c:pt>
                <c:pt idx="220">
                  <c:v>1463</c:v>
                </c:pt>
                <c:pt idx="221">
                  <c:v>1464</c:v>
                </c:pt>
                <c:pt idx="222">
                  <c:v>1465</c:v>
                </c:pt>
                <c:pt idx="223">
                  <c:v>1466</c:v>
                </c:pt>
                <c:pt idx="224">
                  <c:v>1467</c:v>
                </c:pt>
                <c:pt idx="225">
                  <c:v>1468</c:v>
                </c:pt>
                <c:pt idx="226">
                  <c:v>1469</c:v>
                </c:pt>
                <c:pt idx="227">
                  <c:v>1470</c:v>
                </c:pt>
                <c:pt idx="228">
                  <c:v>1471</c:v>
                </c:pt>
                <c:pt idx="229">
                  <c:v>1472</c:v>
                </c:pt>
                <c:pt idx="230">
                  <c:v>1473</c:v>
                </c:pt>
                <c:pt idx="231">
                  <c:v>1474</c:v>
                </c:pt>
                <c:pt idx="232">
                  <c:v>1475</c:v>
                </c:pt>
                <c:pt idx="233">
                  <c:v>1476</c:v>
                </c:pt>
                <c:pt idx="234">
                  <c:v>1477</c:v>
                </c:pt>
                <c:pt idx="235">
                  <c:v>1478</c:v>
                </c:pt>
                <c:pt idx="236">
                  <c:v>1479</c:v>
                </c:pt>
                <c:pt idx="237">
                  <c:v>1480</c:v>
                </c:pt>
                <c:pt idx="238">
                  <c:v>1481</c:v>
                </c:pt>
                <c:pt idx="239">
                  <c:v>1482</c:v>
                </c:pt>
                <c:pt idx="240">
                  <c:v>1483</c:v>
                </c:pt>
                <c:pt idx="241">
                  <c:v>1484</c:v>
                </c:pt>
                <c:pt idx="242">
                  <c:v>1485</c:v>
                </c:pt>
                <c:pt idx="243">
                  <c:v>1486</c:v>
                </c:pt>
                <c:pt idx="244">
                  <c:v>1487</c:v>
                </c:pt>
                <c:pt idx="245">
                  <c:v>1488</c:v>
                </c:pt>
                <c:pt idx="246">
                  <c:v>1489</c:v>
                </c:pt>
                <c:pt idx="247">
                  <c:v>1490</c:v>
                </c:pt>
                <c:pt idx="248">
                  <c:v>1491</c:v>
                </c:pt>
                <c:pt idx="249">
                  <c:v>1492</c:v>
                </c:pt>
                <c:pt idx="250">
                  <c:v>1493</c:v>
                </c:pt>
                <c:pt idx="251">
                  <c:v>1494</c:v>
                </c:pt>
                <c:pt idx="252">
                  <c:v>1495</c:v>
                </c:pt>
                <c:pt idx="253">
                  <c:v>1496</c:v>
                </c:pt>
                <c:pt idx="254">
                  <c:v>1497</c:v>
                </c:pt>
                <c:pt idx="255">
                  <c:v>1498</c:v>
                </c:pt>
                <c:pt idx="256">
                  <c:v>1499</c:v>
                </c:pt>
                <c:pt idx="257">
                  <c:v>1500</c:v>
                </c:pt>
                <c:pt idx="258">
                  <c:v>1501</c:v>
                </c:pt>
                <c:pt idx="259">
                  <c:v>1502</c:v>
                </c:pt>
                <c:pt idx="260">
                  <c:v>1503</c:v>
                </c:pt>
                <c:pt idx="261">
                  <c:v>1504</c:v>
                </c:pt>
                <c:pt idx="262">
                  <c:v>1505</c:v>
                </c:pt>
                <c:pt idx="263">
                  <c:v>1506</c:v>
                </c:pt>
                <c:pt idx="264">
                  <c:v>1507</c:v>
                </c:pt>
                <c:pt idx="265">
                  <c:v>1508</c:v>
                </c:pt>
                <c:pt idx="266">
                  <c:v>1509</c:v>
                </c:pt>
                <c:pt idx="267">
                  <c:v>1510</c:v>
                </c:pt>
                <c:pt idx="268">
                  <c:v>1511</c:v>
                </c:pt>
                <c:pt idx="269">
                  <c:v>1512</c:v>
                </c:pt>
                <c:pt idx="270">
                  <c:v>1513</c:v>
                </c:pt>
                <c:pt idx="271">
                  <c:v>1514</c:v>
                </c:pt>
                <c:pt idx="272">
                  <c:v>1515</c:v>
                </c:pt>
                <c:pt idx="273">
                  <c:v>1516</c:v>
                </c:pt>
                <c:pt idx="274">
                  <c:v>1517</c:v>
                </c:pt>
                <c:pt idx="275">
                  <c:v>1518</c:v>
                </c:pt>
                <c:pt idx="276">
                  <c:v>1519</c:v>
                </c:pt>
                <c:pt idx="277">
                  <c:v>1520</c:v>
                </c:pt>
                <c:pt idx="278">
                  <c:v>1521</c:v>
                </c:pt>
                <c:pt idx="279">
                  <c:v>1522</c:v>
                </c:pt>
                <c:pt idx="280">
                  <c:v>1523</c:v>
                </c:pt>
                <c:pt idx="281">
                  <c:v>1524</c:v>
                </c:pt>
                <c:pt idx="282">
                  <c:v>1525</c:v>
                </c:pt>
                <c:pt idx="283">
                  <c:v>1526</c:v>
                </c:pt>
                <c:pt idx="284">
                  <c:v>1527</c:v>
                </c:pt>
              </c:numCache>
            </c:numRef>
          </c:xVal>
          <c:yVal>
            <c:numRef>
              <c:f>Graph!$B$1245:$B$1527</c:f>
              <c:numCache>
                <c:formatCode>General</c:formatCode>
                <c:ptCount val="283"/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CE-4C23-B199-229FE9C85FCC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Graph!$A$1244:$A$1528</c:f>
              <c:numCache>
                <c:formatCode>General</c:formatCode>
                <c:ptCount val="285"/>
                <c:pt idx="0">
                  <c:v>1243</c:v>
                </c:pt>
                <c:pt idx="1">
                  <c:v>1244</c:v>
                </c:pt>
                <c:pt idx="2">
                  <c:v>1245</c:v>
                </c:pt>
                <c:pt idx="3">
                  <c:v>1246</c:v>
                </c:pt>
                <c:pt idx="4">
                  <c:v>1247</c:v>
                </c:pt>
                <c:pt idx="5">
                  <c:v>1248</c:v>
                </c:pt>
                <c:pt idx="6">
                  <c:v>1249</c:v>
                </c:pt>
                <c:pt idx="7">
                  <c:v>1250</c:v>
                </c:pt>
                <c:pt idx="8">
                  <c:v>1251</c:v>
                </c:pt>
                <c:pt idx="9">
                  <c:v>1252</c:v>
                </c:pt>
                <c:pt idx="10">
                  <c:v>1253</c:v>
                </c:pt>
                <c:pt idx="11">
                  <c:v>1254</c:v>
                </c:pt>
                <c:pt idx="12">
                  <c:v>1255</c:v>
                </c:pt>
                <c:pt idx="13">
                  <c:v>1256</c:v>
                </c:pt>
                <c:pt idx="14">
                  <c:v>1257</c:v>
                </c:pt>
                <c:pt idx="15">
                  <c:v>1258</c:v>
                </c:pt>
                <c:pt idx="16">
                  <c:v>1259</c:v>
                </c:pt>
                <c:pt idx="17">
                  <c:v>1260</c:v>
                </c:pt>
                <c:pt idx="18">
                  <c:v>1261</c:v>
                </c:pt>
                <c:pt idx="19">
                  <c:v>1262</c:v>
                </c:pt>
                <c:pt idx="20">
                  <c:v>1263</c:v>
                </c:pt>
                <c:pt idx="21">
                  <c:v>1264</c:v>
                </c:pt>
                <c:pt idx="22">
                  <c:v>1265</c:v>
                </c:pt>
                <c:pt idx="23">
                  <c:v>1266</c:v>
                </c:pt>
                <c:pt idx="24">
                  <c:v>1267</c:v>
                </c:pt>
                <c:pt idx="25">
                  <c:v>1268</c:v>
                </c:pt>
                <c:pt idx="26">
                  <c:v>1269</c:v>
                </c:pt>
                <c:pt idx="27">
                  <c:v>1270</c:v>
                </c:pt>
                <c:pt idx="28">
                  <c:v>1271</c:v>
                </c:pt>
                <c:pt idx="29">
                  <c:v>1272</c:v>
                </c:pt>
                <c:pt idx="30">
                  <c:v>1273</c:v>
                </c:pt>
                <c:pt idx="31">
                  <c:v>1274</c:v>
                </c:pt>
                <c:pt idx="32">
                  <c:v>1275</c:v>
                </c:pt>
                <c:pt idx="33">
                  <c:v>1276</c:v>
                </c:pt>
                <c:pt idx="34">
                  <c:v>1277</c:v>
                </c:pt>
                <c:pt idx="35">
                  <c:v>1278</c:v>
                </c:pt>
                <c:pt idx="36">
                  <c:v>1279</c:v>
                </c:pt>
                <c:pt idx="37">
                  <c:v>1280</c:v>
                </c:pt>
                <c:pt idx="38">
                  <c:v>1281</c:v>
                </c:pt>
                <c:pt idx="39">
                  <c:v>1282</c:v>
                </c:pt>
                <c:pt idx="40">
                  <c:v>1283</c:v>
                </c:pt>
                <c:pt idx="41">
                  <c:v>1284</c:v>
                </c:pt>
                <c:pt idx="42">
                  <c:v>1285</c:v>
                </c:pt>
                <c:pt idx="43">
                  <c:v>1286</c:v>
                </c:pt>
                <c:pt idx="44">
                  <c:v>1287</c:v>
                </c:pt>
                <c:pt idx="45">
                  <c:v>1288</c:v>
                </c:pt>
                <c:pt idx="46">
                  <c:v>1289</c:v>
                </c:pt>
                <c:pt idx="47">
                  <c:v>1290</c:v>
                </c:pt>
                <c:pt idx="48">
                  <c:v>1291</c:v>
                </c:pt>
                <c:pt idx="49">
                  <c:v>1292</c:v>
                </c:pt>
                <c:pt idx="50">
                  <c:v>1293</c:v>
                </c:pt>
                <c:pt idx="51">
                  <c:v>1294</c:v>
                </c:pt>
                <c:pt idx="52">
                  <c:v>1295</c:v>
                </c:pt>
                <c:pt idx="53">
                  <c:v>1296</c:v>
                </c:pt>
                <c:pt idx="54">
                  <c:v>1297</c:v>
                </c:pt>
                <c:pt idx="55">
                  <c:v>1298</c:v>
                </c:pt>
                <c:pt idx="56">
                  <c:v>1299</c:v>
                </c:pt>
                <c:pt idx="57">
                  <c:v>1300</c:v>
                </c:pt>
                <c:pt idx="58">
                  <c:v>1301</c:v>
                </c:pt>
                <c:pt idx="59">
                  <c:v>1302</c:v>
                </c:pt>
                <c:pt idx="60">
                  <c:v>1303</c:v>
                </c:pt>
                <c:pt idx="61">
                  <c:v>1304</c:v>
                </c:pt>
                <c:pt idx="62">
                  <c:v>1305</c:v>
                </c:pt>
                <c:pt idx="63">
                  <c:v>1306</c:v>
                </c:pt>
                <c:pt idx="64">
                  <c:v>1307</c:v>
                </c:pt>
                <c:pt idx="65">
                  <c:v>1308</c:v>
                </c:pt>
                <c:pt idx="66">
                  <c:v>1309</c:v>
                </c:pt>
                <c:pt idx="67">
                  <c:v>1310</c:v>
                </c:pt>
                <c:pt idx="68">
                  <c:v>1311</c:v>
                </c:pt>
                <c:pt idx="69">
                  <c:v>1312</c:v>
                </c:pt>
                <c:pt idx="70">
                  <c:v>1313</c:v>
                </c:pt>
                <c:pt idx="71">
                  <c:v>1314</c:v>
                </c:pt>
                <c:pt idx="72">
                  <c:v>1315</c:v>
                </c:pt>
                <c:pt idx="73">
                  <c:v>1316</c:v>
                </c:pt>
                <c:pt idx="74">
                  <c:v>1317</c:v>
                </c:pt>
                <c:pt idx="75">
                  <c:v>1318</c:v>
                </c:pt>
                <c:pt idx="76">
                  <c:v>1319</c:v>
                </c:pt>
                <c:pt idx="77">
                  <c:v>1320</c:v>
                </c:pt>
                <c:pt idx="78">
                  <c:v>1321</c:v>
                </c:pt>
                <c:pt idx="79">
                  <c:v>1322</c:v>
                </c:pt>
                <c:pt idx="80">
                  <c:v>1323</c:v>
                </c:pt>
                <c:pt idx="81">
                  <c:v>1324</c:v>
                </c:pt>
                <c:pt idx="82">
                  <c:v>1325</c:v>
                </c:pt>
                <c:pt idx="83">
                  <c:v>1326</c:v>
                </c:pt>
                <c:pt idx="84">
                  <c:v>1327</c:v>
                </c:pt>
                <c:pt idx="85">
                  <c:v>1328</c:v>
                </c:pt>
                <c:pt idx="86">
                  <c:v>1329</c:v>
                </c:pt>
                <c:pt idx="87">
                  <c:v>1330</c:v>
                </c:pt>
                <c:pt idx="88">
                  <c:v>1331</c:v>
                </c:pt>
                <c:pt idx="89">
                  <c:v>1332</c:v>
                </c:pt>
                <c:pt idx="90">
                  <c:v>1333</c:v>
                </c:pt>
                <c:pt idx="91">
                  <c:v>1334</c:v>
                </c:pt>
                <c:pt idx="92">
                  <c:v>1335</c:v>
                </c:pt>
                <c:pt idx="93">
                  <c:v>1336</c:v>
                </c:pt>
                <c:pt idx="94">
                  <c:v>1337</c:v>
                </c:pt>
                <c:pt idx="95">
                  <c:v>1338</c:v>
                </c:pt>
                <c:pt idx="96">
                  <c:v>1339</c:v>
                </c:pt>
                <c:pt idx="97">
                  <c:v>1340</c:v>
                </c:pt>
                <c:pt idx="98">
                  <c:v>1341</c:v>
                </c:pt>
                <c:pt idx="99">
                  <c:v>1342</c:v>
                </c:pt>
                <c:pt idx="100">
                  <c:v>1343</c:v>
                </c:pt>
                <c:pt idx="101">
                  <c:v>1344</c:v>
                </c:pt>
                <c:pt idx="102">
                  <c:v>1345</c:v>
                </c:pt>
                <c:pt idx="103">
                  <c:v>1346</c:v>
                </c:pt>
                <c:pt idx="104">
                  <c:v>1347</c:v>
                </c:pt>
                <c:pt idx="105">
                  <c:v>1348</c:v>
                </c:pt>
                <c:pt idx="106">
                  <c:v>1349</c:v>
                </c:pt>
                <c:pt idx="107">
                  <c:v>1350</c:v>
                </c:pt>
                <c:pt idx="108">
                  <c:v>1351</c:v>
                </c:pt>
                <c:pt idx="109">
                  <c:v>1352</c:v>
                </c:pt>
                <c:pt idx="110">
                  <c:v>1353</c:v>
                </c:pt>
                <c:pt idx="111">
                  <c:v>1354</c:v>
                </c:pt>
                <c:pt idx="112">
                  <c:v>1355</c:v>
                </c:pt>
                <c:pt idx="113">
                  <c:v>1356</c:v>
                </c:pt>
                <c:pt idx="114">
                  <c:v>1357</c:v>
                </c:pt>
                <c:pt idx="115">
                  <c:v>1358</c:v>
                </c:pt>
                <c:pt idx="116">
                  <c:v>1359</c:v>
                </c:pt>
                <c:pt idx="117">
                  <c:v>1360</c:v>
                </c:pt>
                <c:pt idx="118">
                  <c:v>1361</c:v>
                </c:pt>
                <c:pt idx="119">
                  <c:v>1362</c:v>
                </c:pt>
                <c:pt idx="120">
                  <c:v>1363</c:v>
                </c:pt>
                <c:pt idx="121">
                  <c:v>1364</c:v>
                </c:pt>
                <c:pt idx="122">
                  <c:v>1365</c:v>
                </c:pt>
                <c:pt idx="123">
                  <c:v>1366</c:v>
                </c:pt>
                <c:pt idx="124">
                  <c:v>1367</c:v>
                </c:pt>
                <c:pt idx="125">
                  <c:v>1368</c:v>
                </c:pt>
                <c:pt idx="126">
                  <c:v>1369</c:v>
                </c:pt>
                <c:pt idx="127">
                  <c:v>1370</c:v>
                </c:pt>
                <c:pt idx="128">
                  <c:v>1371</c:v>
                </c:pt>
                <c:pt idx="129">
                  <c:v>1372</c:v>
                </c:pt>
                <c:pt idx="130">
                  <c:v>1373</c:v>
                </c:pt>
                <c:pt idx="131">
                  <c:v>1374</c:v>
                </c:pt>
                <c:pt idx="132">
                  <c:v>1375</c:v>
                </c:pt>
                <c:pt idx="133">
                  <c:v>1376</c:v>
                </c:pt>
                <c:pt idx="134">
                  <c:v>1377</c:v>
                </c:pt>
                <c:pt idx="135">
                  <c:v>1378</c:v>
                </c:pt>
                <c:pt idx="136">
                  <c:v>1379</c:v>
                </c:pt>
                <c:pt idx="137">
                  <c:v>1380</c:v>
                </c:pt>
                <c:pt idx="138">
                  <c:v>1381</c:v>
                </c:pt>
                <c:pt idx="139">
                  <c:v>1382</c:v>
                </c:pt>
                <c:pt idx="140">
                  <c:v>1383</c:v>
                </c:pt>
                <c:pt idx="141">
                  <c:v>1384</c:v>
                </c:pt>
                <c:pt idx="142">
                  <c:v>1385</c:v>
                </c:pt>
                <c:pt idx="143">
                  <c:v>1386</c:v>
                </c:pt>
                <c:pt idx="144">
                  <c:v>1387</c:v>
                </c:pt>
                <c:pt idx="145">
                  <c:v>1388</c:v>
                </c:pt>
                <c:pt idx="146">
                  <c:v>1389</c:v>
                </c:pt>
                <c:pt idx="147">
                  <c:v>1390</c:v>
                </c:pt>
                <c:pt idx="148">
                  <c:v>1391</c:v>
                </c:pt>
                <c:pt idx="149">
                  <c:v>1392</c:v>
                </c:pt>
                <c:pt idx="150">
                  <c:v>1393</c:v>
                </c:pt>
                <c:pt idx="151">
                  <c:v>1394</c:v>
                </c:pt>
                <c:pt idx="152">
                  <c:v>1395</c:v>
                </c:pt>
                <c:pt idx="153">
                  <c:v>1396</c:v>
                </c:pt>
                <c:pt idx="154">
                  <c:v>1397</c:v>
                </c:pt>
                <c:pt idx="155">
                  <c:v>1398</c:v>
                </c:pt>
                <c:pt idx="156">
                  <c:v>1399</c:v>
                </c:pt>
                <c:pt idx="157">
                  <c:v>1400</c:v>
                </c:pt>
                <c:pt idx="158">
                  <c:v>1401</c:v>
                </c:pt>
                <c:pt idx="159">
                  <c:v>1402</c:v>
                </c:pt>
                <c:pt idx="160">
                  <c:v>1403</c:v>
                </c:pt>
                <c:pt idx="161">
                  <c:v>1404</c:v>
                </c:pt>
                <c:pt idx="162">
                  <c:v>1405</c:v>
                </c:pt>
                <c:pt idx="163">
                  <c:v>1406</c:v>
                </c:pt>
                <c:pt idx="164">
                  <c:v>1407</c:v>
                </c:pt>
                <c:pt idx="165">
                  <c:v>1408</c:v>
                </c:pt>
                <c:pt idx="166">
                  <c:v>1409</c:v>
                </c:pt>
                <c:pt idx="167">
                  <c:v>1410</c:v>
                </c:pt>
                <c:pt idx="168">
                  <c:v>1411</c:v>
                </c:pt>
                <c:pt idx="169">
                  <c:v>1412</c:v>
                </c:pt>
                <c:pt idx="170">
                  <c:v>1413</c:v>
                </c:pt>
                <c:pt idx="171">
                  <c:v>1414</c:v>
                </c:pt>
                <c:pt idx="172">
                  <c:v>1415</c:v>
                </c:pt>
                <c:pt idx="173">
                  <c:v>1416</c:v>
                </c:pt>
                <c:pt idx="174">
                  <c:v>1417</c:v>
                </c:pt>
                <c:pt idx="175">
                  <c:v>1418</c:v>
                </c:pt>
                <c:pt idx="176">
                  <c:v>1419</c:v>
                </c:pt>
                <c:pt idx="177">
                  <c:v>1420</c:v>
                </c:pt>
                <c:pt idx="178">
                  <c:v>1421</c:v>
                </c:pt>
                <c:pt idx="179">
                  <c:v>1422</c:v>
                </c:pt>
                <c:pt idx="180">
                  <c:v>1423</c:v>
                </c:pt>
                <c:pt idx="181">
                  <c:v>1424</c:v>
                </c:pt>
                <c:pt idx="182">
                  <c:v>1425</c:v>
                </c:pt>
                <c:pt idx="183">
                  <c:v>1426</c:v>
                </c:pt>
                <c:pt idx="184">
                  <c:v>1427</c:v>
                </c:pt>
                <c:pt idx="185">
                  <c:v>1428</c:v>
                </c:pt>
                <c:pt idx="186">
                  <c:v>1429</c:v>
                </c:pt>
                <c:pt idx="187">
                  <c:v>1430</c:v>
                </c:pt>
                <c:pt idx="188">
                  <c:v>1431</c:v>
                </c:pt>
                <c:pt idx="189">
                  <c:v>1432</c:v>
                </c:pt>
                <c:pt idx="190">
                  <c:v>1433</c:v>
                </c:pt>
                <c:pt idx="191">
                  <c:v>1434</c:v>
                </c:pt>
                <c:pt idx="192">
                  <c:v>1435</c:v>
                </c:pt>
                <c:pt idx="193">
                  <c:v>1436</c:v>
                </c:pt>
                <c:pt idx="194">
                  <c:v>1437</c:v>
                </c:pt>
                <c:pt idx="195">
                  <c:v>1438</c:v>
                </c:pt>
                <c:pt idx="196">
                  <c:v>1439</c:v>
                </c:pt>
                <c:pt idx="197">
                  <c:v>1440</c:v>
                </c:pt>
                <c:pt idx="198">
                  <c:v>1441</c:v>
                </c:pt>
                <c:pt idx="199">
                  <c:v>1442</c:v>
                </c:pt>
                <c:pt idx="200">
                  <c:v>1443</c:v>
                </c:pt>
                <c:pt idx="201">
                  <c:v>1444</c:v>
                </c:pt>
                <c:pt idx="202">
                  <c:v>1445</c:v>
                </c:pt>
                <c:pt idx="203">
                  <c:v>1446</c:v>
                </c:pt>
                <c:pt idx="204">
                  <c:v>1447</c:v>
                </c:pt>
                <c:pt idx="205">
                  <c:v>1448</c:v>
                </c:pt>
                <c:pt idx="206">
                  <c:v>1449</c:v>
                </c:pt>
                <c:pt idx="207">
                  <c:v>1450</c:v>
                </c:pt>
                <c:pt idx="208">
                  <c:v>1451</c:v>
                </c:pt>
                <c:pt idx="209">
                  <c:v>1452</c:v>
                </c:pt>
                <c:pt idx="210">
                  <c:v>1453</c:v>
                </c:pt>
                <c:pt idx="211">
                  <c:v>1454</c:v>
                </c:pt>
                <c:pt idx="212">
                  <c:v>1455</c:v>
                </c:pt>
                <c:pt idx="213">
                  <c:v>1456</c:v>
                </c:pt>
                <c:pt idx="214">
                  <c:v>1457</c:v>
                </c:pt>
                <c:pt idx="215">
                  <c:v>1458</c:v>
                </c:pt>
                <c:pt idx="216">
                  <c:v>1459</c:v>
                </c:pt>
                <c:pt idx="217">
                  <c:v>1460</c:v>
                </c:pt>
                <c:pt idx="218">
                  <c:v>1461</c:v>
                </c:pt>
                <c:pt idx="219">
                  <c:v>1462</c:v>
                </c:pt>
                <c:pt idx="220">
                  <c:v>1463</c:v>
                </c:pt>
                <c:pt idx="221">
                  <c:v>1464</c:v>
                </c:pt>
                <c:pt idx="222">
                  <c:v>1465</c:v>
                </c:pt>
                <c:pt idx="223">
                  <c:v>1466</c:v>
                </c:pt>
                <c:pt idx="224">
                  <c:v>1467</c:v>
                </c:pt>
                <c:pt idx="225">
                  <c:v>1468</c:v>
                </c:pt>
                <c:pt idx="226">
                  <c:v>1469</c:v>
                </c:pt>
                <c:pt idx="227">
                  <c:v>1470</c:v>
                </c:pt>
                <c:pt idx="228">
                  <c:v>1471</c:v>
                </c:pt>
                <c:pt idx="229">
                  <c:v>1472</c:v>
                </c:pt>
                <c:pt idx="230">
                  <c:v>1473</c:v>
                </c:pt>
                <c:pt idx="231">
                  <c:v>1474</c:v>
                </c:pt>
                <c:pt idx="232">
                  <c:v>1475</c:v>
                </c:pt>
                <c:pt idx="233">
                  <c:v>1476</c:v>
                </c:pt>
                <c:pt idx="234">
                  <c:v>1477</c:v>
                </c:pt>
                <c:pt idx="235">
                  <c:v>1478</c:v>
                </c:pt>
                <c:pt idx="236">
                  <c:v>1479</c:v>
                </c:pt>
                <c:pt idx="237">
                  <c:v>1480</c:v>
                </c:pt>
                <c:pt idx="238">
                  <c:v>1481</c:v>
                </c:pt>
                <c:pt idx="239">
                  <c:v>1482</c:v>
                </c:pt>
                <c:pt idx="240">
                  <c:v>1483</c:v>
                </c:pt>
                <c:pt idx="241">
                  <c:v>1484</c:v>
                </c:pt>
                <c:pt idx="242">
                  <c:v>1485</c:v>
                </c:pt>
                <c:pt idx="243">
                  <c:v>1486</c:v>
                </c:pt>
                <c:pt idx="244">
                  <c:v>1487</c:v>
                </c:pt>
                <c:pt idx="245">
                  <c:v>1488</c:v>
                </c:pt>
                <c:pt idx="246">
                  <c:v>1489</c:v>
                </c:pt>
                <c:pt idx="247">
                  <c:v>1490</c:v>
                </c:pt>
                <c:pt idx="248">
                  <c:v>1491</c:v>
                </c:pt>
                <c:pt idx="249">
                  <c:v>1492</c:v>
                </c:pt>
                <c:pt idx="250">
                  <c:v>1493</c:v>
                </c:pt>
                <c:pt idx="251">
                  <c:v>1494</c:v>
                </c:pt>
                <c:pt idx="252">
                  <c:v>1495</c:v>
                </c:pt>
                <c:pt idx="253">
                  <c:v>1496</c:v>
                </c:pt>
                <c:pt idx="254">
                  <c:v>1497</c:v>
                </c:pt>
                <c:pt idx="255">
                  <c:v>1498</c:v>
                </c:pt>
                <c:pt idx="256">
                  <c:v>1499</c:v>
                </c:pt>
                <c:pt idx="257">
                  <c:v>1500</c:v>
                </c:pt>
                <c:pt idx="258">
                  <c:v>1501</c:v>
                </c:pt>
                <c:pt idx="259">
                  <c:v>1502</c:v>
                </c:pt>
                <c:pt idx="260">
                  <c:v>1503</c:v>
                </c:pt>
                <c:pt idx="261">
                  <c:v>1504</c:v>
                </c:pt>
                <c:pt idx="262">
                  <c:v>1505</c:v>
                </c:pt>
                <c:pt idx="263">
                  <c:v>1506</c:v>
                </c:pt>
                <c:pt idx="264">
                  <c:v>1507</c:v>
                </c:pt>
                <c:pt idx="265">
                  <c:v>1508</c:v>
                </c:pt>
                <c:pt idx="266">
                  <c:v>1509</c:v>
                </c:pt>
                <c:pt idx="267">
                  <c:v>1510</c:v>
                </c:pt>
                <c:pt idx="268">
                  <c:v>1511</c:v>
                </c:pt>
                <c:pt idx="269">
                  <c:v>1512</c:v>
                </c:pt>
                <c:pt idx="270">
                  <c:v>1513</c:v>
                </c:pt>
                <c:pt idx="271">
                  <c:v>1514</c:v>
                </c:pt>
                <c:pt idx="272">
                  <c:v>1515</c:v>
                </c:pt>
                <c:pt idx="273">
                  <c:v>1516</c:v>
                </c:pt>
                <c:pt idx="274">
                  <c:v>1517</c:v>
                </c:pt>
                <c:pt idx="275">
                  <c:v>1518</c:v>
                </c:pt>
                <c:pt idx="276">
                  <c:v>1519</c:v>
                </c:pt>
                <c:pt idx="277">
                  <c:v>1520</c:v>
                </c:pt>
                <c:pt idx="278">
                  <c:v>1521</c:v>
                </c:pt>
                <c:pt idx="279">
                  <c:v>1522</c:v>
                </c:pt>
                <c:pt idx="280">
                  <c:v>1523</c:v>
                </c:pt>
                <c:pt idx="281">
                  <c:v>1524</c:v>
                </c:pt>
                <c:pt idx="282">
                  <c:v>1525</c:v>
                </c:pt>
                <c:pt idx="283">
                  <c:v>1526</c:v>
                </c:pt>
                <c:pt idx="284">
                  <c:v>1527</c:v>
                </c:pt>
              </c:numCache>
            </c:numRef>
          </c:xVal>
          <c:yVal>
            <c:numRef>
              <c:f>Graph!$C$1245:$C$1527</c:f>
              <c:numCache>
                <c:formatCode>General</c:formatCode>
                <c:ptCount val="28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CE-4C23-B199-229FE9C85FCC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Graph!$A$1244:$A$1528</c:f>
              <c:numCache>
                <c:formatCode>General</c:formatCode>
                <c:ptCount val="285"/>
                <c:pt idx="0">
                  <c:v>1243</c:v>
                </c:pt>
                <c:pt idx="1">
                  <c:v>1244</c:v>
                </c:pt>
                <c:pt idx="2">
                  <c:v>1245</c:v>
                </c:pt>
                <c:pt idx="3">
                  <c:v>1246</c:v>
                </c:pt>
                <c:pt idx="4">
                  <c:v>1247</c:v>
                </c:pt>
                <c:pt idx="5">
                  <c:v>1248</c:v>
                </c:pt>
                <c:pt idx="6">
                  <c:v>1249</c:v>
                </c:pt>
                <c:pt idx="7">
                  <c:v>1250</c:v>
                </c:pt>
                <c:pt idx="8">
                  <c:v>1251</c:v>
                </c:pt>
                <c:pt idx="9">
                  <c:v>1252</c:v>
                </c:pt>
                <c:pt idx="10">
                  <c:v>1253</c:v>
                </c:pt>
                <c:pt idx="11">
                  <c:v>1254</c:v>
                </c:pt>
                <c:pt idx="12">
                  <c:v>1255</c:v>
                </c:pt>
                <c:pt idx="13">
                  <c:v>1256</c:v>
                </c:pt>
                <c:pt idx="14">
                  <c:v>1257</c:v>
                </c:pt>
                <c:pt idx="15">
                  <c:v>1258</c:v>
                </c:pt>
                <c:pt idx="16">
                  <c:v>1259</c:v>
                </c:pt>
                <c:pt idx="17">
                  <c:v>1260</c:v>
                </c:pt>
                <c:pt idx="18">
                  <c:v>1261</c:v>
                </c:pt>
                <c:pt idx="19">
                  <c:v>1262</c:v>
                </c:pt>
                <c:pt idx="20">
                  <c:v>1263</c:v>
                </c:pt>
                <c:pt idx="21">
                  <c:v>1264</c:v>
                </c:pt>
                <c:pt idx="22">
                  <c:v>1265</c:v>
                </c:pt>
                <c:pt idx="23">
                  <c:v>1266</c:v>
                </c:pt>
                <c:pt idx="24">
                  <c:v>1267</c:v>
                </c:pt>
                <c:pt idx="25">
                  <c:v>1268</c:v>
                </c:pt>
                <c:pt idx="26">
                  <c:v>1269</c:v>
                </c:pt>
                <c:pt idx="27">
                  <c:v>1270</c:v>
                </c:pt>
                <c:pt idx="28">
                  <c:v>1271</c:v>
                </c:pt>
                <c:pt idx="29">
                  <c:v>1272</c:v>
                </c:pt>
                <c:pt idx="30">
                  <c:v>1273</c:v>
                </c:pt>
                <c:pt idx="31">
                  <c:v>1274</c:v>
                </c:pt>
                <c:pt idx="32">
                  <c:v>1275</c:v>
                </c:pt>
                <c:pt idx="33">
                  <c:v>1276</c:v>
                </c:pt>
                <c:pt idx="34">
                  <c:v>1277</c:v>
                </c:pt>
                <c:pt idx="35">
                  <c:v>1278</c:v>
                </c:pt>
                <c:pt idx="36">
                  <c:v>1279</c:v>
                </c:pt>
                <c:pt idx="37">
                  <c:v>1280</c:v>
                </c:pt>
                <c:pt idx="38">
                  <c:v>1281</c:v>
                </c:pt>
                <c:pt idx="39">
                  <c:v>1282</c:v>
                </c:pt>
                <c:pt idx="40">
                  <c:v>1283</c:v>
                </c:pt>
                <c:pt idx="41">
                  <c:v>1284</c:v>
                </c:pt>
                <c:pt idx="42">
                  <c:v>1285</c:v>
                </c:pt>
                <c:pt idx="43">
                  <c:v>1286</c:v>
                </c:pt>
                <c:pt idx="44">
                  <c:v>1287</c:v>
                </c:pt>
                <c:pt idx="45">
                  <c:v>1288</c:v>
                </c:pt>
                <c:pt idx="46">
                  <c:v>1289</c:v>
                </c:pt>
                <c:pt idx="47">
                  <c:v>1290</c:v>
                </c:pt>
                <c:pt idx="48">
                  <c:v>1291</c:v>
                </c:pt>
                <c:pt idx="49">
                  <c:v>1292</c:v>
                </c:pt>
                <c:pt idx="50">
                  <c:v>1293</c:v>
                </c:pt>
                <c:pt idx="51">
                  <c:v>1294</c:v>
                </c:pt>
                <c:pt idx="52">
                  <c:v>1295</c:v>
                </c:pt>
                <c:pt idx="53">
                  <c:v>1296</c:v>
                </c:pt>
                <c:pt idx="54">
                  <c:v>1297</c:v>
                </c:pt>
                <c:pt idx="55">
                  <c:v>1298</c:v>
                </c:pt>
                <c:pt idx="56">
                  <c:v>1299</c:v>
                </c:pt>
                <c:pt idx="57">
                  <c:v>1300</c:v>
                </c:pt>
                <c:pt idx="58">
                  <c:v>1301</c:v>
                </c:pt>
                <c:pt idx="59">
                  <c:v>1302</c:v>
                </c:pt>
                <c:pt idx="60">
                  <c:v>1303</c:v>
                </c:pt>
                <c:pt idx="61">
                  <c:v>1304</c:v>
                </c:pt>
                <c:pt idx="62">
                  <c:v>1305</c:v>
                </c:pt>
                <c:pt idx="63">
                  <c:v>1306</c:v>
                </c:pt>
                <c:pt idx="64">
                  <c:v>1307</c:v>
                </c:pt>
                <c:pt idx="65">
                  <c:v>1308</c:v>
                </c:pt>
                <c:pt idx="66">
                  <c:v>1309</c:v>
                </c:pt>
                <c:pt idx="67">
                  <c:v>1310</c:v>
                </c:pt>
                <c:pt idx="68">
                  <c:v>1311</c:v>
                </c:pt>
                <c:pt idx="69">
                  <c:v>1312</c:v>
                </c:pt>
                <c:pt idx="70">
                  <c:v>1313</c:v>
                </c:pt>
                <c:pt idx="71">
                  <c:v>1314</c:v>
                </c:pt>
                <c:pt idx="72">
                  <c:v>1315</c:v>
                </c:pt>
                <c:pt idx="73">
                  <c:v>1316</c:v>
                </c:pt>
                <c:pt idx="74">
                  <c:v>1317</c:v>
                </c:pt>
                <c:pt idx="75">
                  <c:v>1318</c:v>
                </c:pt>
                <c:pt idx="76">
                  <c:v>1319</c:v>
                </c:pt>
                <c:pt idx="77">
                  <c:v>1320</c:v>
                </c:pt>
                <c:pt idx="78">
                  <c:v>1321</c:v>
                </c:pt>
                <c:pt idx="79">
                  <c:v>1322</c:v>
                </c:pt>
                <c:pt idx="80">
                  <c:v>1323</c:v>
                </c:pt>
                <c:pt idx="81">
                  <c:v>1324</c:v>
                </c:pt>
                <c:pt idx="82">
                  <c:v>1325</c:v>
                </c:pt>
                <c:pt idx="83">
                  <c:v>1326</c:v>
                </c:pt>
                <c:pt idx="84">
                  <c:v>1327</c:v>
                </c:pt>
                <c:pt idx="85">
                  <c:v>1328</c:v>
                </c:pt>
                <c:pt idx="86">
                  <c:v>1329</c:v>
                </c:pt>
                <c:pt idx="87">
                  <c:v>1330</c:v>
                </c:pt>
                <c:pt idx="88">
                  <c:v>1331</c:v>
                </c:pt>
                <c:pt idx="89">
                  <c:v>1332</c:v>
                </c:pt>
                <c:pt idx="90">
                  <c:v>1333</c:v>
                </c:pt>
                <c:pt idx="91">
                  <c:v>1334</c:v>
                </c:pt>
                <c:pt idx="92">
                  <c:v>1335</c:v>
                </c:pt>
                <c:pt idx="93">
                  <c:v>1336</c:v>
                </c:pt>
                <c:pt idx="94">
                  <c:v>1337</c:v>
                </c:pt>
                <c:pt idx="95">
                  <c:v>1338</c:v>
                </c:pt>
                <c:pt idx="96">
                  <c:v>1339</c:v>
                </c:pt>
                <c:pt idx="97">
                  <c:v>1340</c:v>
                </c:pt>
                <c:pt idx="98">
                  <c:v>1341</c:v>
                </c:pt>
                <c:pt idx="99">
                  <c:v>1342</c:v>
                </c:pt>
                <c:pt idx="100">
                  <c:v>1343</c:v>
                </c:pt>
                <c:pt idx="101">
                  <c:v>1344</c:v>
                </c:pt>
                <c:pt idx="102">
                  <c:v>1345</c:v>
                </c:pt>
                <c:pt idx="103">
                  <c:v>1346</c:v>
                </c:pt>
                <c:pt idx="104">
                  <c:v>1347</c:v>
                </c:pt>
                <c:pt idx="105">
                  <c:v>1348</c:v>
                </c:pt>
                <c:pt idx="106">
                  <c:v>1349</c:v>
                </c:pt>
                <c:pt idx="107">
                  <c:v>1350</c:v>
                </c:pt>
                <c:pt idx="108">
                  <c:v>1351</c:v>
                </c:pt>
                <c:pt idx="109">
                  <c:v>1352</c:v>
                </c:pt>
                <c:pt idx="110">
                  <c:v>1353</c:v>
                </c:pt>
                <c:pt idx="111">
                  <c:v>1354</c:v>
                </c:pt>
                <c:pt idx="112">
                  <c:v>1355</c:v>
                </c:pt>
                <c:pt idx="113">
                  <c:v>1356</c:v>
                </c:pt>
                <c:pt idx="114">
                  <c:v>1357</c:v>
                </c:pt>
                <c:pt idx="115">
                  <c:v>1358</c:v>
                </c:pt>
                <c:pt idx="116">
                  <c:v>1359</c:v>
                </c:pt>
                <c:pt idx="117">
                  <c:v>1360</c:v>
                </c:pt>
                <c:pt idx="118">
                  <c:v>1361</c:v>
                </c:pt>
                <c:pt idx="119">
                  <c:v>1362</c:v>
                </c:pt>
                <c:pt idx="120">
                  <c:v>1363</c:v>
                </c:pt>
                <c:pt idx="121">
                  <c:v>1364</c:v>
                </c:pt>
                <c:pt idx="122">
                  <c:v>1365</c:v>
                </c:pt>
                <c:pt idx="123">
                  <c:v>1366</c:v>
                </c:pt>
                <c:pt idx="124">
                  <c:v>1367</c:v>
                </c:pt>
                <c:pt idx="125">
                  <c:v>1368</c:v>
                </c:pt>
                <c:pt idx="126">
                  <c:v>1369</c:v>
                </c:pt>
                <c:pt idx="127">
                  <c:v>1370</c:v>
                </c:pt>
                <c:pt idx="128">
                  <c:v>1371</c:v>
                </c:pt>
                <c:pt idx="129">
                  <c:v>1372</c:v>
                </c:pt>
                <c:pt idx="130">
                  <c:v>1373</c:v>
                </c:pt>
                <c:pt idx="131">
                  <c:v>1374</c:v>
                </c:pt>
                <c:pt idx="132">
                  <c:v>1375</c:v>
                </c:pt>
                <c:pt idx="133">
                  <c:v>1376</c:v>
                </c:pt>
                <c:pt idx="134">
                  <c:v>1377</c:v>
                </c:pt>
                <c:pt idx="135">
                  <c:v>1378</c:v>
                </c:pt>
                <c:pt idx="136">
                  <c:v>1379</c:v>
                </c:pt>
                <c:pt idx="137">
                  <c:v>1380</c:v>
                </c:pt>
                <c:pt idx="138">
                  <c:v>1381</c:v>
                </c:pt>
                <c:pt idx="139">
                  <c:v>1382</c:v>
                </c:pt>
                <c:pt idx="140">
                  <c:v>1383</c:v>
                </c:pt>
                <c:pt idx="141">
                  <c:v>1384</c:v>
                </c:pt>
                <c:pt idx="142">
                  <c:v>1385</c:v>
                </c:pt>
                <c:pt idx="143">
                  <c:v>1386</c:v>
                </c:pt>
                <c:pt idx="144">
                  <c:v>1387</c:v>
                </c:pt>
                <c:pt idx="145">
                  <c:v>1388</c:v>
                </c:pt>
                <c:pt idx="146">
                  <c:v>1389</c:v>
                </c:pt>
                <c:pt idx="147">
                  <c:v>1390</c:v>
                </c:pt>
                <c:pt idx="148">
                  <c:v>1391</c:v>
                </c:pt>
                <c:pt idx="149">
                  <c:v>1392</c:v>
                </c:pt>
                <c:pt idx="150">
                  <c:v>1393</c:v>
                </c:pt>
                <c:pt idx="151">
                  <c:v>1394</c:v>
                </c:pt>
                <c:pt idx="152">
                  <c:v>1395</c:v>
                </c:pt>
                <c:pt idx="153">
                  <c:v>1396</c:v>
                </c:pt>
                <c:pt idx="154">
                  <c:v>1397</c:v>
                </c:pt>
                <c:pt idx="155">
                  <c:v>1398</c:v>
                </c:pt>
                <c:pt idx="156">
                  <c:v>1399</c:v>
                </c:pt>
                <c:pt idx="157">
                  <c:v>1400</c:v>
                </c:pt>
                <c:pt idx="158">
                  <c:v>1401</c:v>
                </c:pt>
                <c:pt idx="159">
                  <c:v>1402</c:v>
                </c:pt>
                <c:pt idx="160">
                  <c:v>1403</c:v>
                </c:pt>
                <c:pt idx="161">
                  <c:v>1404</c:v>
                </c:pt>
                <c:pt idx="162">
                  <c:v>1405</c:v>
                </c:pt>
                <c:pt idx="163">
                  <c:v>1406</c:v>
                </c:pt>
                <c:pt idx="164">
                  <c:v>1407</c:v>
                </c:pt>
                <c:pt idx="165">
                  <c:v>1408</c:v>
                </c:pt>
                <c:pt idx="166">
                  <c:v>1409</c:v>
                </c:pt>
                <c:pt idx="167">
                  <c:v>1410</c:v>
                </c:pt>
                <c:pt idx="168">
                  <c:v>1411</c:v>
                </c:pt>
                <c:pt idx="169">
                  <c:v>1412</c:v>
                </c:pt>
                <c:pt idx="170">
                  <c:v>1413</c:v>
                </c:pt>
                <c:pt idx="171">
                  <c:v>1414</c:v>
                </c:pt>
                <c:pt idx="172">
                  <c:v>1415</c:v>
                </c:pt>
                <c:pt idx="173">
                  <c:v>1416</c:v>
                </c:pt>
                <c:pt idx="174">
                  <c:v>1417</c:v>
                </c:pt>
                <c:pt idx="175">
                  <c:v>1418</c:v>
                </c:pt>
                <c:pt idx="176">
                  <c:v>1419</c:v>
                </c:pt>
                <c:pt idx="177">
                  <c:v>1420</c:v>
                </c:pt>
                <c:pt idx="178">
                  <c:v>1421</c:v>
                </c:pt>
                <c:pt idx="179">
                  <c:v>1422</c:v>
                </c:pt>
                <c:pt idx="180">
                  <c:v>1423</c:v>
                </c:pt>
                <c:pt idx="181">
                  <c:v>1424</c:v>
                </c:pt>
                <c:pt idx="182">
                  <c:v>1425</c:v>
                </c:pt>
                <c:pt idx="183">
                  <c:v>1426</c:v>
                </c:pt>
                <c:pt idx="184">
                  <c:v>1427</c:v>
                </c:pt>
                <c:pt idx="185">
                  <c:v>1428</c:v>
                </c:pt>
                <c:pt idx="186">
                  <c:v>1429</c:v>
                </c:pt>
                <c:pt idx="187">
                  <c:v>1430</c:v>
                </c:pt>
                <c:pt idx="188">
                  <c:v>1431</c:v>
                </c:pt>
                <c:pt idx="189">
                  <c:v>1432</c:v>
                </c:pt>
                <c:pt idx="190">
                  <c:v>1433</c:v>
                </c:pt>
                <c:pt idx="191">
                  <c:v>1434</c:v>
                </c:pt>
                <c:pt idx="192">
                  <c:v>1435</c:v>
                </c:pt>
                <c:pt idx="193">
                  <c:v>1436</c:v>
                </c:pt>
                <c:pt idx="194">
                  <c:v>1437</c:v>
                </c:pt>
                <c:pt idx="195">
                  <c:v>1438</c:v>
                </c:pt>
                <c:pt idx="196">
                  <c:v>1439</c:v>
                </c:pt>
                <c:pt idx="197">
                  <c:v>1440</c:v>
                </c:pt>
                <c:pt idx="198">
                  <c:v>1441</c:v>
                </c:pt>
                <c:pt idx="199">
                  <c:v>1442</c:v>
                </c:pt>
                <c:pt idx="200">
                  <c:v>1443</c:v>
                </c:pt>
                <c:pt idx="201">
                  <c:v>1444</c:v>
                </c:pt>
                <c:pt idx="202">
                  <c:v>1445</c:v>
                </c:pt>
                <c:pt idx="203">
                  <c:v>1446</c:v>
                </c:pt>
                <c:pt idx="204">
                  <c:v>1447</c:v>
                </c:pt>
                <c:pt idx="205">
                  <c:v>1448</c:v>
                </c:pt>
                <c:pt idx="206">
                  <c:v>1449</c:v>
                </c:pt>
                <c:pt idx="207">
                  <c:v>1450</c:v>
                </c:pt>
                <c:pt idx="208">
                  <c:v>1451</c:v>
                </c:pt>
                <c:pt idx="209">
                  <c:v>1452</c:v>
                </c:pt>
                <c:pt idx="210">
                  <c:v>1453</c:v>
                </c:pt>
                <c:pt idx="211">
                  <c:v>1454</c:v>
                </c:pt>
                <c:pt idx="212">
                  <c:v>1455</c:v>
                </c:pt>
                <c:pt idx="213">
                  <c:v>1456</c:v>
                </c:pt>
                <c:pt idx="214">
                  <c:v>1457</c:v>
                </c:pt>
                <c:pt idx="215">
                  <c:v>1458</c:v>
                </c:pt>
                <c:pt idx="216">
                  <c:v>1459</c:v>
                </c:pt>
                <c:pt idx="217">
                  <c:v>1460</c:v>
                </c:pt>
                <c:pt idx="218">
                  <c:v>1461</c:v>
                </c:pt>
                <c:pt idx="219">
                  <c:v>1462</c:v>
                </c:pt>
                <c:pt idx="220">
                  <c:v>1463</c:v>
                </c:pt>
                <c:pt idx="221">
                  <c:v>1464</c:v>
                </c:pt>
                <c:pt idx="222">
                  <c:v>1465</c:v>
                </c:pt>
                <c:pt idx="223">
                  <c:v>1466</c:v>
                </c:pt>
                <c:pt idx="224">
                  <c:v>1467</c:v>
                </c:pt>
                <c:pt idx="225">
                  <c:v>1468</c:v>
                </c:pt>
                <c:pt idx="226">
                  <c:v>1469</c:v>
                </c:pt>
                <c:pt idx="227">
                  <c:v>1470</c:v>
                </c:pt>
                <c:pt idx="228">
                  <c:v>1471</c:v>
                </c:pt>
                <c:pt idx="229">
                  <c:v>1472</c:v>
                </c:pt>
                <c:pt idx="230">
                  <c:v>1473</c:v>
                </c:pt>
                <c:pt idx="231">
                  <c:v>1474</c:v>
                </c:pt>
                <c:pt idx="232">
                  <c:v>1475</c:v>
                </c:pt>
                <c:pt idx="233">
                  <c:v>1476</c:v>
                </c:pt>
                <c:pt idx="234">
                  <c:v>1477</c:v>
                </c:pt>
                <c:pt idx="235">
                  <c:v>1478</c:v>
                </c:pt>
                <c:pt idx="236">
                  <c:v>1479</c:v>
                </c:pt>
                <c:pt idx="237">
                  <c:v>1480</c:v>
                </c:pt>
                <c:pt idx="238">
                  <c:v>1481</c:v>
                </c:pt>
                <c:pt idx="239">
                  <c:v>1482</c:v>
                </c:pt>
                <c:pt idx="240">
                  <c:v>1483</c:v>
                </c:pt>
                <c:pt idx="241">
                  <c:v>1484</c:v>
                </c:pt>
                <c:pt idx="242">
                  <c:v>1485</c:v>
                </c:pt>
                <c:pt idx="243">
                  <c:v>1486</c:v>
                </c:pt>
                <c:pt idx="244">
                  <c:v>1487</c:v>
                </c:pt>
                <c:pt idx="245">
                  <c:v>1488</c:v>
                </c:pt>
                <c:pt idx="246">
                  <c:v>1489</c:v>
                </c:pt>
                <c:pt idx="247">
                  <c:v>1490</c:v>
                </c:pt>
                <c:pt idx="248">
                  <c:v>1491</c:v>
                </c:pt>
                <c:pt idx="249">
                  <c:v>1492</c:v>
                </c:pt>
                <c:pt idx="250">
                  <c:v>1493</c:v>
                </c:pt>
                <c:pt idx="251">
                  <c:v>1494</c:v>
                </c:pt>
                <c:pt idx="252">
                  <c:v>1495</c:v>
                </c:pt>
                <c:pt idx="253">
                  <c:v>1496</c:v>
                </c:pt>
                <c:pt idx="254">
                  <c:v>1497</c:v>
                </c:pt>
                <c:pt idx="255">
                  <c:v>1498</c:v>
                </c:pt>
                <c:pt idx="256">
                  <c:v>1499</c:v>
                </c:pt>
                <c:pt idx="257">
                  <c:v>1500</c:v>
                </c:pt>
                <c:pt idx="258">
                  <c:v>1501</c:v>
                </c:pt>
                <c:pt idx="259">
                  <c:v>1502</c:v>
                </c:pt>
                <c:pt idx="260">
                  <c:v>1503</c:v>
                </c:pt>
                <c:pt idx="261">
                  <c:v>1504</c:v>
                </c:pt>
                <c:pt idx="262">
                  <c:v>1505</c:v>
                </c:pt>
                <c:pt idx="263">
                  <c:v>1506</c:v>
                </c:pt>
                <c:pt idx="264">
                  <c:v>1507</c:v>
                </c:pt>
                <c:pt idx="265">
                  <c:v>1508</c:v>
                </c:pt>
                <c:pt idx="266">
                  <c:v>1509</c:v>
                </c:pt>
                <c:pt idx="267">
                  <c:v>1510</c:v>
                </c:pt>
                <c:pt idx="268">
                  <c:v>1511</c:v>
                </c:pt>
                <c:pt idx="269">
                  <c:v>1512</c:v>
                </c:pt>
                <c:pt idx="270">
                  <c:v>1513</c:v>
                </c:pt>
                <c:pt idx="271">
                  <c:v>1514</c:v>
                </c:pt>
                <c:pt idx="272">
                  <c:v>1515</c:v>
                </c:pt>
                <c:pt idx="273">
                  <c:v>1516</c:v>
                </c:pt>
                <c:pt idx="274">
                  <c:v>1517</c:v>
                </c:pt>
                <c:pt idx="275">
                  <c:v>1518</c:v>
                </c:pt>
                <c:pt idx="276">
                  <c:v>1519</c:v>
                </c:pt>
                <c:pt idx="277">
                  <c:v>1520</c:v>
                </c:pt>
                <c:pt idx="278">
                  <c:v>1521</c:v>
                </c:pt>
                <c:pt idx="279">
                  <c:v>1522</c:v>
                </c:pt>
                <c:pt idx="280">
                  <c:v>1523</c:v>
                </c:pt>
                <c:pt idx="281">
                  <c:v>1524</c:v>
                </c:pt>
                <c:pt idx="282">
                  <c:v>1525</c:v>
                </c:pt>
                <c:pt idx="283">
                  <c:v>1526</c:v>
                </c:pt>
                <c:pt idx="284">
                  <c:v>1527</c:v>
                </c:pt>
              </c:numCache>
            </c:numRef>
          </c:xVal>
          <c:yVal>
            <c:numRef>
              <c:f>Graph!$E$1245:$E$1527</c:f>
              <c:numCache>
                <c:formatCode>General</c:formatCode>
                <c:ptCount val="283"/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CE-4C23-B199-229FE9C85FCC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Graph!$A$1244:$A$1528</c:f>
              <c:numCache>
                <c:formatCode>General</c:formatCode>
                <c:ptCount val="285"/>
                <c:pt idx="0">
                  <c:v>1243</c:v>
                </c:pt>
                <c:pt idx="1">
                  <c:v>1244</c:v>
                </c:pt>
                <c:pt idx="2">
                  <c:v>1245</c:v>
                </c:pt>
                <c:pt idx="3">
                  <c:v>1246</c:v>
                </c:pt>
                <c:pt idx="4">
                  <c:v>1247</c:v>
                </c:pt>
                <c:pt idx="5">
                  <c:v>1248</c:v>
                </c:pt>
                <c:pt idx="6">
                  <c:v>1249</c:v>
                </c:pt>
                <c:pt idx="7">
                  <c:v>1250</c:v>
                </c:pt>
                <c:pt idx="8">
                  <c:v>1251</c:v>
                </c:pt>
                <c:pt idx="9">
                  <c:v>1252</c:v>
                </c:pt>
                <c:pt idx="10">
                  <c:v>1253</c:v>
                </c:pt>
                <c:pt idx="11">
                  <c:v>1254</c:v>
                </c:pt>
                <c:pt idx="12">
                  <c:v>1255</c:v>
                </c:pt>
                <c:pt idx="13">
                  <c:v>1256</c:v>
                </c:pt>
                <c:pt idx="14">
                  <c:v>1257</c:v>
                </c:pt>
                <c:pt idx="15">
                  <c:v>1258</c:v>
                </c:pt>
                <c:pt idx="16">
                  <c:v>1259</c:v>
                </c:pt>
                <c:pt idx="17">
                  <c:v>1260</c:v>
                </c:pt>
                <c:pt idx="18">
                  <c:v>1261</c:v>
                </c:pt>
                <c:pt idx="19">
                  <c:v>1262</c:v>
                </c:pt>
                <c:pt idx="20">
                  <c:v>1263</c:v>
                </c:pt>
                <c:pt idx="21">
                  <c:v>1264</c:v>
                </c:pt>
                <c:pt idx="22">
                  <c:v>1265</c:v>
                </c:pt>
                <c:pt idx="23">
                  <c:v>1266</c:v>
                </c:pt>
                <c:pt idx="24">
                  <c:v>1267</c:v>
                </c:pt>
                <c:pt idx="25">
                  <c:v>1268</c:v>
                </c:pt>
                <c:pt idx="26">
                  <c:v>1269</c:v>
                </c:pt>
                <c:pt idx="27">
                  <c:v>1270</c:v>
                </c:pt>
                <c:pt idx="28">
                  <c:v>1271</c:v>
                </c:pt>
                <c:pt idx="29">
                  <c:v>1272</c:v>
                </c:pt>
                <c:pt idx="30">
                  <c:v>1273</c:v>
                </c:pt>
                <c:pt idx="31">
                  <c:v>1274</c:v>
                </c:pt>
                <c:pt idx="32">
                  <c:v>1275</c:v>
                </c:pt>
                <c:pt idx="33">
                  <c:v>1276</c:v>
                </c:pt>
                <c:pt idx="34">
                  <c:v>1277</c:v>
                </c:pt>
                <c:pt idx="35">
                  <c:v>1278</c:v>
                </c:pt>
                <c:pt idx="36">
                  <c:v>1279</c:v>
                </c:pt>
                <c:pt idx="37">
                  <c:v>1280</c:v>
                </c:pt>
                <c:pt idx="38">
                  <c:v>1281</c:v>
                </c:pt>
                <c:pt idx="39">
                  <c:v>1282</c:v>
                </c:pt>
                <c:pt idx="40">
                  <c:v>1283</c:v>
                </c:pt>
                <c:pt idx="41">
                  <c:v>1284</c:v>
                </c:pt>
                <c:pt idx="42">
                  <c:v>1285</c:v>
                </c:pt>
                <c:pt idx="43">
                  <c:v>1286</c:v>
                </c:pt>
                <c:pt idx="44">
                  <c:v>1287</c:v>
                </c:pt>
                <c:pt idx="45">
                  <c:v>1288</c:v>
                </c:pt>
                <c:pt idx="46">
                  <c:v>1289</c:v>
                </c:pt>
                <c:pt idx="47">
                  <c:v>1290</c:v>
                </c:pt>
                <c:pt idx="48">
                  <c:v>1291</c:v>
                </c:pt>
                <c:pt idx="49">
                  <c:v>1292</c:v>
                </c:pt>
                <c:pt idx="50">
                  <c:v>1293</c:v>
                </c:pt>
                <c:pt idx="51">
                  <c:v>1294</c:v>
                </c:pt>
                <c:pt idx="52">
                  <c:v>1295</c:v>
                </c:pt>
                <c:pt idx="53">
                  <c:v>1296</c:v>
                </c:pt>
                <c:pt idx="54">
                  <c:v>1297</c:v>
                </c:pt>
                <c:pt idx="55">
                  <c:v>1298</c:v>
                </c:pt>
                <c:pt idx="56">
                  <c:v>1299</c:v>
                </c:pt>
                <c:pt idx="57">
                  <c:v>1300</c:v>
                </c:pt>
                <c:pt idx="58">
                  <c:v>1301</c:v>
                </c:pt>
                <c:pt idx="59">
                  <c:v>1302</c:v>
                </c:pt>
                <c:pt idx="60">
                  <c:v>1303</c:v>
                </c:pt>
                <c:pt idx="61">
                  <c:v>1304</c:v>
                </c:pt>
                <c:pt idx="62">
                  <c:v>1305</c:v>
                </c:pt>
                <c:pt idx="63">
                  <c:v>1306</c:v>
                </c:pt>
                <c:pt idx="64">
                  <c:v>1307</c:v>
                </c:pt>
                <c:pt idx="65">
                  <c:v>1308</c:v>
                </c:pt>
                <c:pt idx="66">
                  <c:v>1309</c:v>
                </c:pt>
                <c:pt idx="67">
                  <c:v>1310</c:v>
                </c:pt>
                <c:pt idx="68">
                  <c:v>1311</c:v>
                </c:pt>
                <c:pt idx="69">
                  <c:v>1312</c:v>
                </c:pt>
                <c:pt idx="70">
                  <c:v>1313</c:v>
                </c:pt>
                <c:pt idx="71">
                  <c:v>1314</c:v>
                </c:pt>
                <c:pt idx="72">
                  <c:v>1315</c:v>
                </c:pt>
                <c:pt idx="73">
                  <c:v>1316</c:v>
                </c:pt>
                <c:pt idx="74">
                  <c:v>1317</c:v>
                </c:pt>
                <c:pt idx="75">
                  <c:v>1318</c:v>
                </c:pt>
                <c:pt idx="76">
                  <c:v>1319</c:v>
                </c:pt>
                <c:pt idx="77">
                  <c:v>1320</c:v>
                </c:pt>
                <c:pt idx="78">
                  <c:v>1321</c:v>
                </c:pt>
                <c:pt idx="79">
                  <c:v>1322</c:v>
                </c:pt>
                <c:pt idx="80">
                  <c:v>1323</c:v>
                </c:pt>
                <c:pt idx="81">
                  <c:v>1324</c:v>
                </c:pt>
                <c:pt idx="82">
                  <c:v>1325</c:v>
                </c:pt>
                <c:pt idx="83">
                  <c:v>1326</c:v>
                </c:pt>
                <c:pt idx="84">
                  <c:v>1327</c:v>
                </c:pt>
                <c:pt idx="85">
                  <c:v>1328</c:v>
                </c:pt>
                <c:pt idx="86">
                  <c:v>1329</c:v>
                </c:pt>
                <c:pt idx="87">
                  <c:v>1330</c:v>
                </c:pt>
                <c:pt idx="88">
                  <c:v>1331</c:v>
                </c:pt>
                <c:pt idx="89">
                  <c:v>1332</c:v>
                </c:pt>
                <c:pt idx="90">
                  <c:v>1333</c:v>
                </c:pt>
                <c:pt idx="91">
                  <c:v>1334</c:v>
                </c:pt>
                <c:pt idx="92">
                  <c:v>1335</c:v>
                </c:pt>
                <c:pt idx="93">
                  <c:v>1336</c:v>
                </c:pt>
                <c:pt idx="94">
                  <c:v>1337</c:v>
                </c:pt>
                <c:pt idx="95">
                  <c:v>1338</c:v>
                </c:pt>
                <c:pt idx="96">
                  <c:v>1339</c:v>
                </c:pt>
                <c:pt idx="97">
                  <c:v>1340</c:v>
                </c:pt>
                <c:pt idx="98">
                  <c:v>1341</c:v>
                </c:pt>
                <c:pt idx="99">
                  <c:v>1342</c:v>
                </c:pt>
                <c:pt idx="100">
                  <c:v>1343</c:v>
                </c:pt>
                <c:pt idx="101">
                  <c:v>1344</c:v>
                </c:pt>
                <c:pt idx="102">
                  <c:v>1345</c:v>
                </c:pt>
                <c:pt idx="103">
                  <c:v>1346</c:v>
                </c:pt>
                <c:pt idx="104">
                  <c:v>1347</c:v>
                </c:pt>
                <c:pt idx="105">
                  <c:v>1348</c:v>
                </c:pt>
                <c:pt idx="106">
                  <c:v>1349</c:v>
                </c:pt>
                <c:pt idx="107">
                  <c:v>1350</c:v>
                </c:pt>
                <c:pt idx="108">
                  <c:v>1351</c:v>
                </c:pt>
                <c:pt idx="109">
                  <c:v>1352</c:v>
                </c:pt>
                <c:pt idx="110">
                  <c:v>1353</c:v>
                </c:pt>
                <c:pt idx="111">
                  <c:v>1354</c:v>
                </c:pt>
                <c:pt idx="112">
                  <c:v>1355</c:v>
                </c:pt>
                <c:pt idx="113">
                  <c:v>1356</c:v>
                </c:pt>
                <c:pt idx="114">
                  <c:v>1357</c:v>
                </c:pt>
                <c:pt idx="115">
                  <c:v>1358</c:v>
                </c:pt>
                <c:pt idx="116">
                  <c:v>1359</c:v>
                </c:pt>
                <c:pt idx="117">
                  <c:v>1360</c:v>
                </c:pt>
                <c:pt idx="118">
                  <c:v>1361</c:v>
                </c:pt>
                <c:pt idx="119">
                  <c:v>1362</c:v>
                </c:pt>
                <c:pt idx="120">
                  <c:v>1363</c:v>
                </c:pt>
                <c:pt idx="121">
                  <c:v>1364</c:v>
                </c:pt>
                <c:pt idx="122">
                  <c:v>1365</c:v>
                </c:pt>
                <c:pt idx="123">
                  <c:v>1366</c:v>
                </c:pt>
                <c:pt idx="124">
                  <c:v>1367</c:v>
                </c:pt>
                <c:pt idx="125">
                  <c:v>1368</c:v>
                </c:pt>
                <c:pt idx="126">
                  <c:v>1369</c:v>
                </c:pt>
                <c:pt idx="127">
                  <c:v>1370</c:v>
                </c:pt>
                <c:pt idx="128">
                  <c:v>1371</c:v>
                </c:pt>
                <c:pt idx="129">
                  <c:v>1372</c:v>
                </c:pt>
                <c:pt idx="130">
                  <c:v>1373</c:v>
                </c:pt>
                <c:pt idx="131">
                  <c:v>1374</c:v>
                </c:pt>
                <c:pt idx="132">
                  <c:v>1375</c:v>
                </c:pt>
                <c:pt idx="133">
                  <c:v>1376</c:v>
                </c:pt>
                <c:pt idx="134">
                  <c:v>1377</c:v>
                </c:pt>
                <c:pt idx="135">
                  <c:v>1378</c:v>
                </c:pt>
                <c:pt idx="136">
                  <c:v>1379</c:v>
                </c:pt>
                <c:pt idx="137">
                  <c:v>1380</c:v>
                </c:pt>
                <c:pt idx="138">
                  <c:v>1381</c:v>
                </c:pt>
                <c:pt idx="139">
                  <c:v>1382</c:v>
                </c:pt>
                <c:pt idx="140">
                  <c:v>1383</c:v>
                </c:pt>
                <c:pt idx="141">
                  <c:v>1384</c:v>
                </c:pt>
                <c:pt idx="142">
                  <c:v>1385</c:v>
                </c:pt>
                <c:pt idx="143">
                  <c:v>1386</c:v>
                </c:pt>
                <c:pt idx="144">
                  <c:v>1387</c:v>
                </c:pt>
                <c:pt idx="145">
                  <c:v>1388</c:v>
                </c:pt>
                <c:pt idx="146">
                  <c:v>1389</c:v>
                </c:pt>
                <c:pt idx="147">
                  <c:v>1390</c:v>
                </c:pt>
                <c:pt idx="148">
                  <c:v>1391</c:v>
                </c:pt>
                <c:pt idx="149">
                  <c:v>1392</c:v>
                </c:pt>
                <c:pt idx="150">
                  <c:v>1393</c:v>
                </c:pt>
                <c:pt idx="151">
                  <c:v>1394</c:v>
                </c:pt>
                <c:pt idx="152">
                  <c:v>1395</c:v>
                </c:pt>
                <c:pt idx="153">
                  <c:v>1396</c:v>
                </c:pt>
                <c:pt idx="154">
                  <c:v>1397</c:v>
                </c:pt>
                <c:pt idx="155">
                  <c:v>1398</c:v>
                </c:pt>
                <c:pt idx="156">
                  <c:v>1399</c:v>
                </c:pt>
                <c:pt idx="157">
                  <c:v>1400</c:v>
                </c:pt>
                <c:pt idx="158">
                  <c:v>1401</c:v>
                </c:pt>
                <c:pt idx="159">
                  <c:v>1402</c:v>
                </c:pt>
                <c:pt idx="160">
                  <c:v>1403</c:v>
                </c:pt>
                <c:pt idx="161">
                  <c:v>1404</c:v>
                </c:pt>
                <c:pt idx="162">
                  <c:v>1405</c:v>
                </c:pt>
                <c:pt idx="163">
                  <c:v>1406</c:v>
                </c:pt>
                <c:pt idx="164">
                  <c:v>1407</c:v>
                </c:pt>
                <c:pt idx="165">
                  <c:v>1408</c:v>
                </c:pt>
                <c:pt idx="166">
                  <c:v>1409</c:v>
                </c:pt>
                <c:pt idx="167">
                  <c:v>1410</c:v>
                </c:pt>
                <c:pt idx="168">
                  <c:v>1411</c:v>
                </c:pt>
                <c:pt idx="169">
                  <c:v>1412</c:v>
                </c:pt>
                <c:pt idx="170">
                  <c:v>1413</c:v>
                </c:pt>
                <c:pt idx="171">
                  <c:v>1414</c:v>
                </c:pt>
                <c:pt idx="172">
                  <c:v>1415</c:v>
                </c:pt>
                <c:pt idx="173">
                  <c:v>1416</c:v>
                </c:pt>
                <c:pt idx="174">
                  <c:v>1417</c:v>
                </c:pt>
                <c:pt idx="175">
                  <c:v>1418</c:v>
                </c:pt>
                <c:pt idx="176">
                  <c:v>1419</c:v>
                </c:pt>
                <c:pt idx="177">
                  <c:v>1420</c:v>
                </c:pt>
                <c:pt idx="178">
                  <c:v>1421</c:v>
                </c:pt>
                <c:pt idx="179">
                  <c:v>1422</c:v>
                </c:pt>
                <c:pt idx="180">
                  <c:v>1423</c:v>
                </c:pt>
                <c:pt idx="181">
                  <c:v>1424</c:v>
                </c:pt>
                <c:pt idx="182">
                  <c:v>1425</c:v>
                </c:pt>
                <c:pt idx="183">
                  <c:v>1426</c:v>
                </c:pt>
                <c:pt idx="184">
                  <c:v>1427</c:v>
                </c:pt>
                <c:pt idx="185">
                  <c:v>1428</c:v>
                </c:pt>
                <c:pt idx="186">
                  <c:v>1429</c:v>
                </c:pt>
                <c:pt idx="187">
                  <c:v>1430</c:v>
                </c:pt>
                <c:pt idx="188">
                  <c:v>1431</c:v>
                </c:pt>
                <c:pt idx="189">
                  <c:v>1432</c:v>
                </c:pt>
                <c:pt idx="190">
                  <c:v>1433</c:v>
                </c:pt>
                <c:pt idx="191">
                  <c:v>1434</c:v>
                </c:pt>
                <c:pt idx="192">
                  <c:v>1435</c:v>
                </c:pt>
                <c:pt idx="193">
                  <c:v>1436</c:v>
                </c:pt>
                <c:pt idx="194">
                  <c:v>1437</c:v>
                </c:pt>
                <c:pt idx="195">
                  <c:v>1438</c:v>
                </c:pt>
                <c:pt idx="196">
                  <c:v>1439</c:v>
                </c:pt>
                <c:pt idx="197">
                  <c:v>1440</c:v>
                </c:pt>
                <c:pt idx="198">
                  <c:v>1441</c:v>
                </c:pt>
                <c:pt idx="199">
                  <c:v>1442</c:v>
                </c:pt>
                <c:pt idx="200">
                  <c:v>1443</c:v>
                </c:pt>
                <c:pt idx="201">
                  <c:v>1444</c:v>
                </c:pt>
                <c:pt idx="202">
                  <c:v>1445</c:v>
                </c:pt>
                <c:pt idx="203">
                  <c:v>1446</c:v>
                </c:pt>
                <c:pt idx="204">
                  <c:v>1447</c:v>
                </c:pt>
                <c:pt idx="205">
                  <c:v>1448</c:v>
                </c:pt>
                <c:pt idx="206">
                  <c:v>1449</c:v>
                </c:pt>
                <c:pt idx="207">
                  <c:v>1450</c:v>
                </c:pt>
                <c:pt idx="208">
                  <c:v>1451</c:v>
                </c:pt>
                <c:pt idx="209">
                  <c:v>1452</c:v>
                </c:pt>
                <c:pt idx="210">
                  <c:v>1453</c:v>
                </c:pt>
                <c:pt idx="211">
                  <c:v>1454</c:v>
                </c:pt>
                <c:pt idx="212">
                  <c:v>1455</c:v>
                </c:pt>
                <c:pt idx="213">
                  <c:v>1456</c:v>
                </c:pt>
                <c:pt idx="214">
                  <c:v>1457</c:v>
                </c:pt>
                <c:pt idx="215">
                  <c:v>1458</c:v>
                </c:pt>
                <c:pt idx="216">
                  <c:v>1459</c:v>
                </c:pt>
                <c:pt idx="217">
                  <c:v>1460</c:v>
                </c:pt>
                <c:pt idx="218">
                  <c:v>1461</c:v>
                </c:pt>
                <c:pt idx="219">
                  <c:v>1462</c:v>
                </c:pt>
                <c:pt idx="220">
                  <c:v>1463</c:v>
                </c:pt>
                <c:pt idx="221">
                  <c:v>1464</c:v>
                </c:pt>
                <c:pt idx="222">
                  <c:v>1465</c:v>
                </c:pt>
                <c:pt idx="223">
                  <c:v>1466</c:v>
                </c:pt>
                <c:pt idx="224">
                  <c:v>1467</c:v>
                </c:pt>
                <c:pt idx="225">
                  <c:v>1468</c:v>
                </c:pt>
                <c:pt idx="226">
                  <c:v>1469</c:v>
                </c:pt>
                <c:pt idx="227">
                  <c:v>1470</c:v>
                </c:pt>
                <c:pt idx="228">
                  <c:v>1471</c:v>
                </c:pt>
                <c:pt idx="229">
                  <c:v>1472</c:v>
                </c:pt>
                <c:pt idx="230">
                  <c:v>1473</c:v>
                </c:pt>
                <c:pt idx="231">
                  <c:v>1474</c:v>
                </c:pt>
                <c:pt idx="232">
                  <c:v>1475</c:v>
                </c:pt>
                <c:pt idx="233">
                  <c:v>1476</c:v>
                </c:pt>
                <c:pt idx="234">
                  <c:v>1477</c:v>
                </c:pt>
                <c:pt idx="235">
                  <c:v>1478</c:v>
                </c:pt>
                <c:pt idx="236">
                  <c:v>1479</c:v>
                </c:pt>
                <c:pt idx="237">
                  <c:v>1480</c:v>
                </c:pt>
                <c:pt idx="238">
                  <c:v>1481</c:v>
                </c:pt>
                <c:pt idx="239">
                  <c:v>1482</c:v>
                </c:pt>
                <c:pt idx="240">
                  <c:v>1483</c:v>
                </c:pt>
                <c:pt idx="241">
                  <c:v>1484</c:v>
                </c:pt>
                <c:pt idx="242">
                  <c:v>1485</c:v>
                </c:pt>
                <c:pt idx="243">
                  <c:v>1486</c:v>
                </c:pt>
                <c:pt idx="244">
                  <c:v>1487</c:v>
                </c:pt>
                <c:pt idx="245">
                  <c:v>1488</c:v>
                </c:pt>
                <c:pt idx="246">
                  <c:v>1489</c:v>
                </c:pt>
                <c:pt idx="247">
                  <c:v>1490</c:v>
                </c:pt>
                <c:pt idx="248">
                  <c:v>1491</c:v>
                </c:pt>
                <c:pt idx="249">
                  <c:v>1492</c:v>
                </c:pt>
                <c:pt idx="250">
                  <c:v>1493</c:v>
                </c:pt>
                <c:pt idx="251">
                  <c:v>1494</c:v>
                </c:pt>
                <c:pt idx="252">
                  <c:v>1495</c:v>
                </c:pt>
                <c:pt idx="253">
                  <c:v>1496</c:v>
                </c:pt>
                <c:pt idx="254">
                  <c:v>1497</c:v>
                </c:pt>
                <c:pt idx="255">
                  <c:v>1498</c:v>
                </c:pt>
                <c:pt idx="256">
                  <c:v>1499</c:v>
                </c:pt>
                <c:pt idx="257">
                  <c:v>1500</c:v>
                </c:pt>
                <c:pt idx="258">
                  <c:v>1501</c:v>
                </c:pt>
                <c:pt idx="259">
                  <c:v>1502</c:v>
                </c:pt>
                <c:pt idx="260">
                  <c:v>1503</c:v>
                </c:pt>
                <c:pt idx="261">
                  <c:v>1504</c:v>
                </c:pt>
                <c:pt idx="262">
                  <c:v>1505</c:v>
                </c:pt>
                <c:pt idx="263">
                  <c:v>1506</c:v>
                </c:pt>
                <c:pt idx="264">
                  <c:v>1507</c:v>
                </c:pt>
                <c:pt idx="265">
                  <c:v>1508</c:v>
                </c:pt>
                <c:pt idx="266">
                  <c:v>1509</c:v>
                </c:pt>
                <c:pt idx="267">
                  <c:v>1510</c:v>
                </c:pt>
                <c:pt idx="268">
                  <c:v>1511</c:v>
                </c:pt>
                <c:pt idx="269">
                  <c:v>1512</c:v>
                </c:pt>
                <c:pt idx="270">
                  <c:v>1513</c:v>
                </c:pt>
                <c:pt idx="271">
                  <c:v>1514</c:v>
                </c:pt>
                <c:pt idx="272">
                  <c:v>1515</c:v>
                </c:pt>
                <c:pt idx="273">
                  <c:v>1516</c:v>
                </c:pt>
                <c:pt idx="274">
                  <c:v>1517</c:v>
                </c:pt>
                <c:pt idx="275">
                  <c:v>1518</c:v>
                </c:pt>
                <c:pt idx="276">
                  <c:v>1519</c:v>
                </c:pt>
                <c:pt idx="277">
                  <c:v>1520</c:v>
                </c:pt>
                <c:pt idx="278">
                  <c:v>1521</c:v>
                </c:pt>
                <c:pt idx="279">
                  <c:v>1522</c:v>
                </c:pt>
                <c:pt idx="280">
                  <c:v>1523</c:v>
                </c:pt>
                <c:pt idx="281">
                  <c:v>1524</c:v>
                </c:pt>
                <c:pt idx="282">
                  <c:v>1525</c:v>
                </c:pt>
                <c:pt idx="283">
                  <c:v>1526</c:v>
                </c:pt>
                <c:pt idx="284">
                  <c:v>1527</c:v>
                </c:pt>
              </c:numCache>
            </c:numRef>
          </c:xVal>
          <c:yVal>
            <c:numRef>
              <c:f>Graph!$G$1245:$G$1527</c:f>
              <c:numCache>
                <c:formatCode>General</c:formatCode>
                <c:ptCount val="28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8CE-4C23-B199-229FE9C85FCC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Graph!$A$1244:$A$1528</c:f>
              <c:numCache>
                <c:formatCode>General</c:formatCode>
                <c:ptCount val="285"/>
                <c:pt idx="0">
                  <c:v>1243</c:v>
                </c:pt>
                <c:pt idx="1">
                  <c:v>1244</c:v>
                </c:pt>
                <c:pt idx="2">
                  <c:v>1245</c:v>
                </c:pt>
                <c:pt idx="3">
                  <c:v>1246</c:v>
                </c:pt>
                <c:pt idx="4">
                  <c:v>1247</c:v>
                </c:pt>
                <c:pt idx="5">
                  <c:v>1248</c:v>
                </c:pt>
                <c:pt idx="6">
                  <c:v>1249</c:v>
                </c:pt>
                <c:pt idx="7">
                  <c:v>1250</c:v>
                </c:pt>
                <c:pt idx="8">
                  <c:v>1251</c:v>
                </c:pt>
                <c:pt idx="9">
                  <c:v>1252</c:v>
                </c:pt>
                <c:pt idx="10">
                  <c:v>1253</c:v>
                </c:pt>
                <c:pt idx="11">
                  <c:v>1254</c:v>
                </c:pt>
                <c:pt idx="12">
                  <c:v>1255</c:v>
                </c:pt>
                <c:pt idx="13">
                  <c:v>1256</c:v>
                </c:pt>
                <c:pt idx="14">
                  <c:v>1257</c:v>
                </c:pt>
                <c:pt idx="15">
                  <c:v>1258</c:v>
                </c:pt>
                <c:pt idx="16">
                  <c:v>1259</c:v>
                </c:pt>
                <c:pt idx="17">
                  <c:v>1260</c:v>
                </c:pt>
                <c:pt idx="18">
                  <c:v>1261</c:v>
                </c:pt>
                <c:pt idx="19">
                  <c:v>1262</c:v>
                </c:pt>
                <c:pt idx="20">
                  <c:v>1263</c:v>
                </c:pt>
                <c:pt idx="21">
                  <c:v>1264</c:v>
                </c:pt>
                <c:pt idx="22">
                  <c:v>1265</c:v>
                </c:pt>
                <c:pt idx="23">
                  <c:v>1266</c:v>
                </c:pt>
                <c:pt idx="24">
                  <c:v>1267</c:v>
                </c:pt>
                <c:pt idx="25">
                  <c:v>1268</c:v>
                </c:pt>
                <c:pt idx="26">
                  <c:v>1269</c:v>
                </c:pt>
                <c:pt idx="27">
                  <c:v>1270</c:v>
                </c:pt>
                <c:pt idx="28">
                  <c:v>1271</c:v>
                </c:pt>
                <c:pt idx="29">
                  <c:v>1272</c:v>
                </c:pt>
                <c:pt idx="30">
                  <c:v>1273</c:v>
                </c:pt>
                <c:pt idx="31">
                  <c:v>1274</c:v>
                </c:pt>
                <c:pt idx="32">
                  <c:v>1275</c:v>
                </c:pt>
                <c:pt idx="33">
                  <c:v>1276</c:v>
                </c:pt>
                <c:pt idx="34">
                  <c:v>1277</c:v>
                </c:pt>
                <c:pt idx="35">
                  <c:v>1278</c:v>
                </c:pt>
                <c:pt idx="36">
                  <c:v>1279</c:v>
                </c:pt>
                <c:pt idx="37">
                  <c:v>1280</c:v>
                </c:pt>
                <c:pt idx="38">
                  <c:v>1281</c:v>
                </c:pt>
                <c:pt idx="39">
                  <c:v>1282</c:v>
                </c:pt>
                <c:pt idx="40">
                  <c:v>1283</c:v>
                </c:pt>
                <c:pt idx="41">
                  <c:v>1284</c:v>
                </c:pt>
                <c:pt idx="42">
                  <c:v>1285</c:v>
                </c:pt>
                <c:pt idx="43">
                  <c:v>1286</c:v>
                </c:pt>
                <c:pt idx="44">
                  <c:v>1287</c:v>
                </c:pt>
                <c:pt idx="45">
                  <c:v>1288</c:v>
                </c:pt>
                <c:pt idx="46">
                  <c:v>1289</c:v>
                </c:pt>
                <c:pt idx="47">
                  <c:v>1290</c:v>
                </c:pt>
                <c:pt idx="48">
                  <c:v>1291</c:v>
                </c:pt>
                <c:pt idx="49">
                  <c:v>1292</c:v>
                </c:pt>
                <c:pt idx="50">
                  <c:v>1293</c:v>
                </c:pt>
                <c:pt idx="51">
                  <c:v>1294</c:v>
                </c:pt>
                <c:pt idx="52">
                  <c:v>1295</c:v>
                </c:pt>
                <c:pt idx="53">
                  <c:v>1296</c:v>
                </c:pt>
                <c:pt idx="54">
                  <c:v>1297</c:v>
                </c:pt>
                <c:pt idx="55">
                  <c:v>1298</c:v>
                </c:pt>
                <c:pt idx="56">
                  <c:v>1299</c:v>
                </c:pt>
                <c:pt idx="57">
                  <c:v>1300</c:v>
                </c:pt>
                <c:pt idx="58">
                  <c:v>1301</c:v>
                </c:pt>
                <c:pt idx="59">
                  <c:v>1302</c:v>
                </c:pt>
                <c:pt idx="60">
                  <c:v>1303</c:v>
                </c:pt>
                <c:pt idx="61">
                  <c:v>1304</c:v>
                </c:pt>
                <c:pt idx="62">
                  <c:v>1305</c:v>
                </c:pt>
                <c:pt idx="63">
                  <c:v>1306</c:v>
                </c:pt>
                <c:pt idx="64">
                  <c:v>1307</c:v>
                </c:pt>
                <c:pt idx="65">
                  <c:v>1308</c:v>
                </c:pt>
                <c:pt idx="66">
                  <c:v>1309</c:v>
                </c:pt>
                <c:pt idx="67">
                  <c:v>1310</c:v>
                </c:pt>
                <c:pt idx="68">
                  <c:v>1311</c:v>
                </c:pt>
                <c:pt idx="69">
                  <c:v>1312</c:v>
                </c:pt>
                <c:pt idx="70">
                  <c:v>1313</c:v>
                </c:pt>
                <c:pt idx="71">
                  <c:v>1314</c:v>
                </c:pt>
                <c:pt idx="72">
                  <c:v>1315</c:v>
                </c:pt>
                <c:pt idx="73">
                  <c:v>1316</c:v>
                </c:pt>
                <c:pt idx="74">
                  <c:v>1317</c:v>
                </c:pt>
                <c:pt idx="75">
                  <c:v>1318</c:v>
                </c:pt>
                <c:pt idx="76">
                  <c:v>1319</c:v>
                </c:pt>
                <c:pt idx="77">
                  <c:v>1320</c:v>
                </c:pt>
                <c:pt idx="78">
                  <c:v>1321</c:v>
                </c:pt>
                <c:pt idx="79">
                  <c:v>1322</c:v>
                </c:pt>
                <c:pt idx="80">
                  <c:v>1323</c:v>
                </c:pt>
                <c:pt idx="81">
                  <c:v>1324</c:v>
                </c:pt>
                <c:pt idx="82">
                  <c:v>1325</c:v>
                </c:pt>
                <c:pt idx="83">
                  <c:v>1326</c:v>
                </c:pt>
                <c:pt idx="84">
                  <c:v>1327</c:v>
                </c:pt>
                <c:pt idx="85">
                  <c:v>1328</c:v>
                </c:pt>
                <c:pt idx="86">
                  <c:v>1329</c:v>
                </c:pt>
                <c:pt idx="87">
                  <c:v>1330</c:v>
                </c:pt>
                <c:pt idx="88">
                  <c:v>1331</c:v>
                </c:pt>
                <c:pt idx="89">
                  <c:v>1332</c:v>
                </c:pt>
                <c:pt idx="90">
                  <c:v>1333</c:v>
                </c:pt>
                <c:pt idx="91">
                  <c:v>1334</c:v>
                </c:pt>
                <c:pt idx="92">
                  <c:v>1335</c:v>
                </c:pt>
                <c:pt idx="93">
                  <c:v>1336</c:v>
                </c:pt>
                <c:pt idx="94">
                  <c:v>1337</c:v>
                </c:pt>
                <c:pt idx="95">
                  <c:v>1338</c:v>
                </c:pt>
                <c:pt idx="96">
                  <c:v>1339</c:v>
                </c:pt>
                <c:pt idx="97">
                  <c:v>1340</c:v>
                </c:pt>
                <c:pt idx="98">
                  <c:v>1341</c:v>
                </c:pt>
                <c:pt idx="99">
                  <c:v>1342</c:v>
                </c:pt>
                <c:pt idx="100">
                  <c:v>1343</c:v>
                </c:pt>
                <c:pt idx="101">
                  <c:v>1344</c:v>
                </c:pt>
                <c:pt idx="102">
                  <c:v>1345</c:v>
                </c:pt>
                <c:pt idx="103">
                  <c:v>1346</c:v>
                </c:pt>
                <c:pt idx="104">
                  <c:v>1347</c:v>
                </c:pt>
                <c:pt idx="105">
                  <c:v>1348</c:v>
                </c:pt>
                <c:pt idx="106">
                  <c:v>1349</c:v>
                </c:pt>
                <c:pt idx="107">
                  <c:v>1350</c:v>
                </c:pt>
                <c:pt idx="108">
                  <c:v>1351</c:v>
                </c:pt>
                <c:pt idx="109">
                  <c:v>1352</c:v>
                </c:pt>
                <c:pt idx="110">
                  <c:v>1353</c:v>
                </c:pt>
                <c:pt idx="111">
                  <c:v>1354</c:v>
                </c:pt>
                <c:pt idx="112">
                  <c:v>1355</c:v>
                </c:pt>
                <c:pt idx="113">
                  <c:v>1356</c:v>
                </c:pt>
                <c:pt idx="114">
                  <c:v>1357</c:v>
                </c:pt>
                <c:pt idx="115">
                  <c:v>1358</c:v>
                </c:pt>
                <c:pt idx="116">
                  <c:v>1359</c:v>
                </c:pt>
                <c:pt idx="117">
                  <c:v>1360</c:v>
                </c:pt>
                <c:pt idx="118">
                  <c:v>1361</c:v>
                </c:pt>
                <c:pt idx="119">
                  <c:v>1362</c:v>
                </c:pt>
                <c:pt idx="120">
                  <c:v>1363</c:v>
                </c:pt>
                <c:pt idx="121">
                  <c:v>1364</c:v>
                </c:pt>
                <c:pt idx="122">
                  <c:v>1365</c:v>
                </c:pt>
                <c:pt idx="123">
                  <c:v>1366</c:v>
                </c:pt>
                <c:pt idx="124">
                  <c:v>1367</c:v>
                </c:pt>
                <c:pt idx="125">
                  <c:v>1368</c:v>
                </c:pt>
                <c:pt idx="126">
                  <c:v>1369</c:v>
                </c:pt>
                <c:pt idx="127">
                  <c:v>1370</c:v>
                </c:pt>
                <c:pt idx="128">
                  <c:v>1371</c:v>
                </c:pt>
                <c:pt idx="129">
                  <c:v>1372</c:v>
                </c:pt>
                <c:pt idx="130">
                  <c:v>1373</c:v>
                </c:pt>
                <c:pt idx="131">
                  <c:v>1374</c:v>
                </c:pt>
                <c:pt idx="132">
                  <c:v>1375</c:v>
                </c:pt>
                <c:pt idx="133">
                  <c:v>1376</c:v>
                </c:pt>
                <c:pt idx="134">
                  <c:v>1377</c:v>
                </c:pt>
                <c:pt idx="135">
                  <c:v>1378</c:v>
                </c:pt>
                <c:pt idx="136">
                  <c:v>1379</c:v>
                </c:pt>
                <c:pt idx="137">
                  <c:v>1380</c:v>
                </c:pt>
                <c:pt idx="138">
                  <c:v>1381</c:v>
                </c:pt>
                <c:pt idx="139">
                  <c:v>1382</c:v>
                </c:pt>
                <c:pt idx="140">
                  <c:v>1383</c:v>
                </c:pt>
                <c:pt idx="141">
                  <c:v>1384</c:v>
                </c:pt>
                <c:pt idx="142">
                  <c:v>1385</c:v>
                </c:pt>
                <c:pt idx="143">
                  <c:v>1386</c:v>
                </c:pt>
                <c:pt idx="144">
                  <c:v>1387</c:v>
                </c:pt>
                <c:pt idx="145">
                  <c:v>1388</c:v>
                </c:pt>
                <c:pt idx="146">
                  <c:v>1389</c:v>
                </c:pt>
                <c:pt idx="147">
                  <c:v>1390</c:v>
                </c:pt>
                <c:pt idx="148">
                  <c:v>1391</c:v>
                </c:pt>
                <c:pt idx="149">
                  <c:v>1392</c:v>
                </c:pt>
                <c:pt idx="150">
                  <c:v>1393</c:v>
                </c:pt>
                <c:pt idx="151">
                  <c:v>1394</c:v>
                </c:pt>
                <c:pt idx="152">
                  <c:v>1395</c:v>
                </c:pt>
                <c:pt idx="153">
                  <c:v>1396</c:v>
                </c:pt>
                <c:pt idx="154">
                  <c:v>1397</c:v>
                </c:pt>
                <c:pt idx="155">
                  <c:v>1398</c:v>
                </c:pt>
                <c:pt idx="156">
                  <c:v>1399</c:v>
                </c:pt>
                <c:pt idx="157">
                  <c:v>1400</c:v>
                </c:pt>
                <c:pt idx="158">
                  <c:v>1401</c:v>
                </c:pt>
                <c:pt idx="159">
                  <c:v>1402</c:v>
                </c:pt>
                <c:pt idx="160">
                  <c:v>1403</c:v>
                </c:pt>
                <c:pt idx="161">
                  <c:v>1404</c:v>
                </c:pt>
                <c:pt idx="162">
                  <c:v>1405</c:v>
                </c:pt>
                <c:pt idx="163">
                  <c:v>1406</c:v>
                </c:pt>
                <c:pt idx="164">
                  <c:v>1407</c:v>
                </c:pt>
                <c:pt idx="165">
                  <c:v>1408</c:v>
                </c:pt>
                <c:pt idx="166">
                  <c:v>1409</c:v>
                </c:pt>
                <c:pt idx="167">
                  <c:v>1410</c:v>
                </c:pt>
                <c:pt idx="168">
                  <c:v>1411</c:v>
                </c:pt>
                <c:pt idx="169">
                  <c:v>1412</c:v>
                </c:pt>
                <c:pt idx="170">
                  <c:v>1413</c:v>
                </c:pt>
                <c:pt idx="171">
                  <c:v>1414</c:v>
                </c:pt>
                <c:pt idx="172">
                  <c:v>1415</c:v>
                </c:pt>
                <c:pt idx="173">
                  <c:v>1416</c:v>
                </c:pt>
                <c:pt idx="174">
                  <c:v>1417</c:v>
                </c:pt>
                <c:pt idx="175">
                  <c:v>1418</c:v>
                </c:pt>
                <c:pt idx="176">
                  <c:v>1419</c:v>
                </c:pt>
                <c:pt idx="177">
                  <c:v>1420</c:v>
                </c:pt>
                <c:pt idx="178">
                  <c:v>1421</c:v>
                </c:pt>
                <c:pt idx="179">
                  <c:v>1422</c:v>
                </c:pt>
                <c:pt idx="180">
                  <c:v>1423</c:v>
                </c:pt>
                <c:pt idx="181">
                  <c:v>1424</c:v>
                </c:pt>
                <c:pt idx="182">
                  <c:v>1425</c:v>
                </c:pt>
                <c:pt idx="183">
                  <c:v>1426</c:v>
                </c:pt>
                <c:pt idx="184">
                  <c:v>1427</c:v>
                </c:pt>
                <c:pt idx="185">
                  <c:v>1428</c:v>
                </c:pt>
                <c:pt idx="186">
                  <c:v>1429</c:v>
                </c:pt>
                <c:pt idx="187">
                  <c:v>1430</c:v>
                </c:pt>
                <c:pt idx="188">
                  <c:v>1431</c:v>
                </c:pt>
                <c:pt idx="189">
                  <c:v>1432</c:v>
                </c:pt>
                <c:pt idx="190">
                  <c:v>1433</c:v>
                </c:pt>
                <c:pt idx="191">
                  <c:v>1434</c:v>
                </c:pt>
                <c:pt idx="192">
                  <c:v>1435</c:v>
                </c:pt>
                <c:pt idx="193">
                  <c:v>1436</c:v>
                </c:pt>
                <c:pt idx="194">
                  <c:v>1437</c:v>
                </c:pt>
                <c:pt idx="195">
                  <c:v>1438</c:v>
                </c:pt>
                <c:pt idx="196">
                  <c:v>1439</c:v>
                </c:pt>
                <c:pt idx="197">
                  <c:v>1440</c:v>
                </c:pt>
                <c:pt idx="198">
                  <c:v>1441</c:v>
                </c:pt>
                <c:pt idx="199">
                  <c:v>1442</c:v>
                </c:pt>
                <c:pt idx="200">
                  <c:v>1443</c:v>
                </c:pt>
                <c:pt idx="201">
                  <c:v>1444</c:v>
                </c:pt>
                <c:pt idx="202">
                  <c:v>1445</c:v>
                </c:pt>
                <c:pt idx="203">
                  <c:v>1446</c:v>
                </c:pt>
                <c:pt idx="204">
                  <c:v>1447</c:v>
                </c:pt>
                <c:pt idx="205">
                  <c:v>1448</c:v>
                </c:pt>
                <c:pt idx="206">
                  <c:v>1449</c:v>
                </c:pt>
                <c:pt idx="207">
                  <c:v>1450</c:v>
                </c:pt>
                <c:pt idx="208">
                  <c:v>1451</c:v>
                </c:pt>
                <c:pt idx="209">
                  <c:v>1452</c:v>
                </c:pt>
                <c:pt idx="210">
                  <c:v>1453</c:v>
                </c:pt>
                <c:pt idx="211">
                  <c:v>1454</c:v>
                </c:pt>
                <c:pt idx="212">
                  <c:v>1455</c:v>
                </c:pt>
                <c:pt idx="213">
                  <c:v>1456</c:v>
                </c:pt>
                <c:pt idx="214">
                  <c:v>1457</c:v>
                </c:pt>
                <c:pt idx="215">
                  <c:v>1458</c:v>
                </c:pt>
                <c:pt idx="216">
                  <c:v>1459</c:v>
                </c:pt>
                <c:pt idx="217">
                  <c:v>1460</c:v>
                </c:pt>
                <c:pt idx="218">
                  <c:v>1461</c:v>
                </c:pt>
                <c:pt idx="219">
                  <c:v>1462</c:v>
                </c:pt>
                <c:pt idx="220">
                  <c:v>1463</c:v>
                </c:pt>
                <c:pt idx="221">
                  <c:v>1464</c:v>
                </c:pt>
                <c:pt idx="222">
                  <c:v>1465</c:v>
                </c:pt>
                <c:pt idx="223">
                  <c:v>1466</c:v>
                </c:pt>
                <c:pt idx="224">
                  <c:v>1467</c:v>
                </c:pt>
                <c:pt idx="225">
                  <c:v>1468</c:v>
                </c:pt>
                <c:pt idx="226">
                  <c:v>1469</c:v>
                </c:pt>
                <c:pt idx="227">
                  <c:v>1470</c:v>
                </c:pt>
                <c:pt idx="228">
                  <c:v>1471</c:v>
                </c:pt>
                <c:pt idx="229">
                  <c:v>1472</c:v>
                </c:pt>
                <c:pt idx="230">
                  <c:v>1473</c:v>
                </c:pt>
                <c:pt idx="231">
                  <c:v>1474</c:v>
                </c:pt>
                <c:pt idx="232">
                  <c:v>1475</c:v>
                </c:pt>
                <c:pt idx="233">
                  <c:v>1476</c:v>
                </c:pt>
                <c:pt idx="234">
                  <c:v>1477</c:v>
                </c:pt>
                <c:pt idx="235">
                  <c:v>1478</c:v>
                </c:pt>
                <c:pt idx="236">
                  <c:v>1479</c:v>
                </c:pt>
                <c:pt idx="237">
                  <c:v>1480</c:v>
                </c:pt>
                <c:pt idx="238">
                  <c:v>1481</c:v>
                </c:pt>
                <c:pt idx="239">
                  <c:v>1482</c:v>
                </c:pt>
                <c:pt idx="240">
                  <c:v>1483</c:v>
                </c:pt>
                <c:pt idx="241">
                  <c:v>1484</c:v>
                </c:pt>
                <c:pt idx="242">
                  <c:v>1485</c:v>
                </c:pt>
                <c:pt idx="243">
                  <c:v>1486</c:v>
                </c:pt>
                <c:pt idx="244">
                  <c:v>1487</c:v>
                </c:pt>
                <c:pt idx="245">
                  <c:v>1488</c:v>
                </c:pt>
                <c:pt idx="246">
                  <c:v>1489</c:v>
                </c:pt>
                <c:pt idx="247">
                  <c:v>1490</c:v>
                </c:pt>
                <c:pt idx="248">
                  <c:v>1491</c:v>
                </c:pt>
                <c:pt idx="249">
                  <c:v>1492</c:v>
                </c:pt>
                <c:pt idx="250">
                  <c:v>1493</c:v>
                </c:pt>
                <c:pt idx="251">
                  <c:v>1494</c:v>
                </c:pt>
                <c:pt idx="252">
                  <c:v>1495</c:v>
                </c:pt>
                <c:pt idx="253">
                  <c:v>1496</c:v>
                </c:pt>
                <c:pt idx="254">
                  <c:v>1497</c:v>
                </c:pt>
                <c:pt idx="255">
                  <c:v>1498</c:v>
                </c:pt>
                <c:pt idx="256">
                  <c:v>1499</c:v>
                </c:pt>
                <c:pt idx="257">
                  <c:v>1500</c:v>
                </c:pt>
                <c:pt idx="258">
                  <c:v>1501</c:v>
                </c:pt>
                <c:pt idx="259">
                  <c:v>1502</c:v>
                </c:pt>
                <c:pt idx="260">
                  <c:v>1503</c:v>
                </c:pt>
                <c:pt idx="261">
                  <c:v>1504</c:v>
                </c:pt>
                <c:pt idx="262">
                  <c:v>1505</c:v>
                </c:pt>
                <c:pt idx="263">
                  <c:v>1506</c:v>
                </c:pt>
                <c:pt idx="264">
                  <c:v>1507</c:v>
                </c:pt>
                <c:pt idx="265">
                  <c:v>1508</c:v>
                </c:pt>
                <c:pt idx="266">
                  <c:v>1509</c:v>
                </c:pt>
                <c:pt idx="267">
                  <c:v>1510</c:v>
                </c:pt>
                <c:pt idx="268">
                  <c:v>1511</c:v>
                </c:pt>
                <c:pt idx="269">
                  <c:v>1512</c:v>
                </c:pt>
                <c:pt idx="270">
                  <c:v>1513</c:v>
                </c:pt>
                <c:pt idx="271">
                  <c:v>1514</c:v>
                </c:pt>
                <c:pt idx="272">
                  <c:v>1515</c:v>
                </c:pt>
                <c:pt idx="273">
                  <c:v>1516</c:v>
                </c:pt>
                <c:pt idx="274">
                  <c:v>1517</c:v>
                </c:pt>
                <c:pt idx="275">
                  <c:v>1518</c:v>
                </c:pt>
                <c:pt idx="276">
                  <c:v>1519</c:v>
                </c:pt>
                <c:pt idx="277">
                  <c:v>1520</c:v>
                </c:pt>
                <c:pt idx="278">
                  <c:v>1521</c:v>
                </c:pt>
                <c:pt idx="279">
                  <c:v>1522</c:v>
                </c:pt>
                <c:pt idx="280">
                  <c:v>1523</c:v>
                </c:pt>
                <c:pt idx="281">
                  <c:v>1524</c:v>
                </c:pt>
                <c:pt idx="282">
                  <c:v>1525</c:v>
                </c:pt>
                <c:pt idx="283">
                  <c:v>1526</c:v>
                </c:pt>
                <c:pt idx="284">
                  <c:v>1527</c:v>
                </c:pt>
              </c:numCache>
            </c:numRef>
          </c:xVal>
          <c:yVal>
            <c:numRef>
              <c:f>Graph!$H$1245:$H$1527</c:f>
              <c:numCache>
                <c:formatCode>General</c:formatCode>
                <c:ptCount val="28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8CE-4C23-B199-229FE9C85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430655"/>
        <c:axId val="1657431135"/>
      </c:scatterChart>
      <c:valAx>
        <c:axId val="1657430655"/>
        <c:scaling>
          <c:orientation val="minMax"/>
          <c:max val="1527"/>
          <c:min val="1243"/>
        </c:scaling>
        <c:delete val="0"/>
        <c:axPos val="b"/>
        <c:numFmt formatCode="General" sourceLinked="1"/>
        <c:majorTickMark val="out"/>
        <c:minorTickMark val="none"/>
        <c:tickLblPos val="nextTo"/>
        <c:crossAx val="1657431135"/>
        <c:crosses val="autoZero"/>
        <c:crossBetween val="midCat"/>
      </c:valAx>
      <c:valAx>
        <c:axId val="165743113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574306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Graph!$A$1530:$A$1800</c:f>
              <c:numCache>
                <c:formatCode>General</c:formatCode>
                <c:ptCount val="271"/>
                <c:pt idx="0">
                  <c:v>1529</c:v>
                </c:pt>
                <c:pt idx="1">
                  <c:v>1530</c:v>
                </c:pt>
                <c:pt idx="2">
                  <c:v>1531</c:v>
                </c:pt>
                <c:pt idx="3">
                  <c:v>1532</c:v>
                </c:pt>
                <c:pt idx="4">
                  <c:v>1533</c:v>
                </c:pt>
                <c:pt idx="5">
                  <c:v>1534</c:v>
                </c:pt>
                <c:pt idx="6">
                  <c:v>1535</c:v>
                </c:pt>
                <c:pt idx="7">
                  <c:v>1536</c:v>
                </c:pt>
                <c:pt idx="8">
                  <c:v>1537</c:v>
                </c:pt>
                <c:pt idx="9">
                  <c:v>1538</c:v>
                </c:pt>
                <c:pt idx="10">
                  <c:v>1539</c:v>
                </c:pt>
                <c:pt idx="11">
                  <c:v>1540</c:v>
                </c:pt>
                <c:pt idx="12">
                  <c:v>1541</c:v>
                </c:pt>
                <c:pt idx="13">
                  <c:v>1542</c:v>
                </c:pt>
                <c:pt idx="14">
                  <c:v>1543</c:v>
                </c:pt>
                <c:pt idx="15">
                  <c:v>1544</c:v>
                </c:pt>
                <c:pt idx="16">
                  <c:v>1545</c:v>
                </c:pt>
                <c:pt idx="17">
                  <c:v>1546</c:v>
                </c:pt>
                <c:pt idx="18">
                  <c:v>1547</c:v>
                </c:pt>
                <c:pt idx="19">
                  <c:v>1548</c:v>
                </c:pt>
                <c:pt idx="20">
                  <c:v>1549</c:v>
                </c:pt>
                <c:pt idx="21">
                  <c:v>1550</c:v>
                </c:pt>
                <c:pt idx="22">
                  <c:v>1551</c:v>
                </c:pt>
                <c:pt idx="23">
                  <c:v>1552</c:v>
                </c:pt>
                <c:pt idx="24">
                  <c:v>1553</c:v>
                </c:pt>
                <c:pt idx="25">
                  <c:v>1554</c:v>
                </c:pt>
                <c:pt idx="26">
                  <c:v>1555</c:v>
                </c:pt>
                <c:pt idx="27">
                  <c:v>1556</c:v>
                </c:pt>
                <c:pt idx="28">
                  <c:v>1557</c:v>
                </c:pt>
                <c:pt idx="29">
                  <c:v>1558</c:v>
                </c:pt>
                <c:pt idx="30">
                  <c:v>1559</c:v>
                </c:pt>
                <c:pt idx="31">
                  <c:v>1560</c:v>
                </c:pt>
                <c:pt idx="32">
                  <c:v>1561</c:v>
                </c:pt>
                <c:pt idx="33">
                  <c:v>1562</c:v>
                </c:pt>
                <c:pt idx="34">
                  <c:v>1563</c:v>
                </c:pt>
                <c:pt idx="35">
                  <c:v>1564</c:v>
                </c:pt>
                <c:pt idx="36">
                  <c:v>1565</c:v>
                </c:pt>
                <c:pt idx="37">
                  <c:v>1566</c:v>
                </c:pt>
                <c:pt idx="38">
                  <c:v>1567</c:v>
                </c:pt>
                <c:pt idx="39">
                  <c:v>1568</c:v>
                </c:pt>
                <c:pt idx="40">
                  <c:v>1569</c:v>
                </c:pt>
                <c:pt idx="41">
                  <c:v>1570</c:v>
                </c:pt>
                <c:pt idx="42">
                  <c:v>1571</c:v>
                </c:pt>
                <c:pt idx="43">
                  <c:v>1572</c:v>
                </c:pt>
                <c:pt idx="44">
                  <c:v>1573</c:v>
                </c:pt>
                <c:pt idx="45">
                  <c:v>1574</c:v>
                </c:pt>
                <c:pt idx="46">
                  <c:v>1575</c:v>
                </c:pt>
                <c:pt idx="47">
                  <c:v>1576</c:v>
                </c:pt>
                <c:pt idx="48">
                  <c:v>1577</c:v>
                </c:pt>
                <c:pt idx="49">
                  <c:v>1578</c:v>
                </c:pt>
                <c:pt idx="50">
                  <c:v>1579</c:v>
                </c:pt>
                <c:pt idx="51">
                  <c:v>1580</c:v>
                </c:pt>
                <c:pt idx="52">
                  <c:v>1581</c:v>
                </c:pt>
                <c:pt idx="53">
                  <c:v>1582</c:v>
                </c:pt>
                <c:pt idx="54">
                  <c:v>1583</c:v>
                </c:pt>
                <c:pt idx="55">
                  <c:v>1584</c:v>
                </c:pt>
                <c:pt idx="56">
                  <c:v>1585</c:v>
                </c:pt>
                <c:pt idx="57">
                  <c:v>1586</c:v>
                </c:pt>
                <c:pt idx="58">
                  <c:v>1587</c:v>
                </c:pt>
                <c:pt idx="59">
                  <c:v>1588</c:v>
                </c:pt>
                <c:pt idx="60">
                  <c:v>1589</c:v>
                </c:pt>
                <c:pt idx="61">
                  <c:v>1590</c:v>
                </c:pt>
                <c:pt idx="62">
                  <c:v>1591</c:v>
                </c:pt>
                <c:pt idx="63">
                  <c:v>1592</c:v>
                </c:pt>
                <c:pt idx="64">
                  <c:v>1593</c:v>
                </c:pt>
                <c:pt idx="65">
                  <c:v>1594</c:v>
                </c:pt>
                <c:pt idx="66">
                  <c:v>1595</c:v>
                </c:pt>
                <c:pt idx="67">
                  <c:v>1596</c:v>
                </c:pt>
                <c:pt idx="68">
                  <c:v>1597</c:v>
                </c:pt>
                <c:pt idx="69">
                  <c:v>1598</c:v>
                </c:pt>
                <c:pt idx="70">
                  <c:v>1599</c:v>
                </c:pt>
                <c:pt idx="71">
                  <c:v>1600</c:v>
                </c:pt>
                <c:pt idx="72">
                  <c:v>1601</c:v>
                </c:pt>
                <c:pt idx="73">
                  <c:v>1602</c:v>
                </c:pt>
                <c:pt idx="74">
                  <c:v>1603</c:v>
                </c:pt>
                <c:pt idx="75">
                  <c:v>1604</c:v>
                </c:pt>
                <c:pt idx="76">
                  <c:v>1605</c:v>
                </c:pt>
                <c:pt idx="77">
                  <c:v>1606</c:v>
                </c:pt>
                <c:pt idx="78">
                  <c:v>1607</c:v>
                </c:pt>
                <c:pt idx="79">
                  <c:v>1608</c:v>
                </c:pt>
                <c:pt idx="80">
                  <c:v>1609</c:v>
                </c:pt>
                <c:pt idx="81">
                  <c:v>1610</c:v>
                </c:pt>
                <c:pt idx="82">
                  <c:v>1611</c:v>
                </c:pt>
                <c:pt idx="83">
                  <c:v>1612</c:v>
                </c:pt>
                <c:pt idx="84">
                  <c:v>1613</c:v>
                </c:pt>
                <c:pt idx="85">
                  <c:v>1614</c:v>
                </c:pt>
                <c:pt idx="86">
                  <c:v>1615</c:v>
                </c:pt>
                <c:pt idx="87">
                  <c:v>1616</c:v>
                </c:pt>
                <c:pt idx="88">
                  <c:v>1617</c:v>
                </c:pt>
                <c:pt idx="89">
                  <c:v>1618</c:v>
                </c:pt>
                <c:pt idx="90">
                  <c:v>1619</c:v>
                </c:pt>
                <c:pt idx="91">
                  <c:v>1620</c:v>
                </c:pt>
                <c:pt idx="92">
                  <c:v>1621</c:v>
                </c:pt>
                <c:pt idx="93">
                  <c:v>1622</c:v>
                </c:pt>
                <c:pt idx="94">
                  <c:v>1623</c:v>
                </c:pt>
                <c:pt idx="95">
                  <c:v>1624</c:v>
                </c:pt>
                <c:pt idx="96">
                  <c:v>1625</c:v>
                </c:pt>
                <c:pt idx="97">
                  <c:v>1626</c:v>
                </c:pt>
                <c:pt idx="98">
                  <c:v>1627</c:v>
                </c:pt>
                <c:pt idx="99">
                  <c:v>1628</c:v>
                </c:pt>
                <c:pt idx="100">
                  <c:v>1629</c:v>
                </c:pt>
                <c:pt idx="101">
                  <c:v>1630</c:v>
                </c:pt>
                <c:pt idx="102">
                  <c:v>1631</c:v>
                </c:pt>
                <c:pt idx="103">
                  <c:v>1632</c:v>
                </c:pt>
                <c:pt idx="104">
                  <c:v>1633</c:v>
                </c:pt>
                <c:pt idx="105">
                  <c:v>1634</c:v>
                </c:pt>
                <c:pt idx="106">
                  <c:v>1635</c:v>
                </c:pt>
                <c:pt idx="107">
                  <c:v>1636</c:v>
                </c:pt>
                <c:pt idx="108">
                  <c:v>1637</c:v>
                </c:pt>
                <c:pt idx="109">
                  <c:v>1638</c:v>
                </c:pt>
                <c:pt idx="110">
                  <c:v>1639</c:v>
                </c:pt>
                <c:pt idx="111">
                  <c:v>1640</c:v>
                </c:pt>
                <c:pt idx="112">
                  <c:v>1641</c:v>
                </c:pt>
                <c:pt idx="113">
                  <c:v>1642</c:v>
                </c:pt>
                <c:pt idx="114">
                  <c:v>1643</c:v>
                </c:pt>
                <c:pt idx="115">
                  <c:v>1644</c:v>
                </c:pt>
                <c:pt idx="116">
                  <c:v>1645</c:v>
                </c:pt>
                <c:pt idx="117">
                  <c:v>1646</c:v>
                </c:pt>
                <c:pt idx="118">
                  <c:v>1647</c:v>
                </c:pt>
                <c:pt idx="119">
                  <c:v>1648</c:v>
                </c:pt>
                <c:pt idx="120">
                  <c:v>1649</c:v>
                </c:pt>
                <c:pt idx="121">
                  <c:v>1650</c:v>
                </c:pt>
                <c:pt idx="122">
                  <c:v>1651</c:v>
                </c:pt>
                <c:pt idx="123">
                  <c:v>1652</c:v>
                </c:pt>
                <c:pt idx="124">
                  <c:v>1653</c:v>
                </c:pt>
                <c:pt idx="125">
                  <c:v>1654</c:v>
                </c:pt>
                <c:pt idx="126">
                  <c:v>1655</c:v>
                </c:pt>
                <c:pt idx="127">
                  <c:v>1656</c:v>
                </c:pt>
                <c:pt idx="128">
                  <c:v>1657</c:v>
                </c:pt>
                <c:pt idx="129">
                  <c:v>1658</c:v>
                </c:pt>
                <c:pt idx="130">
                  <c:v>1659</c:v>
                </c:pt>
                <c:pt idx="131">
                  <c:v>1660</c:v>
                </c:pt>
                <c:pt idx="132">
                  <c:v>1661</c:v>
                </c:pt>
                <c:pt idx="133">
                  <c:v>1662</c:v>
                </c:pt>
                <c:pt idx="134">
                  <c:v>1663</c:v>
                </c:pt>
                <c:pt idx="135">
                  <c:v>1664</c:v>
                </c:pt>
                <c:pt idx="136">
                  <c:v>1665</c:v>
                </c:pt>
                <c:pt idx="137">
                  <c:v>1666</c:v>
                </c:pt>
                <c:pt idx="138">
                  <c:v>1667</c:v>
                </c:pt>
                <c:pt idx="139">
                  <c:v>1668</c:v>
                </c:pt>
                <c:pt idx="140">
                  <c:v>1669</c:v>
                </c:pt>
                <c:pt idx="141">
                  <c:v>1670</c:v>
                </c:pt>
                <c:pt idx="142">
                  <c:v>1671</c:v>
                </c:pt>
                <c:pt idx="143">
                  <c:v>1672</c:v>
                </c:pt>
                <c:pt idx="144">
                  <c:v>1673</c:v>
                </c:pt>
                <c:pt idx="145">
                  <c:v>1674</c:v>
                </c:pt>
                <c:pt idx="146">
                  <c:v>1675</c:v>
                </c:pt>
                <c:pt idx="147">
                  <c:v>1676</c:v>
                </c:pt>
                <c:pt idx="148">
                  <c:v>1677</c:v>
                </c:pt>
                <c:pt idx="149">
                  <c:v>1678</c:v>
                </c:pt>
                <c:pt idx="150">
                  <c:v>1679</c:v>
                </c:pt>
                <c:pt idx="151">
                  <c:v>1680</c:v>
                </c:pt>
                <c:pt idx="152">
                  <c:v>1681</c:v>
                </c:pt>
                <c:pt idx="153">
                  <c:v>1682</c:v>
                </c:pt>
                <c:pt idx="154">
                  <c:v>1683</c:v>
                </c:pt>
                <c:pt idx="155">
                  <c:v>1684</c:v>
                </c:pt>
                <c:pt idx="156">
                  <c:v>1685</c:v>
                </c:pt>
                <c:pt idx="157">
                  <c:v>1686</c:v>
                </c:pt>
                <c:pt idx="158">
                  <c:v>1687</c:v>
                </c:pt>
                <c:pt idx="159">
                  <c:v>1688</c:v>
                </c:pt>
                <c:pt idx="160">
                  <c:v>1689</c:v>
                </c:pt>
                <c:pt idx="161">
                  <c:v>1690</c:v>
                </c:pt>
                <c:pt idx="162">
                  <c:v>1691</c:v>
                </c:pt>
                <c:pt idx="163">
                  <c:v>1692</c:v>
                </c:pt>
                <c:pt idx="164">
                  <c:v>1693</c:v>
                </c:pt>
                <c:pt idx="165">
                  <c:v>1694</c:v>
                </c:pt>
                <c:pt idx="166">
                  <c:v>1695</c:v>
                </c:pt>
                <c:pt idx="167">
                  <c:v>1696</c:v>
                </c:pt>
                <c:pt idx="168">
                  <c:v>1697</c:v>
                </c:pt>
                <c:pt idx="169">
                  <c:v>1698</c:v>
                </c:pt>
                <c:pt idx="170">
                  <c:v>1699</c:v>
                </c:pt>
                <c:pt idx="171">
                  <c:v>1700</c:v>
                </c:pt>
                <c:pt idx="172">
                  <c:v>1701</c:v>
                </c:pt>
                <c:pt idx="173">
                  <c:v>1702</c:v>
                </c:pt>
                <c:pt idx="174">
                  <c:v>1703</c:v>
                </c:pt>
                <c:pt idx="175">
                  <c:v>1704</c:v>
                </c:pt>
                <c:pt idx="176">
                  <c:v>1705</c:v>
                </c:pt>
                <c:pt idx="177">
                  <c:v>1706</c:v>
                </c:pt>
                <c:pt idx="178">
                  <c:v>1707</c:v>
                </c:pt>
                <c:pt idx="179">
                  <c:v>1708</c:v>
                </c:pt>
                <c:pt idx="180">
                  <c:v>1709</c:v>
                </c:pt>
                <c:pt idx="181">
                  <c:v>1710</c:v>
                </c:pt>
                <c:pt idx="182">
                  <c:v>1711</c:v>
                </c:pt>
                <c:pt idx="183">
                  <c:v>1712</c:v>
                </c:pt>
                <c:pt idx="184">
                  <c:v>1713</c:v>
                </c:pt>
                <c:pt idx="185">
                  <c:v>1714</c:v>
                </c:pt>
                <c:pt idx="186">
                  <c:v>1715</c:v>
                </c:pt>
                <c:pt idx="187">
                  <c:v>1716</c:v>
                </c:pt>
                <c:pt idx="188">
                  <c:v>1717</c:v>
                </c:pt>
                <c:pt idx="189">
                  <c:v>1718</c:v>
                </c:pt>
                <c:pt idx="190">
                  <c:v>1719</c:v>
                </c:pt>
                <c:pt idx="191">
                  <c:v>1720</c:v>
                </c:pt>
                <c:pt idx="192">
                  <c:v>1721</c:v>
                </c:pt>
                <c:pt idx="193">
                  <c:v>1722</c:v>
                </c:pt>
                <c:pt idx="194">
                  <c:v>1723</c:v>
                </c:pt>
                <c:pt idx="195">
                  <c:v>1724</c:v>
                </c:pt>
                <c:pt idx="196">
                  <c:v>1725</c:v>
                </c:pt>
                <c:pt idx="197">
                  <c:v>1726</c:v>
                </c:pt>
                <c:pt idx="198">
                  <c:v>1727</c:v>
                </c:pt>
                <c:pt idx="199">
                  <c:v>1728</c:v>
                </c:pt>
                <c:pt idx="200">
                  <c:v>1729</c:v>
                </c:pt>
                <c:pt idx="201">
                  <c:v>1730</c:v>
                </c:pt>
                <c:pt idx="202">
                  <c:v>1731</c:v>
                </c:pt>
                <c:pt idx="203">
                  <c:v>1732</c:v>
                </c:pt>
                <c:pt idx="204">
                  <c:v>1733</c:v>
                </c:pt>
                <c:pt idx="205">
                  <c:v>1734</c:v>
                </c:pt>
                <c:pt idx="206">
                  <c:v>1735</c:v>
                </c:pt>
                <c:pt idx="207">
                  <c:v>1736</c:v>
                </c:pt>
                <c:pt idx="208">
                  <c:v>1737</c:v>
                </c:pt>
                <c:pt idx="209">
                  <c:v>1738</c:v>
                </c:pt>
                <c:pt idx="210">
                  <c:v>1739</c:v>
                </c:pt>
                <c:pt idx="211">
                  <c:v>1740</c:v>
                </c:pt>
                <c:pt idx="212">
                  <c:v>1741</c:v>
                </c:pt>
                <c:pt idx="213">
                  <c:v>1742</c:v>
                </c:pt>
                <c:pt idx="214">
                  <c:v>1743</c:v>
                </c:pt>
                <c:pt idx="215">
                  <c:v>1744</c:v>
                </c:pt>
                <c:pt idx="216">
                  <c:v>1745</c:v>
                </c:pt>
                <c:pt idx="217">
                  <c:v>1746</c:v>
                </c:pt>
                <c:pt idx="218">
                  <c:v>1747</c:v>
                </c:pt>
                <c:pt idx="219">
                  <c:v>1748</c:v>
                </c:pt>
                <c:pt idx="220">
                  <c:v>1749</c:v>
                </c:pt>
                <c:pt idx="221">
                  <c:v>1750</c:v>
                </c:pt>
                <c:pt idx="222">
                  <c:v>1751</c:v>
                </c:pt>
                <c:pt idx="223">
                  <c:v>1752</c:v>
                </c:pt>
                <c:pt idx="224">
                  <c:v>1753</c:v>
                </c:pt>
                <c:pt idx="225">
                  <c:v>1754</c:v>
                </c:pt>
                <c:pt idx="226">
                  <c:v>1755</c:v>
                </c:pt>
                <c:pt idx="227">
                  <c:v>1756</c:v>
                </c:pt>
                <c:pt idx="228">
                  <c:v>1757</c:v>
                </c:pt>
                <c:pt idx="229">
                  <c:v>1758</c:v>
                </c:pt>
                <c:pt idx="230">
                  <c:v>1759</c:v>
                </c:pt>
                <c:pt idx="231">
                  <c:v>1760</c:v>
                </c:pt>
                <c:pt idx="232">
                  <c:v>1761</c:v>
                </c:pt>
                <c:pt idx="233">
                  <c:v>1762</c:v>
                </c:pt>
                <c:pt idx="234">
                  <c:v>1763</c:v>
                </c:pt>
                <c:pt idx="235">
                  <c:v>1764</c:v>
                </c:pt>
                <c:pt idx="236">
                  <c:v>1765</c:v>
                </c:pt>
                <c:pt idx="237">
                  <c:v>1766</c:v>
                </c:pt>
                <c:pt idx="238">
                  <c:v>1767</c:v>
                </c:pt>
                <c:pt idx="239">
                  <c:v>1768</c:v>
                </c:pt>
                <c:pt idx="240">
                  <c:v>1769</c:v>
                </c:pt>
                <c:pt idx="241">
                  <c:v>1770</c:v>
                </c:pt>
                <c:pt idx="242">
                  <c:v>1771</c:v>
                </c:pt>
                <c:pt idx="243">
                  <c:v>1772</c:v>
                </c:pt>
                <c:pt idx="244">
                  <c:v>1773</c:v>
                </c:pt>
                <c:pt idx="245">
                  <c:v>1774</c:v>
                </c:pt>
                <c:pt idx="246">
                  <c:v>1775</c:v>
                </c:pt>
                <c:pt idx="247">
                  <c:v>1776</c:v>
                </c:pt>
                <c:pt idx="248">
                  <c:v>1777</c:v>
                </c:pt>
                <c:pt idx="249">
                  <c:v>1778</c:v>
                </c:pt>
                <c:pt idx="250">
                  <c:v>1779</c:v>
                </c:pt>
                <c:pt idx="251">
                  <c:v>1780</c:v>
                </c:pt>
                <c:pt idx="252">
                  <c:v>1781</c:v>
                </c:pt>
                <c:pt idx="253">
                  <c:v>1782</c:v>
                </c:pt>
                <c:pt idx="254">
                  <c:v>1783</c:v>
                </c:pt>
                <c:pt idx="255">
                  <c:v>1784</c:v>
                </c:pt>
                <c:pt idx="256">
                  <c:v>1785</c:v>
                </c:pt>
                <c:pt idx="257">
                  <c:v>1786</c:v>
                </c:pt>
                <c:pt idx="258">
                  <c:v>1787</c:v>
                </c:pt>
                <c:pt idx="259">
                  <c:v>1788</c:v>
                </c:pt>
                <c:pt idx="260">
                  <c:v>1789</c:v>
                </c:pt>
                <c:pt idx="261">
                  <c:v>1790</c:v>
                </c:pt>
                <c:pt idx="262">
                  <c:v>1791</c:v>
                </c:pt>
                <c:pt idx="263">
                  <c:v>1792</c:v>
                </c:pt>
                <c:pt idx="264">
                  <c:v>1793</c:v>
                </c:pt>
                <c:pt idx="265">
                  <c:v>1794</c:v>
                </c:pt>
                <c:pt idx="266">
                  <c:v>1795</c:v>
                </c:pt>
                <c:pt idx="267">
                  <c:v>1796</c:v>
                </c:pt>
                <c:pt idx="268">
                  <c:v>1797</c:v>
                </c:pt>
                <c:pt idx="269">
                  <c:v>1798</c:v>
                </c:pt>
                <c:pt idx="270">
                  <c:v>1799</c:v>
                </c:pt>
              </c:numCache>
            </c:numRef>
          </c:xVal>
          <c:yVal>
            <c:numRef>
              <c:f>Graph!$D$1531:$D$1799</c:f>
              <c:numCache>
                <c:formatCode>General</c:formatCode>
                <c:ptCount val="26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68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03-410A-8087-089F9C4FB000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Graph!$A$1530:$A$1800</c:f>
              <c:numCache>
                <c:formatCode>General</c:formatCode>
                <c:ptCount val="271"/>
                <c:pt idx="0">
                  <c:v>1529</c:v>
                </c:pt>
                <c:pt idx="1">
                  <c:v>1530</c:v>
                </c:pt>
                <c:pt idx="2">
                  <c:v>1531</c:v>
                </c:pt>
                <c:pt idx="3">
                  <c:v>1532</c:v>
                </c:pt>
                <c:pt idx="4">
                  <c:v>1533</c:v>
                </c:pt>
                <c:pt idx="5">
                  <c:v>1534</c:v>
                </c:pt>
                <c:pt idx="6">
                  <c:v>1535</c:v>
                </c:pt>
                <c:pt idx="7">
                  <c:v>1536</c:v>
                </c:pt>
                <c:pt idx="8">
                  <c:v>1537</c:v>
                </c:pt>
                <c:pt idx="9">
                  <c:v>1538</c:v>
                </c:pt>
                <c:pt idx="10">
                  <c:v>1539</c:v>
                </c:pt>
                <c:pt idx="11">
                  <c:v>1540</c:v>
                </c:pt>
                <c:pt idx="12">
                  <c:v>1541</c:v>
                </c:pt>
                <c:pt idx="13">
                  <c:v>1542</c:v>
                </c:pt>
                <c:pt idx="14">
                  <c:v>1543</c:v>
                </c:pt>
                <c:pt idx="15">
                  <c:v>1544</c:v>
                </c:pt>
                <c:pt idx="16">
                  <c:v>1545</c:v>
                </c:pt>
                <c:pt idx="17">
                  <c:v>1546</c:v>
                </c:pt>
                <c:pt idx="18">
                  <c:v>1547</c:v>
                </c:pt>
                <c:pt idx="19">
                  <c:v>1548</c:v>
                </c:pt>
                <c:pt idx="20">
                  <c:v>1549</c:v>
                </c:pt>
                <c:pt idx="21">
                  <c:v>1550</c:v>
                </c:pt>
                <c:pt idx="22">
                  <c:v>1551</c:v>
                </c:pt>
                <c:pt idx="23">
                  <c:v>1552</c:v>
                </c:pt>
                <c:pt idx="24">
                  <c:v>1553</c:v>
                </c:pt>
                <c:pt idx="25">
                  <c:v>1554</c:v>
                </c:pt>
                <c:pt idx="26">
                  <c:v>1555</c:v>
                </c:pt>
                <c:pt idx="27">
                  <c:v>1556</c:v>
                </c:pt>
                <c:pt idx="28">
                  <c:v>1557</c:v>
                </c:pt>
                <c:pt idx="29">
                  <c:v>1558</c:v>
                </c:pt>
                <c:pt idx="30">
                  <c:v>1559</c:v>
                </c:pt>
                <c:pt idx="31">
                  <c:v>1560</c:v>
                </c:pt>
                <c:pt idx="32">
                  <c:v>1561</c:v>
                </c:pt>
                <c:pt idx="33">
                  <c:v>1562</c:v>
                </c:pt>
                <c:pt idx="34">
                  <c:v>1563</c:v>
                </c:pt>
                <c:pt idx="35">
                  <c:v>1564</c:v>
                </c:pt>
                <c:pt idx="36">
                  <c:v>1565</c:v>
                </c:pt>
                <c:pt idx="37">
                  <c:v>1566</c:v>
                </c:pt>
                <c:pt idx="38">
                  <c:v>1567</c:v>
                </c:pt>
                <c:pt idx="39">
                  <c:v>1568</c:v>
                </c:pt>
                <c:pt idx="40">
                  <c:v>1569</c:v>
                </c:pt>
                <c:pt idx="41">
                  <c:v>1570</c:v>
                </c:pt>
                <c:pt idx="42">
                  <c:v>1571</c:v>
                </c:pt>
                <c:pt idx="43">
                  <c:v>1572</c:v>
                </c:pt>
                <c:pt idx="44">
                  <c:v>1573</c:v>
                </c:pt>
                <c:pt idx="45">
                  <c:v>1574</c:v>
                </c:pt>
                <c:pt idx="46">
                  <c:v>1575</c:v>
                </c:pt>
                <c:pt idx="47">
                  <c:v>1576</c:v>
                </c:pt>
                <c:pt idx="48">
                  <c:v>1577</c:v>
                </c:pt>
                <c:pt idx="49">
                  <c:v>1578</c:v>
                </c:pt>
                <c:pt idx="50">
                  <c:v>1579</c:v>
                </c:pt>
                <c:pt idx="51">
                  <c:v>1580</c:v>
                </c:pt>
                <c:pt idx="52">
                  <c:v>1581</c:v>
                </c:pt>
                <c:pt idx="53">
                  <c:v>1582</c:v>
                </c:pt>
                <c:pt idx="54">
                  <c:v>1583</c:v>
                </c:pt>
                <c:pt idx="55">
                  <c:v>1584</c:v>
                </c:pt>
                <c:pt idx="56">
                  <c:v>1585</c:v>
                </c:pt>
                <c:pt idx="57">
                  <c:v>1586</c:v>
                </c:pt>
                <c:pt idx="58">
                  <c:v>1587</c:v>
                </c:pt>
                <c:pt idx="59">
                  <c:v>1588</c:v>
                </c:pt>
                <c:pt idx="60">
                  <c:v>1589</c:v>
                </c:pt>
                <c:pt idx="61">
                  <c:v>1590</c:v>
                </c:pt>
                <c:pt idx="62">
                  <c:v>1591</c:v>
                </c:pt>
                <c:pt idx="63">
                  <c:v>1592</c:v>
                </c:pt>
                <c:pt idx="64">
                  <c:v>1593</c:v>
                </c:pt>
                <c:pt idx="65">
                  <c:v>1594</c:v>
                </c:pt>
                <c:pt idx="66">
                  <c:v>1595</c:v>
                </c:pt>
                <c:pt idx="67">
                  <c:v>1596</c:v>
                </c:pt>
                <c:pt idx="68">
                  <c:v>1597</c:v>
                </c:pt>
                <c:pt idx="69">
                  <c:v>1598</c:v>
                </c:pt>
                <c:pt idx="70">
                  <c:v>1599</c:v>
                </c:pt>
                <c:pt idx="71">
                  <c:v>1600</c:v>
                </c:pt>
                <c:pt idx="72">
                  <c:v>1601</c:v>
                </c:pt>
                <c:pt idx="73">
                  <c:v>1602</c:v>
                </c:pt>
                <c:pt idx="74">
                  <c:v>1603</c:v>
                </c:pt>
                <c:pt idx="75">
                  <c:v>1604</c:v>
                </c:pt>
                <c:pt idx="76">
                  <c:v>1605</c:v>
                </c:pt>
                <c:pt idx="77">
                  <c:v>1606</c:v>
                </c:pt>
                <c:pt idx="78">
                  <c:v>1607</c:v>
                </c:pt>
                <c:pt idx="79">
                  <c:v>1608</c:v>
                </c:pt>
                <c:pt idx="80">
                  <c:v>1609</c:v>
                </c:pt>
                <c:pt idx="81">
                  <c:v>1610</c:v>
                </c:pt>
                <c:pt idx="82">
                  <c:v>1611</c:v>
                </c:pt>
                <c:pt idx="83">
                  <c:v>1612</c:v>
                </c:pt>
                <c:pt idx="84">
                  <c:v>1613</c:v>
                </c:pt>
                <c:pt idx="85">
                  <c:v>1614</c:v>
                </c:pt>
                <c:pt idx="86">
                  <c:v>1615</c:v>
                </c:pt>
                <c:pt idx="87">
                  <c:v>1616</c:v>
                </c:pt>
                <c:pt idx="88">
                  <c:v>1617</c:v>
                </c:pt>
                <c:pt idx="89">
                  <c:v>1618</c:v>
                </c:pt>
                <c:pt idx="90">
                  <c:v>1619</c:v>
                </c:pt>
                <c:pt idx="91">
                  <c:v>1620</c:v>
                </c:pt>
                <c:pt idx="92">
                  <c:v>1621</c:v>
                </c:pt>
                <c:pt idx="93">
                  <c:v>1622</c:v>
                </c:pt>
                <c:pt idx="94">
                  <c:v>1623</c:v>
                </c:pt>
                <c:pt idx="95">
                  <c:v>1624</c:v>
                </c:pt>
                <c:pt idx="96">
                  <c:v>1625</c:v>
                </c:pt>
                <c:pt idx="97">
                  <c:v>1626</c:v>
                </c:pt>
                <c:pt idx="98">
                  <c:v>1627</c:v>
                </c:pt>
                <c:pt idx="99">
                  <c:v>1628</c:v>
                </c:pt>
                <c:pt idx="100">
                  <c:v>1629</c:v>
                </c:pt>
                <c:pt idx="101">
                  <c:v>1630</c:v>
                </c:pt>
                <c:pt idx="102">
                  <c:v>1631</c:v>
                </c:pt>
                <c:pt idx="103">
                  <c:v>1632</c:v>
                </c:pt>
                <c:pt idx="104">
                  <c:v>1633</c:v>
                </c:pt>
                <c:pt idx="105">
                  <c:v>1634</c:v>
                </c:pt>
                <c:pt idx="106">
                  <c:v>1635</c:v>
                </c:pt>
                <c:pt idx="107">
                  <c:v>1636</c:v>
                </c:pt>
                <c:pt idx="108">
                  <c:v>1637</c:v>
                </c:pt>
                <c:pt idx="109">
                  <c:v>1638</c:v>
                </c:pt>
                <c:pt idx="110">
                  <c:v>1639</c:v>
                </c:pt>
                <c:pt idx="111">
                  <c:v>1640</c:v>
                </c:pt>
                <c:pt idx="112">
                  <c:v>1641</c:v>
                </c:pt>
                <c:pt idx="113">
                  <c:v>1642</c:v>
                </c:pt>
                <c:pt idx="114">
                  <c:v>1643</c:v>
                </c:pt>
                <c:pt idx="115">
                  <c:v>1644</c:v>
                </c:pt>
                <c:pt idx="116">
                  <c:v>1645</c:v>
                </c:pt>
                <c:pt idx="117">
                  <c:v>1646</c:v>
                </c:pt>
                <c:pt idx="118">
                  <c:v>1647</c:v>
                </c:pt>
                <c:pt idx="119">
                  <c:v>1648</c:v>
                </c:pt>
                <c:pt idx="120">
                  <c:v>1649</c:v>
                </c:pt>
                <c:pt idx="121">
                  <c:v>1650</c:v>
                </c:pt>
                <c:pt idx="122">
                  <c:v>1651</c:v>
                </c:pt>
                <c:pt idx="123">
                  <c:v>1652</c:v>
                </c:pt>
                <c:pt idx="124">
                  <c:v>1653</c:v>
                </c:pt>
                <c:pt idx="125">
                  <c:v>1654</c:v>
                </c:pt>
                <c:pt idx="126">
                  <c:v>1655</c:v>
                </c:pt>
                <c:pt idx="127">
                  <c:v>1656</c:v>
                </c:pt>
                <c:pt idx="128">
                  <c:v>1657</c:v>
                </c:pt>
                <c:pt idx="129">
                  <c:v>1658</c:v>
                </c:pt>
                <c:pt idx="130">
                  <c:v>1659</c:v>
                </c:pt>
                <c:pt idx="131">
                  <c:v>1660</c:v>
                </c:pt>
                <c:pt idx="132">
                  <c:v>1661</c:v>
                </c:pt>
                <c:pt idx="133">
                  <c:v>1662</c:v>
                </c:pt>
                <c:pt idx="134">
                  <c:v>1663</c:v>
                </c:pt>
                <c:pt idx="135">
                  <c:v>1664</c:v>
                </c:pt>
                <c:pt idx="136">
                  <c:v>1665</c:v>
                </c:pt>
                <c:pt idx="137">
                  <c:v>1666</c:v>
                </c:pt>
                <c:pt idx="138">
                  <c:v>1667</c:v>
                </c:pt>
                <c:pt idx="139">
                  <c:v>1668</c:v>
                </c:pt>
                <c:pt idx="140">
                  <c:v>1669</c:v>
                </c:pt>
                <c:pt idx="141">
                  <c:v>1670</c:v>
                </c:pt>
                <c:pt idx="142">
                  <c:v>1671</c:v>
                </c:pt>
                <c:pt idx="143">
                  <c:v>1672</c:v>
                </c:pt>
                <c:pt idx="144">
                  <c:v>1673</c:v>
                </c:pt>
                <c:pt idx="145">
                  <c:v>1674</c:v>
                </c:pt>
                <c:pt idx="146">
                  <c:v>1675</c:v>
                </c:pt>
                <c:pt idx="147">
                  <c:v>1676</c:v>
                </c:pt>
                <c:pt idx="148">
                  <c:v>1677</c:v>
                </c:pt>
                <c:pt idx="149">
                  <c:v>1678</c:v>
                </c:pt>
                <c:pt idx="150">
                  <c:v>1679</c:v>
                </c:pt>
                <c:pt idx="151">
                  <c:v>1680</c:v>
                </c:pt>
                <c:pt idx="152">
                  <c:v>1681</c:v>
                </c:pt>
                <c:pt idx="153">
                  <c:v>1682</c:v>
                </c:pt>
                <c:pt idx="154">
                  <c:v>1683</c:v>
                </c:pt>
                <c:pt idx="155">
                  <c:v>1684</c:v>
                </c:pt>
                <c:pt idx="156">
                  <c:v>1685</c:v>
                </c:pt>
                <c:pt idx="157">
                  <c:v>1686</c:v>
                </c:pt>
                <c:pt idx="158">
                  <c:v>1687</c:v>
                </c:pt>
                <c:pt idx="159">
                  <c:v>1688</c:v>
                </c:pt>
                <c:pt idx="160">
                  <c:v>1689</c:v>
                </c:pt>
                <c:pt idx="161">
                  <c:v>1690</c:v>
                </c:pt>
                <c:pt idx="162">
                  <c:v>1691</c:v>
                </c:pt>
                <c:pt idx="163">
                  <c:v>1692</c:v>
                </c:pt>
                <c:pt idx="164">
                  <c:v>1693</c:v>
                </c:pt>
                <c:pt idx="165">
                  <c:v>1694</c:v>
                </c:pt>
                <c:pt idx="166">
                  <c:v>1695</c:v>
                </c:pt>
                <c:pt idx="167">
                  <c:v>1696</c:v>
                </c:pt>
                <c:pt idx="168">
                  <c:v>1697</c:v>
                </c:pt>
                <c:pt idx="169">
                  <c:v>1698</c:v>
                </c:pt>
                <c:pt idx="170">
                  <c:v>1699</c:v>
                </c:pt>
                <c:pt idx="171">
                  <c:v>1700</c:v>
                </c:pt>
                <c:pt idx="172">
                  <c:v>1701</c:v>
                </c:pt>
                <c:pt idx="173">
                  <c:v>1702</c:v>
                </c:pt>
                <c:pt idx="174">
                  <c:v>1703</c:v>
                </c:pt>
                <c:pt idx="175">
                  <c:v>1704</c:v>
                </c:pt>
                <c:pt idx="176">
                  <c:v>1705</c:v>
                </c:pt>
                <c:pt idx="177">
                  <c:v>1706</c:v>
                </c:pt>
                <c:pt idx="178">
                  <c:v>1707</c:v>
                </c:pt>
                <c:pt idx="179">
                  <c:v>1708</c:v>
                </c:pt>
                <c:pt idx="180">
                  <c:v>1709</c:v>
                </c:pt>
                <c:pt idx="181">
                  <c:v>1710</c:v>
                </c:pt>
                <c:pt idx="182">
                  <c:v>1711</c:v>
                </c:pt>
                <c:pt idx="183">
                  <c:v>1712</c:v>
                </c:pt>
                <c:pt idx="184">
                  <c:v>1713</c:v>
                </c:pt>
                <c:pt idx="185">
                  <c:v>1714</c:v>
                </c:pt>
                <c:pt idx="186">
                  <c:v>1715</c:v>
                </c:pt>
                <c:pt idx="187">
                  <c:v>1716</c:v>
                </c:pt>
                <c:pt idx="188">
                  <c:v>1717</c:v>
                </c:pt>
                <c:pt idx="189">
                  <c:v>1718</c:v>
                </c:pt>
                <c:pt idx="190">
                  <c:v>1719</c:v>
                </c:pt>
                <c:pt idx="191">
                  <c:v>1720</c:v>
                </c:pt>
                <c:pt idx="192">
                  <c:v>1721</c:v>
                </c:pt>
                <c:pt idx="193">
                  <c:v>1722</c:v>
                </c:pt>
                <c:pt idx="194">
                  <c:v>1723</c:v>
                </c:pt>
                <c:pt idx="195">
                  <c:v>1724</c:v>
                </c:pt>
                <c:pt idx="196">
                  <c:v>1725</c:v>
                </c:pt>
                <c:pt idx="197">
                  <c:v>1726</c:v>
                </c:pt>
                <c:pt idx="198">
                  <c:v>1727</c:v>
                </c:pt>
                <c:pt idx="199">
                  <c:v>1728</c:v>
                </c:pt>
                <c:pt idx="200">
                  <c:v>1729</c:v>
                </c:pt>
                <c:pt idx="201">
                  <c:v>1730</c:v>
                </c:pt>
                <c:pt idx="202">
                  <c:v>1731</c:v>
                </c:pt>
                <c:pt idx="203">
                  <c:v>1732</c:v>
                </c:pt>
                <c:pt idx="204">
                  <c:v>1733</c:v>
                </c:pt>
                <c:pt idx="205">
                  <c:v>1734</c:v>
                </c:pt>
                <c:pt idx="206">
                  <c:v>1735</c:v>
                </c:pt>
                <c:pt idx="207">
                  <c:v>1736</c:v>
                </c:pt>
                <c:pt idx="208">
                  <c:v>1737</c:v>
                </c:pt>
                <c:pt idx="209">
                  <c:v>1738</c:v>
                </c:pt>
                <c:pt idx="210">
                  <c:v>1739</c:v>
                </c:pt>
                <c:pt idx="211">
                  <c:v>1740</c:v>
                </c:pt>
                <c:pt idx="212">
                  <c:v>1741</c:v>
                </c:pt>
                <c:pt idx="213">
                  <c:v>1742</c:v>
                </c:pt>
                <c:pt idx="214">
                  <c:v>1743</c:v>
                </c:pt>
                <c:pt idx="215">
                  <c:v>1744</c:v>
                </c:pt>
                <c:pt idx="216">
                  <c:v>1745</c:v>
                </c:pt>
                <c:pt idx="217">
                  <c:v>1746</c:v>
                </c:pt>
                <c:pt idx="218">
                  <c:v>1747</c:v>
                </c:pt>
                <c:pt idx="219">
                  <c:v>1748</c:v>
                </c:pt>
                <c:pt idx="220">
                  <c:v>1749</c:v>
                </c:pt>
                <c:pt idx="221">
                  <c:v>1750</c:v>
                </c:pt>
                <c:pt idx="222">
                  <c:v>1751</c:v>
                </c:pt>
                <c:pt idx="223">
                  <c:v>1752</c:v>
                </c:pt>
                <c:pt idx="224">
                  <c:v>1753</c:v>
                </c:pt>
                <c:pt idx="225">
                  <c:v>1754</c:v>
                </c:pt>
                <c:pt idx="226">
                  <c:v>1755</c:v>
                </c:pt>
                <c:pt idx="227">
                  <c:v>1756</c:v>
                </c:pt>
                <c:pt idx="228">
                  <c:v>1757</c:v>
                </c:pt>
                <c:pt idx="229">
                  <c:v>1758</c:v>
                </c:pt>
                <c:pt idx="230">
                  <c:v>1759</c:v>
                </c:pt>
                <c:pt idx="231">
                  <c:v>1760</c:v>
                </c:pt>
                <c:pt idx="232">
                  <c:v>1761</c:v>
                </c:pt>
                <c:pt idx="233">
                  <c:v>1762</c:v>
                </c:pt>
                <c:pt idx="234">
                  <c:v>1763</c:v>
                </c:pt>
                <c:pt idx="235">
                  <c:v>1764</c:v>
                </c:pt>
                <c:pt idx="236">
                  <c:v>1765</c:v>
                </c:pt>
                <c:pt idx="237">
                  <c:v>1766</c:v>
                </c:pt>
                <c:pt idx="238">
                  <c:v>1767</c:v>
                </c:pt>
                <c:pt idx="239">
                  <c:v>1768</c:v>
                </c:pt>
                <c:pt idx="240">
                  <c:v>1769</c:v>
                </c:pt>
                <c:pt idx="241">
                  <c:v>1770</c:v>
                </c:pt>
                <c:pt idx="242">
                  <c:v>1771</c:v>
                </c:pt>
                <c:pt idx="243">
                  <c:v>1772</c:v>
                </c:pt>
                <c:pt idx="244">
                  <c:v>1773</c:v>
                </c:pt>
                <c:pt idx="245">
                  <c:v>1774</c:v>
                </c:pt>
                <c:pt idx="246">
                  <c:v>1775</c:v>
                </c:pt>
                <c:pt idx="247">
                  <c:v>1776</c:v>
                </c:pt>
                <c:pt idx="248">
                  <c:v>1777</c:v>
                </c:pt>
                <c:pt idx="249">
                  <c:v>1778</c:v>
                </c:pt>
                <c:pt idx="250">
                  <c:v>1779</c:v>
                </c:pt>
                <c:pt idx="251">
                  <c:v>1780</c:v>
                </c:pt>
                <c:pt idx="252">
                  <c:v>1781</c:v>
                </c:pt>
                <c:pt idx="253">
                  <c:v>1782</c:v>
                </c:pt>
                <c:pt idx="254">
                  <c:v>1783</c:v>
                </c:pt>
                <c:pt idx="255">
                  <c:v>1784</c:v>
                </c:pt>
                <c:pt idx="256">
                  <c:v>1785</c:v>
                </c:pt>
                <c:pt idx="257">
                  <c:v>1786</c:v>
                </c:pt>
                <c:pt idx="258">
                  <c:v>1787</c:v>
                </c:pt>
                <c:pt idx="259">
                  <c:v>1788</c:v>
                </c:pt>
                <c:pt idx="260">
                  <c:v>1789</c:v>
                </c:pt>
                <c:pt idx="261">
                  <c:v>1790</c:v>
                </c:pt>
                <c:pt idx="262">
                  <c:v>1791</c:v>
                </c:pt>
                <c:pt idx="263">
                  <c:v>1792</c:v>
                </c:pt>
                <c:pt idx="264">
                  <c:v>1793</c:v>
                </c:pt>
                <c:pt idx="265">
                  <c:v>1794</c:v>
                </c:pt>
                <c:pt idx="266">
                  <c:v>1795</c:v>
                </c:pt>
                <c:pt idx="267">
                  <c:v>1796</c:v>
                </c:pt>
                <c:pt idx="268">
                  <c:v>1797</c:v>
                </c:pt>
                <c:pt idx="269">
                  <c:v>1798</c:v>
                </c:pt>
                <c:pt idx="270">
                  <c:v>1799</c:v>
                </c:pt>
              </c:numCache>
            </c:numRef>
          </c:xVal>
          <c:yVal>
            <c:numRef>
              <c:f>Graph!$B$1531:$B$1799</c:f>
              <c:numCache>
                <c:formatCode>General</c:formatCode>
                <c:ptCount val="269"/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03-410A-8087-089F9C4FB000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Graph!$A$1530:$A$1800</c:f>
              <c:numCache>
                <c:formatCode>General</c:formatCode>
                <c:ptCount val="271"/>
                <c:pt idx="0">
                  <c:v>1529</c:v>
                </c:pt>
                <c:pt idx="1">
                  <c:v>1530</c:v>
                </c:pt>
                <c:pt idx="2">
                  <c:v>1531</c:v>
                </c:pt>
                <c:pt idx="3">
                  <c:v>1532</c:v>
                </c:pt>
                <c:pt idx="4">
                  <c:v>1533</c:v>
                </c:pt>
                <c:pt idx="5">
                  <c:v>1534</c:v>
                </c:pt>
                <c:pt idx="6">
                  <c:v>1535</c:v>
                </c:pt>
                <c:pt idx="7">
                  <c:v>1536</c:v>
                </c:pt>
                <c:pt idx="8">
                  <c:v>1537</c:v>
                </c:pt>
                <c:pt idx="9">
                  <c:v>1538</c:v>
                </c:pt>
                <c:pt idx="10">
                  <c:v>1539</c:v>
                </c:pt>
                <c:pt idx="11">
                  <c:v>1540</c:v>
                </c:pt>
                <c:pt idx="12">
                  <c:v>1541</c:v>
                </c:pt>
                <c:pt idx="13">
                  <c:v>1542</c:v>
                </c:pt>
                <c:pt idx="14">
                  <c:v>1543</c:v>
                </c:pt>
                <c:pt idx="15">
                  <c:v>1544</c:v>
                </c:pt>
                <c:pt idx="16">
                  <c:v>1545</c:v>
                </c:pt>
                <c:pt idx="17">
                  <c:v>1546</c:v>
                </c:pt>
                <c:pt idx="18">
                  <c:v>1547</c:v>
                </c:pt>
                <c:pt idx="19">
                  <c:v>1548</c:v>
                </c:pt>
                <c:pt idx="20">
                  <c:v>1549</c:v>
                </c:pt>
                <c:pt idx="21">
                  <c:v>1550</c:v>
                </c:pt>
                <c:pt idx="22">
                  <c:v>1551</c:v>
                </c:pt>
                <c:pt idx="23">
                  <c:v>1552</c:v>
                </c:pt>
                <c:pt idx="24">
                  <c:v>1553</c:v>
                </c:pt>
                <c:pt idx="25">
                  <c:v>1554</c:v>
                </c:pt>
                <c:pt idx="26">
                  <c:v>1555</c:v>
                </c:pt>
                <c:pt idx="27">
                  <c:v>1556</c:v>
                </c:pt>
                <c:pt idx="28">
                  <c:v>1557</c:v>
                </c:pt>
                <c:pt idx="29">
                  <c:v>1558</c:v>
                </c:pt>
                <c:pt idx="30">
                  <c:v>1559</c:v>
                </c:pt>
                <c:pt idx="31">
                  <c:v>1560</c:v>
                </c:pt>
                <c:pt idx="32">
                  <c:v>1561</c:v>
                </c:pt>
                <c:pt idx="33">
                  <c:v>1562</c:v>
                </c:pt>
                <c:pt idx="34">
                  <c:v>1563</c:v>
                </c:pt>
                <c:pt idx="35">
                  <c:v>1564</c:v>
                </c:pt>
                <c:pt idx="36">
                  <c:v>1565</c:v>
                </c:pt>
                <c:pt idx="37">
                  <c:v>1566</c:v>
                </c:pt>
                <c:pt idx="38">
                  <c:v>1567</c:v>
                </c:pt>
                <c:pt idx="39">
                  <c:v>1568</c:v>
                </c:pt>
                <c:pt idx="40">
                  <c:v>1569</c:v>
                </c:pt>
                <c:pt idx="41">
                  <c:v>1570</c:v>
                </c:pt>
                <c:pt idx="42">
                  <c:v>1571</c:v>
                </c:pt>
                <c:pt idx="43">
                  <c:v>1572</c:v>
                </c:pt>
                <c:pt idx="44">
                  <c:v>1573</c:v>
                </c:pt>
                <c:pt idx="45">
                  <c:v>1574</c:v>
                </c:pt>
                <c:pt idx="46">
                  <c:v>1575</c:v>
                </c:pt>
                <c:pt idx="47">
                  <c:v>1576</c:v>
                </c:pt>
                <c:pt idx="48">
                  <c:v>1577</c:v>
                </c:pt>
                <c:pt idx="49">
                  <c:v>1578</c:v>
                </c:pt>
                <c:pt idx="50">
                  <c:v>1579</c:v>
                </c:pt>
                <c:pt idx="51">
                  <c:v>1580</c:v>
                </c:pt>
                <c:pt idx="52">
                  <c:v>1581</c:v>
                </c:pt>
                <c:pt idx="53">
                  <c:v>1582</c:v>
                </c:pt>
                <c:pt idx="54">
                  <c:v>1583</c:v>
                </c:pt>
                <c:pt idx="55">
                  <c:v>1584</c:v>
                </c:pt>
                <c:pt idx="56">
                  <c:v>1585</c:v>
                </c:pt>
                <c:pt idx="57">
                  <c:v>1586</c:v>
                </c:pt>
                <c:pt idx="58">
                  <c:v>1587</c:v>
                </c:pt>
                <c:pt idx="59">
                  <c:v>1588</c:v>
                </c:pt>
                <c:pt idx="60">
                  <c:v>1589</c:v>
                </c:pt>
                <c:pt idx="61">
                  <c:v>1590</c:v>
                </c:pt>
                <c:pt idx="62">
                  <c:v>1591</c:v>
                </c:pt>
                <c:pt idx="63">
                  <c:v>1592</c:v>
                </c:pt>
                <c:pt idx="64">
                  <c:v>1593</c:v>
                </c:pt>
                <c:pt idx="65">
                  <c:v>1594</c:v>
                </c:pt>
                <c:pt idx="66">
                  <c:v>1595</c:v>
                </c:pt>
                <c:pt idx="67">
                  <c:v>1596</c:v>
                </c:pt>
                <c:pt idx="68">
                  <c:v>1597</c:v>
                </c:pt>
                <c:pt idx="69">
                  <c:v>1598</c:v>
                </c:pt>
                <c:pt idx="70">
                  <c:v>1599</c:v>
                </c:pt>
                <c:pt idx="71">
                  <c:v>1600</c:v>
                </c:pt>
                <c:pt idx="72">
                  <c:v>1601</c:v>
                </c:pt>
                <c:pt idx="73">
                  <c:v>1602</c:v>
                </c:pt>
                <c:pt idx="74">
                  <c:v>1603</c:v>
                </c:pt>
                <c:pt idx="75">
                  <c:v>1604</c:v>
                </c:pt>
                <c:pt idx="76">
                  <c:v>1605</c:v>
                </c:pt>
                <c:pt idx="77">
                  <c:v>1606</c:v>
                </c:pt>
                <c:pt idx="78">
                  <c:v>1607</c:v>
                </c:pt>
                <c:pt idx="79">
                  <c:v>1608</c:v>
                </c:pt>
                <c:pt idx="80">
                  <c:v>1609</c:v>
                </c:pt>
                <c:pt idx="81">
                  <c:v>1610</c:v>
                </c:pt>
                <c:pt idx="82">
                  <c:v>1611</c:v>
                </c:pt>
                <c:pt idx="83">
                  <c:v>1612</c:v>
                </c:pt>
                <c:pt idx="84">
                  <c:v>1613</c:v>
                </c:pt>
                <c:pt idx="85">
                  <c:v>1614</c:v>
                </c:pt>
                <c:pt idx="86">
                  <c:v>1615</c:v>
                </c:pt>
                <c:pt idx="87">
                  <c:v>1616</c:v>
                </c:pt>
                <c:pt idx="88">
                  <c:v>1617</c:v>
                </c:pt>
                <c:pt idx="89">
                  <c:v>1618</c:v>
                </c:pt>
                <c:pt idx="90">
                  <c:v>1619</c:v>
                </c:pt>
                <c:pt idx="91">
                  <c:v>1620</c:v>
                </c:pt>
                <c:pt idx="92">
                  <c:v>1621</c:v>
                </c:pt>
                <c:pt idx="93">
                  <c:v>1622</c:v>
                </c:pt>
                <c:pt idx="94">
                  <c:v>1623</c:v>
                </c:pt>
                <c:pt idx="95">
                  <c:v>1624</c:v>
                </c:pt>
                <c:pt idx="96">
                  <c:v>1625</c:v>
                </c:pt>
                <c:pt idx="97">
                  <c:v>1626</c:v>
                </c:pt>
                <c:pt idx="98">
                  <c:v>1627</c:v>
                </c:pt>
                <c:pt idx="99">
                  <c:v>1628</c:v>
                </c:pt>
                <c:pt idx="100">
                  <c:v>1629</c:v>
                </c:pt>
                <c:pt idx="101">
                  <c:v>1630</c:v>
                </c:pt>
                <c:pt idx="102">
                  <c:v>1631</c:v>
                </c:pt>
                <c:pt idx="103">
                  <c:v>1632</c:v>
                </c:pt>
                <c:pt idx="104">
                  <c:v>1633</c:v>
                </c:pt>
                <c:pt idx="105">
                  <c:v>1634</c:v>
                </c:pt>
                <c:pt idx="106">
                  <c:v>1635</c:v>
                </c:pt>
                <c:pt idx="107">
                  <c:v>1636</c:v>
                </c:pt>
                <c:pt idx="108">
                  <c:v>1637</c:v>
                </c:pt>
                <c:pt idx="109">
                  <c:v>1638</c:v>
                </c:pt>
                <c:pt idx="110">
                  <c:v>1639</c:v>
                </c:pt>
                <c:pt idx="111">
                  <c:v>1640</c:v>
                </c:pt>
                <c:pt idx="112">
                  <c:v>1641</c:v>
                </c:pt>
                <c:pt idx="113">
                  <c:v>1642</c:v>
                </c:pt>
                <c:pt idx="114">
                  <c:v>1643</c:v>
                </c:pt>
                <c:pt idx="115">
                  <c:v>1644</c:v>
                </c:pt>
                <c:pt idx="116">
                  <c:v>1645</c:v>
                </c:pt>
                <c:pt idx="117">
                  <c:v>1646</c:v>
                </c:pt>
                <c:pt idx="118">
                  <c:v>1647</c:v>
                </c:pt>
                <c:pt idx="119">
                  <c:v>1648</c:v>
                </c:pt>
                <c:pt idx="120">
                  <c:v>1649</c:v>
                </c:pt>
                <c:pt idx="121">
                  <c:v>1650</c:v>
                </c:pt>
                <c:pt idx="122">
                  <c:v>1651</c:v>
                </c:pt>
                <c:pt idx="123">
                  <c:v>1652</c:v>
                </c:pt>
                <c:pt idx="124">
                  <c:v>1653</c:v>
                </c:pt>
                <c:pt idx="125">
                  <c:v>1654</c:v>
                </c:pt>
                <c:pt idx="126">
                  <c:v>1655</c:v>
                </c:pt>
                <c:pt idx="127">
                  <c:v>1656</c:v>
                </c:pt>
                <c:pt idx="128">
                  <c:v>1657</c:v>
                </c:pt>
                <c:pt idx="129">
                  <c:v>1658</c:v>
                </c:pt>
                <c:pt idx="130">
                  <c:v>1659</c:v>
                </c:pt>
                <c:pt idx="131">
                  <c:v>1660</c:v>
                </c:pt>
                <c:pt idx="132">
                  <c:v>1661</c:v>
                </c:pt>
                <c:pt idx="133">
                  <c:v>1662</c:v>
                </c:pt>
                <c:pt idx="134">
                  <c:v>1663</c:v>
                </c:pt>
                <c:pt idx="135">
                  <c:v>1664</c:v>
                </c:pt>
                <c:pt idx="136">
                  <c:v>1665</c:v>
                </c:pt>
                <c:pt idx="137">
                  <c:v>1666</c:v>
                </c:pt>
                <c:pt idx="138">
                  <c:v>1667</c:v>
                </c:pt>
                <c:pt idx="139">
                  <c:v>1668</c:v>
                </c:pt>
                <c:pt idx="140">
                  <c:v>1669</c:v>
                </c:pt>
                <c:pt idx="141">
                  <c:v>1670</c:v>
                </c:pt>
                <c:pt idx="142">
                  <c:v>1671</c:v>
                </c:pt>
                <c:pt idx="143">
                  <c:v>1672</c:v>
                </c:pt>
                <c:pt idx="144">
                  <c:v>1673</c:v>
                </c:pt>
                <c:pt idx="145">
                  <c:v>1674</c:v>
                </c:pt>
                <c:pt idx="146">
                  <c:v>1675</c:v>
                </c:pt>
                <c:pt idx="147">
                  <c:v>1676</c:v>
                </c:pt>
                <c:pt idx="148">
                  <c:v>1677</c:v>
                </c:pt>
                <c:pt idx="149">
                  <c:v>1678</c:v>
                </c:pt>
                <c:pt idx="150">
                  <c:v>1679</c:v>
                </c:pt>
                <c:pt idx="151">
                  <c:v>1680</c:v>
                </c:pt>
                <c:pt idx="152">
                  <c:v>1681</c:v>
                </c:pt>
                <c:pt idx="153">
                  <c:v>1682</c:v>
                </c:pt>
                <c:pt idx="154">
                  <c:v>1683</c:v>
                </c:pt>
                <c:pt idx="155">
                  <c:v>1684</c:v>
                </c:pt>
                <c:pt idx="156">
                  <c:v>1685</c:v>
                </c:pt>
                <c:pt idx="157">
                  <c:v>1686</c:v>
                </c:pt>
                <c:pt idx="158">
                  <c:v>1687</c:v>
                </c:pt>
                <c:pt idx="159">
                  <c:v>1688</c:v>
                </c:pt>
                <c:pt idx="160">
                  <c:v>1689</c:v>
                </c:pt>
                <c:pt idx="161">
                  <c:v>1690</c:v>
                </c:pt>
                <c:pt idx="162">
                  <c:v>1691</c:v>
                </c:pt>
                <c:pt idx="163">
                  <c:v>1692</c:v>
                </c:pt>
                <c:pt idx="164">
                  <c:v>1693</c:v>
                </c:pt>
                <c:pt idx="165">
                  <c:v>1694</c:v>
                </c:pt>
                <c:pt idx="166">
                  <c:v>1695</c:v>
                </c:pt>
                <c:pt idx="167">
                  <c:v>1696</c:v>
                </c:pt>
                <c:pt idx="168">
                  <c:v>1697</c:v>
                </c:pt>
                <c:pt idx="169">
                  <c:v>1698</c:v>
                </c:pt>
                <c:pt idx="170">
                  <c:v>1699</c:v>
                </c:pt>
                <c:pt idx="171">
                  <c:v>1700</c:v>
                </c:pt>
                <c:pt idx="172">
                  <c:v>1701</c:v>
                </c:pt>
                <c:pt idx="173">
                  <c:v>1702</c:v>
                </c:pt>
                <c:pt idx="174">
                  <c:v>1703</c:v>
                </c:pt>
                <c:pt idx="175">
                  <c:v>1704</c:v>
                </c:pt>
                <c:pt idx="176">
                  <c:v>1705</c:v>
                </c:pt>
                <c:pt idx="177">
                  <c:v>1706</c:v>
                </c:pt>
                <c:pt idx="178">
                  <c:v>1707</c:v>
                </c:pt>
                <c:pt idx="179">
                  <c:v>1708</c:v>
                </c:pt>
                <c:pt idx="180">
                  <c:v>1709</c:v>
                </c:pt>
                <c:pt idx="181">
                  <c:v>1710</c:v>
                </c:pt>
                <c:pt idx="182">
                  <c:v>1711</c:v>
                </c:pt>
                <c:pt idx="183">
                  <c:v>1712</c:v>
                </c:pt>
                <c:pt idx="184">
                  <c:v>1713</c:v>
                </c:pt>
                <c:pt idx="185">
                  <c:v>1714</c:v>
                </c:pt>
                <c:pt idx="186">
                  <c:v>1715</c:v>
                </c:pt>
                <c:pt idx="187">
                  <c:v>1716</c:v>
                </c:pt>
                <c:pt idx="188">
                  <c:v>1717</c:v>
                </c:pt>
                <c:pt idx="189">
                  <c:v>1718</c:v>
                </c:pt>
                <c:pt idx="190">
                  <c:v>1719</c:v>
                </c:pt>
                <c:pt idx="191">
                  <c:v>1720</c:v>
                </c:pt>
                <c:pt idx="192">
                  <c:v>1721</c:v>
                </c:pt>
                <c:pt idx="193">
                  <c:v>1722</c:v>
                </c:pt>
                <c:pt idx="194">
                  <c:v>1723</c:v>
                </c:pt>
                <c:pt idx="195">
                  <c:v>1724</c:v>
                </c:pt>
                <c:pt idx="196">
                  <c:v>1725</c:v>
                </c:pt>
                <c:pt idx="197">
                  <c:v>1726</c:v>
                </c:pt>
                <c:pt idx="198">
                  <c:v>1727</c:v>
                </c:pt>
                <c:pt idx="199">
                  <c:v>1728</c:v>
                </c:pt>
                <c:pt idx="200">
                  <c:v>1729</c:v>
                </c:pt>
                <c:pt idx="201">
                  <c:v>1730</c:v>
                </c:pt>
                <c:pt idx="202">
                  <c:v>1731</c:v>
                </c:pt>
                <c:pt idx="203">
                  <c:v>1732</c:v>
                </c:pt>
                <c:pt idx="204">
                  <c:v>1733</c:v>
                </c:pt>
                <c:pt idx="205">
                  <c:v>1734</c:v>
                </c:pt>
                <c:pt idx="206">
                  <c:v>1735</c:v>
                </c:pt>
                <c:pt idx="207">
                  <c:v>1736</c:v>
                </c:pt>
                <c:pt idx="208">
                  <c:v>1737</c:v>
                </c:pt>
                <c:pt idx="209">
                  <c:v>1738</c:v>
                </c:pt>
                <c:pt idx="210">
                  <c:v>1739</c:v>
                </c:pt>
                <c:pt idx="211">
                  <c:v>1740</c:v>
                </c:pt>
                <c:pt idx="212">
                  <c:v>1741</c:v>
                </c:pt>
                <c:pt idx="213">
                  <c:v>1742</c:v>
                </c:pt>
                <c:pt idx="214">
                  <c:v>1743</c:v>
                </c:pt>
                <c:pt idx="215">
                  <c:v>1744</c:v>
                </c:pt>
                <c:pt idx="216">
                  <c:v>1745</c:v>
                </c:pt>
                <c:pt idx="217">
                  <c:v>1746</c:v>
                </c:pt>
                <c:pt idx="218">
                  <c:v>1747</c:v>
                </c:pt>
                <c:pt idx="219">
                  <c:v>1748</c:v>
                </c:pt>
                <c:pt idx="220">
                  <c:v>1749</c:v>
                </c:pt>
                <c:pt idx="221">
                  <c:v>1750</c:v>
                </c:pt>
                <c:pt idx="222">
                  <c:v>1751</c:v>
                </c:pt>
                <c:pt idx="223">
                  <c:v>1752</c:v>
                </c:pt>
                <c:pt idx="224">
                  <c:v>1753</c:v>
                </c:pt>
                <c:pt idx="225">
                  <c:v>1754</c:v>
                </c:pt>
                <c:pt idx="226">
                  <c:v>1755</c:v>
                </c:pt>
                <c:pt idx="227">
                  <c:v>1756</c:v>
                </c:pt>
                <c:pt idx="228">
                  <c:v>1757</c:v>
                </c:pt>
                <c:pt idx="229">
                  <c:v>1758</c:v>
                </c:pt>
                <c:pt idx="230">
                  <c:v>1759</c:v>
                </c:pt>
                <c:pt idx="231">
                  <c:v>1760</c:v>
                </c:pt>
                <c:pt idx="232">
                  <c:v>1761</c:v>
                </c:pt>
                <c:pt idx="233">
                  <c:v>1762</c:v>
                </c:pt>
                <c:pt idx="234">
                  <c:v>1763</c:v>
                </c:pt>
                <c:pt idx="235">
                  <c:v>1764</c:v>
                </c:pt>
                <c:pt idx="236">
                  <c:v>1765</c:v>
                </c:pt>
                <c:pt idx="237">
                  <c:v>1766</c:v>
                </c:pt>
                <c:pt idx="238">
                  <c:v>1767</c:v>
                </c:pt>
                <c:pt idx="239">
                  <c:v>1768</c:v>
                </c:pt>
                <c:pt idx="240">
                  <c:v>1769</c:v>
                </c:pt>
                <c:pt idx="241">
                  <c:v>1770</c:v>
                </c:pt>
                <c:pt idx="242">
                  <c:v>1771</c:v>
                </c:pt>
                <c:pt idx="243">
                  <c:v>1772</c:v>
                </c:pt>
                <c:pt idx="244">
                  <c:v>1773</c:v>
                </c:pt>
                <c:pt idx="245">
                  <c:v>1774</c:v>
                </c:pt>
                <c:pt idx="246">
                  <c:v>1775</c:v>
                </c:pt>
                <c:pt idx="247">
                  <c:v>1776</c:v>
                </c:pt>
                <c:pt idx="248">
                  <c:v>1777</c:v>
                </c:pt>
                <c:pt idx="249">
                  <c:v>1778</c:v>
                </c:pt>
                <c:pt idx="250">
                  <c:v>1779</c:v>
                </c:pt>
                <c:pt idx="251">
                  <c:v>1780</c:v>
                </c:pt>
                <c:pt idx="252">
                  <c:v>1781</c:v>
                </c:pt>
                <c:pt idx="253">
                  <c:v>1782</c:v>
                </c:pt>
                <c:pt idx="254">
                  <c:v>1783</c:v>
                </c:pt>
                <c:pt idx="255">
                  <c:v>1784</c:v>
                </c:pt>
                <c:pt idx="256">
                  <c:v>1785</c:v>
                </c:pt>
                <c:pt idx="257">
                  <c:v>1786</c:v>
                </c:pt>
                <c:pt idx="258">
                  <c:v>1787</c:v>
                </c:pt>
                <c:pt idx="259">
                  <c:v>1788</c:v>
                </c:pt>
                <c:pt idx="260">
                  <c:v>1789</c:v>
                </c:pt>
                <c:pt idx="261">
                  <c:v>1790</c:v>
                </c:pt>
                <c:pt idx="262">
                  <c:v>1791</c:v>
                </c:pt>
                <c:pt idx="263">
                  <c:v>1792</c:v>
                </c:pt>
                <c:pt idx="264">
                  <c:v>1793</c:v>
                </c:pt>
                <c:pt idx="265">
                  <c:v>1794</c:v>
                </c:pt>
                <c:pt idx="266">
                  <c:v>1795</c:v>
                </c:pt>
                <c:pt idx="267">
                  <c:v>1796</c:v>
                </c:pt>
                <c:pt idx="268">
                  <c:v>1797</c:v>
                </c:pt>
                <c:pt idx="269">
                  <c:v>1798</c:v>
                </c:pt>
                <c:pt idx="270">
                  <c:v>1799</c:v>
                </c:pt>
              </c:numCache>
            </c:numRef>
          </c:xVal>
          <c:yVal>
            <c:numRef>
              <c:f>Graph!$C$1531:$C$1799</c:f>
              <c:numCache>
                <c:formatCode>General</c:formatCode>
                <c:ptCount val="269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03-410A-8087-089F9C4FB000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Graph!$A$1530:$A$1800</c:f>
              <c:numCache>
                <c:formatCode>General</c:formatCode>
                <c:ptCount val="271"/>
                <c:pt idx="0">
                  <c:v>1529</c:v>
                </c:pt>
                <c:pt idx="1">
                  <c:v>1530</c:v>
                </c:pt>
                <c:pt idx="2">
                  <c:v>1531</c:v>
                </c:pt>
                <c:pt idx="3">
                  <c:v>1532</c:v>
                </c:pt>
                <c:pt idx="4">
                  <c:v>1533</c:v>
                </c:pt>
                <c:pt idx="5">
                  <c:v>1534</c:v>
                </c:pt>
                <c:pt idx="6">
                  <c:v>1535</c:v>
                </c:pt>
                <c:pt idx="7">
                  <c:v>1536</c:v>
                </c:pt>
                <c:pt idx="8">
                  <c:v>1537</c:v>
                </c:pt>
                <c:pt idx="9">
                  <c:v>1538</c:v>
                </c:pt>
                <c:pt idx="10">
                  <c:v>1539</c:v>
                </c:pt>
                <c:pt idx="11">
                  <c:v>1540</c:v>
                </c:pt>
                <c:pt idx="12">
                  <c:v>1541</c:v>
                </c:pt>
                <c:pt idx="13">
                  <c:v>1542</c:v>
                </c:pt>
                <c:pt idx="14">
                  <c:v>1543</c:v>
                </c:pt>
                <c:pt idx="15">
                  <c:v>1544</c:v>
                </c:pt>
                <c:pt idx="16">
                  <c:v>1545</c:v>
                </c:pt>
                <c:pt idx="17">
                  <c:v>1546</c:v>
                </c:pt>
                <c:pt idx="18">
                  <c:v>1547</c:v>
                </c:pt>
                <c:pt idx="19">
                  <c:v>1548</c:v>
                </c:pt>
                <c:pt idx="20">
                  <c:v>1549</c:v>
                </c:pt>
                <c:pt idx="21">
                  <c:v>1550</c:v>
                </c:pt>
                <c:pt idx="22">
                  <c:v>1551</c:v>
                </c:pt>
                <c:pt idx="23">
                  <c:v>1552</c:v>
                </c:pt>
                <c:pt idx="24">
                  <c:v>1553</c:v>
                </c:pt>
                <c:pt idx="25">
                  <c:v>1554</c:v>
                </c:pt>
                <c:pt idx="26">
                  <c:v>1555</c:v>
                </c:pt>
                <c:pt idx="27">
                  <c:v>1556</c:v>
                </c:pt>
                <c:pt idx="28">
                  <c:v>1557</c:v>
                </c:pt>
                <c:pt idx="29">
                  <c:v>1558</c:v>
                </c:pt>
                <c:pt idx="30">
                  <c:v>1559</c:v>
                </c:pt>
                <c:pt idx="31">
                  <c:v>1560</c:v>
                </c:pt>
                <c:pt idx="32">
                  <c:v>1561</c:v>
                </c:pt>
                <c:pt idx="33">
                  <c:v>1562</c:v>
                </c:pt>
                <c:pt idx="34">
                  <c:v>1563</c:v>
                </c:pt>
                <c:pt idx="35">
                  <c:v>1564</c:v>
                </c:pt>
                <c:pt idx="36">
                  <c:v>1565</c:v>
                </c:pt>
                <c:pt idx="37">
                  <c:v>1566</c:v>
                </c:pt>
                <c:pt idx="38">
                  <c:v>1567</c:v>
                </c:pt>
                <c:pt idx="39">
                  <c:v>1568</c:v>
                </c:pt>
                <c:pt idx="40">
                  <c:v>1569</c:v>
                </c:pt>
                <c:pt idx="41">
                  <c:v>1570</c:v>
                </c:pt>
                <c:pt idx="42">
                  <c:v>1571</c:v>
                </c:pt>
                <c:pt idx="43">
                  <c:v>1572</c:v>
                </c:pt>
                <c:pt idx="44">
                  <c:v>1573</c:v>
                </c:pt>
                <c:pt idx="45">
                  <c:v>1574</c:v>
                </c:pt>
                <c:pt idx="46">
                  <c:v>1575</c:v>
                </c:pt>
                <c:pt idx="47">
                  <c:v>1576</c:v>
                </c:pt>
                <c:pt idx="48">
                  <c:v>1577</c:v>
                </c:pt>
                <c:pt idx="49">
                  <c:v>1578</c:v>
                </c:pt>
                <c:pt idx="50">
                  <c:v>1579</c:v>
                </c:pt>
                <c:pt idx="51">
                  <c:v>1580</c:v>
                </c:pt>
                <c:pt idx="52">
                  <c:v>1581</c:v>
                </c:pt>
                <c:pt idx="53">
                  <c:v>1582</c:v>
                </c:pt>
                <c:pt idx="54">
                  <c:v>1583</c:v>
                </c:pt>
                <c:pt idx="55">
                  <c:v>1584</c:v>
                </c:pt>
                <c:pt idx="56">
                  <c:v>1585</c:v>
                </c:pt>
                <c:pt idx="57">
                  <c:v>1586</c:v>
                </c:pt>
                <c:pt idx="58">
                  <c:v>1587</c:v>
                </c:pt>
                <c:pt idx="59">
                  <c:v>1588</c:v>
                </c:pt>
                <c:pt idx="60">
                  <c:v>1589</c:v>
                </c:pt>
                <c:pt idx="61">
                  <c:v>1590</c:v>
                </c:pt>
                <c:pt idx="62">
                  <c:v>1591</c:v>
                </c:pt>
                <c:pt idx="63">
                  <c:v>1592</c:v>
                </c:pt>
                <c:pt idx="64">
                  <c:v>1593</c:v>
                </c:pt>
                <c:pt idx="65">
                  <c:v>1594</c:v>
                </c:pt>
                <c:pt idx="66">
                  <c:v>1595</c:v>
                </c:pt>
                <c:pt idx="67">
                  <c:v>1596</c:v>
                </c:pt>
                <c:pt idx="68">
                  <c:v>1597</c:v>
                </c:pt>
                <c:pt idx="69">
                  <c:v>1598</c:v>
                </c:pt>
                <c:pt idx="70">
                  <c:v>1599</c:v>
                </c:pt>
                <c:pt idx="71">
                  <c:v>1600</c:v>
                </c:pt>
                <c:pt idx="72">
                  <c:v>1601</c:v>
                </c:pt>
                <c:pt idx="73">
                  <c:v>1602</c:v>
                </c:pt>
                <c:pt idx="74">
                  <c:v>1603</c:v>
                </c:pt>
                <c:pt idx="75">
                  <c:v>1604</c:v>
                </c:pt>
                <c:pt idx="76">
                  <c:v>1605</c:v>
                </c:pt>
                <c:pt idx="77">
                  <c:v>1606</c:v>
                </c:pt>
                <c:pt idx="78">
                  <c:v>1607</c:v>
                </c:pt>
                <c:pt idx="79">
                  <c:v>1608</c:v>
                </c:pt>
                <c:pt idx="80">
                  <c:v>1609</c:v>
                </c:pt>
                <c:pt idx="81">
                  <c:v>1610</c:v>
                </c:pt>
                <c:pt idx="82">
                  <c:v>1611</c:v>
                </c:pt>
                <c:pt idx="83">
                  <c:v>1612</c:v>
                </c:pt>
                <c:pt idx="84">
                  <c:v>1613</c:v>
                </c:pt>
                <c:pt idx="85">
                  <c:v>1614</c:v>
                </c:pt>
                <c:pt idx="86">
                  <c:v>1615</c:v>
                </c:pt>
                <c:pt idx="87">
                  <c:v>1616</c:v>
                </c:pt>
                <c:pt idx="88">
                  <c:v>1617</c:v>
                </c:pt>
                <c:pt idx="89">
                  <c:v>1618</c:v>
                </c:pt>
                <c:pt idx="90">
                  <c:v>1619</c:v>
                </c:pt>
                <c:pt idx="91">
                  <c:v>1620</c:v>
                </c:pt>
                <c:pt idx="92">
                  <c:v>1621</c:v>
                </c:pt>
                <c:pt idx="93">
                  <c:v>1622</c:v>
                </c:pt>
                <c:pt idx="94">
                  <c:v>1623</c:v>
                </c:pt>
                <c:pt idx="95">
                  <c:v>1624</c:v>
                </c:pt>
                <c:pt idx="96">
                  <c:v>1625</c:v>
                </c:pt>
                <c:pt idx="97">
                  <c:v>1626</c:v>
                </c:pt>
                <c:pt idx="98">
                  <c:v>1627</c:v>
                </c:pt>
                <c:pt idx="99">
                  <c:v>1628</c:v>
                </c:pt>
                <c:pt idx="100">
                  <c:v>1629</c:v>
                </c:pt>
                <c:pt idx="101">
                  <c:v>1630</c:v>
                </c:pt>
                <c:pt idx="102">
                  <c:v>1631</c:v>
                </c:pt>
                <c:pt idx="103">
                  <c:v>1632</c:v>
                </c:pt>
                <c:pt idx="104">
                  <c:v>1633</c:v>
                </c:pt>
                <c:pt idx="105">
                  <c:v>1634</c:v>
                </c:pt>
                <c:pt idx="106">
                  <c:v>1635</c:v>
                </c:pt>
                <c:pt idx="107">
                  <c:v>1636</c:v>
                </c:pt>
                <c:pt idx="108">
                  <c:v>1637</c:v>
                </c:pt>
                <c:pt idx="109">
                  <c:v>1638</c:v>
                </c:pt>
                <c:pt idx="110">
                  <c:v>1639</c:v>
                </c:pt>
                <c:pt idx="111">
                  <c:v>1640</c:v>
                </c:pt>
                <c:pt idx="112">
                  <c:v>1641</c:v>
                </c:pt>
                <c:pt idx="113">
                  <c:v>1642</c:v>
                </c:pt>
                <c:pt idx="114">
                  <c:v>1643</c:v>
                </c:pt>
                <c:pt idx="115">
                  <c:v>1644</c:v>
                </c:pt>
                <c:pt idx="116">
                  <c:v>1645</c:v>
                </c:pt>
                <c:pt idx="117">
                  <c:v>1646</c:v>
                </c:pt>
                <c:pt idx="118">
                  <c:v>1647</c:v>
                </c:pt>
                <c:pt idx="119">
                  <c:v>1648</c:v>
                </c:pt>
                <c:pt idx="120">
                  <c:v>1649</c:v>
                </c:pt>
                <c:pt idx="121">
                  <c:v>1650</c:v>
                </c:pt>
                <c:pt idx="122">
                  <c:v>1651</c:v>
                </c:pt>
                <c:pt idx="123">
                  <c:v>1652</c:v>
                </c:pt>
                <c:pt idx="124">
                  <c:v>1653</c:v>
                </c:pt>
                <c:pt idx="125">
                  <c:v>1654</c:v>
                </c:pt>
                <c:pt idx="126">
                  <c:v>1655</c:v>
                </c:pt>
                <c:pt idx="127">
                  <c:v>1656</c:v>
                </c:pt>
                <c:pt idx="128">
                  <c:v>1657</c:v>
                </c:pt>
                <c:pt idx="129">
                  <c:v>1658</c:v>
                </c:pt>
                <c:pt idx="130">
                  <c:v>1659</c:v>
                </c:pt>
                <c:pt idx="131">
                  <c:v>1660</c:v>
                </c:pt>
                <c:pt idx="132">
                  <c:v>1661</c:v>
                </c:pt>
                <c:pt idx="133">
                  <c:v>1662</c:v>
                </c:pt>
                <c:pt idx="134">
                  <c:v>1663</c:v>
                </c:pt>
                <c:pt idx="135">
                  <c:v>1664</c:v>
                </c:pt>
                <c:pt idx="136">
                  <c:v>1665</c:v>
                </c:pt>
                <c:pt idx="137">
                  <c:v>1666</c:v>
                </c:pt>
                <c:pt idx="138">
                  <c:v>1667</c:v>
                </c:pt>
                <c:pt idx="139">
                  <c:v>1668</c:v>
                </c:pt>
                <c:pt idx="140">
                  <c:v>1669</c:v>
                </c:pt>
                <c:pt idx="141">
                  <c:v>1670</c:v>
                </c:pt>
                <c:pt idx="142">
                  <c:v>1671</c:v>
                </c:pt>
                <c:pt idx="143">
                  <c:v>1672</c:v>
                </c:pt>
                <c:pt idx="144">
                  <c:v>1673</c:v>
                </c:pt>
                <c:pt idx="145">
                  <c:v>1674</c:v>
                </c:pt>
                <c:pt idx="146">
                  <c:v>1675</c:v>
                </c:pt>
                <c:pt idx="147">
                  <c:v>1676</c:v>
                </c:pt>
                <c:pt idx="148">
                  <c:v>1677</c:v>
                </c:pt>
                <c:pt idx="149">
                  <c:v>1678</c:v>
                </c:pt>
                <c:pt idx="150">
                  <c:v>1679</c:v>
                </c:pt>
                <c:pt idx="151">
                  <c:v>1680</c:v>
                </c:pt>
                <c:pt idx="152">
                  <c:v>1681</c:v>
                </c:pt>
                <c:pt idx="153">
                  <c:v>1682</c:v>
                </c:pt>
                <c:pt idx="154">
                  <c:v>1683</c:v>
                </c:pt>
                <c:pt idx="155">
                  <c:v>1684</c:v>
                </c:pt>
                <c:pt idx="156">
                  <c:v>1685</c:v>
                </c:pt>
                <c:pt idx="157">
                  <c:v>1686</c:v>
                </c:pt>
                <c:pt idx="158">
                  <c:v>1687</c:v>
                </c:pt>
                <c:pt idx="159">
                  <c:v>1688</c:v>
                </c:pt>
                <c:pt idx="160">
                  <c:v>1689</c:v>
                </c:pt>
                <c:pt idx="161">
                  <c:v>1690</c:v>
                </c:pt>
                <c:pt idx="162">
                  <c:v>1691</c:v>
                </c:pt>
                <c:pt idx="163">
                  <c:v>1692</c:v>
                </c:pt>
                <c:pt idx="164">
                  <c:v>1693</c:v>
                </c:pt>
                <c:pt idx="165">
                  <c:v>1694</c:v>
                </c:pt>
                <c:pt idx="166">
                  <c:v>1695</c:v>
                </c:pt>
                <c:pt idx="167">
                  <c:v>1696</c:v>
                </c:pt>
                <c:pt idx="168">
                  <c:v>1697</c:v>
                </c:pt>
                <c:pt idx="169">
                  <c:v>1698</c:v>
                </c:pt>
                <c:pt idx="170">
                  <c:v>1699</c:v>
                </c:pt>
                <c:pt idx="171">
                  <c:v>1700</c:v>
                </c:pt>
                <c:pt idx="172">
                  <c:v>1701</c:v>
                </c:pt>
                <c:pt idx="173">
                  <c:v>1702</c:v>
                </c:pt>
                <c:pt idx="174">
                  <c:v>1703</c:v>
                </c:pt>
                <c:pt idx="175">
                  <c:v>1704</c:v>
                </c:pt>
                <c:pt idx="176">
                  <c:v>1705</c:v>
                </c:pt>
                <c:pt idx="177">
                  <c:v>1706</c:v>
                </c:pt>
                <c:pt idx="178">
                  <c:v>1707</c:v>
                </c:pt>
                <c:pt idx="179">
                  <c:v>1708</c:v>
                </c:pt>
                <c:pt idx="180">
                  <c:v>1709</c:v>
                </c:pt>
                <c:pt idx="181">
                  <c:v>1710</c:v>
                </c:pt>
                <c:pt idx="182">
                  <c:v>1711</c:v>
                </c:pt>
                <c:pt idx="183">
                  <c:v>1712</c:v>
                </c:pt>
                <c:pt idx="184">
                  <c:v>1713</c:v>
                </c:pt>
                <c:pt idx="185">
                  <c:v>1714</c:v>
                </c:pt>
                <c:pt idx="186">
                  <c:v>1715</c:v>
                </c:pt>
                <c:pt idx="187">
                  <c:v>1716</c:v>
                </c:pt>
                <c:pt idx="188">
                  <c:v>1717</c:v>
                </c:pt>
                <c:pt idx="189">
                  <c:v>1718</c:v>
                </c:pt>
                <c:pt idx="190">
                  <c:v>1719</c:v>
                </c:pt>
                <c:pt idx="191">
                  <c:v>1720</c:v>
                </c:pt>
                <c:pt idx="192">
                  <c:v>1721</c:v>
                </c:pt>
                <c:pt idx="193">
                  <c:v>1722</c:v>
                </c:pt>
                <c:pt idx="194">
                  <c:v>1723</c:v>
                </c:pt>
                <c:pt idx="195">
                  <c:v>1724</c:v>
                </c:pt>
                <c:pt idx="196">
                  <c:v>1725</c:v>
                </c:pt>
                <c:pt idx="197">
                  <c:v>1726</c:v>
                </c:pt>
                <c:pt idx="198">
                  <c:v>1727</c:v>
                </c:pt>
                <c:pt idx="199">
                  <c:v>1728</c:v>
                </c:pt>
                <c:pt idx="200">
                  <c:v>1729</c:v>
                </c:pt>
                <c:pt idx="201">
                  <c:v>1730</c:v>
                </c:pt>
                <c:pt idx="202">
                  <c:v>1731</c:v>
                </c:pt>
                <c:pt idx="203">
                  <c:v>1732</c:v>
                </c:pt>
                <c:pt idx="204">
                  <c:v>1733</c:v>
                </c:pt>
                <c:pt idx="205">
                  <c:v>1734</c:v>
                </c:pt>
                <c:pt idx="206">
                  <c:v>1735</c:v>
                </c:pt>
                <c:pt idx="207">
                  <c:v>1736</c:v>
                </c:pt>
                <c:pt idx="208">
                  <c:v>1737</c:v>
                </c:pt>
                <c:pt idx="209">
                  <c:v>1738</c:v>
                </c:pt>
                <c:pt idx="210">
                  <c:v>1739</c:v>
                </c:pt>
                <c:pt idx="211">
                  <c:v>1740</c:v>
                </c:pt>
                <c:pt idx="212">
                  <c:v>1741</c:v>
                </c:pt>
                <c:pt idx="213">
                  <c:v>1742</c:v>
                </c:pt>
                <c:pt idx="214">
                  <c:v>1743</c:v>
                </c:pt>
                <c:pt idx="215">
                  <c:v>1744</c:v>
                </c:pt>
                <c:pt idx="216">
                  <c:v>1745</c:v>
                </c:pt>
                <c:pt idx="217">
                  <c:v>1746</c:v>
                </c:pt>
                <c:pt idx="218">
                  <c:v>1747</c:v>
                </c:pt>
                <c:pt idx="219">
                  <c:v>1748</c:v>
                </c:pt>
                <c:pt idx="220">
                  <c:v>1749</c:v>
                </c:pt>
                <c:pt idx="221">
                  <c:v>1750</c:v>
                </c:pt>
                <c:pt idx="222">
                  <c:v>1751</c:v>
                </c:pt>
                <c:pt idx="223">
                  <c:v>1752</c:v>
                </c:pt>
                <c:pt idx="224">
                  <c:v>1753</c:v>
                </c:pt>
                <c:pt idx="225">
                  <c:v>1754</c:v>
                </c:pt>
                <c:pt idx="226">
                  <c:v>1755</c:v>
                </c:pt>
                <c:pt idx="227">
                  <c:v>1756</c:v>
                </c:pt>
                <c:pt idx="228">
                  <c:v>1757</c:v>
                </c:pt>
                <c:pt idx="229">
                  <c:v>1758</c:v>
                </c:pt>
                <c:pt idx="230">
                  <c:v>1759</c:v>
                </c:pt>
                <c:pt idx="231">
                  <c:v>1760</c:v>
                </c:pt>
                <c:pt idx="232">
                  <c:v>1761</c:v>
                </c:pt>
                <c:pt idx="233">
                  <c:v>1762</c:v>
                </c:pt>
                <c:pt idx="234">
                  <c:v>1763</c:v>
                </c:pt>
                <c:pt idx="235">
                  <c:v>1764</c:v>
                </c:pt>
                <c:pt idx="236">
                  <c:v>1765</c:v>
                </c:pt>
                <c:pt idx="237">
                  <c:v>1766</c:v>
                </c:pt>
                <c:pt idx="238">
                  <c:v>1767</c:v>
                </c:pt>
                <c:pt idx="239">
                  <c:v>1768</c:v>
                </c:pt>
                <c:pt idx="240">
                  <c:v>1769</c:v>
                </c:pt>
                <c:pt idx="241">
                  <c:v>1770</c:v>
                </c:pt>
                <c:pt idx="242">
                  <c:v>1771</c:v>
                </c:pt>
                <c:pt idx="243">
                  <c:v>1772</c:v>
                </c:pt>
                <c:pt idx="244">
                  <c:v>1773</c:v>
                </c:pt>
                <c:pt idx="245">
                  <c:v>1774</c:v>
                </c:pt>
                <c:pt idx="246">
                  <c:v>1775</c:v>
                </c:pt>
                <c:pt idx="247">
                  <c:v>1776</c:v>
                </c:pt>
                <c:pt idx="248">
                  <c:v>1777</c:v>
                </c:pt>
                <c:pt idx="249">
                  <c:v>1778</c:v>
                </c:pt>
                <c:pt idx="250">
                  <c:v>1779</c:v>
                </c:pt>
                <c:pt idx="251">
                  <c:v>1780</c:v>
                </c:pt>
                <c:pt idx="252">
                  <c:v>1781</c:v>
                </c:pt>
                <c:pt idx="253">
                  <c:v>1782</c:v>
                </c:pt>
                <c:pt idx="254">
                  <c:v>1783</c:v>
                </c:pt>
                <c:pt idx="255">
                  <c:v>1784</c:v>
                </c:pt>
                <c:pt idx="256">
                  <c:v>1785</c:v>
                </c:pt>
                <c:pt idx="257">
                  <c:v>1786</c:v>
                </c:pt>
                <c:pt idx="258">
                  <c:v>1787</c:v>
                </c:pt>
                <c:pt idx="259">
                  <c:v>1788</c:v>
                </c:pt>
                <c:pt idx="260">
                  <c:v>1789</c:v>
                </c:pt>
                <c:pt idx="261">
                  <c:v>1790</c:v>
                </c:pt>
                <c:pt idx="262">
                  <c:v>1791</c:v>
                </c:pt>
                <c:pt idx="263">
                  <c:v>1792</c:v>
                </c:pt>
                <c:pt idx="264">
                  <c:v>1793</c:v>
                </c:pt>
                <c:pt idx="265">
                  <c:v>1794</c:v>
                </c:pt>
                <c:pt idx="266">
                  <c:v>1795</c:v>
                </c:pt>
                <c:pt idx="267">
                  <c:v>1796</c:v>
                </c:pt>
                <c:pt idx="268">
                  <c:v>1797</c:v>
                </c:pt>
                <c:pt idx="269">
                  <c:v>1798</c:v>
                </c:pt>
                <c:pt idx="270">
                  <c:v>1799</c:v>
                </c:pt>
              </c:numCache>
            </c:numRef>
          </c:xVal>
          <c:yVal>
            <c:numRef>
              <c:f>Graph!$E$1531:$E$1799</c:f>
              <c:numCache>
                <c:formatCode>General</c:formatCode>
                <c:ptCount val="269"/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03-410A-8087-089F9C4FB000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Graph!$A$1530:$A$1800</c:f>
              <c:numCache>
                <c:formatCode>General</c:formatCode>
                <c:ptCount val="271"/>
                <c:pt idx="0">
                  <c:v>1529</c:v>
                </c:pt>
                <c:pt idx="1">
                  <c:v>1530</c:v>
                </c:pt>
                <c:pt idx="2">
                  <c:v>1531</c:v>
                </c:pt>
                <c:pt idx="3">
                  <c:v>1532</c:v>
                </c:pt>
                <c:pt idx="4">
                  <c:v>1533</c:v>
                </c:pt>
                <c:pt idx="5">
                  <c:v>1534</c:v>
                </c:pt>
                <c:pt idx="6">
                  <c:v>1535</c:v>
                </c:pt>
                <c:pt idx="7">
                  <c:v>1536</c:v>
                </c:pt>
                <c:pt idx="8">
                  <c:v>1537</c:v>
                </c:pt>
                <c:pt idx="9">
                  <c:v>1538</c:v>
                </c:pt>
                <c:pt idx="10">
                  <c:v>1539</c:v>
                </c:pt>
                <c:pt idx="11">
                  <c:v>1540</c:v>
                </c:pt>
                <c:pt idx="12">
                  <c:v>1541</c:v>
                </c:pt>
                <c:pt idx="13">
                  <c:v>1542</c:v>
                </c:pt>
                <c:pt idx="14">
                  <c:v>1543</c:v>
                </c:pt>
                <c:pt idx="15">
                  <c:v>1544</c:v>
                </c:pt>
                <c:pt idx="16">
                  <c:v>1545</c:v>
                </c:pt>
                <c:pt idx="17">
                  <c:v>1546</c:v>
                </c:pt>
                <c:pt idx="18">
                  <c:v>1547</c:v>
                </c:pt>
                <c:pt idx="19">
                  <c:v>1548</c:v>
                </c:pt>
                <c:pt idx="20">
                  <c:v>1549</c:v>
                </c:pt>
                <c:pt idx="21">
                  <c:v>1550</c:v>
                </c:pt>
                <c:pt idx="22">
                  <c:v>1551</c:v>
                </c:pt>
                <c:pt idx="23">
                  <c:v>1552</c:v>
                </c:pt>
                <c:pt idx="24">
                  <c:v>1553</c:v>
                </c:pt>
                <c:pt idx="25">
                  <c:v>1554</c:v>
                </c:pt>
                <c:pt idx="26">
                  <c:v>1555</c:v>
                </c:pt>
                <c:pt idx="27">
                  <c:v>1556</c:v>
                </c:pt>
                <c:pt idx="28">
                  <c:v>1557</c:v>
                </c:pt>
                <c:pt idx="29">
                  <c:v>1558</c:v>
                </c:pt>
                <c:pt idx="30">
                  <c:v>1559</c:v>
                </c:pt>
                <c:pt idx="31">
                  <c:v>1560</c:v>
                </c:pt>
                <c:pt idx="32">
                  <c:v>1561</c:v>
                </c:pt>
                <c:pt idx="33">
                  <c:v>1562</c:v>
                </c:pt>
                <c:pt idx="34">
                  <c:v>1563</c:v>
                </c:pt>
                <c:pt idx="35">
                  <c:v>1564</c:v>
                </c:pt>
                <c:pt idx="36">
                  <c:v>1565</c:v>
                </c:pt>
                <c:pt idx="37">
                  <c:v>1566</c:v>
                </c:pt>
                <c:pt idx="38">
                  <c:v>1567</c:v>
                </c:pt>
                <c:pt idx="39">
                  <c:v>1568</c:v>
                </c:pt>
                <c:pt idx="40">
                  <c:v>1569</c:v>
                </c:pt>
                <c:pt idx="41">
                  <c:v>1570</c:v>
                </c:pt>
                <c:pt idx="42">
                  <c:v>1571</c:v>
                </c:pt>
                <c:pt idx="43">
                  <c:v>1572</c:v>
                </c:pt>
                <c:pt idx="44">
                  <c:v>1573</c:v>
                </c:pt>
                <c:pt idx="45">
                  <c:v>1574</c:v>
                </c:pt>
                <c:pt idx="46">
                  <c:v>1575</c:v>
                </c:pt>
                <c:pt idx="47">
                  <c:v>1576</c:v>
                </c:pt>
                <c:pt idx="48">
                  <c:v>1577</c:v>
                </c:pt>
                <c:pt idx="49">
                  <c:v>1578</c:v>
                </c:pt>
                <c:pt idx="50">
                  <c:v>1579</c:v>
                </c:pt>
                <c:pt idx="51">
                  <c:v>1580</c:v>
                </c:pt>
                <c:pt idx="52">
                  <c:v>1581</c:v>
                </c:pt>
                <c:pt idx="53">
                  <c:v>1582</c:v>
                </c:pt>
                <c:pt idx="54">
                  <c:v>1583</c:v>
                </c:pt>
                <c:pt idx="55">
                  <c:v>1584</c:v>
                </c:pt>
                <c:pt idx="56">
                  <c:v>1585</c:v>
                </c:pt>
                <c:pt idx="57">
                  <c:v>1586</c:v>
                </c:pt>
                <c:pt idx="58">
                  <c:v>1587</c:v>
                </c:pt>
                <c:pt idx="59">
                  <c:v>1588</c:v>
                </c:pt>
                <c:pt idx="60">
                  <c:v>1589</c:v>
                </c:pt>
                <c:pt idx="61">
                  <c:v>1590</c:v>
                </c:pt>
                <c:pt idx="62">
                  <c:v>1591</c:v>
                </c:pt>
                <c:pt idx="63">
                  <c:v>1592</c:v>
                </c:pt>
                <c:pt idx="64">
                  <c:v>1593</c:v>
                </c:pt>
                <c:pt idx="65">
                  <c:v>1594</c:v>
                </c:pt>
                <c:pt idx="66">
                  <c:v>1595</c:v>
                </c:pt>
                <c:pt idx="67">
                  <c:v>1596</c:v>
                </c:pt>
                <c:pt idx="68">
                  <c:v>1597</c:v>
                </c:pt>
                <c:pt idx="69">
                  <c:v>1598</c:v>
                </c:pt>
                <c:pt idx="70">
                  <c:v>1599</c:v>
                </c:pt>
                <c:pt idx="71">
                  <c:v>1600</c:v>
                </c:pt>
                <c:pt idx="72">
                  <c:v>1601</c:v>
                </c:pt>
                <c:pt idx="73">
                  <c:v>1602</c:v>
                </c:pt>
                <c:pt idx="74">
                  <c:v>1603</c:v>
                </c:pt>
                <c:pt idx="75">
                  <c:v>1604</c:v>
                </c:pt>
                <c:pt idx="76">
                  <c:v>1605</c:v>
                </c:pt>
                <c:pt idx="77">
                  <c:v>1606</c:v>
                </c:pt>
                <c:pt idx="78">
                  <c:v>1607</c:v>
                </c:pt>
                <c:pt idx="79">
                  <c:v>1608</c:v>
                </c:pt>
                <c:pt idx="80">
                  <c:v>1609</c:v>
                </c:pt>
                <c:pt idx="81">
                  <c:v>1610</c:v>
                </c:pt>
                <c:pt idx="82">
                  <c:v>1611</c:v>
                </c:pt>
                <c:pt idx="83">
                  <c:v>1612</c:v>
                </c:pt>
                <c:pt idx="84">
                  <c:v>1613</c:v>
                </c:pt>
                <c:pt idx="85">
                  <c:v>1614</c:v>
                </c:pt>
                <c:pt idx="86">
                  <c:v>1615</c:v>
                </c:pt>
                <c:pt idx="87">
                  <c:v>1616</c:v>
                </c:pt>
                <c:pt idx="88">
                  <c:v>1617</c:v>
                </c:pt>
                <c:pt idx="89">
                  <c:v>1618</c:v>
                </c:pt>
                <c:pt idx="90">
                  <c:v>1619</c:v>
                </c:pt>
                <c:pt idx="91">
                  <c:v>1620</c:v>
                </c:pt>
                <c:pt idx="92">
                  <c:v>1621</c:v>
                </c:pt>
                <c:pt idx="93">
                  <c:v>1622</c:v>
                </c:pt>
                <c:pt idx="94">
                  <c:v>1623</c:v>
                </c:pt>
                <c:pt idx="95">
                  <c:v>1624</c:v>
                </c:pt>
                <c:pt idx="96">
                  <c:v>1625</c:v>
                </c:pt>
                <c:pt idx="97">
                  <c:v>1626</c:v>
                </c:pt>
                <c:pt idx="98">
                  <c:v>1627</c:v>
                </c:pt>
                <c:pt idx="99">
                  <c:v>1628</c:v>
                </c:pt>
                <c:pt idx="100">
                  <c:v>1629</c:v>
                </c:pt>
                <c:pt idx="101">
                  <c:v>1630</c:v>
                </c:pt>
                <c:pt idx="102">
                  <c:v>1631</c:v>
                </c:pt>
                <c:pt idx="103">
                  <c:v>1632</c:v>
                </c:pt>
                <c:pt idx="104">
                  <c:v>1633</c:v>
                </c:pt>
                <c:pt idx="105">
                  <c:v>1634</c:v>
                </c:pt>
                <c:pt idx="106">
                  <c:v>1635</c:v>
                </c:pt>
                <c:pt idx="107">
                  <c:v>1636</c:v>
                </c:pt>
                <c:pt idx="108">
                  <c:v>1637</c:v>
                </c:pt>
                <c:pt idx="109">
                  <c:v>1638</c:v>
                </c:pt>
                <c:pt idx="110">
                  <c:v>1639</c:v>
                </c:pt>
                <c:pt idx="111">
                  <c:v>1640</c:v>
                </c:pt>
                <c:pt idx="112">
                  <c:v>1641</c:v>
                </c:pt>
                <c:pt idx="113">
                  <c:v>1642</c:v>
                </c:pt>
                <c:pt idx="114">
                  <c:v>1643</c:v>
                </c:pt>
                <c:pt idx="115">
                  <c:v>1644</c:v>
                </c:pt>
                <c:pt idx="116">
                  <c:v>1645</c:v>
                </c:pt>
                <c:pt idx="117">
                  <c:v>1646</c:v>
                </c:pt>
                <c:pt idx="118">
                  <c:v>1647</c:v>
                </c:pt>
                <c:pt idx="119">
                  <c:v>1648</c:v>
                </c:pt>
                <c:pt idx="120">
                  <c:v>1649</c:v>
                </c:pt>
                <c:pt idx="121">
                  <c:v>1650</c:v>
                </c:pt>
                <c:pt idx="122">
                  <c:v>1651</c:v>
                </c:pt>
                <c:pt idx="123">
                  <c:v>1652</c:v>
                </c:pt>
                <c:pt idx="124">
                  <c:v>1653</c:v>
                </c:pt>
                <c:pt idx="125">
                  <c:v>1654</c:v>
                </c:pt>
                <c:pt idx="126">
                  <c:v>1655</c:v>
                </c:pt>
                <c:pt idx="127">
                  <c:v>1656</c:v>
                </c:pt>
                <c:pt idx="128">
                  <c:v>1657</c:v>
                </c:pt>
                <c:pt idx="129">
                  <c:v>1658</c:v>
                </c:pt>
                <c:pt idx="130">
                  <c:v>1659</c:v>
                </c:pt>
                <c:pt idx="131">
                  <c:v>1660</c:v>
                </c:pt>
                <c:pt idx="132">
                  <c:v>1661</c:v>
                </c:pt>
                <c:pt idx="133">
                  <c:v>1662</c:v>
                </c:pt>
                <c:pt idx="134">
                  <c:v>1663</c:v>
                </c:pt>
                <c:pt idx="135">
                  <c:v>1664</c:v>
                </c:pt>
                <c:pt idx="136">
                  <c:v>1665</c:v>
                </c:pt>
                <c:pt idx="137">
                  <c:v>1666</c:v>
                </c:pt>
                <c:pt idx="138">
                  <c:v>1667</c:v>
                </c:pt>
                <c:pt idx="139">
                  <c:v>1668</c:v>
                </c:pt>
                <c:pt idx="140">
                  <c:v>1669</c:v>
                </c:pt>
                <c:pt idx="141">
                  <c:v>1670</c:v>
                </c:pt>
                <c:pt idx="142">
                  <c:v>1671</c:v>
                </c:pt>
                <c:pt idx="143">
                  <c:v>1672</c:v>
                </c:pt>
                <c:pt idx="144">
                  <c:v>1673</c:v>
                </c:pt>
                <c:pt idx="145">
                  <c:v>1674</c:v>
                </c:pt>
                <c:pt idx="146">
                  <c:v>1675</c:v>
                </c:pt>
                <c:pt idx="147">
                  <c:v>1676</c:v>
                </c:pt>
                <c:pt idx="148">
                  <c:v>1677</c:v>
                </c:pt>
                <c:pt idx="149">
                  <c:v>1678</c:v>
                </c:pt>
                <c:pt idx="150">
                  <c:v>1679</c:v>
                </c:pt>
                <c:pt idx="151">
                  <c:v>1680</c:v>
                </c:pt>
                <c:pt idx="152">
                  <c:v>1681</c:v>
                </c:pt>
                <c:pt idx="153">
                  <c:v>1682</c:v>
                </c:pt>
                <c:pt idx="154">
                  <c:v>1683</c:v>
                </c:pt>
                <c:pt idx="155">
                  <c:v>1684</c:v>
                </c:pt>
                <c:pt idx="156">
                  <c:v>1685</c:v>
                </c:pt>
                <c:pt idx="157">
                  <c:v>1686</c:v>
                </c:pt>
                <c:pt idx="158">
                  <c:v>1687</c:v>
                </c:pt>
                <c:pt idx="159">
                  <c:v>1688</c:v>
                </c:pt>
                <c:pt idx="160">
                  <c:v>1689</c:v>
                </c:pt>
                <c:pt idx="161">
                  <c:v>1690</c:v>
                </c:pt>
                <c:pt idx="162">
                  <c:v>1691</c:v>
                </c:pt>
                <c:pt idx="163">
                  <c:v>1692</c:v>
                </c:pt>
                <c:pt idx="164">
                  <c:v>1693</c:v>
                </c:pt>
                <c:pt idx="165">
                  <c:v>1694</c:v>
                </c:pt>
                <c:pt idx="166">
                  <c:v>1695</c:v>
                </c:pt>
                <c:pt idx="167">
                  <c:v>1696</c:v>
                </c:pt>
                <c:pt idx="168">
                  <c:v>1697</c:v>
                </c:pt>
                <c:pt idx="169">
                  <c:v>1698</c:v>
                </c:pt>
                <c:pt idx="170">
                  <c:v>1699</c:v>
                </c:pt>
                <c:pt idx="171">
                  <c:v>1700</c:v>
                </c:pt>
                <c:pt idx="172">
                  <c:v>1701</c:v>
                </c:pt>
                <c:pt idx="173">
                  <c:v>1702</c:v>
                </c:pt>
                <c:pt idx="174">
                  <c:v>1703</c:v>
                </c:pt>
                <c:pt idx="175">
                  <c:v>1704</c:v>
                </c:pt>
                <c:pt idx="176">
                  <c:v>1705</c:v>
                </c:pt>
                <c:pt idx="177">
                  <c:v>1706</c:v>
                </c:pt>
                <c:pt idx="178">
                  <c:v>1707</c:v>
                </c:pt>
                <c:pt idx="179">
                  <c:v>1708</c:v>
                </c:pt>
                <c:pt idx="180">
                  <c:v>1709</c:v>
                </c:pt>
                <c:pt idx="181">
                  <c:v>1710</c:v>
                </c:pt>
                <c:pt idx="182">
                  <c:v>1711</c:v>
                </c:pt>
                <c:pt idx="183">
                  <c:v>1712</c:v>
                </c:pt>
                <c:pt idx="184">
                  <c:v>1713</c:v>
                </c:pt>
                <c:pt idx="185">
                  <c:v>1714</c:v>
                </c:pt>
                <c:pt idx="186">
                  <c:v>1715</c:v>
                </c:pt>
                <c:pt idx="187">
                  <c:v>1716</c:v>
                </c:pt>
                <c:pt idx="188">
                  <c:v>1717</c:v>
                </c:pt>
                <c:pt idx="189">
                  <c:v>1718</c:v>
                </c:pt>
                <c:pt idx="190">
                  <c:v>1719</c:v>
                </c:pt>
                <c:pt idx="191">
                  <c:v>1720</c:v>
                </c:pt>
                <c:pt idx="192">
                  <c:v>1721</c:v>
                </c:pt>
                <c:pt idx="193">
                  <c:v>1722</c:v>
                </c:pt>
                <c:pt idx="194">
                  <c:v>1723</c:v>
                </c:pt>
                <c:pt idx="195">
                  <c:v>1724</c:v>
                </c:pt>
                <c:pt idx="196">
                  <c:v>1725</c:v>
                </c:pt>
                <c:pt idx="197">
                  <c:v>1726</c:v>
                </c:pt>
                <c:pt idx="198">
                  <c:v>1727</c:v>
                </c:pt>
                <c:pt idx="199">
                  <c:v>1728</c:v>
                </c:pt>
                <c:pt idx="200">
                  <c:v>1729</c:v>
                </c:pt>
                <c:pt idx="201">
                  <c:v>1730</c:v>
                </c:pt>
                <c:pt idx="202">
                  <c:v>1731</c:v>
                </c:pt>
                <c:pt idx="203">
                  <c:v>1732</c:v>
                </c:pt>
                <c:pt idx="204">
                  <c:v>1733</c:v>
                </c:pt>
                <c:pt idx="205">
                  <c:v>1734</c:v>
                </c:pt>
                <c:pt idx="206">
                  <c:v>1735</c:v>
                </c:pt>
                <c:pt idx="207">
                  <c:v>1736</c:v>
                </c:pt>
                <c:pt idx="208">
                  <c:v>1737</c:v>
                </c:pt>
                <c:pt idx="209">
                  <c:v>1738</c:v>
                </c:pt>
                <c:pt idx="210">
                  <c:v>1739</c:v>
                </c:pt>
                <c:pt idx="211">
                  <c:v>1740</c:v>
                </c:pt>
                <c:pt idx="212">
                  <c:v>1741</c:v>
                </c:pt>
                <c:pt idx="213">
                  <c:v>1742</c:v>
                </c:pt>
                <c:pt idx="214">
                  <c:v>1743</c:v>
                </c:pt>
                <c:pt idx="215">
                  <c:v>1744</c:v>
                </c:pt>
                <c:pt idx="216">
                  <c:v>1745</c:v>
                </c:pt>
                <c:pt idx="217">
                  <c:v>1746</c:v>
                </c:pt>
                <c:pt idx="218">
                  <c:v>1747</c:v>
                </c:pt>
                <c:pt idx="219">
                  <c:v>1748</c:v>
                </c:pt>
                <c:pt idx="220">
                  <c:v>1749</c:v>
                </c:pt>
                <c:pt idx="221">
                  <c:v>1750</c:v>
                </c:pt>
                <c:pt idx="222">
                  <c:v>1751</c:v>
                </c:pt>
                <c:pt idx="223">
                  <c:v>1752</c:v>
                </c:pt>
                <c:pt idx="224">
                  <c:v>1753</c:v>
                </c:pt>
                <c:pt idx="225">
                  <c:v>1754</c:v>
                </c:pt>
                <c:pt idx="226">
                  <c:v>1755</c:v>
                </c:pt>
                <c:pt idx="227">
                  <c:v>1756</c:v>
                </c:pt>
                <c:pt idx="228">
                  <c:v>1757</c:v>
                </c:pt>
                <c:pt idx="229">
                  <c:v>1758</c:v>
                </c:pt>
                <c:pt idx="230">
                  <c:v>1759</c:v>
                </c:pt>
                <c:pt idx="231">
                  <c:v>1760</c:v>
                </c:pt>
                <c:pt idx="232">
                  <c:v>1761</c:v>
                </c:pt>
                <c:pt idx="233">
                  <c:v>1762</c:v>
                </c:pt>
                <c:pt idx="234">
                  <c:v>1763</c:v>
                </c:pt>
                <c:pt idx="235">
                  <c:v>1764</c:v>
                </c:pt>
                <c:pt idx="236">
                  <c:v>1765</c:v>
                </c:pt>
                <c:pt idx="237">
                  <c:v>1766</c:v>
                </c:pt>
                <c:pt idx="238">
                  <c:v>1767</c:v>
                </c:pt>
                <c:pt idx="239">
                  <c:v>1768</c:v>
                </c:pt>
                <c:pt idx="240">
                  <c:v>1769</c:v>
                </c:pt>
                <c:pt idx="241">
                  <c:v>1770</c:v>
                </c:pt>
                <c:pt idx="242">
                  <c:v>1771</c:v>
                </c:pt>
                <c:pt idx="243">
                  <c:v>1772</c:v>
                </c:pt>
                <c:pt idx="244">
                  <c:v>1773</c:v>
                </c:pt>
                <c:pt idx="245">
                  <c:v>1774</c:v>
                </c:pt>
                <c:pt idx="246">
                  <c:v>1775</c:v>
                </c:pt>
                <c:pt idx="247">
                  <c:v>1776</c:v>
                </c:pt>
                <c:pt idx="248">
                  <c:v>1777</c:v>
                </c:pt>
                <c:pt idx="249">
                  <c:v>1778</c:v>
                </c:pt>
                <c:pt idx="250">
                  <c:v>1779</c:v>
                </c:pt>
                <c:pt idx="251">
                  <c:v>1780</c:v>
                </c:pt>
                <c:pt idx="252">
                  <c:v>1781</c:v>
                </c:pt>
                <c:pt idx="253">
                  <c:v>1782</c:v>
                </c:pt>
                <c:pt idx="254">
                  <c:v>1783</c:v>
                </c:pt>
                <c:pt idx="255">
                  <c:v>1784</c:v>
                </c:pt>
                <c:pt idx="256">
                  <c:v>1785</c:v>
                </c:pt>
                <c:pt idx="257">
                  <c:v>1786</c:v>
                </c:pt>
                <c:pt idx="258">
                  <c:v>1787</c:v>
                </c:pt>
                <c:pt idx="259">
                  <c:v>1788</c:v>
                </c:pt>
                <c:pt idx="260">
                  <c:v>1789</c:v>
                </c:pt>
                <c:pt idx="261">
                  <c:v>1790</c:v>
                </c:pt>
                <c:pt idx="262">
                  <c:v>1791</c:v>
                </c:pt>
                <c:pt idx="263">
                  <c:v>1792</c:v>
                </c:pt>
                <c:pt idx="264">
                  <c:v>1793</c:v>
                </c:pt>
                <c:pt idx="265">
                  <c:v>1794</c:v>
                </c:pt>
                <c:pt idx="266">
                  <c:v>1795</c:v>
                </c:pt>
                <c:pt idx="267">
                  <c:v>1796</c:v>
                </c:pt>
                <c:pt idx="268">
                  <c:v>1797</c:v>
                </c:pt>
                <c:pt idx="269">
                  <c:v>1798</c:v>
                </c:pt>
                <c:pt idx="270">
                  <c:v>1799</c:v>
                </c:pt>
              </c:numCache>
            </c:numRef>
          </c:xVal>
          <c:yVal>
            <c:numRef>
              <c:f>Graph!$G$1531:$G$1799</c:f>
              <c:numCache>
                <c:formatCode>General</c:formatCode>
                <c:ptCount val="26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03-410A-8087-089F9C4FB000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Graph!$A$1530:$A$1800</c:f>
              <c:numCache>
                <c:formatCode>General</c:formatCode>
                <c:ptCount val="271"/>
                <c:pt idx="0">
                  <c:v>1529</c:v>
                </c:pt>
                <c:pt idx="1">
                  <c:v>1530</c:v>
                </c:pt>
                <c:pt idx="2">
                  <c:v>1531</c:v>
                </c:pt>
                <c:pt idx="3">
                  <c:v>1532</c:v>
                </c:pt>
                <c:pt idx="4">
                  <c:v>1533</c:v>
                </c:pt>
                <c:pt idx="5">
                  <c:v>1534</c:v>
                </c:pt>
                <c:pt idx="6">
                  <c:v>1535</c:v>
                </c:pt>
                <c:pt idx="7">
                  <c:v>1536</c:v>
                </c:pt>
                <c:pt idx="8">
                  <c:v>1537</c:v>
                </c:pt>
                <c:pt idx="9">
                  <c:v>1538</c:v>
                </c:pt>
                <c:pt idx="10">
                  <c:v>1539</c:v>
                </c:pt>
                <c:pt idx="11">
                  <c:v>1540</c:v>
                </c:pt>
                <c:pt idx="12">
                  <c:v>1541</c:v>
                </c:pt>
                <c:pt idx="13">
                  <c:v>1542</c:v>
                </c:pt>
                <c:pt idx="14">
                  <c:v>1543</c:v>
                </c:pt>
                <c:pt idx="15">
                  <c:v>1544</c:v>
                </c:pt>
                <c:pt idx="16">
                  <c:v>1545</c:v>
                </c:pt>
                <c:pt idx="17">
                  <c:v>1546</c:v>
                </c:pt>
                <c:pt idx="18">
                  <c:v>1547</c:v>
                </c:pt>
                <c:pt idx="19">
                  <c:v>1548</c:v>
                </c:pt>
                <c:pt idx="20">
                  <c:v>1549</c:v>
                </c:pt>
                <c:pt idx="21">
                  <c:v>1550</c:v>
                </c:pt>
                <c:pt idx="22">
                  <c:v>1551</c:v>
                </c:pt>
                <c:pt idx="23">
                  <c:v>1552</c:v>
                </c:pt>
                <c:pt idx="24">
                  <c:v>1553</c:v>
                </c:pt>
                <c:pt idx="25">
                  <c:v>1554</c:v>
                </c:pt>
                <c:pt idx="26">
                  <c:v>1555</c:v>
                </c:pt>
                <c:pt idx="27">
                  <c:v>1556</c:v>
                </c:pt>
                <c:pt idx="28">
                  <c:v>1557</c:v>
                </c:pt>
                <c:pt idx="29">
                  <c:v>1558</c:v>
                </c:pt>
                <c:pt idx="30">
                  <c:v>1559</c:v>
                </c:pt>
                <c:pt idx="31">
                  <c:v>1560</c:v>
                </c:pt>
                <c:pt idx="32">
                  <c:v>1561</c:v>
                </c:pt>
                <c:pt idx="33">
                  <c:v>1562</c:v>
                </c:pt>
                <c:pt idx="34">
                  <c:v>1563</c:v>
                </c:pt>
                <c:pt idx="35">
                  <c:v>1564</c:v>
                </c:pt>
                <c:pt idx="36">
                  <c:v>1565</c:v>
                </c:pt>
                <c:pt idx="37">
                  <c:v>1566</c:v>
                </c:pt>
                <c:pt idx="38">
                  <c:v>1567</c:v>
                </c:pt>
                <c:pt idx="39">
                  <c:v>1568</c:v>
                </c:pt>
                <c:pt idx="40">
                  <c:v>1569</c:v>
                </c:pt>
                <c:pt idx="41">
                  <c:v>1570</c:v>
                </c:pt>
                <c:pt idx="42">
                  <c:v>1571</c:v>
                </c:pt>
                <c:pt idx="43">
                  <c:v>1572</c:v>
                </c:pt>
                <c:pt idx="44">
                  <c:v>1573</c:v>
                </c:pt>
                <c:pt idx="45">
                  <c:v>1574</c:v>
                </c:pt>
                <c:pt idx="46">
                  <c:v>1575</c:v>
                </c:pt>
                <c:pt idx="47">
                  <c:v>1576</c:v>
                </c:pt>
                <c:pt idx="48">
                  <c:v>1577</c:v>
                </c:pt>
                <c:pt idx="49">
                  <c:v>1578</c:v>
                </c:pt>
                <c:pt idx="50">
                  <c:v>1579</c:v>
                </c:pt>
                <c:pt idx="51">
                  <c:v>1580</c:v>
                </c:pt>
                <c:pt idx="52">
                  <c:v>1581</c:v>
                </c:pt>
                <c:pt idx="53">
                  <c:v>1582</c:v>
                </c:pt>
                <c:pt idx="54">
                  <c:v>1583</c:v>
                </c:pt>
                <c:pt idx="55">
                  <c:v>1584</c:v>
                </c:pt>
                <c:pt idx="56">
                  <c:v>1585</c:v>
                </c:pt>
                <c:pt idx="57">
                  <c:v>1586</c:v>
                </c:pt>
                <c:pt idx="58">
                  <c:v>1587</c:v>
                </c:pt>
                <c:pt idx="59">
                  <c:v>1588</c:v>
                </c:pt>
                <c:pt idx="60">
                  <c:v>1589</c:v>
                </c:pt>
                <c:pt idx="61">
                  <c:v>1590</c:v>
                </c:pt>
                <c:pt idx="62">
                  <c:v>1591</c:v>
                </c:pt>
                <c:pt idx="63">
                  <c:v>1592</c:v>
                </c:pt>
                <c:pt idx="64">
                  <c:v>1593</c:v>
                </c:pt>
                <c:pt idx="65">
                  <c:v>1594</c:v>
                </c:pt>
                <c:pt idx="66">
                  <c:v>1595</c:v>
                </c:pt>
                <c:pt idx="67">
                  <c:v>1596</c:v>
                </c:pt>
                <c:pt idx="68">
                  <c:v>1597</c:v>
                </c:pt>
                <c:pt idx="69">
                  <c:v>1598</c:v>
                </c:pt>
                <c:pt idx="70">
                  <c:v>1599</c:v>
                </c:pt>
                <c:pt idx="71">
                  <c:v>1600</c:v>
                </c:pt>
                <c:pt idx="72">
                  <c:v>1601</c:v>
                </c:pt>
                <c:pt idx="73">
                  <c:v>1602</c:v>
                </c:pt>
                <c:pt idx="74">
                  <c:v>1603</c:v>
                </c:pt>
                <c:pt idx="75">
                  <c:v>1604</c:v>
                </c:pt>
                <c:pt idx="76">
                  <c:v>1605</c:v>
                </c:pt>
                <c:pt idx="77">
                  <c:v>1606</c:v>
                </c:pt>
                <c:pt idx="78">
                  <c:v>1607</c:v>
                </c:pt>
                <c:pt idx="79">
                  <c:v>1608</c:v>
                </c:pt>
                <c:pt idx="80">
                  <c:v>1609</c:v>
                </c:pt>
                <c:pt idx="81">
                  <c:v>1610</c:v>
                </c:pt>
                <c:pt idx="82">
                  <c:v>1611</c:v>
                </c:pt>
                <c:pt idx="83">
                  <c:v>1612</c:v>
                </c:pt>
                <c:pt idx="84">
                  <c:v>1613</c:v>
                </c:pt>
                <c:pt idx="85">
                  <c:v>1614</c:v>
                </c:pt>
                <c:pt idx="86">
                  <c:v>1615</c:v>
                </c:pt>
                <c:pt idx="87">
                  <c:v>1616</c:v>
                </c:pt>
                <c:pt idx="88">
                  <c:v>1617</c:v>
                </c:pt>
                <c:pt idx="89">
                  <c:v>1618</c:v>
                </c:pt>
                <c:pt idx="90">
                  <c:v>1619</c:v>
                </c:pt>
                <c:pt idx="91">
                  <c:v>1620</c:v>
                </c:pt>
                <c:pt idx="92">
                  <c:v>1621</c:v>
                </c:pt>
                <c:pt idx="93">
                  <c:v>1622</c:v>
                </c:pt>
                <c:pt idx="94">
                  <c:v>1623</c:v>
                </c:pt>
                <c:pt idx="95">
                  <c:v>1624</c:v>
                </c:pt>
                <c:pt idx="96">
                  <c:v>1625</c:v>
                </c:pt>
                <c:pt idx="97">
                  <c:v>1626</c:v>
                </c:pt>
                <c:pt idx="98">
                  <c:v>1627</c:v>
                </c:pt>
                <c:pt idx="99">
                  <c:v>1628</c:v>
                </c:pt>
                <c:pt idx="100">
                  <c:v>1629</c:v>
                </c:pt>
                <c:pt idx="101">
                  <c:v>1630</c:v>
                </c:pt>
                <c:pt idx="102">
                  <c:v>1631</c:v>
                </c:pt>
                <c:pt idx="103">
                  <c:v>1632</c:v>
                </c:pt>
                <c:pt idx="104">
                  <c:v>1633</c:v>
                </c:pt>
                <c:pt idx="105">
                  <c:v>1634</c:v>
                </c:pt>
                <c:pt idx="106">
                  <c:v>1635</c:v>
                </c:pt>
                <c:pt idx="107">
                  <c:v>1636</c:v>
                </c:pt>
                <c:pt idx="108">
                  <c:v>1637</c:v>
                </c:pt>
                <c:pt idx="109">
                  <c:v>1638</c:v>
                </c:pt>
                <c:pt idx="110">
                  <c:v>1639</c:v>
                </c:pt>
                <c:pt idx="111">
                  <c:v>1640</c:v>
                </c:pt>
                <c:pt idx="112">
                  <c:v>1641</c:v>
                </c:pt>
                <c:pt idx="113">
                  <c:v>1642</c:v>
                </c:pt>
                <c:pt idx="114">
                  <c:v>1643</c:v>
                </c:pt>
                <c:pt idx="115">
                  <c:v>1644</c:v>
                </c:pt>
                <c:pt idx="116">
                  <c:v>1645</c:v>
                </c:pt>
                <c:pt idx="117">
                  <c:v>1646</c:v>
                </c:pt>
                <c:pt idx="118">
                  <c:v>1647</c:v>
                </c:pt>
                <c:pt idx="119">
                  <c:v>1648</c:v>
                </c:pt>
                <c:pt idx="120">
                  <c:v>1649</c:v>
                </c:pt>
                <c:pt idx="121">
                  <c:v>1650</c:v>
                </c:pt>
                <c:pt idx="122">
                  <c:v>1651</c:v>
                </c:pt>
                <c:pt idx="123">
                  <c:v>1652</c:v>
                </c:pt>
                <c:pt idx="124">
                  <c:v>1653</c:v>
                </c:pt>
                <c:pt idx="125">
                  <c:v>1654</c:v>
                </c:pt>
                <c:pt idx="126">
                  <c:v>1655</c:v>
                </c:pt>
                <c:pt idx="127">
                  <c:v>1656</c:v>
                </c:pt>
                <c:pt idx="128">
                  <c:v>1657</c:v>
                </c:pt>
                <c:pt idx="129">
                  <c:v>1658</c:v>
                </c:pt>
                <c:pt idx="130">
                  <c:v>1659</c:v>
                </c:pt>
                <c:pt idx="131">
                  <c:v>1660</c:v>
                </c:pt>
                <c:pt idx="132">
                  <c:v>1661</c:v>
                </c:pt>
                <c:pt idx="133">
                  <c:v>1662</c:v>
                </c:pt>
                <c:pt idx="134">
                  <c:v>1663</c:v>
                </c:pt>
                <c:pt idx="135">
                  <c:v>1664</c:v>
                </c:pt>
                <c:pt idx="136">
                  <c:v>1665</c:v>
                </c:pt>
                <c:pt idx="137">
                  <c:v>1666</c:v>
                </c:pt>
                <c:pt idx="138">
                  <c:v>1667</c:v>
                </c:pt>
                <c:pt idx="139">
                  <c:v>1668</c:v>
                </c:pt>
                <c:pt idx="140">
                  <c:v>1669</c:v>
                </c:pt>
                <c:pt idx="141">
                  <c:v>1670</c:v>
                </c:pt>
                <c:pt idx="142">
                  <c:v>1671</c:v>
                </c:pt>
                <c:pt idx="143">
                  <c:v>1672</c:v>
                </c:pt>
                <c:pt idx="144">
                  <c:v>1673</c:v>
                </c:pt>
                <c:pt idx="145">
                  <c:v>1674</c:v>
                </c:pt>
                <c:pt idx="146">
                  <c:v>1675</c:v>
                </c:pt>
                <c:pt idx="147">
                  <c:v>1676</c:v>
                </c:pt>
                <c:pt idx="148">
                  <c:v>1677</c:v>
                </c:pt>
                <c:pt idx="149">
                  <c:v>1678</c:v>
                </c:pt>
                <c:pt idx="150">
                  <c:v>1679</c:v>
                </c:pt>
                <c:pt idx="151">
                  <c:v>1680</c:v>
                </c:pt>
                <c:pt idx="152">
                  <c:v>1681</c:v>
                </c:pt>
                <c:pt idx="153">
                  <c:v>1682</c:v>
                </c:pt>
                <c:pt idx="154">
                  <c:v>1683</c:v>
                </c:pt>
                <c:pt idx="155">
                  <c:v>1684</c:v>
                </c:pt>
                <c:pt idx="156">
                  <c:v>1685</c:v>
                </c:pt>
                <c:pt idx="157">
                  <c:v>1686</c:v>
                </c:pt>
                <c:pt idx="158">
                  <c:v>1687</c:v>
                </c:pt>
                <c:pt idx="159">
                  <c:v>1688</c:v>
                </c:pt>
                <c:pt idx="160">
                  <c:v>1689</c:v>
                </c:pt>
                <c:pt idx="161">
                  <c:v>1690</c:v>
                </c:pt>
                <c:pt idx="162">
                  <c:v>1691</c:v>
                </c:pt>
                <c:pt idx="163">
                  <c:v>1692</c:v>
                </c:pt>
                <c:pt idx="164">
                  <c:v>1693</c:v>
                </c:pt>
                <c:pt idx="165">
                  <c:v>1694</c:v>
                </c:pt>
                <c:pt idx="166">
                  <c:v>1695</c:v>
                </c:pt>
                <c:pt idx="167">
                  <c:v>1696</c:v>
                </c:pt>
                <c:pt idx="168">
                  <c:v>1697</c:v>
                </c:pt>
                <c:pt idx="169">
                  <c:v>1698</c:v>
                </c:pt>
                <c:pt idx="170">
                  <c:v>1699</c:v>
                </c:pt>
                <c:pt idx="171">
                  <c:v>1700</c:v>
                </c:pt>
                <c:pt idx="172">
                  <c:v>1701</c:v>
                </c:pt>
                <c:pt idx="173">
                  <c:v>1702</c:v>
                </c:pt>
                <c:pt idx="174">
                  <c:v>1703</c:v>
                </c:pt>
                <c:pt idx="175">
                  <c:v>1704</c:v>
                </c:pt>
                <c:pt idx="176">
                  <c:v>1705</c:v>
                </c:pt>
                <c:pt idx="177">
                  <c:v>1706</c:v>
                </c:pt>
                <c:pt idx="178">
                  <c:v>1707</c:v>
                </c:pt>
                <c:pt idx="179">
                  <c:v>1708</c:v>
                </c:pt>
                <c:pt idx="180">
                  <c:v>1709</c:v>
                </c:pt>
                <c:pt idx="181">
                  <c:v>1710</c:v>
                </c:pt>
                <c:pt idx="182">
                  <c:v>1711</c:v>
                </c:pt>
                <c:pt idx="183">
                  <c:v>1712</c:v>
                </c:pt>
                <c:pt idx="184">
                  <c:v>1713</c:v>
                </c:pt>
                <c:pt idx="185">
                  <c:v>1714</c:v>
                </c:pt>
                <c:pt idx="186">
                  <c:v>1715</c:v>
                </c:pt>
                <c:pt idx="187">
                  <c:v>1716</c:v>
                </c:pt>
                <c:pt idx="188">
                  <c:v>1717</c:v>
                </c:pt>
                <c:pt idx="189">
                  <c:v>1718</c:v>
                </c:pt>
                <c:pt idx="190">
                  <c:v>1719</c:v>
                </c:pt>
                <c:pt idx="191">
                  <c:v>1720</c:v>
                </c:pt>
                <c:pt idx="192">
                  <c:v>1721</c:v>
                </c:pt>
                <c:pt idx="193">
                  <c:v>1722</c:v>
                </c:pt>
                <c:pt idx="194">
                  <c:v>1723</c:v>
                </c:pt>
                <c:pt idx="195">
                  <c:v>1724</c:v>
                </c:pt>
                <c:pt idx="196">
                  <c:v>1725</c:v>
                </c:pt>
                <c:pt idx="197">
                  <c:v>1726</c:v>
                </c:pt>
                <c:pt idx="198">
                  <c:v>1727</c:v>
                </c:pt>
                <c:pt idx="199">
                  <c:v>1728</c:v>
                </c:pt>
                <c:pt idx="200">
                  <c:v>1729</c:v>
                </c:pt>
                <c:pt idx="201">
                  <c:v>1730</c:v>
                </c:pt>
                <c:pt idx="202">
                  <c:v>1731</c:v>
                </c:pt>
                <c:pt idx="203">
                  <c:v>1732</c:v>
                </c:pt>
                <c:pt idx="204">
                  <c:v>1733</c:v>
                </c:pt>
                <c:pt idx="205">
                  <c:v>1734</c:v>
                </c:pt>
                <c:pt idx="206">
                  <c:v>1735</c:v>
                </c:pt>
                <c:pt idx="207">
                  <c:v>1736</c:v>
                </c:pt>
                <c:pt idx="208">
                  <c:v>1737</c:v>
                </c:pt>
                <c:pt idx="209">
                  <c:v>1738</c:v>
                </c:pt>
                <c:pt idx="210">
                  <c:v>1739</c:v>
                </c:pt>
                <c:pt idx="211">
                  <c:v>1740</c:v>
                </c:pt>
                <c:pt idx="212">
                  <c:v>1741</c:v>
                </c:pt>
                <c:pt idx="213">
                  <c:v>1742</c:v>
                </c:pt>
                <c:pt idx="214">
                  <c:v>1743</c:v>
                </c:pt>
                <c:pt idx="215">
                  <c:v>1744</c:v>
                </c:pt>
                <c:pt idx="216">
                  <c:v>1745</c:v>
                </c:pt>
                <c:pt idx="217">
                  <c:v>1746</c:v>
                </c:pt>
                <c:pt idx="218">
                  <c:v>1747</c:v>
                </c:pt>
                <c:pt idx="219">
                  <c:v>1748</c:v>
                </c:pt>
                <c:pt idx="220">
                  <c:v>1749</c:v>
                </c:pt>
                <c:pt idx="221">
                  <c:v>1750</c:v>
                </c:pt>
                <c:pt idx="222">
                  <c:v>1751</c:v>
                </c:pt>
                <c:pt idx="223">
                  <c:v>1752</c:v>
                </c:pt>
                <c:pt idx="224">
                  <c:v>1753</c:v>
                </c:pt>
                <c:pt idx="225">
                  <c:v>1754</c:v>
                </c:pt>
                <c:pt idx="226">
                  <c:v>1755</c:v>
                </c:pt>
                <c:pt idx="227">
                  <c:v>1756</c:v>
                </c:pt>
                <c:pt idx="228">
                  <c:v>1757</c:v>
                </c:pt>
                <c:pt idx="229">
                  <c:v>1758</c:v>
                </c:pt>
                <c:pt idx="230">
                  <c:v>1759</c:v>
                </c:pt>
                <c:pt idx="231">
                  <c:v>1760</c:v>
                </c:pt>
                <c:pt idx="232">
                  <c:v>1761</c:v>
                </c:pt>
                <c:pt idx="233">
                  <c:v>1762</c:v>
                </c:pt>
                <c:pt idx="234">
                  <c:v>1763</c:v>
                </c:pt>
                <c:pt idx="235">
                  <c:v>1764</c:v>
                </c:pt>
                <c:pt idx="236">
                  <c:v>1765</c:v>
                </c:pt>
                <c:pt idx="237">
                  <c:v>1766</c:v>
                </c:pt>
                <c:pt idx="238">
                  <c:v>1767</c:v>
                </c:pt>
                <c:pt idx="239">
                  <c:v>1768</c:v>
                </c:pt>
                <c:pt idx="240">
                  <c:v>1769</c:v>
                </c:pt>
                <c:pt idx="241">
                  <c:v>1770</c:v>
                </c:pt>
                <c:pt idx="242">
                  <c:v>1771</c:v>
                </c:pt>
                <c:pt idx="243">
                  <c:v>1772</c:v>
                </c:pt>
                <c:pt idx="244">
                  <c:v>1773</c:v>
                </c:pt>
                <c:pt idx="245">
                  <c:v>1774</c:v>
                </c:pt>
                <c:pt idx="246">
                  <c:v>1775</c:v>
                </c:pt>
                <c:pt idx="247">
                  <c:v>1776</c:v>
                </c:pt>
                <c:pt idx="248">
                  <c:v>1777</c:v>
                </c:pt>
                <c:pt idx="249">
                  <c:v>1778</c:v>
                </c:pt>
                <c:pt idx="250">
                  <c:v>1779</c:v>
                </c:pt>
                <c:pt idx="251">
                  <c:v>1780</c:v>
                </c:pt>
                <c:pt idx="252">
                  <c:v>1781</c:v>
                </c:pt>
                <c:pt idx="253">
                  <c:v>1782</c:v>
                </c:pt>
                <c:pt idx="254">
                  <c:v>1783</c:v>
                </c:pt>
                <c:pt idx="255">
                  <c:v>1784</c:v>
                </c:pt>
                <c:pt idx="256">
                  <c:v>1785</c:v>
                </c:pt>
                <c:pt idx="257">
                  <c:v>1786</c:v>
                </c:pt>
                <c:pt idx="258">
                  <c:v>1787</c:v>
                </c:pt>
                <c:pt idx="259">
                  <c:v>1788</c:v>
                </c:pt>
                <c:pt idx="260">
                  <c:v>1789</c:v>
                </c:pt>
                <c:pt idx="261">
                  <c:v>1790</c:v>
                </c:pt>
                <c:pt idx="262">
                  <c:v>1791</c:v>
                </c:pt>
                <c:pt idx="263">
                  <c:v>1792</c:v>
                </c:pt>
                <c:pt idx="264">
                  <c:v>1793</c:v>
                </c:pt>
                <c:pt idx="265">
                  <c:v>1794</c:v>
                </c:pt>
                <c:pt idx="266">
                  <c:v>1795</c:v>
                </c:pt>
                <c:pt idx="267">
                  <c:v>1796</c:v>
                </c:pt>
                <c:pt idx="268">
                  <c:v>1797</c:v>
                </c:pt>
                <c:pt idx="269">
                  <c:v>1798</c:v>
                </c:pt>
                <c:pt idx="270">
                  <c:v>1799</c:v>
                </c:pt>
              </c:numCache>
            </c:numRef>
          </c:xVal>
          <c:yVal>
            <c:numRef>
              <c:f>Graph!$H$1531:$H$1799</c:f>
              <c:numCache>
                <c:formatCode>General</c:formatCode>
                <c:ptCount val="26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03-410A-8087-089F9C4FB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556751"/>
        <c:axId val="1661557231"/>
      </c:scatterChart>
      <c:valAx>
        <c:axId val="1661556751"/>
        <c:scaling>
          <c:orientation val="minMax"/>
          <c:max val="1799"/>
          <c:min val="1529"/>
        </c:scaling>
        <c:delete val="0"/>
        <c:axPos val="b"/>
        <c:numFmt formatCode="General" sourceLinked="1"/>
        <c:majorTickMark val="out"/>
        <c:minorTickMark val="none"/>
        <c:tickLblPos val="nextTo"/>
        <c:crossAx val="1661557231"/>
        <c:crosses val="autoZero"/>
        <c:crossBetween val="midCat"/>
      </c:valAx>
      <c:valAx>
        <c:axId val="16615572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61556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8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Graph!$A$1802:$A$2022</c:f>
              <c:numCache>
                <c:formatCode>General</c:formatCode>
                <c:ptCount val="221"/>
                <c:pt idx="0">
                  <c:v>1801</c:v>
                </c:pt>
                <c:pt idx="1">
                  <c:v>1802</c:v>
                </c:pt>
                <c:pt idx="2">
                  <c:v>1803</c:v>
                </c:pt>
                <c:pt idx="3">
                  <c:v>1804</c:v>
                </c:pt>
                <c:pt idx="4">
                  <c:v>1805</c:v>
                </c:pt>
                <c:pt idx="5">
                  <c:v>1806</c:v>
                </c:pt>
                <c:pt idx="6">
                  <c:v>1807</c:v>
                </c:pt>
                <c:pt idx="7">
                  <c:v>1808</c:v>
                </c:pt>
                <c:pt idx="8">
                  <c:v>1809</c:v>
                </c:pt>
                <c:pt idx="9">
                  <c:v>1810</c:v>
                </c:pt>
                <c:pt idx="10">
                  <c:v>1811</c:v>
                </c:pt>
                <c:pt idx="11">
                  <c:v>1812</c:v>
                </c:pt>
                <c:pt idx="12">
                  <c:v>1813</c:v>
                </c:pt>
                <c:pt idx="13">
                  <c:v>1814</c:v>
                </c:pt>
                <c:pt idx="14">
                  <c:v>1815</c:v>
                </c:pt>
                <c:pt idx="15">
                  <c:v>1816</c:v>
                </c:pt>
                <c:pt idx="16">
                  <c:v>1817</c:v>
                </c:pt>
                <c:pt idx="17">
                  <c:v>1818</c:v>
                </c:pt>
                <c:pt idx="18">
                  <c:v>1819</c:v>
                </c:pt>
                <c:pt idx="19">
                  <c:v>1820</c:v>
                </c:pt>
                <c:pt idx="20">
                  <c:v>1821</c:v>
                </c:pt>
                <c:pt idx="21">
                  <c:v>1822</c:v>
                </c:pt>
                <c:pt idx="22">
                  <c:v>1823</c:v>
                </c:pt>
                <c:pt idx="23">
                  <c:v>1824</c:v>
                </c:pt>
                <c:pt idx="24">
                  <c:v>1825</c:v>
                </c:pt>
                <c:pt idx="25">
                  <c:v>1826</c:v>
                </c:pt>
                <c:pt idx="26">
                  <c:v>1827</c:v>
                </c:pt>
                <c:pt idx="27">
                  <c:v>1828</c:v>
                </c:pt>
                <c:pt idx="28">
                  <c:v>1829</c:v>
                </c:pt>
                <c:pt idx="29">
                  <c:v>1830</c:v>
                </c:pt>
                <c:pt idx="30">
                  <c:v>1831</c:v>
                </c:pt>
                <c:pt idx="31">
                  <c:v>1832</c:v>
                </c:pt>
                <c:pt idx="32">
                  <c:v>1833</c:v>
                </c:pt>
                <c:pt idx="33">
                  <c:v>1834</c:v>
                </c:pt>
                <c:pt idx="34">
                  <c:v>1835</c:v>
                </c:pt>
                <c:pt idx="35">
                  <c:v>1836</c:v>
                </c:pt>
                <c:pt idx="36">
                  <c:v>1837</c:v>
                </c:pt>
                <c:pt idx="37">
                  <c:v>1838</c:v>
                </c:pt>
                <c:pt idx="38">
                  <c:v>1839</c:v>
                </c:pt>
                <c:pt idx="39">
                  <c:v>1840</c:v>
                </c:pt>
                <c:pt idx="40">
                  <c:v>1841</c:v>
                </c:pt>
                <c:pt idx="41">
                  <c:v>1842</c:v>
                </c:pt>
                <c:pt idx="42">
                  <c:v>1843</c:v>
                </c:pt>
                <c:pt idx="43">
                  <c:v>1844</c:v>
                </c:pt>
                <c:pt idx="44">
                  <c:v>1845</c:v>
                </c:pt>
                <c:pt idx="45">
                  <c:v>1846</c:v>
                </c:pt>
                <c:pt idx="46">
                  <c:v>1847</c:v>
                </c:pt>
                <c:pt idx="47">
                  <c:v>1848</c:v>
                </c:pt>
                <c:pt idx="48">
                  <c:v>1849</c:v>
                </c:pt>
                <c:pt idx="49">
                  <c:v>1850</c:v>
                </c:pt>
                <c:pt idx="50">
                  <c:v>1851</c:v>
                </c:pt>
                <c:pt idx="51">
                  <c:v>1852</c:v>
                </c:pt>
                <c:pt idx="52">
                  <c:v>1853</c:v>
                </c:pt>
                <c:pt idx="53">
                  <c:v>1854</c:v>
                </c:pt>
                <c:pt idx="54">
                  <c:v>1855</c:v>
                </c:pt>
                <c:pt idx="55">
                  <c:v>1856</c:v>
                </c:pt>
                <c:pt idx="56">
                  <c:v>1857</c:v>
                </c:pt>
                <c:pt idx="57">
                  <c:v>1858</c:v>
                </c:pt>
                <c:pt idx="58">
                  <c:v>1859</c:v>
                </c:pt>
                <c:pt idx="59">
                  <c:v>1860</c:v>
                </c:pt>
                <c:pt idx="60">
                  <c:v>1861</c:v>
                </c:pt>
                <c:pt idx="61">
                  <c:v>1862</c:v>
                </c:pt>
                <c:pt idx="62">
                  <c:v>1863</c:v>
                </c:pt>
                <c:pt idx="63">
                  <c:v>1864</c:v>
                </c:pt>
                <c:pt idx="64">
                  <c:v>1865</c:v>
                </c:pt>
                <c:pt idx="65">
                  <c:v>1866</c:v>
                </c:pt>
                <c:pt idx="66">
                  <c:v>1867</c:v>
                </c:pt>
                <c:pt idx="67">
                  <c:v>1868</c:v>
                </c:pt>
                <c:pt idx="68">
                  <c:v>1869</c:v>
                </c:pt>
                <c:pt idx="69">
                  <c:v>1870</c:v>
                </c:pt>
                <c:pt idx="70">
                  <c:v>1871</c:v>
                </c:pt>
                <c:pt idx="71">
                  <c:v>1872</c:v>
                </c:pt>
                <c:pt idx="72">
                  <c:v>1873</c:v>
                </c:pt>
                <c:pt idx="73">
                  <c:v>1874</c:v>
                </c:pt>
                <c:pt idx="74">
                  <c:v>1875</c:v>
                </c:pt>
                <c:pt idx="75">
                  <c:v>1876</c:v>
                </c:pt>
                <c:pt idx="76">
                  <c:v>1877</c:v>
                </c:pt>
                <c:pt idx="77">
                  <c:v>1878</c:v>
                </c:pt>
                <c:pt idx="78">
                  <c:v>1879</c:v>
                </c:pt>
                <c:pt idx="79">
                  <c:v>1880</c:v>
                </c:pt>
                <c:pt idx="80">
                  <c:v>1881</c:v>
                </c:pt>
                <c:pt idx="81">
                  <c:v>1882</c:v>
                </c:pt>
                <c:pt idx="82">
                  <c:v>1883</c:v>
                </c:pt>
                <c:pt idx="83">
                  <c:v>1884</c:v>
                </c:pt>
                <c:pt idx="84">
                  <c:v>1885</c:v>
                </c:pt>
                <c:pt idx="85">
                  <c:v>1886</c:v>
                </c:pt>
                <c:pt idx="86">
                  <c:v>1887</c:v>
                </c:pt>
                <c:pt idx="87">
                  <c:v>1888</c:v>
                </c:pt>
                <c:pt idx="88">
                  <c:v>1889</c:v>
                </c:pt>
                <c:pt idx="89">
                  <c:v>1890</c:v>
                </c:pt>
                <c:pt idx="90">
                  <c:v>1891</c:v>
                </c:pt>
                <c:pt idx="91">
                  <c:v>1892</c:v>
                </c:pt>
                <c:pt idx="92">
                  <c:v>1893</c:v>
                </c:pt>
                <c:pt idx="93">
                  <c:v>1894</c:v>
                </c:pt>
                <c:pt idx="94">
                  <c:v>1895</c:v>
                </c:pt>
                <c:pt idx="95">
                  <c:v>1896</c:v>
                </c:pt>
                <c:pt idx="96">
                  <c:v>1897</c:v>
                </c:pt>
                <c:pt idx="97">
                  <c:v>1898</c:v>
                </c:pt>
                <c:pt idx="98">
                  <c:v>1899</c:v>
                </c:pt>
                <c:pt idx="99">
                  <c:v>1900</c:v>
                </c:pt>
                <c:pt idx="100">
                  <c:v>1901</c:v>
                </c:pt>
                <c:pt idx="101">
                  <c:v>1902</c:v>
                </c:pt>
                <c:pt idx="102">
                  <c:v>1903</c:v>
                </c:pt>
                <c:pt idx="103">
                  <c:v>1904</c:v>
                </c:pt>
                <c:pt idx="104">
                  <c:v>1905</c:v>
                </c:pt>
                <c:pt idx="105">
                  <c:v>1906</c:v>
                </c:pt>
                <c:pt idx="106">
                  <c:v>1907</c:v>
                </c:pt>
                <c:pt idx="107">
                  <c:v>1908</c:v>
                </c:pt>
                <c:pt idx="108">
                  <c:v>1909</c:v>
                </c:pt>
                <c:pt idx="109">
                  <c:v>1910</c:v>
                </c:pt>
                <c:pt idx="110">
                  <c:v>1911</c:v>
                </c:pt>
                <c:pt idx="111">
                  <c:v>1912</c:v>
                </c:pt>
                <c:pt idx="112">
                  <c:v>1913</c:v>
                </c:pt>
                <c:pt idx="113">
                  <c:v>1914</c:v>
                </c:pt>
                <c:pt idx="114">
                  <c:v>1915</c:v>
                </c:pt>
                <c:pt idx="115">
                  <c:v>1916</c:v>
                </c:pt>
                <c:pt idx="116">
                  <c:v>1917</c:v>
                </c:pt>
                <c:pt idx="117">
                  <c:v>1918</c:v>
                </c:pt>
                <c:pt idx="118">
                  <c:v>1919</c:v>
                </c:pt>
                <c:pt idx="119">
                  <c:v>1920</c:v>
                </c:pt>
                <c:pt idx="120">
                  <c:v>1921</c:v>
                </c:pt>
                <c:pt idx="121">
                  <c:v>1922</c:v>
                </c:pt>
                <c:pt idx="122">
                  <c:v>1923</c:v>
                </c:pt>
                <c:pt idx="123">
                  <c:v>1924</c:v>
                </c:pt>
                <c:pt idx="124">
                  <c:v>1925</c:v>
                </c:pt>
                <c:pt idx="125">
                  <c:v>1926</c:v>
                </c:pt>
                <c:pt idx="126">
                  <c:v>1927</c:v>
                </c:pt>
                <c:pt idx="127">
                  <c:v>1928</c:v>
                </c:pt>
                <c:pt idx="128">
                  <c:v>1929</c:v>
                </c:pt>
                <c:pt idx="129">
                  <c:v>1930</c:v>
                </c:pt>
                <c:pt idx="130">
                  <c:v>1931</c:v>
                </c:pt>
                <c:pt idx="131">
                  <c:v>1932</c:v>
                </c:pt>
                <c:pt idx="132">
                  <c:v>1933</c:v>
                </c:pt>
                <c:pt idx="133">
                  <c:v>1934</c:v>
                </c:pt>
                <c:pt idx="134">
                  <c:v>1935</c:v>
                </c:pt>
                <c:pt idx="135">
                  <c:v>1936</c:v>
                </c:pt>
                <c:pt idx="136">
                  <c:v>1937</c:v>
                </c:pt>
                <c:pt idx="137">
                  <c:v>1938</c:v>
                </c:pt>
                <c:pt idx="138">
                  <c:v>1939</c:v>
                </c:pt>
                <c:pt idx="139">
                  <c:v>1940</c:v>
                </c:pt>
                <c:pt idx="140">
                  <c:v>1941</c:v>
                </c:pt>
                <c:pt idx="141">
                  <c:v>1942</c:v>
                </c:pt>
                <c:pt idx="142">
                  <c:v>1943</c:v>
                </c:pt>
                <c:pt idx="143">
                  <c:v>1944</c:v>
                </c:pt>
                <c:pt idx="144">
                  <c:v>1945</c:v>
                </c:pt>
                <c:pt idx="145">
                  <c:v>1946</c:v>
                </c:pt>
                <c:pt idx="146">
                  <c:v>1947</c:v>
                </c:pt>
                <c:pt idx="147">
                  <c:v>1948</c:v>
                </c:pt>
                <c:pt idx="148">
                  <c:v>1949</c:v>
                </c:pt>
                <c:pt idx="149">
                  <c:v>1950</c:v>
                </c:pt>
                <c:pt idx="150">
                  <c:v>1951</c:v>
                </c:pt>
                <c:pt idx="151">
                  <c:v>1952</c:v>
                </c:pt>
                <c:pt idx="152">
                  <c:v>1953</c:v>
                </c:pt>
                <c:pt idx="153">
                  <c:v>1954</c:v>
                </c:pt>
                <c:pt idx="154">
                  <c:v>1955</c:v>
                </c:pt>
                <c:pt idx="155">
                  <c:v>1956</c:v>
                </c:pt>
                <c:pt idx="156">
                  <c:v>1957</c:v>
                </c:pt>
                <c:pt idx="157">
                  <c:v>1958</c:v>
                </c:pt>
                <c:pt idx="158">
                  <c:v>1959</c:v>
                </c:pt>
                <c:pt idx="159">
                  <c:v>1960</c:v>
                </c:pt>
                <c:pt idx="160">
                  <c:v>1961</c:v>
                </c:pt>
                <c:pt idx="161">
                  <c:v>1962</c:v>
                </c:pt>
                <c:pt idx="162">
                  <c:v>1963</c:v>
                </c:pt>
                <c:pt idx="163">
                  <c:v>1964</c:v>
                </c:pt>
                <c:pt idx="164">
                  <c:v>1965</c:v>
                </c:pt>
                <c:pt idx="165">
                  <c:v>1966</c:v>
                </c:pt>
                <c:pt idx="166">
                  <c:v>1967</c:v>
                </c:pt>
                <c:pt idx="167">
                  <c:v>1968</c:v>
                </c:pt>
                <c:pt idx="168">
                  <c:v>1969</c:v>
                </c:pt>
                <c:pt idx="169">
                  <c:v>1970</c:v>
                </c:pt>
                <c:pt idx="170">
                  <c:v>1971</c:v>
                </c:pt>
                <c:pt idx="171">
                  <c:v>1972</c:v>
                </c:pt>
                <c:pt idx="172">
                  <c:v>1973</c:v>
                </c:pt>
                <c:pt idx="173">
                  <c:v>1974</c:v>
                </c:pt>
                <c:pt idx="174">
                  <c:v>1975</c:v>
                </c:pt>
                <c:pt idx="175">
                  <c:v>1976</c:v>
                </c:pt>
                <c:pt idx="176">
                  <c:v>1977</c:v>
                </c:pt>
                <c:pt idx="177">
                  <c:v>1978</c:v>
                </c:pt>
                <c:pt idx="178">
                  <c:v>1979</c:v>
                </c:pt>
                <c:pt idx="179">
                  <c:v>1980</c:v>
                </c:pt>
                <c:pt idx="180">
                  <c:v>1981</c:v>
                </c:pt>
                <c:pt idx="181">
                  <c:v>1982</c:v>
                </c:pt>
                <c:pt idx="182">
                  <c:v>1983</c:v>
                </c:pt>
                <c:pt idx="183">
                  <c:v>1984</c:v>
                </c:pt>
                <c:pt idx="184">
                  <c:v>1985</c:v>
                </c:pt>
                <c:pt idx="185">
                  <c:v>1986</c:v>
                </c:pt>
                <c:pt idx="186">
                  <c:v>1987</c:v>
                </c:pt>
                <c:pt idx="187">
                  <c:v>1988</c:v>
                </c:pt>
                <c:pt idx="188">
                  <c:v>1989</c:v>
                </c:pt>
                <c:pt idx="189">
                  <c:v>1990</c:v>
                </c:pt>
                <c:pt idx="190">
                  <c:v>1991</c:v>
                </c:pt>
                <c:pt idx="191">
                  <c:v>1992</c:v>
                </c:pt>
                <c:pt idx="192">
                  <c:v>1993</c:v>
                </c:pt>
                <c:pt idx="193">
                  <c:v>1994</c:v>
                </c:pt>
                <c:pt idx="194">
                  <c:v>1995</c:v>
                </c:pt>
                <c:pt idx="195">
                  <c:v>1996</c:v>
                </c:pt>
                <c:pt idx="196">
                  <c:v>1997</c:v>
                </c:pt>
                <c:pt idx="197">
                  <c:v>1998</c:v>
                </c:pt>
                <c:pt idx="198">
                  <c:v>1999</c:v>
                </c:pt>
                <c:pt idx="199">
                  <c:v>2000</c:v>
                </c:pt>
                <c:pt idx="200">
                  <c:v>2001</c:v>
                </c:pt>
                <c:pt idx="201">
                  <c:v>2002</c:v>
                </c:pt>
                <c:pt idx="202">
                  <c:v>2003</c:v>
                </c:pt>
                <c:pt idx="203">
                  <c:v>2004</c:v>
                </c:pt>
                <c:pt idx="204">
                  <c:v>2005</c:v>
                </c:pt>
                <c:pt idx="205">
                  <c:v>2006</c:v>
                </c:pt>
                <c:pt idx="206">
                  <c:v>2007</c:v>
                </c:pt>
                <c:pt idx="207">
                  <c:v>2008</c:v>
                </c:pt>
                <c:pt idx="208">
                  <c:v>2009</c:v>
                </c:pt>
                <c:pt idx="209">
                  <c:v>2010</c:v>
                </c:pt>
                <c:pt idx="210">
                  <c:v>2011</c:v>
                </c:pt>
                <c:pt idx="211">
                  <c:v>2012</c:v>
                </c:pt>
                <c:pt idx="212">
                  <c:v>2013</c:v>
                </c:pt>
                <c:pt idx="213">
                  <c:v>2014</c:v>
                </c:pt>
                <c:pt idx="214">
                  <c:v>2015</c:v>
                </c:pt>
                <c:pt idx="215">
                  <c:v>2016</c:v>
                </c:pt>
                <c:pt idx="216">
                  <c:v>2017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2021</c:v>
                </c:pt>
              </c:numCache>
            </c:numRef>
          </c:xVal>
          <c:yVal>
            <c:numRef>
              <c:f>Graph!$D$1803:$D$2021</c:f>
              <c:numCache>
                <c:formatCode>General</c:formatCode>
                <c:ptCount val="219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8C-497C-96F1-D6ECDE5F4D71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Graph!$A$1802:$A$2022</c:f>
              <c:numCache>
                <c:formatCode>General</c:formatCode>
                <c:ptCount val="221"/>
                <c:pt idx="0">
                  <c:v>1801</c:v>
                </c:pt>
                <c:pt idx="1">
                  <c:v>1802</c:v>
                </c:pt>
                <c:pt idx="2">
                  <c:v>1803</c:v>
                </c:pt>
                <c:pt idx="3">
                  <c:v>1804</c:v>
                </c:pt>
                <c:pt idx="4">
                  <c:v>1805</c:v>
                </c:pt>
                <c:pt idx="5">
                  <c:v>1806</c:v>
                </c:pt>
                <c:pt idx="6">
                  <c:v>1807</c:v>
                </c:pt>
                <c:pt idx="7">
                  <c:v>1808</c:v>
                </c:pt>
                <c:pt idx="8">
                  <c:v>1809</c:v>
                </c:pt>
                <c:pt idx="9">
                  <c:v>1810</c:v>
                </c:pt>
                <c:pt idx="10">
                  <c:v>1811</c:v>
                </c:pt>
                <c:pt idx="11">
                  <c:v>1812</c:v>
                </c:pt>
                <c:pt idx="12">
                  <c:v>1813</c:v>
                </c:pt>
                <c:pt idx="13">
                  <c:v>1814</c:v>
                </c:pt>
                <c:pt idx="14">
                  <c:v>1815</c:v>
                </c:pt>
                <c:pt idx="15">
                  <c:v>1816</c:v>
                </c:pt>
                <c:pt idx="16">
                  <c:v>1817</c:v>
                </c:pt>
                <c:pt idx="17">
                  <c:v>1818</c:v>
                </c:pt>
                <c:pt idx="18">
                  <c:v>1819</c:v>
                </c:pt>
                <c:pt idx="19">
                  <c:v>1820</c:v>
                </c:pt>
                <c:pt idx="20">
                  <c:v>1821</c:v>
                </c:pt>
                <c:pt idx="21">
                  <c:v>1822</c:v>
                </c:pt>
                <c:pt idx="22">
                  <c:v>1823</c:v>
                </c:pt>
                <c:pt idx="23">
                  <c:v>1824</c:v>
                </c:pt>
                <c:pt idx="24">
                  <c:v>1825</c:v>
                </c:pt>
                <c:pt idx="25">
                  <c:v>1826</c:v>
                </c:pt>
                <c:pt idx="26">
                  <c:v>1827</c:v>
                </c:pt>
                <c:pt idx="27">
                  <c:v>1828</c:v>
                </c:pt>
                <c:pt idx="28">
                  <c:v>1829</c:v>
                </c:pt>
                <c:pt idx="29">
                  <c:v>1830</c:v>
                </c:pt>
                <c:pt idx="30">
                  <c:v>1831</c:v>
                </c:pt>
                <c:pt idx="31">
                  <c:v>1832</c:v>
                </c:pt>
                <c:pt idx="32">
                  <c:v>1833</c:v>
                </c:pt>
                <c:pt idx="33">
                  <c:v>1834</c:v>
                </c:pt>
                <c:pt idx="34">
                  <c:v>1835</c:v>
                </c:pt>
                <c:pt idx="35">
                  <c:v>1836</c:v>
                </c:pt>
                <c:pt idx="36">
                  <c:v>1837</c:v>
                </c:pt>
                <c:pt idx="37">
                  <c:v>1838</c:v>
                </c:pt>
                <c:pt idx="38">
                  <c:v>1839</c:v>
                </c:pt>
                <c:pt idx="39">
                  <c:v>1840</c:v>
                </c:pt>
                <c:pt idx="40">
                  <c:v>1841</c:v>
                </c:pt>
                <c:pt idx="41">
                  <c:v>1842</c:v>
                </c:pt>
                <c:pt idx="42">
                  <c:v>1843</c:v>
                </c:pt>
                <c:pt idx="43">
                  <c:v>1844</c:v>
                </c:pt>
                <c:pt idx="44">
                  <c:v>1845</c:v>
                </c:pt>
                <c:pt idx="45">
                  <c:v>1846</c:v>
                </c:pt>
                <c:pt idx="46">
                  <c:v>1847</c:v>
                </c:pt>
                <c:pt idx="47">
                  <c:v>1848</c:v>
                </c:pt>
                <c:pt idx="48">
                  <c:v>1849</c:v>
                </c:pt>
                <c:pt idx="49">
                  <c:v>1850</c:v>
                </c:pt>
                <c:pt idx="50">
                  <c:v>1851</c:v>
                </c:pt>
                <c:pt idx="51">
                  <c:v>1852</c:v>
                </c:pt>
                <c:pt idx="52">
                  <c:v>1853</c:v>
                </c:pt>
                <c:pt idx="53">
                  <c:v>1854</c:v>
                </c:pt>
                <c:pt idx="54">
                  <c:v>1855</c:v>
                </c:pt>
                <c:pt idx="55">
                  <c:v>1856</c:v>
                </c:pt>
                <c:pt idx="56">
                  <c:v>1857</c:v>
                </c:pt>
                <c:pt idx="57">
                  <c:v>1858</c:v>
                </c:pt>
                <c:pt idx="58">
                  <c:v>1859</c:v>
                </c:pt>
                <c:pt idx="59">
                  <c:v>1860</c:v>
                </c:pt>
                <c:pt idx="60">
                  <c:v>1861</c:v>
                </c:pt>
                <c:pt idx="61">
                  <c:v>1862</c:v>
                </c:pt>
                <c:pt idx="62">
                  <c:v>1863</c:v>
                </c:pt>
                <c:pt idx="63">
                  <c:v>1864</c:v>
                </c:pt>
                <c:pt idx="64">
                  <c:v>1865</c:v>
                </c:pt>
                <c:pt idx="65">
                  <c:v>1866</c:v>
                </c:pt>
                <c:pt idx="66">
                  <c:v>1867</c:v>
                </c:pt>
                <c:pt idx="67">
                  <c:v>1868</c:v>
                </c:pt>
                <c:pt idx="68">
                  <c:v>1869</c:v>
                </c:pt>
                <c:pt idx="69">
                  <c:v>1870</c:v>
                </c:pt>
                <c:pt idx="70">
                  <c:v>1871</c:v>
                </c:pt>
                <c:pt idx="71">
                  <c:v>1872</c:v>
                </c:pt>
                <c:pt idx="72">
                  <c:v>1873</c:v>
                </c:pt>
                <c:pt idx="73">
                  <c:v>1874</c:v>
                </c:pt>
                <c:pt idx="74">
                  <c:v>1875</c:v>
                </c:pt>
                <c:pt idx="75">
                  <c:v>1876</c:v>
                </c:pt>
                <c:pt idx="76">
                  <c:v>1877</c:v>
                </c:pt>
                <c:pt idx="77">
                  <c:v>1878</c:v>
                </c:pt>
                <c:pt idx="78">
                  <c:v>1879</c:v>
                </c:pt>
                <c:pt idx="79">
                  <c:v>1880</c:v>
                </c:pt>
                <c:pt idx="80">
                  <c:v>1881</c:v>
                </c:pt>
                <c:pt idx="81">
                  <c:v>1882</c:v>
                </c:pt>
                <c:pt idx="82">
                  <c:v>1883</c:v>
                </c:pt>
                <c:pt idx="83">
                  <c:v>1884</c:v>
                </c:pt>
                <c:pt idx="84">
                  <c:v>1885</c:v>
                </c:pt>
                <c:pt idx="85">
                  <c:v>1886</c:v>
                </c:pt>
                <c:pt idx="86">
                  <c:v>1887</c:v>
                </c:pt>
                <c:pt idx="87">
                  <c:v>1888</c:v>
                </c:pt>
                <c:pt idx="88">
                  <c:v>1889</c:v>
                </c:pt>
                <c:pt idx="89">
                  <c:v>1890</c:v>
                </c:pt>
                <c:pt idx="90">
                  <c:v>1891</c:v>
                </c:pt>
                <c:pt idx="91">
                  <c:v>1892</c:v>
                </c:pt>
                <c:pt idx="92">
                  <c:v>1893</c:v>
                </c:pt>
                <c:pt idx="93">
                  <c:v>1894</c:v>
                </c:pt>
                <c:pt idx="94">
                  <c:v>1895</c:v>
                </c:pt>
                <c:pt idx="95">
                  <c:v>1896</c:v>
                </c:pt>
                <c:pt idx="96">
                  <c:v>1897</c:v>
                </c:pt>
                <c:pt idx="97">
                  <c:v>1898</c:v>
                </c:pt>
                <c:pt idx="98">
                  <c:v>1899</c:v>
                </c:pt>
                <c:pt idx="99">
                  <c:v>1900</c:v>
                </c:pt>
                <c:pt idx="100">
                  <c:v>1901</c:v>
                </c:pt>
                <c:pt idx="101">
                  <c:v>1902</c:v>
                </c:pt>
                <c:pt idx="102">
                  <c:v>1903</c:v>
                </c:pt>
                <c:pt idx="103">
                  <c:v>1904</c:v>
                </c:pt>
                <c:pt idx="104">
                  <c:v>1905</c:v>
                </c:pt>
                <c:pt idx="105">
                  <c:v>1906</c:v>
                </c:pt>
                <c:pt idx="106">
                  <c:v>1907</c:v>
                </c:pt>
                <c:pt idx="107">
                  <c:v>1908</c:v>
                </c:pt>
                <c:pt idx="108">
                  <c:v>1909</c:v>
                </c:pt>
                <c:pt idx="109">
                  <c:v>1910</c:v>
                </c:pt>
                <c:pt idx="110">
                  <c:v>1911</c:v>
                </c:pt>
                <c:pt idx="111">
                  <c:v>1912</c:v>
                </c:pt>
                <c:pt idx="112">
                  <c:v>1913</c:v>
                </c:pt>
                <c:pt idx="113">
                  <c:v>1914</c:v>
                </c:pt>
                <c:pt idx="114">
                  <c:v>1915</c:v>
                </c:pt>
                <c:pt idx="115">
                  <c:v>1916</c:v>
                </c:pt>
                <c:pt idx="116">
                  <c:v>1917</c:v>
                </c:pt>
                <c:pt idx="117">
                  <c:v>1918</c:v>
                </c:pt>
                <c:pt idx="118">
                  <c:v>1919</c:v>
                </c:pt>
                <c:pt idx="119">
                  <c:v>1920</c:v>
                </c:pt>
                <c:pt idx="120">
                  <c:v>1921</c:v>
                </c:pt>
                <c:pt idx="121">
                  <c:v>1922</c:v>
                </c:pt>
                <c:pt idx="122">
                  <c:v>1923</c:v>
                </c:pt>
                <c:pt idx="123">
                  <c:v>1924</c:v>
                </c:pt>
                <c:pt idx="124">
                  <c:v>1925</c:v>
                </c:pt>
                <c:pt idx="125">
                  <c:v>1926</c:v>
                </c:pt>
                <c:pt idx="126">
                  <c:v>1927</c:v>
                </c:pt>
                <c:pt idx="127">
                  <c:v>1928</c:v>
                </c:pt>
                <c:pt idx="128">
                  <c:v>1929</c:v>
                </c:pt>
                <c:pt idx="129">
                  <c:v>1930</c:v>
                </c:pt>
                <c:pt idx="130">
                  <c:v>1931</c:v>
                </c:pt>
                <c:pt idx="131">
                  <c:v>1932</c:v>
                </c:pt>
                <c:pt idx="132">
                  <c:v>1933</c:v>
                </c:pt>
                <c:pt idx="133">
                  <c:v>1934</c:v>
                </c:pt>
                <c:pt idx="134">
                  <c:v>1935</c:v>
                </c:pt>
                <c:pt idx="135">
                  <c:v>1936</c:v>
                </c:pt>
                <c:pt idx="136">
                  <c:v>1937</c:v>
                </c:pt>
                <c:pt idx="137">
                  <c:v>1938</c:v>
                </c:pt>
                <c:pt idx="138">
                  <c:v>1939</c:v>
                </c:pt>
                <c:pt idx="139">
                  <c:v>1940</c:v>
                </c:pt>
                <c:pt idx="140">
                  <c:v>1941</c:v>
                </c:pt>
                <c:pt idx="141">
                  <c:v>1942</c:v>
                </c:pt>
                <c:pt idx="142">
                  <c:v>1943</c:v>
                </c:pt>
                <c:pt idx="143">
                  <c:v>1944</c:v>
                </c:pt>
                <c:pt idx="144">
                  <c:v>1945</c:v>
                </c:pt>
                <c:pt idx="145">
                  <c:v>1946</c:v>
                </c:pt>
                <c:pt idx="146">
                  <c:v>1947</c:v>
                </c:pt>
                <c:pt idx="147">
                  <c:v>1948</c:v>
                </c:pt>
                <c:pt idx="148">
                  <c:v>1949</c:v>
                </c:pt>
                <c:pt idx="149">
                  <c:v>1950</c:v>
                </c:pt>
                <c:pt idx="150">
                  <c:v>1951</c:v>
                </c:pt>
                <c:pt idx="151">
                  <c:v>1952</c:v>
                </c:pt>
                <c:pt idx="152">
                  <c:v>1953</c:v>
                </c:pt>
                <c:pt idx="153">
                  <c:v>1954</c:v>
                </c:pt>
                <c:pt idx="154">
                  <c:v>1955</c:v>
                </c:pt>
                <c:pt idx="155">
                  <c:v>1956</c:v>
                </c:pt>
                <c:pt idx="156">
                  <c:v>1957</c:v>
                </c:pt>
                <c:pt idx="157">
                  <c:v>1958</c:v>
                </c:pt>
                <c:pt idx="158">
                  <c:v>1959</c:v>
                </c:pt>
                <c:pt idx="159">
                  <c:v>1960</c:v>
                </c:pt>
                <c:pt idx="160">
                  <c:v>1961</c:v>
                </c:pt>
                <c:pt idx="161">
                  <c:v>1962</c:v>
                </c:pt>
                <c:pt idx="162">
                  <c:v>1963</c:v>
                </c:pt>
                <c:pt idx="163">
                  <c:v>1964</c:v>
                </c:pt>
                <c:pt idx="164">
                  <c:v>1965</c:v>
                </c:pt>
                <c:pt idx="165">
                  <c:v>1966</c:v>
                </c:pt>
                <c:pt idx="166">
                  <c:v>1967</c:v>
                </c:pt>
                <c:pt idx="167">
                  <c:v>1968</c:v>
                </c:pt>
                <c:pt idx="168">
                  <c:v>1969</c:v>
                </c:pt>
                <c:pt idx="169">
                  <c:v>1970</c:v>
                </c:pt>
                <c:pt idx="170">
                  <c:v>1971</c:v>
                </c:pt>
                <c:pt idx="171">
                  <c:v>1972</c:v>
                </c:pt>
                <c:pt idx="172">
                  <c:v>1973</c:v>
                </c:pt>
                <c:pt idx="173">
                  <c:v>1974</c:v>
                </c:pt>
                <c:pt idx="174">
                  <c:v>1975</c:v>
                </c:pt>
                <c:pt idx="175">
                  <c:v>1976</c:v>
                </c:pt>
                <c:pt idx="176">
                  <c:v>1977</c:v>
                </c:pt>
                <c:pt idx="177">
                  <c:v>1978</c:v>
                </c:pt>
                <c:pt idx="178">
                  <c:v>1979</c:v>
                </c:pt>
                <c:pt idx="179">
                  <c:v>1980</c:v>
                </c:pt>
                <c:pt idx="180">
                  <c:v>1981</c:v>
                </c:pt>
                <c:pt idx="181">
                  <c:v>1982</c:v>
                </c:pt>
                <c:pt idx="182">
                  <c:v>1983</c:v>
                </c:pt>
                <c:pt idx="183">
                  <c:v>1984</c:v>
                </c:pt>
                <c:pt idx="184">
                  <c:v>1985</c:v>
                </c:pt>
                <c:pt idx="185">
                  <c:v>1986</c:v>
                </c:pt>
                <c:pt idx="186">
                  <c:v>1987</c:v>
                </c:pt>
                <c:pt idx="187">
                  <c:v>1988</c:v>
                </c:pt>
                <c:pt idx="188">
                  <c:v>1989</c:v>
                </c:pt>
                <c:pt idx="189">
                  <c:v>1990</c:v>
                </c:pt>
                <c:pt idx="190">
                  <c:v>1991</c:v>
                </c:pt>
                <c:pt idx="191">
                  <c:v>1992</c:v>
                </c:pt>
                <c:pt idx="192">
                  <c:v>1993</c:v>
                </c:pt>
                <c:pt idx="193">
                  <c:v>1994</c:v>
                </c:pt>
                <c:pt idx="194">
                  <c:v>1995</c:v>
                </c:pt>
                <c:pt idx="195">
                  <c:v>1996</c:v>
                </c:pt>
                <c:pt idx="196">
                  <c:v>1997</c:v>
                </c:pt>
                <c:pt idx="197">
                  <c:v>1998</c:v>
                </c:pt>
                <c:pt idx="198">
                  <c:v>1999</c:v>
                </c:pt>
                <c:pt idx="199">
                  <c:v>2000</c:v>
                </c:pt>
                <c:pt idx="200">
                  <c:v>2001</c:v>
                </c:pt>
                <c:pt idx="201">
                  <c:v>2002</c:v>
                </c:pt>
                <c:pt idx="202">
                  <c:v>2003</c:v>
                </c:pt>
                <c:pt idx="203">
                  <c:v>2004</c:v>
                </c:pt>
                <c:pt idx="204">
                  <c:v>2005</c:v>
                </c:pt>
                <c:pt idx="205">
                  <c:v>2006</c:v>
                </c:pt>
                <c:pt idx="206">
                  <c:v>2007</c:v>
                </c:pt>
                <c:pt idx="207">
                  <c:v>2008</c:v>
                </c:pt>
                <c:pt idx="208">
                  <c:v>2009</c:v>
                </c:pt>
                <c:pt idx="209">
                  <c:v>2010</c:v>
                </c:pt>
                <c:pt idx="210">
                  <c:v>2011</c:v>
                </c:pt>
                <c:pt idx="211">
                  <c:v>2012</c:v>
                </c:pt>
                <c:pt idx="212">
                  <c:v>2013</c:v>
                </c:pt>
                <c:pt idx="213">
                  <c:v>2014</c:v>
                </c:pt>
                <c:pt idx="214">
                  <c:v>2015</c:v>
                </c:pt>
                <c:pt idx="215">
                  <c:v>2016</c:v>
                </c:pt>
                <c:pt idx="216">
                  <c:v>2017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2021</c:v>
                </c:pt>
              </c:numCache>
            </c:numRef>
          </c:xVal>
          <c:yVal>
            <c:numRef>
              <c:f>Graph!$B$1803:$B$2021</c:f>
              <c:numCache>
                <c:formatCode>General</c:formatCode>
                <c:ptCount val="219"/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8C-497C-96F1-D6ECDE5F4D71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Graph!$A$1802:$A$2022</c:f>
              <c:numCache>
                <c:formatCode>General</c:formatCode>
                <c:ptCount val="221"/>
                <c:pt idx="0">
                  <c:v>1801</c:v>
                </c:pt>
                <c:pt idx="1">
                  <c:v>1802</c:v>
                </c:pt>
                <c:pt idx="2">
                  <c:v>1803</c:v>
                </c:pt>
                <c:pt idx="3">
                  <c:v>1804</c:v>
                </c:pt>
                <c:pt idx="4">
                  <c:v>1805</c:v>
                </c:pt>
                <c:pt idx="5">
                  <c:v>1806</c:v>
                </c:pt>
                <c:pt idx="6">
                  <c:v>1807</c:v>
                </c:pt>
                <c:pt idx="7">
                  <c:v>1808</c:v>
                </c:pt>
                <c:pt idx="8">
                  <c:v>1809</c:v>
                </c:pt>
                <c:pt idx="9">
                  <c:v>1810</c:v>
                </c:pt>
                <c:pt idx="10">
                  <c:v>1811</c:v>
                </c:pt>
                <c:pt idx="11">
                  <c:v>1812</c:v>
                </c:pt>
                <c:pt idx="12">
                  <c:v>1813</c:v>
                </c:pt>
                <c:pt idx="13">
                  <c:v>1814</c:v>
                </c:pt>
                <c:pt idx="14">
                  <c:v>1815</c:v>
                </c:pt>
                <c:pt idx="15">
                  <c:v>1816</c:v>
                </c:pt>
                <c:pt idx="16">
                  <c:v>1817</c:v>
                </c:pt>
                <c:pt idx="17">
                  <c:v>1818</c:v>
                </c:pt>
                <c:pt idx="18">
                  <c:v>1819</c:v>
                </c:pt>
                <c:pt idx="19">
                  <c:v>1820</c:v>
                </c:pt>
                <c:pt idx="20">
                  <c:v>1821</c:v>
                </c:pt>
                <c:pt idx="21">
                  <c:v>1822</c:v>
                </c:pt>
                <c:pt idx="22">
                  <c:v>1823</c:v>
                </c:pt>
                <c:pt idx="23">
                  <c:v>1824</c:v>
                </c:pt>
                <c:pt idx="24">
                  <c:v>1825</c:v>
                </c:pt>
                <c:pt idx="25">
                  <c:v>1826</c:v>
                </c:pt>
                <c:pt idx="26">
                  <c:v>1827</c:v>
                </c:pt>
                <c:pt idx="27">
                  <c:v>1828</c:v>
                </c:pt>
                <c:pt idx="28">
                  <c:v>1829</c:v>
                </c:pt>
                <c:pt idx="29">
                  <c:v>1830</c:v>
                </c:pt>
                <c:pt idx="30">
                  <c:v>1831</c:v>
                </c:pt>
                <c:pt idx="31">
                  <c:v>1832</c:v>
                </c:pt>
                <c:pt idx="32">
                  <c:v>1833</c:v>
                </c:pt>
                <c:pt idx="33">
                  <c:v>1834</c:v>
                </c:pt>
                <c:pt idx="34">
                  <c:v>1835</c:v>
                </c:pt>
                <c:pt idx="35">
                  <c:v>1836</c:v>
                </c:pt>
                <c:pt idx="36">
                  <c:v>1837</c:v>
                </c:pt>
                <c:pt idx="37">
                  <c:v>1838</c:v>
                </c:pt>
                <c:pt idx="38">
                  <c:v>1839</c:v>
                </c:pt>
                <c:pt idx="39">
                  <c:v>1840</c:v>
                </c:pt>
                <c:pt idx="40">
                  <c:v>1841</c:v>
                </c:pt>
                <c:pt idx="41">
                  <c:v>1842</c:v>
                </c:pt>
                <c:pt idx="42">
                  <c:v>1843</c:v>
                </c:pt>
                <c:pt idx="43">
                  <c:v>1844</c:v>
                </c:pt>
                <c:pt idx="44">
                  <c:v>1845</c:v>
                </c:pt>
                <c:pt idx="45">
                  <c:v>1846</c:v>
                </c:pt>
                <c:pt idx="46">
                  <c:v>1847</c:v>
                </c:pt>
                <c:pt idx="47">
                  <c:v>1848</c:v>
                </c:pt>
                <c:pt idx="48">
                  <c:v>1849</c:v>
                </c:pt>
                <c:pt idx="49">
                  <c:v>1850</c:v>
                </c:pt>
                <c:pt idx="50">
                  <c:v>1851</c:v>
                </c:pt>
                <c:pt idx="51">
                  <c:v>1852</c:v>
                </c:pt>
                <c:pt idx="52">
                  <c:v>1853</c:v>
                </c:pt>
                <c:pt idx="53">
                  <c:v>1854</c:v>
                </c:pt>
                <c:pt idx="54">
                  <c:v>1855</c:v>
                </c:pt>
                <c:pt idx="55">
                  <c:v>1856</c:v>
                </c:pt>
                <c:pt idx="56">
                  <c:v>1857</c:v>
                </c:pt>
                <c:pt idx="57">
                  <c:v>1858</c:v>
                </c:pt>
                <c:pt idx="58">
                  <c:v>1859</c:v>
                </c:pt>
                <c:pt idx="59">
                  <c:v>1860</c:v>
                </c:pt>
                <c:pt idx="60">
                  <c:v>1861</c:v>
                </c:pt>
                <c:pt idx="61">
                  <c:v>1862</c:v>
                </c:pt>
                <c:pt idx="62">
                  <c:v>1863</c:v>
                </c:pt>
                <c:pt idx="63">
                  <c:v>1864</c:v>
                </c:pt>
                <c:pt idx="64">
                  <c:v>1865</c:v>
                </c:pt>
                <c:pt idx="65">
                  <c:v>1866</c:v>
                </c:pt>
                <c:pt idx="66">
                  <c:v>1867</c:v>
                </c:pt>
                <c:pt idx="67">
                  <c:v>1868</c:v>
                </c:pt>
                <c:pt idx="68">
                  <c:v>1869</c:v>
                </c:pt>
                <c:pt idx="69">
                  <c:v>1870</c:v>
                </c:pt>
                <c:pt idx="70">
                  <c:v>1871</c:v>
                </c:pt>
                <c:pt idx="71">
                  <c:v>1872</c:v>
                </c:pt>
                <c:pt idx="72">
                  <c:v>1873</c:v>
                </c:pt>
                <c:pt idx="73">
                  <c:v>1874</c:v>
                </c:pt>
                <c:pt idx="74">
                  <c:v>1875</c:v>
                </c:pt>
                <c:pt idx="75">
                  <c:v>1876</c:v>
                </c:pt>
                <c:pt idx="76">
                  <c:v>1877</c:v>
                </c:pt>
                <c:pt idx="77">
                  <c:v>1878</c:v>
                </c:pt>
                <c:pt idx="78">
                  <c:v>1879</c:v>
                </c:pt>
                <c:pt idx="79">
                  <c:v>1880</c:v>
                </c:pt>
                <c:pt idx="80">
                  <c:v>1881</c:v>
                </c:pt>
                <c:pt idx="81">
                  <c:v>1882</c:v>
                </c:pt>
                <c:pt idx="82">
                  <c:v>1883</c:v>
                </c:pt>
                <c:pt idx="83">
                  <c:v>1884</c:v>
                </c:pt>
                <c:pt idx="84">
                  <c:v>1885</c:v>
                </c:pt>
                <c:pt idx="85">
                  <c:v>1886</c:v>
                </c:pt>
                <c:pt idx="86">
                  <c:v>1887</c:v>
                </c:pt>
                <c:pt idx="87">
                  <c:v>1888</c:v>
                </c:pt>
                <c:pt idx="88">
                  <c:v>1889</c:v>
                </c:pt>
                <c:pt idx="89">
                  <c:v>1890</c:v>
                </c:pt>
                <c:pt idx="90">
                  <c:v>1891</c:v>
                </c:pt>
                <c:pt idx="91">
                  <c:v>1892</c:v>
                </c:pt>
                <c:pt idx="92">
                  <c:v>1893</c:v>
                </c:pt>
                <c:pt idx="93">
                  <c:v>1894</c:v>
                </c:pt>
                <c:pt idx="94">
                  <c:v>1895</c:v>
                </c:pt>
                <c:pt idx="95">
                  <c:v>1896</c:v>
                </c:pt>
                <c:pt idx="96">
                  <c:v>1897</c:v>
                </c:pt>
                <c:pt idx="97">
                  <c:v>1898</c:v>
                </c:pt>
                <c:pt idx="98">
                  <c:v>1899</c:v>
                </c:pt>
                <c:pt idx="99">
                  <c:v>1900</c:v>
                </c:pt>
                <c:pt idx="100">
                  <c:v>1901</c:v>
                </c:pt>
                <c:pt idx="101">
                  <c:v>1902</c:v>
                </c:pt>
                <c:pt idx="102">
                  <c:v>1903</c:v>
                </c:pt>
                <c:pt idx="103">
                  <c:v>1904</c:v>
                </c:pt>
                <c:pt idx="104">
                  <c:v>1905</c:v>
                </c:pt>
                <c:pt idx="105">
                  <c:v>1906</c:v>
                </c:pt>
                <c:pt idx="106">
                  <c:v>1907</c:v>
                </c:pt>
                <c:pt idx="107">
                  <c:v>1908</c:v>
                </c:pt>
                <c:pt idx="108">
                  <c:v>1909</c:v>
                </c:pt>
                <c:pt idx="109">
                  <c:v>1910</c:v>
                </c:pt>
                <c:pt idx="110">
                  <c:v>1911</c:v>
                </c:pt>
                <c:pt idx="111">
                  <c:v>1912</c:v>
                </c:pt>
                <c:pt idx="112">
                  <c:v>1913</c:v>
                </c:pt>
                <c:pt idx="113">
                  <c:v>1914</c:v>
                </c:pt>
                <c:pt idx="114">
                  <c:v>1915</c:v>
                </c:pt>
                <c:pt idx="115">
                  <c:v>1916</c:v>
                </c:pt>
                <c:pt idx="116">
                  <c:v>1917</c:v>
                </c:pt>
                <c:pt idx="117">
                  <c:v>1918</c:v>
                </c:pt>
                <c:pt idx="118">
                  <c:v>1919</c:v>
                </c:pt>
                <c:pt idx="119">
                  <c:v>1920</c:v>
                </c:pt>
                <c:pt idx="120">
                  <c:v>1921</c:v>
                </c:pt>
                <c:pt idx="121">
                  <c:v>1922</c:v>
                </c:pt>
                <c:pt idx="122">
                  <c:v>1923</c:v>
                </c:pt>
                <c:pt idx="123">
                  <c:v>1924</c:v>
                </c:pt>
                <c:pt idx="124">
                  <c:v>1925</c:v>
                </c:pt>
                <c:pt idx="125">
                  <c:v>1926</c:v>
                </c:pt>
                <c:pt idx="126">
                  <c:v>1927</c:v>
                </c:pt>
                <c:pt idx="127">
                  <c:v>1928</c:v>
                </c:pt>
                <c:pt idx="128">
                  <c:v>1929</c:v>
                </c:pt>
                <c:pt idx="129">
                  <c:v>1930</c:v>
                </c:pt>
                <c:pt idx="130">
                  <c:v>1931</c:v>
                </c:pt>
                <c:pt idx="131">
                  <c:v>1932</c:v>
                </c:pt>
                <c:pt idx="132">
                  <c:v>1933</c:v>
                </c:pt>
                <c:pt idx="133">
                  <c:v>1934</c:v>
                </c:pt>
                <c:pt idx="134">
                  <c:v>1935</c:v>
                </c:pt>
                <c:pt idx="135">
                  <c:v>1936</c:v>
                </c:pt>
                <c:pt idx="136">
                  <c:v>1937</c:v>
                </c:pt>
                <c:pt idx="137">
                  <c:v>1938</c:v>
                </c:pt>
                <c:pt idx="138">
                  <c:v>1939</c:v>
                </c:pt>
                <c:pt idx="139">
                  <c:v>1940</c:v>
                </c:pt>
                <c:pt idx="140">
                  <c:v>1941</c:v>
                </c:pt>
                <c:pt idx="141">
                  <c:v>1942</c:v>
                </c:pt>
                <c:pt idx="142">
                  <c:v>1943</c:v>
                </c:pt>
                <c:pt idx="143">
                  <c:v>1944</c:v>
                </c:pt>
                <c:pt idx="144">
                  <c:v>1945</c:v>
                </c:pt>
                <c:pt idx="145">
                  <c:v>1946</c:v>
                </c:pt>
                <c:pt idx="146">
                  <c:v>1947</c:v>
                </c:pt>
                <c:pt idx="147">
                  <c:v>1948</c:v>
                </c:pt>
                <c:pt idx="148">
                  <c:v>1949</c:v>
                </c:pt>
                <c:pt idx="149">
                  <c:v>1950</c:v>
                </c:pt>
                <c:pt idx="150">
                  <c:v>1951</c:v>
                </c:pt>
                <c:pt idx="151">
                  <c:v>1952</c:v>
                </c:pt>
                <c:pt idx="152">
                  <c:v>1953</c:v>
                </c:pt>
                <c:pt idx="153">
                  <c:v>1954</c:v>
                </c:pt>
                <c:pt idx="154">
                  <c:v>1955</c:v>
                </c:pt>
                <c:pt idx="155">
                  <c:v>1956</c:v>
                </c:pt>
                <c:pt idx="156">
                  <c:v>1957</c:v>
                </c:pt>
                <c:pt idx="157">
                  <c:v>1958</c:v>
                </c:pt>
                <c:pt idx="158">
                  <c:v>1959</c:v>
                </c:pt>
                <c:pt idx="159">
                  <c:v>1960</c:v>
                </c:pt>
                <c:pt idx="160">
                  <c:v>1961</c:v>
                </c:pt>
                <c:pt idx="161">
                  <c:v>1962</c:v>
                </c:pt>
                <c:pt idx="162">
                  <c:v>1963</c:v>
                </c:pt>
                <c:pt idx="163">
                  <c:v>1964</c:v>
                </c:pt>
                <c:pt idx="164">
                  <c:v>1965</c:v>
                </c:pt>
                <c:pt idx="165">
                  <c:v>1966</c:v>
                </c:pt>
                <c:pt idx="166">
                  <c:v>1967</c:v>
                </c:pt>
                <c:pt idx="167">
                  <c:v>1968</c:v>
                </c:pt>
                <c:pt idx="168">
                  <c:v>1969</c:v>
                </c:pt>
                <c:pt idx="169">
                  <c:v>1970</c:v>
                </c:pt>
                <c:pt idx="170">
                  <c:v>1971</c:v>
                </c:pt>
                <c:pt idx="171">
                  <c:v>1972</c:v>
                </c:pt>
                <c:pt idx="172">
                  <c:v>1973</c:v>
                </c:pt>
                <c:pt idx="173">
                  <c:v>1974</c:v>
                </c:pt>
                <c:pt idx="174">
                  <c:v>1975</c:v>
                </c:pt>
                <c:pt idx="175">
                  <c:v>1976</c:v>
                </c:pt>
                <c:pt idx="176">
                  <c:v>1977</c:v>
                </c:pt>
                <c:pt idx="177">
                  <c:v>1978</c:v>
                </c:pt>
                <c:pt idx="178">
                  <c:v>1979</c:v>
                </c:pt>
                <c:pt idx="179">
                  <c:v>1980</c:v>
                </c:pt>
                <c:pt idx="180">
                  <c:v>1981</c:v>
                </c:pt>
                <c:pt idx="181">
                  <c:v>1982</c:v>
                </c:pt>
                <c:pt idx="182">
                  <c:v>1983</c:v>
                </c:pt>
                <c:pt idx="183">
                  <c:v>1984</c:v>
                </c:pt>
                <c:pt idx="184">
                  <c:v>1985</c:v>
                </c:pt>
                <c:pt idx="185">
                  <c:v>1986</c:v>
                </c:pt>
                <c:pt idx="186">
                  <c:v>1987</c:v>
                </c:pt>
                <c:pt idx="187">
                  <c:v>1988</c:v>
                </c:pt>
                <c:pt idx="188">
                  <c:v>1989</c:v>
                </c:pt>
                <c:pt idx="189">
                  <c:v>1990</c:v>
                </c:pt>
                <c:pt idx="190">
                  <c:v>1991</c:v>
                </c:pt>
                <c:pt idx="191">
                  <c:v>1992</c:v>
                </c:pt>
                <c:pt idx="192">
                  <c:v>1993</c:v>
                </c:pt>
                <c:pt idx="193">
                  <c:v>1994</c:v>
                </c:pt>
                <c:pt idx="194">
                  <c:v>1995</c:v>
                </c:pt>
                <c:pt idx="195">
                  <c:v>1996</c:v>
                </c:pt>
                <c:pt idx="196">
                  <c:v>1997</c:v>
                </c:pt>
                <c:pt idx="197">
                  <c:v>1998</c:v>
                </c:pt>
                <c:pt idx="198">
                  <c:v>1999</c:v>
                </c:pt>
                <c:pt idx="199">
                  <c:v>2000</c:v>
                </c:pt>
                <c:pt idx="200">
                  <c:v>2001</c:v>
                </c:pt>
                <c:pt idx="201">
                  <c:v>2002</c:v>
                </c:pt>
                <c:pt idx="202">
                  <c:v>2003</c:v>
                </c:pt>
                <c:pt idx="203">
                  <c:v>2004</c:v>
                </c:pt>
                <c:pt idx="204">
                  <c:v>2005</c:v>
                </c:pt>
                <c:pt idx="205">
                  <c:v>2006</c:v>
                </c:pt>
                <c:pt idx="206">
                  <c:v>2007</c:v>
                </c:pt>
                <c:pt idx="207">
                  <c:v>2008</c:v>
                </c:pt>
                <c:pt idx="208">
                  <c:v>2009</c:v>
                </c:pt>
                <c:pt idx="209">
                  <c:v>2010</c:v>
                </c:pt>
                <c:pt idx="210">
                  <c:v>2011</c:v>
                </c:pt>
                <c:pt idx="211">
                  <c:v>2012</c:v>
                </c:pt>
                <c:pt idx="212">
                  <c:v>2013</c:v>
                </c:pt>
                <c:pt idx="213">
                  <c:v>2014</c:v>
                </c:pt>
                <c:pt idx="214">
                  <c:v>2015</c:v>
                </c:pt>
                <c:pt idx="215">
                  <c:v>2016</c:v>
                </c:pt>
                <c:pt idx="216">
                  <c:v>2017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2021</c:v>
                </c:pt>
              </c:numCache>
            </c:numRef>
          </c:xVal>
          <c:yVal>
            <c:numRef>
              <c:f>Graph!$C$1803:$C$2021</c:f>
              <c:numCache>
                <c:formatCode>General</c:formatCode>
                <c:ptCount val="2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8C-497C-96F1-D6ECDE5F4D71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Graph!$A$1802:$A$2022</c:f>
              <c:numCache>
                <c:formatCode>General</c:formatCode>
                <c:ptCount val="221"/>
                <c:pt idx="0">
                  <c:v>1801</c:v>
                </c:pt>
                <c:pt idx="1">
                  <c:v>1802</c:v>
                </c:pt>
                <c:pt idx="2">
                  <c:v>1803</c:v>
                </c:pt>
                <c:pt idx="3">
                  <c:v>1804</c:v>
                </c:pt>
                <c:pt idx="4">
                  <c:v>1805</c:v>
                </c:pt>
                <c:pt idx="5">
                  <c:v>1806</c:v>
                </c:pt>
                <c:pt idx="6">
                  <c:v>1807</c:v>
                </c:pt>
                <c:pt idx="7">
                  <c:v>1808</c:v>
                </c:pt>
                <c:pt idx="8">
                  <c:v>1809</c:v>
                </c:pt>
                <c:pt idx="9">
                  <c:v>1810</c:v>
                </c:pt>
                <c:pt idx="10">
                  <c:v>1811</c:v>
                </c:pt>
                <c:pt idx="11">
                  <c:v>1812</c:v>
                </c:pt>
                <c:pt idx="12">
                  <c:v>1813</c:v>
                </c:pt>
                <c:pt idx="13">
                  <c:v>1814</c:v>
                </c:pt>
                <c:pt idx="14">
                  <c:v>1815</c:v>
                </c:pt>
                <c:pt idx="15">
                  <c:v>1816</c:v>
                </c:pt>
                <c:pt idx="16">
                  <c:v>1817</c:v>
                </c:pt>
                <c:pt idx="17">
                  <c:v>1818</c:v>
                </c:pt>
                <c:pt idx="18">
                  <c:v>1819</c:v>
                </c:pt>
                <c:pt idx="19">
                  <c:v>1820</c:v>
                </c:pt>
                <c:pt idx="20">
                  <c:v>1821</c:v>
                </c:pt>
                <c:pt idx="21">
                  <c:v>1822</c:v>
                </c:pt>
                <c:pt idx="22">
                  <c:v>1823</c:v>
                </c:pt>
                <c:pt idx="23">
                  <c:v>1824</c:v>
                </c:pt>
                <c:pt idx="24">
                  <c:v>1825</c:v>
                </c:pt>
                <c:pt idx="25">
                  <c:v>1826</c:v>
                </c:pt>
                <c:pt idx="26">
                  <c:v>1827</c:v>
                </c:pt>
                <c:pt idx="27">
                  <c:v>1828</c:v>
                </c:pt>
                <c:pt idx="28">
                  <c:v>1829</c:v>
                </c:pt>
                <c:pt idx="29">
                  <c:v>1830</c:v>
                </c:pt>
                <c:pt idx="30">
                  <c:v>1831</c:v>
                </c:pt>
                <c:pt idx="31">
                  <c:v>1832</c:v>
                </c:pt>
                <c:pt idx="32">
                  <c:v>1833</c:v>
                </c:pt>
                <c:pt idx="33">
                  <c:v>1834</c:v>
                </c:pt>
                <c:pt idx="34">
                  <c:v>1835</c:v>
                </c:pt>
                <c:pt idx="35">
                  <c:v>1836</c:v>
                </c:pt>
                <c:pt idx="36">
                  <c:v>1837</c:v>
                </c:pt>
                <c:pt idx="37">
                  <c:v>1838</c:v>
                </c:pt>
                <c:pt idx="38">
                  <c:v>1839</c:v>
                </c:pt>
                <c:pt idx="39">
                  <c:v>1840</c:v>
                </c:pt>
                <c:pt idx="40">
                  <c:v>1841</c:v>
                </c:pt>
                <c:pt idx="41">
                  <c:v>1842</c:v>
                </c:pt>
                <c:pt idx="42">
                  <c:v>1843</c:v>
                </c:pt>
                <c:pt idx="43">
                  <c:v>1844</c:v>
                </c:pt>
                <c:pt idx="44">
                  <c:v>1845</c:v>
                </c:pt>
                <c:pt idx="45">
                  <c:v>1846</c:v>
                </c:pt>
                <c:pt idx="46">
                  <c:v>1847</c:v>
                </c:pt>
                <c:pt idx="47">
                  <c:v>1848</c:v>
                </c:pt>
                <c:pt idx="48">
                  <c:v>1849</c:v>
                </c:pt>
                <c:pt idx="49">
                  <c:v>1850</c:v>
                </c:pt>
                <c:pt idx="50">
                  <c:v>1851</c:v>
                </c:pt>
                <c:pt idx="51">
                  <c:v>1852</c:v>
                </c:pt>
                <c:pt idx="52">
                  <c:v>1853</c:v>
                </c:pt>
                <c:pt idx="53">
                  <c:v>1854</c:v>
                </c:pt>
                <c:pt idx="54">
                  <c:v>1855</c:v>
                </c:pt>
                <c:pt idx="55">
                  <c:v>1856</c:v>
                </c:pt>
                <c:pt idx="56">
                  <c:v>1857</c:v>
                </c:pt>
                <c:pt idx="57">
                  <c:v>1858</c:v>
                </c:pt>
                <c:pt idx="58">
                  <c:v>1859</c:v>
                </c:pt>
                <c:pt idx="59">
                  <c:v>1860</c:v>
                </c:pt>
                <c:pt idx="60">
                  <c:v>1861</c:v>
                </c:pt>
                <c:pt idx="61">
                  <c:v>1862</c:v>
                </c:pt>
                <c:pt idx="62">
                  <c:v>1863</c:v>
                </c:pt>
                <c:pt idx="63">
                  <c:v>1864</c:v>
                </c:pt>
                <c:pt idx="64">
                  <c:v>1865</c:v>
                </c:pt>
                <c:pt idx="65">
                  <c:v>1866</c:v>
                </c:pt>
                <c:pt idx="66">
                  <c:v>1867</c:v>
                </c:pt>
                <c:pt idx="67">
                  <c:v>1868</c:v>
                </c:pt>
                <c:pt idx="68">
                  <c:v>1869</c:v>
                </c:pt>
                <c:pt idx="69">
                  <c:v>1870</c:v>
                </c:pt>
                <c:pt idx="70">
                  <c:v>1871</c:v>
                </c:pt>
                <c:pt idx="71">
                  <c:v>1872</c:v>
                </c:pt>
                <c:pt idx="72">
                  <c:v>1873</c:v>
                </c:pt>
                <c:pt idx="73">
                  <c:v>1874</c:v>
                </c:pt>
                <c:pt idx="74">
                  <c:v>1875</c:v>
                </c:pt>
                <c:pt idx="75">
                  <c:v>1876</c:v>
                </c:pt>
                <c:pt idx="76">
                  <c:v>1877</c:v>
                </c:pt>
                <c:pt idx="77">
                  <c:v>1878</c:v>
                </c:pt>
                <c:pt idx="78">
                  <c:v>1879</c:v>
                </c:pt>
                <c:pt idx="79">
                  <c:v>1880</c:v>
                </c:pt>
                <c:pt idx="80">
                  <c:v>1881</c:v>
                </c:pt>
                <c:pt idx="81">
                  <c:v>1882</c:v>
                </c:pt>
                <c:pt idx="82">
                  <c:v>1883</c:v>
                </c:pt>
                <c:pt idx="83">
                  <c:v>1884</c:v>
                </c:pt>
                <c:pt idx="84">
                  <c:v>1885</c:v>
                </c:pt>
                <c:pt idx="85">
                  <c:v>1886</c:v>
                </c:pt>
                <c:pt idx="86">
                  <c:v>1887</c:v>
                </c:pt>
                <c:pt idx="87">
                  <c:v>1888</c:v>
                </c:pt>
                <c:pt idx="88">
                  <c:v>1889</c:v>
                </c:pt>
                <c:pt idx="89">
                  <c:v>1890</c:v>
                </c:pt>
                <c:pt idx="90">
                  <c:v>1891</c:v>
                </c:pt>
                <c:pt idx="91">
                  <c:v>1892</c:v>
                </c:pt>
                <c:pt idx="92">
                  <c:v>1893</c:v>
                </c:pt>
                <c:pt idx="93">
                  <c:v>1894</c:v>
                </c:pt>
                <c:pt idx="94">
                  <c:v>1895</c:v>
                </c:pt>
                <c:pt idx="95">
                  <c:v>1896</c:v>
                </c:pt>
                <c:pt idx="96">
                  <c:v>1897</c:v>
                </c:pt>
                <c:pt idx="97">
                  <c:v>1898</c:v>
                </c:pt>
                <c:pt idx="98">
                  <c:v>1899</c:v>
                </c:pt>
                <c:pt idx="99">
                  <c:v>1900</c:v>
                </c:pt>
                <c:pt idx="100">
                  <c:v>1901</c:v>
                </c:pt>
                <c:pt idx="101">
                  <c:v>1902</c:v>
                </c:pt>
                <c:pt idx="102">
                  <c:v>1903</c:v>
                </c:pt>
                <c:pt idx="103">
                  <c:v>1904</c:v>
                </c:pt>
                <c:pt idx="104">
                  <c:v>1905</c:v>
                </c:pt>
                <c:pt idx="105">
                  <c:v>1906</c:v>
                </c:pt>
                <c:pt idx="106">
                  <c:v>1907</c:v>
                </c:pt>
                <c:pt idx="107">
                  <c:v>1908</c:v>
                </c:pt>
                <c:pt idx="108">
                  <c:v>1909</c:v>
                </c:pt>
                <c:pt idx="109">
                  <c:v>1910</c:v>
                </c:pt>
                <c:pt idx="110">
                  <c:v>1911</c:v>
                </c:pt>
                <c:pt idx="111">
                  <c:v>1912</c:v>
                </c:pt>
                <c:pt idx="112">
                  <c:v>1913</c:v>
                </c:pt>
                <c:pt idx="113">
                  <c:v>1914</c:v>
                </c:pt>
                <c:pt idx="114">
                  <c:v>1915</c:v>
                </c:pt>
                <c:pt idx="115">
                  <c:v>1916</c:v>
                </c:pt>
                <c:pt idx="116">
                  <c:v>1917</c:v>
                </c:pt>
                <c:pt idx="117">
                  <c:v>1918</c:v>
                </c:pt>
                <c:pt idx="118">
                  <c:v>1919</c:v>
                </c:pt>
                <c:pt idx="119">
                  <c:v>1920</c:v>
                </c:pt>
                <c:pt idx="120">
                  <c:v>1921</c:v>
                </c:pt>
                <c:pt idx="121">
                  <c:v>1922</c:v>
                </c:pt>
                <c:pt idx="122">
                  <c:v>1923</c:v>
                </c:pt>
                <c:pt idx="123">
                  <c:v>1924</c:v>
                </c:pt>
                <c:pt idx="124">
                  <c:v>1925</c:v>
                </c:pt>
                <c:pt idx="125">
                  <c:v>1926</c:v>
                </c:pt>
                <c:pt idx="126">
                  <c:v>1927</c:v>
                </c:pt>
                <c:pt idx="127">
                  <c:v>1928</c:v>
                </c:pt>
                <c:pt idx="128">
                  <c:v>1929</c:v>
                </c:pt>
                <c:pt idx="129">
                  <c:v>1930</c:v>
                </c:pt>
                <c:pt idx="130">
                  <c:v>1931</c:v>
                </c:pt>
                <c:pt idx="131">
                  <c:v>1932</c:v>
                </c:pt>
                <c:pt idx="132">
                  <c:v>1933</c:v>
                </c:pt>
                <c:pt idx="133">
                  <c:v>1934</c:v>
                </c:pt>
                <c:pt idx="134">
                  <c:v>1935</c:v>
                </c:pt>
                <c:pt idx="135">
                  <c:v>1936</c:v>
                </c:pt>
                <c:pt idx="136">
                  <c:v>1937</c:v>
                </c:pt>
                <c:pt idx="137">
                  <c:v>1938</c:v>
                </c:pt>
                <c:pt idx="138">
                  <c:v>1939</c:v>
                </c:pt>
                <c:pt idx="139">
                  <c:v>1940</c:v>
                </c:pt>
                <c:pt idx="140">
                  <c:v>1941</c:v>
                </c:pt>
                <c:pt idx="141">
                  <c:v>1942</c:v>
                </c:pt>
                <c:pt idx="142">
                  <c:v>1943</c:v>
                </c:pt>
                <c:pt idx="143">
                  <c:v>1944</c:v>
                </c:pt>
                <c:pt idx="144">
                  <c:v>1945</c:v>
                </c:pt>
                <c:pt idx="145">
                  <c:v>1946</c:v>
                </c:pt>
                <c:pt idx="146">
                  <c:v>1947</c:v>
                </c:pt>
                <c:pt idx="147">
                  <c:v>1948</c:v>
                </c:pt>
                <c:pt idx="148">
                  <c:v>1949</c:v>
                </c:pt>
                <c:pt idx="149">
                  <c:v>1950</c:v>
                </c:pt>
                <c:pt idx="150">
                  <c:v>1951</c:v>
                </c:pt>
                <c:pt idx="151">
                  <c:v>1952</c:v>
                </c:pt>
                <c:pt idx="152">
                  <c:v>1953</c:v>
                </c:pt>
                <c:pt idx="153">
                  <c:v>1954</c:v>
                </c:pt>
                <c:pt idx="154">
                  <c:v>1955</c:v>
                </c:pt>
                <c:pt idx="155">
                  <c:v>1956</c:v>
                </c:pt>
                <c:pt idx="156">
                  <c:v>1957</c:v>
                </c:pt>
                <c:pt idx="157">
                  <c:v>1958</c:v>
                </c:pt>
                <c:pt idx="158">
                  <c:v>1959</c:v>
                </c:pt>
                <c:pt idx="159">
                  <c:v>1960</c:v>
                </c:pt>
                <c:pt idx="160">
                  <c:v>1961</c:v>
                </c:pt>
                <c:pt idx="161">
                  <c:v>1962</c:v>
                </c:pt>
                <c:pt idx="162">
                  <c:v>1963</c:v>
                </c:pt>
                <c:pt idx="163">
                  <c:v>1964</c:v>
                </c:pt>
                <c:pt idx="164">
                  <c:v>1965</c:v>
                </c:pt>
                <c:pt idx="165">
                  <c:v>1966</c:v>
                </c:pt>
                <c:pt idx="166">
                  <c:v>1967</c:v>
                </c:pt>
                <c:pt idx="167">
                  <c:v>1968</c:v>
                </c:pt>
                <c:pt idx="168">
                  <c:v>1969</c:v>
                </c:pt>
                <c:pt idx="169">
                  <c:v>1970</c:v>
                </c:pt>
                <c:pt idx="170">
                  <c:v>1971</c:v>
                </c:pt>
                <c:pt idx="171">
                  <c:v>1972</c:v>
                </c:pt>
                <c:pt idx="172">
                  <c:v>1973</c:v>
                </c:pt>
                <c:pt idx="173">
                  <c:v>1974</c:v>
                </c:pt>
                <c:pt idx="174">
                  <c:v>1975</c:v>
                </c:pt>
                <c:pt idx="175">
                  <c:v>1976</c:v>
                </c:pt>
                <c:pt idx="176">
                  <c:v>1977</c:v>
                </c:pt>
                <c:pt idx="177">
                  <c:v>1978</c:v>
                </c:pt>
                <c:pt idx="178">
                  <c:v>1979</c:v>
                </c:pt>
                <c:pt idx="179">
                  <c:v>1980</c:v>
                </c:pt>
                <c:pt idx="180">
                  <c:v>1981</c:v>
                </c:pt>
                <c:pt idx="181">
                  <c:v>1982</c:v>
                </c:pt>
                <c:pt idx="182">
                  <c:v>1983</c:v>
                </c:pt>
                <c:pt idx="183">
                  <c:v>1984</c:v>
                </c:pt>
                <c:pt idx="184">
                  <c:v>1985</c:v>
                </c:pt>
                <c:pt idx="185">
                  <c:v>1986</c:v>
                </c:pt>
                <c:pt idx="186">
                  <c:v>1987</c:v>
                </c:pt>
                <c:pt idx="187">
                  <c:v>1988</c:v>
                </c:pt>
                <c:pt idx="188">
                  <c:v>1989</c:v>
                </c:pt>
                <c:pt idx="189">
                  <c:v>1990</c:v>
                </c:pt>
                <c:pt idx="190">
                  <c:v>1991</c:v>
                </c:pt>
                <c:pt idx="191">
                  <c:v>1992</c:v>
                </c:pt>
                <c:pt idx="192">
                  <c:v>1993</c:v>
                </c:pt>
                <c:pt idx="193">
                  <c:v>1994</c:v>
                </c:pt>
                <c:pt idx="194">
                  <c:v>1995</c:v>
                </c:pt>
                <c:pt idx="195">
                  <c:v>1996</c:v>
                </c:pt>
                <c:pt idx="196">
                  <c:v>1997</c:v>
                </c:pt>
                <c:pt idx="197">
                  <c:v>1998</c:v>
                </c:pt>
                <c:pt idx="198">
                  <c:v>1999</c:v>
                </c:pt>
                <c:pt idx="199">
                  <c:v>2000</c:v>
                </c:pt>
                <c:pt idx="200">
                  <c:v>2001</c:v>
                </c:pt>
                <c:pt idx="201">
                  <c:v>2002</c:v>
                </c:pt>
                <c:pt idx="202">
                  <c:v>2003</c:v>
                </c:pt>
                <c:pt idx="203">
                  <c:v>2004</c:v>
                </c:pt>
                <c:pt idx="204">
                  <c:v>2005</c:v>
                </c:pt>
                <c:pt idx="205">
                  <c:v>2006</c:v>
                </c:pt>
                <c:pt idx="206">
                  <c:v>2007</c:v>
                </c:pt>
                <c:pt idx="207">
                  <c:v>2008</c:v>
                </c:pt>
                <c:pt idx="208">
                  <c:v>2009</c:v>
                </c:pt>
                <c:pt idx="209">
                  <c:v>2010</c:v>
                </c:pt>
                <c:pt idx="210">
                  <c:v>2011</c:v>
                </c:pt>
                <c:pt idx="211">
                  <c:v>2012</c:v>
                </c:pt>
                <c:pt idx="212">
                  <c:v>2013</c:v>
                </c:pt>
                <c:pt idx="213">
                  <c:v>2014</c:v>
                </c:pt>
                <c:pt idx="214">
                  <c:v>2015</c:v>
                </c:pt>
                <c:pt idx="215">
                  <c:v>2016</c:v>
                </c:pt>
                <c:pt idx="216">
                  <c:v>2017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2021</c:v>
                </c:pt>
              </c:numCache>
            </c:numRef>
          </c:xVal>
          <c:yVal>
            <c:numRef>
              <c:f>Graph!$E$1803:$E$2021</c:f>
              <c:numCache>
                <c:formatCode>General</c:formatCode>
                <c:ptCount val="219"/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8C-497C-96F1-D6ECDE5F4D71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Graph!$A$1802:$A$2022</c:f>
              <c:numCache>
                <c:formatCode>General</c:formatCode>
                <c:ptCount val="221"/>
                <c:pt idx="0">
                  <c:v>1801</c:v>
                </c:pt>
                <c:pt idx="1">
                  <c:v>1802</c:v>
                </c:pt>
                <c:pt idx="2">
                  <c:v>1803</c:v>
                </c:pt>
                <c:pt idx="3">
                  <c:v>1804</c:v>
                </c:pt>
                <c:pt idx="4">
                  <c:v>1805</c:v>
                </c:pt>
                <c:pt idx="5">
                  <c:v>1806</c:v>
                </c:pt>
                <c:pt idx="6">
                  <c:v>1807</c:v>
                </c:pt>
                <c:pt idx="7">
                  <c:v>1808</c:v>
                </c:pt>
                <c:pt idx="8">
                  <c:v>1809</c:v>
                </c:pt>
                <c:pt idx="9">
                  <c:v>1810</c:v>
                </c:pt>
                <c:pt idx="10">
                  <c:v>1811</c:v>
                </c:pt>
                <c:pt idx="11">
                  <c:v>1812</c:v>
                </c:pt>
                <c:pt idx="12">
                  <c:v>1813</c:v>
                </c:pt>
                <c:pt idx="13">
                  <c:v>1814</c:v>
                </c:pt>
                <c:pt idx="14">
                  <c:v>1815</c:v>
                </c:pt>
                <c:pt idx="15">
                  <c:v>1816</c:v>
                </c:pt>
                <c:pt idx="16">
                  <c:v>1817</c:v>
                </c:pt>
                <c:pt idx="17">
                  <c:v>1818</c:v>
                </c:pt>
                <c:pt idx="18">
                  <c:v>1819</c:v>
                </c:pt>
                <c:pt idx="19">
                  <c:v>1820</c:v>
                </c:pt>
                <c:pt idx="20">
                  <c:v>1821</c:v>
                </c:pt>
                <c:pt idx="21">
                  <c:v>1822</c:v>
                </c:pt>
                <c:pt idx="22">
                  <c:v>1823</c:v>
                </c:pt>
                <c:pt idx="23">
                  <c:v>1824</c:v>
                </c:pt>
                <c:pt idx="24">
                  <c:v>1825</c:v>
                </c:pt>
                <c:pt idx="25">
                  <c:v>1826</c:v>
                </c:pt>
                <c:pt idx="26">
                  <c:v>1827</c:v>
                </c:pt>
                <c:pt idx="27">
                  <c:v>1828</c:v>
                </c:pt>
                <c:pt idx="28">
                  <c:v>1829</c:v>
                </c:pt>
                <c:pt idx="29">
                  <c:v>1830</c:v>
                </c:pt>
                <c:pt idx="30">
                  <c:v>1831</c:v>
                </c:pt>
                <c:pt idx="31">
                  <c:v>1832</c:v>
                </c:pt>
                <c:pt idx="32">
                  <c:v>1833</c:v>
                </c:pt>
                <c:pt idx="33">
                  <c:v>1834</c:v>
                </c:pt>
                <c:pt idx="34">
                  <c:v>1835</c:v>
                </c:pt>
                <c:pt idx="35">
                  <c:v>1836</c:v>
                </c:pt>
                <c:pt idx="36">
                  <c:v>1837</c:v>
                </c:pt>
                <c:pt idx="37">
                  <c:v>1838</c:v>
                </c:pt>
                <c:pt idx="38">
                  <c:v>1839</c:v>
                </c:pt>
                <c:pt idx="39">
                  <c:v>1840</c:v>
                </c:pt>
                <c:pt idx="40">
                  <c:v>1841</c:v>
                </c:pt>
                <c:pt idx="41">
                  <c:v>1842</c:v>
                </c:pt>
                <c:pt idx="42">
                  <c:v>1843</c:v>
                </c:pt>
                <c:pt idx="43">
                  <c:v>1844</c:v>
                </c:pt>
                <c:pt idx="44">
                  <c:v>1845</c:v>
                </c:pt>
                <c:pt idx="45">
                  <c:v>1846</c:v>
                </c:pt>
                <c:pt idx="46">
                  <c:v>1847</c:v>
                </c:pt>
                <c:pt idx="47">
                  <c:v>1848</c:v>
                </c:pt>
                <c:pt idx="48">
                  <c:v>1849</c:v>
                </c:pt>
                <c:pt idx="49">
                  <c:v>1850</c:v>
                </c:pt>
                <c:pt idx="50">
                  <c:v>1851</c:v>
                </c:pt>
                <c:pt idx="51">
                  <c:v>1852</c:v>
                </c:pt>
                <c:pt idx="52">
                  <c:v>1853</c:v>
                </c:pt>
                <c:pt idx="53">
                  <c:v>1854</c:v>
                </c:pt>
                <c:pt idx="54">
                  <c:v>1855</c:v>
                </c:pt>
                <c:pt idx="55">
                  <c:v>1856</c:v>
                </c:pt>
                <c:pt idx="56">
                  <c:v>1857</c:v>
                </c:pt>
                <c:pt idx="57">
                  <c:v>1858</c:v>
                </c:pt>
                <c:pt idx="58">
                  <c:v>1859</c:v>
                </c:pt>
                <c:pt idx="59">
                  <c:v>1860</c:v>
                </c:pt>
                <c:pt idx="60">
                  <c:v>1861</c:v>
                </c:pt>
                <c:pt idx="61">
                  <c:v>1862</c:v>
                </c:pt>
                <c:pt idx="62">
                  <c:v>1863</c:v>
                </c:pt>
                <c:pt idx="63">
                  <c:v>1864</c:v>
                </c:pt>
                <c:pt idx="64">
                  <c:v>1865</c:v>
                </c:pt>
                <c:pt idx="65">
                  <c:v>1866</c:v>
                </c:pt>
                <c:pt idx="66">
                  <c:v>1867</c:v>
                </c:pt>
                <c:pt idx="67">
                  <c:v>1868</c:v>
                </c:pt>
                <c:pt idx="68">
                  <c:v>1869</c:v>
                </c:pt>
                <c:pt idx="69">
                  <c:v>1870</c:v>
                </c:pt>
                <c:pt idx="70">
                  <c:v>1871</c:v>
                </c:pt>
                <c:pt idx="71">
                  <c:v>1872</c:v>
                </c:pt>
                <c:pt idx="72">
                  <c:v>1873</c:v>
                </c:pt>
                <c:pt idx="73">
                  <c:v>1874</c:v>
                </c:pt>
                <c:pt idx="74">
                  <c:v>1875</c:v>
                </c:pt>
                <c:pt idx="75">
                  <c:v>1876</c:v>
                </c:pt>
                <c:pt idx="76">
                  <c:v>1877</c:v>
                </c:pt>
                <c:pt idx="77">
                  <c:v>1878</c:v>
                </c:pt>
                <c:pt idx="78">
                  <c:v>1879</c:v>
                </c:pt>
                <c:pt idx="79">
                  <c:v>1880</c:v>
                </c:pt>
                <c:pt idx="80">
                  <c:v>1881</c:v>
                </c:pt>
                <c:pt idx="81">
                  <c:v>1882</c:v>
                </c:pt>
                <c:pt idx="82">
                  <c:v>1883</c:v>
                </c:pt>
                <c:pt idx="83">
                  <c:v>1884</c:v>
                </c:pt>
                <c:pt idx="84">
                  <c:v>1885</c:v>
                </c:pt>
                <c:pt idx="85">
                  <c:v>1886</c:v>
                </c:pt>
                <c:pt idx="86">
                  <c:v>1887</c:v>
                </c:pt>
                <c:pt idx="87">
                  <c:v>1888</c:v>
                </c:pt>
                <c:pt idx="88">
                  <c:v>1889</c:v>
                </c:pt>
                <c:pt idx="89">
                  <c:v>1890</c:v>
                </c:pt>
                <c:pt idx="90">
                  <c:v>1891</c:v>
                </c:pt>
                <c:pt idx="91">
                  <c:v>1892</c:v>
                </c:pt>
                <c:pt idx="92">
                  <c:v>1893</c:v>
                </c:pt>
                <c:pt idx="93">
                  <c:v>1894</c:v>
                </c:pt>
                <c:pt idx="94">
                  <c:v>1895</c:v>
                </c:pt>
                <c:pt idx="95">
                  <c:v>1896</c:v>
                </c:pt>
                <c:pt idx="96">
                  <c:v>1897</c:v>
                </c:pt>
                <c:pt idx="97">
                  <c:v>1898</c:v>
                </c:pt>
                <c:pt idx="98">
                  <c:v>1899</c:v>
                </c:pt>
                <c:pt idx="99">
                  <c:v>1900</c:v>
                </c:pt>
                <c:pt idx="100">
                  <c:v>1901</c:v>
                </c:pt>
                <c:pt idx="101">
                  <c:v>1902</c:v>
                </c:pt>
                <c:pt idx="102">
                  <c:v>1903</c:v>
                </c:pt>
                <c:pt idx="103">
                  <c:v>1904</c:v>
                </c:pt>
                <c:pt idx="104">
                  <c:v>1905</c:v>
                </c:pt>
                <c:pt idx="105">
                  <c:v>1906</c:v>
                </c:pt>
                <c:pt idx="106">
                  <c:v>1907</c:v>
                </c:pt>
                <c:pt idx="107">
                  <c:v>1908</c:v>
                </c:pt>
                <c:pt idx="108">
                  <c:v>1909</c:v>
                </c:pt>
                <c:pt idx="109">
                  <c:v>1910</c:v>
                </c:pt>
                <c:pt idx="110">
                  <c:v>1911</c:v>
                </c:pt>
                <c:pt idx="111">
                  <c:v>1912</c:v>
                </c:pt>
                <c:pt idx="112">
                  <c:v>1913</c:v>
                </c:pt>
                <c:pt idx="113">
                  <c:v>1914</c:v>
                </c:pt>
                <c:pt idx="114">
                  <c:v>1915</c:v>
                </c:pt>
                <c:pt idx="115">
                  <c:v>1916</c:v>
                </c:pt>
                <c:pt idx="116">
                  <c:v>1917</c:v>
                </c:pt>
                <c:pt idx="117">
                  <c:v>1918</c:v>
                </c:pt>
                <c:pt idx="118">
                  <c:v>1919</c:v>
                </c:pt>
                <c:pt idx="119">
                  <c:v>1920</c:v>
                </c:pt>
                <c:pt idx="120">
                  <c:v>1921</c:v>
                </c:pt>
                <c:pt idx="121">
                  <c:v>1922</c:v>
                </c:pt>
                <c:pt idx="122">
                  <c:v>1923</c:v>
                </c:pt>
                <c:pt idx="123">
                  <c:v>1924</c:v>
                </c:pt>
                <c:pt idx="124">
                  <c:v>1925</c:v>
                </c:pt>
                <c:pt idx="125">
                  <c:v>1926</c:v>
                </c:pt>
                <c:pt idx="126">
                  <c:v>1927</c:v>
                </c:pt>
                <c:pt idx="127">
                  <c:v>1928</c:v>
                </c:pt>
                <c:pt idx="128">
                  <c:v>1929</c:v>
                </c:pt>
                <c:pt idx="129">
                  <c:v>1930</c:v>
                </c:pt>
                <c:pt idx="130">
                  <c:v>1931</c:v>
                </c:pt>
                <c:pt idx="131">
                  <c:v>1932</c:v>
                </c:pt>
                <c:pt idx="132">
                  <c:v>1933</c:v>
                </c:pt>
                <c:pt idx="133">
                  <c:v>1934</c:v>
                </c:pt>
                <c:pt idx="134">
                  <c:v>1935</c:v>
                </c:pt>
                <c:pt idx="135">
                  <c:v>1936</c:v>
                </c:pt>
                <c:pt idx="136">
                  <c:v>1937</c:v>
                </c:pt>
                <c:pt idx="137">
                  <c:v>1938</c:v>
                </c:pt>
                <c:pt idx="138">
                  <c:v>1939</c:v>
                </c:pt>
                <c:pt idx="139">
                  <c:v>1940</c:v>
                </c:pt>
                <c:pt idx="140">
                  <c:v>1941</c:v>
                </c:pt>
                <c:pt idx="141">
                  <c:v>1942</c:v>
                </c:pt>
                <c:pt idx="142">
                  <c:v>1943</c:v>
                </c:pt>
                <c:pt idx="143">
                  <c:v>1944</c:v>
                </c:pt>
                <c:pt idx="144">
                  <c:v>1945</c:v>
                </c:pt>
                <c:pt idx="145">
                  <c:v>1946</c:v>
                </c:pt>
                <c:pt idx="146">
                  <c:v>1947</c:v>
                </c:pt>
                <c:pt idx="147">
                  <c:v>1948</c:v>
                </c:pt>
                <c:pt idx="148">
                  <c:v>1949</c:v>
                </c:pt>
                <c:pt idx="149">
                  <c:v>1950</c:v>
                </c:pt>
                <c:pt idx="150">
                  <c:v>1951</c:v>
                </c:pt>
                <c:pt idx="151">
                  <c:v>1952</c:v>
                </c:pt>
                <c:pt idx="152">
                  <c:v>1953</c:v>
                </c:pt>
                <c:pt idx="153">
                  <c:v>1954</c:v>
                </c:pt>
                <c:pt idx="154">
                  <c:v>1955</c:v>
                </c:pt>
                <c:pt idx="155">
                  <c:v>1956</c:v>
                </c:pt>
                <c:pt idx="156">
                  <c:v>1957</c:v>
                </c:pt>
                <c:pt idx="157">
                  <c:v>1958</c:v>
                </c:pt>
                <c:pt idx="158">
                  <c:v>1959</c:v>
                </c:pt>
                <c:pt idx="159">
                  <c:v>1960</c:v>
                </c:pt>
                <c:pt idx="160">
                  <c:v>1961</c:v>
                </c:pt>
                <c:pt idx="161">
                  <c:v>1962</c:v>
                </c:pt>
                <c:pt idx="162">
                  <c:v>1963</c:v>
                </c:pt>
                <c:pt idx="163">
                  <c:v>1964</c:v>
                </c:pt>
                <c:pt idx="164">
                  <c:v>1965</c:v>
                </c:pt>
                <c:pt idx="165">
                  <c:v>1966</c:v>
                </c:pt>
                <c:pt idx="166">
                  <c:v>1967</c:v>
                </c:pt>
                <c:pt idx="167">
                  <c:v>1968</c:v>
                </c:pt>
                <c:pt idx="168">
                  <c:v>1969</c:v>
                </c:pt>
                <c:pt idx="169">
                  <c:v>1970</c:v>
                </c:pt>
                <c:pt idx="170">
                  <c:v>1971</c:v>
                </c:pt>
                <c:pt idx="171">
                  <c:v>1972</c:v>
                </c:pt>
                <c:pt idx="172">
                  <c:v>1973</c:v>
                </c:pt>
                <c:pt idx="173">
                  <c:v>1974</c:v>
                </c:pt>
                <c:pt idx="174">
                  <c:v>1975</c:v>
                </c:pt>
                <c:pt idx="175">
                  <c:v>1976</c:v>
                </c:pt>
                <c:pt idx="176">
                  <c:v>1977</c:v>
                </c:pt>
                <c:pt idx="177">
                  <c:v>1978</c:v>
                </c:pt>
                <c:pt idx="178">
                  <c:v>1979</c:v>
                </c:pt>
                <c:pt idx="179">
                  <c:v>1980</c:v>
                </c:pt>
                <c:pt idx="180">
                  <c:v>1981</c:v>
                </c:pt>
                <c:pt idx="181">
                  <c:v>1982</c:v>
                </c:pt>
                <c:pt idx="182">
                  <c:v>1983</c:v>
                </c:pt>
                <c:pt idx="183">
                  <c:v>1984</c:v>
                </c:pt>
                <c:pt idx="184">
                  <c:v>1985</c:v>
                </c:pt>
                <c:pt idx="185">
                  <c:v>1986</c:v>
                </c:pt>
                <c:pt idx="186">
                  <c:v>1987</c:v>
                </c:pt>
                <c:pt idx="187">
                  <c:v>1988</c:v>
                </c:pt>
                <c:pt idx="188">
                  <c:v>1989</c:v>
                </c:pt>
                <c:pt idx="189">
                  <c:v>1990</c:v>
                </c:pt>
                <c:pt idx="190">
                  <c:v>1991</c:v>
                </c:pt>
                <c:pt idx="191">
                  <c:v>1992</c:v>
                </c:pt>
                <c:pt idx="192">
                  <c:v>1993</c:v>
                </c:pt>
                <c:pt idx="193">
                  <c:v>1994</c:v>
                </c:pt>
                <c:pt idx="194">
                  <c:v>1995</c:v>
                </c:pt>
                <c:pt idx="195">
                  <c:v>1996</c:v>
                </c:pt>
                <c:pt idx="196">
                  <c:v>1997</c:v>
                </c:pt>
                <c:pt idx="197">
                  <c:v>1998</c:v>
                </c:pt>
                <c:pt idx="198">
                  <c:v>1999</c:v>
                </c:pt>
                <c:pt idx="199">
                  <c:v>2000</c:v>
                </c:pt>
                <c:pt idx="200">
                  <c:v>2001</c:v>
                </c:pt>
                <c:pt idx="201">
                  <c:v>2002</c:v>
                </c:pt>
                <c:pt idx="202">
                  <c:v>2003</c:v>
                </c:pt>
                <c:pt idx="203">
                  <c:v>2004</c:v>
                </c:pt>
                <c:pt idx="204">
                  <c:v>2005</c:v>
                </c:pt>
                <c:pt idx="205">
                  <c:v>2006</c:v>
                </c:pt>
                <c:pt idx="206">
                  <c:v>2007</c:v>
                </c:pt>
                <c:pt idx="207">
                  <c:v>2008</c:v>
                </c:pt>
                <c:pt idx="208">
                  <c:v>2009</c:v>
                </c:pt>
                <c:pt idx="209">
                  <c:v>2010</c:v>
                </c:pt>
                <c:pt idx="210">
                  <c:v>2011</c:v>
                </c:pt>
                <c:pt idx="211">
                  <c:v>2012</c:v>
                </c:pt>
                <c:pt idx="212">
                  <c:v>2013</c:v>
                </c:pt>
                <c:pt idx="213">
                  <c:v>2014</c:v>
                </c:pt>
                <c:pt idx="214">
                  <c:v>2015</c:v>
                </c:pt>
                <c:pt idx="215">
                  <c:v>2016</c:v>
                </c:pt>
                <c:pt idx="216">
                  <c:v>2017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2021</c:v>
                </c:pt>
              </c:numCache>
            </c:numRef>
          </c:xVal>
          <c:yVal>
            <c:numRef>
              <c:f>Graph!$G$1803:$G$2021</c:f>
              <c:numCache>
                <c:formatCode>General</c:formatCode>
                <c:ptCount val="2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8C-497C-96F1-D6ECDE5F4D71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Graph!$A$1802:$A$2022</c:f>
              <c:numCache>
                <c:formatCode>General</c:formatCode>
                <c:ptCount val="221"/>
                <c:pt idx="0">
                  <c:v>1801</c:v>
                </c:pt>
                <c:pt idx="1">
                  <c:v>1802</c:v>
                </c:pt>
                <c:pt idx="2">
                  <c:v>1803</c:v>
                </c:pt>
                <c:pt idx="3">
                  <c:v>1804</c:v>
                </c:pt>
                <c:pt idx="4">
                  <c:v>1805</c:v>
                </c:pt>
                <c:pt idx="5">
                  <c:v>1806</c:v>
                </c:pt>
                <c:pt idx="6">
                  <c:v>1807</c:v>
                </c:pt>
                <c:pt idx="7">
                  <c:v>1808</c:v>
                </c:pt>
                <c:pt idx="8">
                  <c:v>1809</c:v>
                </c:pt>
                <c:pt idx="9">
                  <c:v>1810</c:v>
                </c:pt>
                <c:pt idx="10">
                  <c:v>1811</c:v>
                </c:pt>
                <c:pt idx="11">
                  <c:v>1812</c:v>
                </c:pt>
                <c:pt idx="12">
                  <c:v>1813</c:v>
                </c:pt>
                <c:pt idx="13">
                  <c:v>1814</c:v>
                </c:pt>
                <c:pt idx="14">
                  <c:v>1815</c:v>
                </c:pt>
                <c:pt idx="15">
                  <c:v>1816</c:v>
                </c:pt>
                <c:pt idx="16">
                  <c:v>1817</c:v>
                </c:pt>
                <c:pt idx="17">
                  <c:v>1818</c:v>
                </c:pt>
                <c:pt idx="18">
                  <c:v>1819</c:v>
                </c:pt>
                <c:pt idx="19">
                  <c:v>1820</c:v>
                </c:pt>
                <c:pt idx="20">
                  <c:v>1821</c:v>
                </c:pt>
                <c:pt idx="21">
                  <c:v>1822</c:v>
                </c:pt>
                <c:pt idx="22">
                  <c:v>1823</c:v>
                </c:pt>
                <c:pt idx="23">
                  <c:v>1824</c:v>
                </c:pt>
                <c:pt idx="24">
                  <c:v>1825</c:v>
                </c:pt>
                <c:pt idx="25">
                  <c:v>1826</c:v>
                </c:pt>
                <c:pt idx="26">
                  <c:v>1827</c:v>
                </c:pt>
                <c:pt idx="27">
                  <c:v>1828</c:v>
                </c:pt>
                <c:pt idx="28">
                  <c:v>1829</c:v>
                </c:pt>
                <c:pt idx="29">
                  <c:v>1830</c:v>
                </c:pt>
                <c:pt idx="30">
                  <c:v>1831</c:v>
                </c:pt>
                <c:pt idx="31">
                  <c:v>1832</c:v>
                </c:pt>
                <c:pt idx="32">
                  <c:v>1833</c:v>
                </c:pt>
                <c:pt idx="33">
                  <c:v>1834</c:v>
                </c:pt>
                <c:pt idx="34">
                  <c:v>1835</c:v>
                </c:pt>
                <c:pt idx="35">
                  <c:v>1836</c:v>
                </c:pt>
                <c:pt idx="36">
                  <c:v>1837</c:v>
                </c:pt>
                <c:pt idx="37">
                  <c:v>1838</c:v>
                </c:pt>
                <c:pt idx="38">
                  <c:v>1839</c:v>
                </c:pt>
                <c:pt idx="39">
                  <c:v>1840</c:v>
                </c:pt>
                <c:pt idx="40">
                  <c:v>1841</c:v>
                </c:pt>
                <c:pt idx="41">
                  <c:v>1842</c:v>
                </c:pt>
                <c:pt idx="42">
                  <c:v>1843</c:v>
                </c:pt>
                <c:pt idx="43">
                  <c:v>1844</c:v>
                </c:pt>
                <c:pt idx="44">
                  <c:v>1845</c:v>
                </c:pt>
                <c:pt idx="45">
                  <c:v>1846</c:v>
                </c:pt>
                <c:pt idx="46">
                  <c:v>1847</c:v>
                </c:pt>
                <c:pt idx="47">
                  <c:v>1848</c:v>
                </c:pt>
                <c:pt idx="48">
                  <c:v>1849</c:v>
                </c:pt>
                <c:pt idx="49">
                  <c:v>1850</c:v>
                </c:pt>
                <c:pt idx="50">
                  <c:v>1851</c:v>
                </c:pt>
                <c:pt idx="51">
                  <c:v>1852</c:v>
                </c:pt>
                <c:pt idx="52">
                  <c:v>1853</c:v>
                </c:pt>
                <c:pt idx="53">
                  <c:v>1854</c:v>
                </c:pt>
                <c:pt idx="54">
                  <c:v>1855</c:v>
                </c:pt>
                <c:pt idx="55">
                  <c:v>1856</c:v>
                </c:pt>
                <c:pt idx="56">
                  <c:v>1857</c:v>
                </c:pt>
                <c:pt idx="57">
                  <c:v>1858</c:v>
                </c:pt>
                <c:pt idx="58">
                  <c:v>1859</c:v>
                </c:pt>
                <c:pt idx="59">
                  <c:v>1860</c:v>
                </c:pt>
                <c:pt idx="60">
                  <c:v>1861</c:v>
                </c:pt>
                <c:pt idx="61">
                  <c:v>1862</c:v>
                </c:pt>
                <c:pt idx="62">
                  <c:v>1863</c:v>
                </c:pt>
                <c:pt idx="63">
                  <c:v>1864</c:v>
                </c:pt>
                <c:pt idx="64">
                  <c:v>1865</c:v>
                </c:pt>
                <c:pt idx="65">
                  <c:v>1866</c:v>
                </c:pt>
                <c:pt idx="66">
                  <c:v>1867</c:v>
                </c:pt>
                <c:pt idx="67">
                  <c:v>1868</c:v>
                </c:pt>
                <c:pt idx="68">
                  <c:v>1869</c:v>
                </c:pt>
                <c:pt idx="69">
                  <c:v>1870</c:v>
                </c:pt>
                <c:pt idx="70">
                  <c:v>1871</c:v>
                </c:pt>
                <c:pt idx="71">
                  <c:v>1872</c:v>
                </c:pt>
                <c:pt idx="72">
                  <c:v>1873</c:v>
                </c:pt>
                <c:pt idx="73">
                  <c:v>1874</c:v>
                </c:pt>
                <c:pt idx="74">
                  <c:v>1875</c:v>
                </c:pt>
                <c:pt idx="75">
                  <c:v>1876</c:v>
                </c:pt>
                <c:pt idx="76">
                  <c:v>1877</c:v>
                </c:pt>
                <c:pt idx="77">
                  <c:v>1878</c:v>
                </c:pt>
                <c:pt idx="78">
                  <c:v>1879</c:v>
                </c:pt>
                <c:pt idx="79">
                  <c:v>1880</c:v>
                </c:pt>
                <c:pt idx="80">
                  <c:v>1881</c:v>
                </c:pt>
                <c:pt idx="81">
                  <c:v>1882</c:v>
                </c:pt>
                <c:pt idx="82">
                  <c:v>1883</c:v>
                </c:pt>
                <c:pt idx="83">
                  <c:v>1884</c:v>
                </c:pt>
                <c:pt idx="84">
                  <c:v>1885</c:v>
                </c:pt>
                <c:pt idx="85">
                  <c:v>1886</c:v>
                </c:pt>
                <c:pt idx="86">
                  <c:v>1887</c:v>
                </c:pt>
                <c:pt idx="87">
                  <c:v>1888</c:v>
                </c:pt>
                <c:pt idx="88">
                  <c:v>1889</c:v>
                </c:pt>
                <c:pt idx="89">
                  <c:v>1890</c:v>
                </c:pt>
                <c:pt idx="90">
                  <c:v>1891</c:v>
                </c:pt>
                <c:pt idx="91">
                  <c:v>1892</c:v>
                </c:pt>
                <c:pt idx="92">
                  <c:v>1893</c:v>
                </c:pt>
                <c:pt idx="93">
                  <c:v>1894</c:v>
                </c:pt>
                <c:pt idx="94">
                  <c:v>1895</c:v>
                </c:pt>
                <c:pt idx="95">
                  <c:v>1896</c:v>
                </c:pt>
                <c:pt idx="96">
                  <c:v>1897</c:v>
                </c:pt>
                <c:pt idx="97">
                  <c:v>1898</c:v>
                </c:pt>
                <c:pt idx="98">
                  <c:v>1899</c:v>
                </c:pt>
                <c:pt idx="99">
                  <c:v>1900</c:v>
                </c:pt>
                <c:pt idx="100">
                  <c:v>1901</c:v>
                </c:pt>
                <c:pt idx="101">
                  <c:v>1902</c:v>
                </c:pt>
                <c:pt idx="102">
                  <c:v>1903</c:v>
                </c:pt>
                <c:pt idx="103">
                  <c:v>1904</c:v>
                </c:pt>
                <c:pt idx="104">
                  <c:v>1905</c:v>
                </c:pt>
                <c:pt idx="105">
                  <c:v>1906</c:v>
                </c:pt>
                <c:pt idx="106">
                  <c:v>1907</c:v>
                </c:pt>
                <c:pt idx="107">
                  <c:v>1908</c:v>
                </c:pt>
                <c:pt idx="108">
                  <c:v>1909</c:v>
                </c:pt>
                <c:pt idx="109">
                  <c:v>1910</c:v>
                </c:pt>
                <c:pt idx="110">
                  <c:v>1911</c:v>
                </c:pt>
                <c:pt idx="111">
                  <c:v>1912</c:v>
                </c:pt>
                <c:pt idx="112">
                  <c:v>1913</c:v>
                </c:pt>
                <c:pt idx="113">
                  <c:v>1914</c:v>
                </c:pt>
                <c:pt idx="114">
                  <c:v>1915</c:v>
                </c:pt>
                <c:pt idx="115">
                  <c:v>1916</c:v>
                </c:pt>
                <c:pt idx="116">
                  <c:v>1917</c:v>
                </c:pt>
                <c:pt idx="117">
                  <c:v>1918</c:v>
                </c:pt>
                <c:pt idx="118">
                  <c:v>1919</c:v>
                </c:pt>
                <c:pt idx="119">
                  <c:v>1920</c:v>
                </c:pt>
                <c:pt idx="120">
                  <c:v>1921</c:v>
                </c:pt>
                <c:pt idx="121">
                  <c:v>1922</c:v>
                </c:pt>
                <c:pt idx="122">
                  <c:v>1923</c:v>
                </c:pt>
                <c:pt idx="123">
                  <c:v>1924</c:v>
                </c:pt>
                <c:pt idx="124">
                  <c:v>1925</c:v>
                </c:pt>
                <c:pt idx="125">
                  <c:v>1926</c:v>
                </c:pt>
                <c:pt idx="126">
                  <c:v>1927</c:v>
                </c:pt>
                <c:pt idx="127">
                  <c:v>1928</c:v>
                </c:pt>
                <c:pt idx="128">
                  <c:v>1929</c:v>
                </c:pt>
                <c:pt idx="129">
                  <c:v>1930</c:v>
                </c:pt>
                <c:pt idx="130">
                  <c:v>1931</c:v>
                </c:pt>
                <c:pt idx="131">
                  <c:v>1932</c:v>
                </c:pt>
                <c:pt idx="132">
                  <c:v>1933</c:v>
                </c:pt>
                <c:pt idx="133">
                  <c:v>1934</c:v>
                </c:pt>
                <c:pt idx="134">
                  <c:v>1935</c:v>
                </c:pt>
                <c:pt idx="135">
                  <c:v>1936</c:v>
                </c:pt>
                <c:pt idx="136">
                  <c:v>1937</c:v>
                </c:pt>
                <c:pt idx="137">
                  <c:v>1938</c:v>
                </c:pt>
                <c:pt idx="138">
                  <c:v>1939</c:v>
                </c:pt>
                <c:pt idx="139">
                  <c:v>1940</c:v>
                </c:pt>
                <c:pt idx="140">
                  <c:v>1941</c:v>
                </c:pt>
                <c:pt idx="141">
                  <c:v>1942</c:v>
                </c:pt>
                <c:pt idx="142">
                  <c:v>1943</c:v>
                </c:pt>
                <c:pt idx="143">
                  <c:v>1944</c:v>
                </c:pt>
                <c:pt idx="144">
                  <c:v>1945</c:v>
                </c:pt>
                <c:pt idx="145">
                  <c:v>1946</c:v>
                </c:pt>
                <c:pt idx="146">
                  <c:v>1947</c:v>
                </c:pt>
                <c:pt idx="147">
                  <c:v>1948</c:v>
                </c:pt>
                <c:pt idx="148">
                  <c:v>1949</c:v>
                </c:pt>
                <c:pt idx="149">
                  <c:v>1950</c:v>
                </c:pt>
                <c:pt idx="150">
                  <c:v>1951</c:v>
                </c:pt>
                <c:pt idx="151">
                  <c:v>1952</c:v>
                </c:pt>
                <c:pt idx="152">
                  <c:v>1953</c:v>
                </c:pt>
                <c:pt idx="153">
                  <c:v>1954</c:v>
                </c:pt>
                <c:pt idx="154">
                  <c:v>1955</c:v>
                </c:pt>
                <c:pt idx="155">
                  <c:v>1956</c:v>
                </c:pt>
                <c:pt idx="156">
                  <c:v>1957</c:v>
                </c:pt>
                <c:pt idx="157">
                  <c:v>1958</c:v>
                </c:pt>
                <c:pt idx="158">
                  <c:v>1959</c:v>
                </c:pt>
                <c:pt idx="159">
                  <c:v>1960</c:v>
                </c:pt>
                <c:pt idx="160">
                  <c:v>1961</c:v>
                </c:pt>
                <c:pt idx="161">
                  <c:v>1962</c:v>
                </c:pt>
                <c:pt idx="162">
                  <c:v>1963</c:v>
                </c:pt>
                <c:pt idx="163">
                  <c:v>1964</c:v>
                </c:pt>
                <c:pt idx="164">
                  <c:v>1965</c:v>
                </c:pt>
                <c:pt idx="165">
                  <c:v>1966</c:v>
                </c:pt>
                <c:pt idx="166">
                  <c:v>1967</c:v>
                </c:pt>
                <c:pt idx="167">
                  <c:v>1968</c:v>
                </c:pt>
                <c:pt idx="168">
                  <c:v>1969</c:v>
                </c:pt>
                <c:pt idx="169">
                  <c:v>1970</c:v>
                </c:pt>
                <c:pt idx="170">
                  <c:v>1971</c:v>
                </c:pt>
                <c:pt idx="171">
                  <c:v>1972</c:v>
                </c:pt>
                <c:pt idx="172">
                  <c:v>1973</c:v>
                </c:pt>
                <c:pt idx="173">
                  <c:v>1974</c:v>
                </c:pt>
                <c:pt idx="174">
                  <c:v>1975</c:v>
                </c:pt>
                <c:pt idx="175">
                  <c:v>1976</c:v>
                </c:pt>
                <c:pt idx="176">
                  <c:v>1977</c:v>
                </c:pt>
                <c:pt idx="177">
                  <c:v>1978</c:v>
                </c:pt>
                <c:pt idx="178">
                  <c:v>1979</c:v>
                </c:pt>
                <c:pt idx="179">
                  <c:v>1980</c:v>
                </c:pt>
                <c:pt idx="180">
                  <c:v>1981</c:v>
                </c:pt>
                <c:pt idx="181">
                  <c:v>1982</c:v>
                </c:pt>
                <c:pt idx="182">
                  <c:v>1983</c:v>
                </c:pt>
                <c:pt idx="183">
                  <c:v>1984</c:v>
                </c:pt>
                <c:pt idx="184">
                  <c:v>1985</c:v>
                </c:pt>
                <c:pt idx="185">
                  <c:v>1986</c:v>
                </c:pt>
                <c:pt idx="186">
                  <c:v>1987</c:v>
                </c:pt>
                <c:pt idx="187">
                  <c:v>1988</c:v>
                </c:pt>
                <c:pt idx="188">
                  <c:v>1989</c:v>
                </c:pt>
                <c:pt idx="189">
                  <c:v>1990</c:v>
                </c:pt>
                <c:pt idx="190">
                  <c:v>1991</c:v>
                </c:pt>
                <c:pt idx="191">
                  <c:v>1992</c:v>
                </c:pt>
                <c:pt idx="192">
                  <c:v>1993</c:v>
                </c:pt>
                <c:pt idx="193">
                  <c:v>1994</c:v>
                </c:pt>
                <c:pt idx="194">
                  <c:v>1995</c:v>
                </c:pt>
                <c:pt idx="195">
                  <c:v>1996</c:v>
                </c:pt>
                <c:pt idx="196">
                  <c:v>1997</c:v>
                </c:pt>
                <c:pt idx="197">
                  <c:v>1998</c:v>
                </c:pt>
                <c:pt idx="198">
                  <c:v>1999</c:v>
                </c:pt>
                <c:pt idx="199">
                  <c:v>2000</c:v>
                </c:pt>
                <c:pt idx="200">
                  <c:v>2001</c:v>
                </c:pt>
                <c:pt idx="201">
                  <c:v>2002</c:v>
                </c:pt>
                <c:pt idx="202">
                  <c:v>2003</c:v>
                </c:pt>
                <c:pt idx="203">
                  <c:v>2004</c:v>
                </c:pt>
                <c:pt idx="204">
                  <c:v>2005</c:v>
                </c:pt>
                <c:pt idx="205">
                  <c:v>2006</c:v>
                </c:pt>
                <c:pt idx="206">
                  <c:v>2007</c:v>
                </c:pt>
                <c:pt idx="207">
                  <c:v>2008</c:v>
                </c:pt>
                <c:pt idx="208">
                  <c:v>2009</c:v>
                </c:pt>
                <c:pt idx="209">
                  <c:v>2010</c:v>
                </c:pt>
                <c:pt idx="210">
                  <c:v>2011</c:v>
                </c:pt>
                <c:pt idx="211">
                  <c:v>2012</c:v>
                </c:pt>
                <c:pt idx="212">
                  <c:v>2013</c:v>
                </c:pt>
                <c:pt idx="213">
                  <c:v>2014</c:v>
                </c:pt>
                <c:pt idx="214">
                  <c:v>2015</c:v>
                </c:pt>
                <c:pt idx="215">
                  <c:v>2016</c:v>
                </c:pt>
                <c:pt idx="216">
                  <c:v>2017</c:v>
                </c:pt>
                <c:pt idx="217">
                  <c:v>2018</c:v>
                </c:pt>
                <c:pt idx="218">
                  <c:v>2019</c:v>
                </c:pt>
                <c:pt idx="219">
                  <c:v>2020</c:v>
                </c:pt>
                <c:pt idx="220">
                  <c:v>2021</c:v>
                </c:pt>
              </c:numCache>
            </c:numRef>
          </c:xVal>
          <c:yVal>
            <c:numRef>
              <c:f>Graph!$H$1803:$H$2021</c:f>
              <c:numCache>
                <c:formatCode>General</c:formatCode>
                <c:ptCount val="2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8C-497C-96F1-D6ECDE5F4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799439"/>
        <c:axId val="1550799919"/>
      </c:scatterChart>
      <c:valAx>
        <c:axId val="1550799439"/>
        <c:scaling>
          <c:orientation val="minMax"/>
          <c:max val="2021"/>
          <c:min val="1801"/>
        </c:scaling>
        <c:delete val="0"/>
        <c:axPos val="b"/>
        <c:numFmt formatCode="General" sourceLinked="1"/>
        <c:majorTickMark val="out"/>
        <c:minorTickMark val="none"/>
        <c:tickLblPos val="nextTo"/>
        <c:crossAx val="1550799919"/>
        <c:crosses val="autoZero"/>
        <c:crossBetween val="midCat"/>
      </c:valAx>
      <c:valAx>
        <c:axId val="15507999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507994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9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Graph!$A$2024:$A$2289</c:f>
              <c:numCache>
                <c:formatCode>General</c:formatCode>
                <c:ptCount val="26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  <c:pt idx="53">
                  <c:v>2076</c:v>
                </c:pt>
                <c:pt idx="54">
                  <c:v>2077</c:v>
                </c:pt>
                <c:pt idx="55">
                  <c:v>2078</c:v>
                </c:pt>
                <c:pt idx="56">
                  <c:v>2079</c:v>
                </c:pt>
                <c:pt idx="57">
                  <c:v>2080</c:v>
                </c:pt>
                <c:pt idx="58">
                  <c:v>2081</c:v>
                </c:pt>
                <c:pt idx="59">
                  <c:v>2082</c:v>
                </c:pt>
                <c:pt idx="60">
                  <c:v>2083</c:v>
                </c:pt>
                <c:pt idx="61">
                  <c:v>2084</c:v>
                </c:pt>
                <c:pt idx="62">
                  <c:v>2085</c:v>
                </c:pt>
                <c:pt idx="63">
                  <c:v>2086</c:v>
                </c:pt>
                <c:pt idx="64">
                  <c:v>2087</c:v>
                </c:pt>
                <c:pt idx="65">
                  <c:v>2088</c:v>
                </c:pt>
                <c:pt idx="66">
                  <c:v>2089</c:v>
                </c:pt>
                <c:pt idx="67">
                  <c:v>2090</c:v>
                </c:pt>
                <c:pt idx="68">
                  <c:v>2091</c:v>
                </c:pt>
                <c:pt idx="69">
                  <c:v>2092</c:v>
                </c:pt>
                <c:pt idx="70">
                  <c:v>2093</c:v>
                </c:pt>
                <c:pt idx="71">
                  <c:v>2094</c:v>
                </c:pt>
                <c:pt idx="72">
                  <c:v>2095</c:v>
                </c:pt>
                <c:pt idx="73">
                  <c:v>2096</c:v>
                </c:pt>
                <c:pt idx="74">
                  <c:v>2097</c:v>
                </c:pt>
                <c:pt idx="75">
                  <c:v>2098</c:v>
                </c:pt>
                <c:pt idx="76">
                  <c:v>2099</c:v>
                </c:pt>
                <c:pt idx="77">
                  <c:v>2100</c:v>
                </c:pt>
                <c:pt idx="78">
                  <c:v>2101</c:v>
                </c:pt>
                <c:pt idx="79">
                  <c:v>2102</c:v>
                </c:pt>
                <c:pt idx="80">
                  <c:v>2103</c:v>
                </c:pt>
                <c:pt idx="81">
                  <c:v>2104</c:v>
                </c:pt>
                <c:pt idx="82">
                  <c:v>2105</c:v>
                </c:pt>
                <c:pt idx="83">
                  <c:v>2106</c:v>
                </c:pt>
                <c:pt idx="84">
                  <c:v>2107</c:v>
                </c:pt>
                <c:pt idx="85">
                  <c:v>2108</c:v>
                </c:pt>
                <c:pt idx="86">
                  <c:v>2109</c:v>
                </c:pt>
                <c:pt idx="87">
                  <c:v>2110</c:v>
                </c:pt>
                <c:pt idx="88">
                  <c:v>2111</c:v>
                </c:pt>
                <c:pt idx="89">
                  <c:v>2112</c:v>
                </c:pt>
                <c:pt idx="90">
                  <c:v>2113</c:v>
                </c:pt>
                <c:pt idx="91">
                  <c:v>2114</c:v>
                </c:pt>
                <c:pt idx="92">
                  <c:v>2115</c:v>
                </c:pt>
                <c:pt idx="93">
                  <c:v>2116</c:v>
                </c:pt>
                <c:pt idx="94">
                  <c:v>2117</c:v>
                </c:pt>
                <c:pt idx="95">
                  <c:v>2118</c:v>
                </c:pt>
                <c:pt idx="96">
                  <c:v>2119</c:v>
                </c:pt>
                <c:pt idx="97">
                  <c:v>2120</c:v>
                </c:pt>
                <c:pt idx="98">
                  <c:v>2121</c:v>
                </c:pt>
                <c:pt idx="99">
                  <c:v>2122</c:v>
                </c:pt>
                <c:pt idx="100">
                  <c:v>2123</c:v>
                </c:pt>
                <c:pt idx="101">
                  <c:v>2124</c:v>
                </c:pt>
                <c:pt idx="102">
                  <c:v>2125</c:v>
                </c:pt>
                <c:pt idx="103">
                  <c:v>2126</c:v>
                </c:pt>
                <c:pt idx="104">
                  <c:v>2127</c:v>
                </c:pt>
                <c:pt idx="105">
                  <c:v>2128</c:v>
                </c:pt>
                <c:pt idx="106">
                  <c:v>2129</c:v>
                </c:pt>
                <c:pt idx="107">
                  <c:v>2130</c:v>
                </c:pt>
                <c:pt idx="108">
                  <c:v>2131</c:v>
                </c:pt>
                <c:pt idx="109">
                  <c:v>2132</c:v>
                </c:pt>
                <c:pt idx="110">
                  <c:v>2133</c:v>
                </c:pt>
                <c:pt idx="111">
                  <c:v>2134</c:v>
                </c:pt>
                <c:pt idx="112">
                  <c:v>2135</c:v>
                </c:pt>
                <c:pt idx="113">
                  <c:v>2136</c:v>
                </c:pt>
                <c:pt idx="114">
                  <c:v>2137</c:v>
                </c:pt>
                <c:pt idx="115">
                  <c:v>2138</c:v>
                </c:pt>
                <c:pt idx="116">
                  <c:v>2139</c:v>
                </c:pt>
                <c:pt idx="117">
                  <c:v>2140</c:v>
                </c:pt>
                <c:pt idx="118">
                  <c:v>2141</c:v>
                </c:pt>
                <c:pt idx="119">
                  <c:v>2142</c:v>
                </c:pt>
                <c:pt idx="120">
                  <c:v>2143</c:v>
                </c:pt>
                <c:pt idx="121">
                  <c:v>2144</c:v>
                </c:pt>
                <c:pt idx="122">
                  <c:v>2145</c:v>
                </c:pt>
                <c:pt idx="123">
                  <c:v>2146</c:v>
                </c:pt>
                <c:pt idx="124">
                  <c:v>2147</c:v>
                </c:pt>
                <c:pt idx="125">
                  <c:v>2148</c:v>
                </c:pt>
                <c:pt idx="126">
                  <c:v>2149</c:v>
                </c:pt>
                <c:pt idx="127">
                  <c:v>2150</c:v>
                </c:pt>
                <c:pt idx="128">
                  <c:v>2151</c:v>
                </c:pt>
                <c:pt idx="129">
                  <c:v>2152</c:v>
                </c:pt>
                <c:pt idx="130">
                  <c:v>2153</c:v>
                </c:pt>
                <c:pt idx="131">
                  <c:v>2154</c:v>
                </c:pt>
                <c:pt idx="132">
                  <c:v>2155</c:v>
                </c:pt>
                <c:pt idx="133">
                  <c:v>2156</c:v>
                </c:pt>
                <c:pt idx="134">
                  <c:v>2157</c:v>
                </c:pt>
                <c:pt idx="135">
                  <c:v>2158</c:v>
                </c:pt>
                <c:pt idx="136">
                  <c:v>2159</c:v>
                </c:pt>
                <c:pt idx="137">
                  <c:v>2160</c:v>
                </c:pt>
                <c:pt idx="138">
                  <c:v>2161</c:v>
                </c:pt>
                <c:pt idx="139">
                  <c:v>2162</c:v>
                </c:pt>
                <c:pt idx="140">
                  <c:v>2163</c:v>
                </c:pt>
                <c:pt idx="141">
                  <c:v>2164</c:v>
                </c:pt>
                <c:pt idx="142">
                  <c:v>2165</c:v>
                </c:pt>
                <c:pt idx="143">
                  <c:v>2166</c:v>
                </c:pt>
                <c:pt idx="144">
                  <c:v>2167</c:v>
                </c:pt>
                <c:pt idx="145">
                  <c:v>2168</c:v>
                </c:pt>
                <c:pt idx="146">
                  <c:v>2169</c:v>
                </c:pt>
                <c:pt idx="147">
                  <c:v>2170</c:v>
                </c:pt>
                <c:pt idx="148">
                  <c:v>2171</c:v>
                </c:pt>
                <c:pt idx="149">
                  <c:v>2172</c:v>
                </c:pt>
                <c:pt idx="150">
                  <c:v>2173</c:v>
                </c:pt>
                <c:pt idx="151">
                  <c:v>2174</c:v>
                </c:pt>
                <c:pt idx="152">
                  <c:v>2175</c:v>
                </c:pt>
                <c:pt idx="153">
                  <c:v>2176</c:v>
                </c:pt>
                <c:pt idx="154">
                  <c:v>2177</c:v>
                </c:pt>
                <c:pt idx="155">
                  <c:v>2178</c:v>
                </c:pt>
                <c:pt idx="156">
                  <c:v>2179</c:v>
                </c:pt>
                <c:pt idx="157">
                  <c:v>2180</c:v>
                </c:pt>
                <c:pt idx="158">
                  <c:v>2181</c:v>
                </c:pt>
                <c:pt idx="159">
                  <c:v>2182</c:v>
                </c:pt>
                <c:pt idx="160">
                  <c:v>2183</c:v>
                </c:pt>
                <c:pt idx="161">
                  <c:v>2184</c:v>
                </c:pt>
                <c:pt idx="162">
                  <c:v>2185</c:v>
                </c:pt>
                <c:pt idx="163">
                  <c:v>2186</c:v>
                </c:pt>
                <c:pt idx="164">
                  <c:v>2187</c:v>
                </c:pt>
                <c:pt idx="165">
                  <c:v>2188</c:v>
                </c:pt>
                <c:pt idx="166">
                  <c:v>2189</c:v>
                </c:pt>
                <c:pt idx="167">
                  <c:v>2190</c:v>
                </c:pt>
                <c:pt idx="168">
                  <c:v>2191</c:v>
                </c:pt>
                <c:pt idx="169">
                  <c:v>2192</c:v>
                </c:pt>
                <c:pt idx="170">
                  <c:v>2193</c:v>
                </c:pt>
                <c:pt idx="171">
                  <c:v>2194</c:v>
                </c:pt>
                <c:pt idx="172">
                  <c:v>2195</c:v>
                </c:pt>
                <c:pt idx="173">
                  <c:v>2196</c:v>
                </c:pt>
                <c:pt idx="174">
                  <c:v>2197</c:v>
                </c:pt>
                <c:pt idx="175">
                  <c:v>2198</c:v>
                </c:pt>
                <c:pt idx="176">
                  <c:v>2199</c:v>
                </c:pt>
                <c:pt idx="177">
                  <c:v>2200</c:v>
                </c:pt>
                <c:pt idx="178">
                  <c:v>2201</c:v>
                </c:pt>
                <c:pt idx="179">
                  <c:v>2202</c:v>
                </c:pt>
                <c:pt idx="180">
                  <c:v>2203</c:v>
                </c:pt>
                <c:pt idx="181">
                  <c:v>2204</c:v>
                </c:pt>
                <c:pt idx="182">
                  <c:v>2205</c:v>
                </c:pt>
                <c:pt idx="183">
                  <c:v>2206</c:v>
                </c:pt>
                <c:pt idx="184">
                  <c:v>2207</c:v>
                </c:pt>
                <c:pt idx="185">
                  <c:v>2208</c:v>
                </c:pt>
                <c:pt idx="186">
                  <c:v>2209</c:v>
                </c:pt>
                <c:pt idx="187">
                  <c:v>2210</c:v>
                </c:pt>
                <c:pt idx="188">
                  <c:v>2211</c:v>
                </c:pt>
                <c:pt idx="189">
                  <c:v>2212</c:v>
                </c:pt>
                <c:pt idx="190">
                  <c:v>2213</c:v>
                </c:pt>
                <c:pt idx="191">
                  <c:v>2214</c:v>
                </c:pt>
                <c:pt idx="192">
                  <c:v>2215</c:v>
                </c:pt>
                <c:pt idx="193">
                  <c:v>2216</c:v>
                </c:pt>
                <c:pt idx="194">
                  <c:v>2217</c:v>
                </c:pt>
                <c:pt idx="195">
                  <c:v>2218</c:v>
                </c:pt>
                <c:pt idx="196">
                  <c:v>2219</c:v>
                </c:pt>
                <c:pt idx="197">
                  <c:v>2220</c:v>
                </c:pt>
                <c:pt idx="198">
                  <c:v>2221</c:v>
                </c:pt>
                <c:pt idx="199">
                  <c:v>2222</c:v>
                </c:pt>
                <c:pt idx="200">
                  <c:v>2223</c:v>
                </c:pt>
                <c:pt idx="201">
                  <c:v>2224</c:v>
                </c:pt>
                <c:pt idx="202">
                  <c:v>2225</c:v>
                </c:pt>
                <c:pt idx="203">
                  <c:v>2226</c:v>
                </c:pt>
                <c:pt idx="204">
                  <c:v>2227</c:v>
                </c:pt>
                <c:pt idx="205">
                  <c:v>2228</c:v>
                </c:pt>
                <c:pt idx="206">
                  <c:v>2229</c:v>
                </c:pt>
                <c:pt idx="207">
                  <c:v>2230</c:v>
                </c:pt>
                <c:pt idx="208">
                  <c:v>2231</c:v>
                </c:pt>
                <c:pt idx="209">
                  <c:v>2232</c:v>
                </c:pt>
                <c:pt idx="210">
                  <c:v>2233</c:v>
                </c:pt>
                <c:pt idx="211">
                  <c:v>2234</c:v>
                </c:pt>
                <c:pt idx="212">
                  <c:v>2235</c:v>
                </c:pt>
                <c:pt idx="213">
                  <c:v>2236</c:v>
                </c:pt>
                <c:pt idx="214">
                  <c:v>2237</c:v>
                </c:pt>
                <c:pt idx="215">
                  <c:v>2238</c:v>
                </c:pt>
                <c:pt idx="216">
                  <c:v>2239</c:v>
                </c:pt>
                <c:pt idx="217">
                  <c:v>2240</c:v>
                </c:pt>
                <c:pt idx="218">
                  <c:v>2241</c:v>
                </c:pt>
                <c:pt idx="219">
                  <c:v>2242</c:v>
                </c:pt>
                <c:pt idx="220">
                  <c:v>2243</c:v>
                </c:pt>
                <c:pt idx="221">
                  <c:v>2244</c:v>
                </c:pt>
                <c:pt idx="222">
                  <c:v>2245</c:v>
                </c:pt>
                <c:pt idx="223">
                  <c:v>2246</c:v>
                </c:pt>
                <c:pt idx="224">
                  <c:v>2247</c:v>
                </c:pt>
                <c:pt idx="225">
                  <c:v>2248</c:v>
                </c:pt>
                <c:pt idx="226">
                  <c:v>2249</c:v>
                </c:pt>
                <c:pt idx="227">
                  <c:v>2250</c:v>
                </c:pt>
                <c:pt idx="228">
                  <c:v>2251</c:v>
                </c:pt>
                <c:pt idx="229">
                  <c:v>2252</c:v>
                </c:pt>
                <c:pt idx="230">
                  <c:v>2253</c:v>
                </c:pt>
                <c:pt idx="231">
                  <c:v>2254</c:v>
                </c:pt>
                <c:pt idx="232">
                  <c:v>2255</c:v>
                </c:pt>
                <c:pt idx="233">
                  <c:v>2256</c:v>
                </c:pt>
                <c:pt idx="234">
                  <c:v>2257</c:v>
                </c:pt>
                <c:pt idx="235">
                  <c:v>2258</c:v>
                </c:pt>
                <c:pt idx="236">
                  <c:v>2259</c:v>
                </c:pt>
                <c:pt idx="237">
                  <c:v>2260</c:v>
                </c:pt>
                <c:pt idx="238">
                  <c:v>2261</c:v>
                </c:pt>
                <c:pt idx="239">
                  <c:v>2262</c:v>
                </c:pt>
                <c:pt idx="240">
                  <c:v>2263</c:v>
                </c:pt>
                <c:pt idx="241">
                  <c:v>2264</c:v>
                </c:pt>
                <c:pt idx="242">
                  <c:v>2265</c:v>
                </c:pt>
                <c:pt idx="243">
                  <c:v>2266</c:v>
                </c:pt>
                <c:pt idx="244">
                  <c:v>2267</c:v>
                </c:pt>
                <c:pt idx="245">
                  <c:v>2268</c:v>
                </c:pt>
                <c:pt idx="246">
                  <c:v>2269</c:v>
                </c:pt>
                <c:pt idx="247">
                  <c:v>2270</c:v>
                </c:pt>
                <c:pt idx="248">
                  <c:v>2271</c:v>
                </c:pt>
                <c:pt idx="249">
                  <c:v>2272</c:v>
                </c:pt>
                <c:pt idx="250">
                  <c:v>2273</c:v>
                </c:pt>
                <c:pt idx="251">
                  <c:v>2274</c:v>
                </c:pt>
                <c:pt idx="252">
                  <c:v>2275</c:v>
                </c:pt>
                <c:pt idx="253">
                  <c:v>2276</c:v>
                </c:pt>
                <c:pt idx="254">
                  <c:v>2277</c:v>
                </c:pt>
                <c:pt idx="255">
                  <c:v>2278</c:v>
                </c:pt>
                <c:pt idx="256">
                  <c:v>2279</c:v>
                </c:pt>
                <c:pt idx="257">
                  <c:v>2280</c:v>
                </c:pt>
                <c:pt idx="258">
                  <c:v>2281</c:v>
                </c:pt>
                <c:pt idx="259">
                  <c:v>2282</c:v>
                </c:pt>
                <c:pt idx="260">
                  <c:v>2283</c:v>
                </c:pt>
                <c:pt idx="261">
                  <c:v>2284</c:v>
                </c:pt>
                <c:pt idx="262">
                  <c:v>2285</c:v>
                </c:pt>
                <c:pt idx="263">
                  <c:v>2286</c:v>
                </c:pt>
                <c:pt idx="264">
                  <c:v>2287</c:v>
                </c:pt>
                <c:pt idx="265">
                  <c:v>2288</c:v>
                </c:pt>
              </c:numCache>
            </c:numRef>
          </c:xVal>
          <c:yVal>
            <c:numRef>
              <c:f>Graph!$D$2025:$D$2288</c:f>
              <c:numCache>
                <c:formatCode>General</c:formatCode>
                <c:ptCount val="264"/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41-42AC-BE0E-40E47E24CFAC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Graph!$A$2024:$A$2289</c:f>
              <c:numCache>
                <c:formatCode>General</c:formatCode>
                <c:ptCount val="26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  <c:pt idx="53">
                  <c:v>2076</c:v>
                </c:pt>
                <c:pt idx="54">
                  <c:v>2077</c:v>
                </c:pt>
                <c:pt idx="55">
                  <c:v>2078</c:v>
                </c:pt>
                <c:pt idx="56">
                  <c:v>2079</c:v>
                </c:pt>
                <c:pt idx="57">
                  <c:v>2080</c:v>
                </c:pt>
                <c:pt idx="58">
                  <c:v>2081</c:v>
                </c:pt>
                <c:pt idx="59">
                  <c:v>2082</c:v>
                </c:pt>
                <c:pt idx="60">
                  <c:v>2083</c:v>
                </c:pt>
                <c:pt idx="61">
                  <c:v>2084</c:v>
                </c:pt>
                <c:pt idx="62">
                  <c:v>2085</c:v>
                </c:pt>
                <c:pt idx="63">
                  <c:v>2086</c:v>
                </c:pt>
                <c:pt idx="64">
                  <c:v>2087</c:v>
                </c:pt>
                <c:pt idx="65">
                  <c:v>2088</c:v>
                </c:pt>
                <c:pt idx="66">
                  <c:v>2089</c:v>
                </c:pt>
                <c:pt idx="67">
                  <c:v>2090</c:v>
                </c:pt>
                <c:pt idx="68">
                  <c:v>2091</c:v>
                </c:pt>
                <c:pt idx="69">
                  <c:v>2092</c:v>
                </c:pt>
                <c:pt idx="70">
                  <c:v>2093</c:v>
                </c:pt>
                <c:pt idx="71">
                  <c:v>2094</c:v>
                </c:pt>
                <c:pt idx="72">
                  <c:v>2095</c:v>
                </c:pt>
                <c:pt idx="73">
                  <c:v>2096</c:v>
                </c:pt>
                <c:pt idx="74">
                  <c:v>2097</c:v>
                </c:pt>
                <c:pt idx="75">
                  <c:v>2098</c:v>
                </c:pt>
                <c:pt idx="76">
                  <c:v>2099</c:v>
                </c:pt>
                <c:pt idx="77">
                  <c:v>2100</c:v>
                </c:pt>
                <c:pt idx="78">
                  <c:v>2101</c:v>
                </c:pt>
                <c:pt idx="79">
                  <c:v>2102</c:v>
                </c:pt>
                <c:pt idx="80">
                  <c:v>2103</c:v>
                </c:pt>
                <c:pt idx="81">
                  <c:v>2104</c:v>
                </c:pt>
                <c:pt idx="82">
                  <c:v>2105</c:v>
                </c:pt>
                <c:pt idx="83">
                  <c:v>2106</c:v>
                </c:pt>
                <c:pt idx="84">
                  <c:v>2107</c:v>
                </c:pt>
                <c:pt idx="85">
                  <c:v>2108</c:v>
                </c:pt>
                <c:pt idx="86">
                  <c:v>2109</c:v>
                </c:pt>
                <c:pt idx="87">
                  <c:v>2110</c:v>
                </c:pt>
                <c:pt idx="88">
                  <c:v>2111</c:v>
                </c:pt>
                <c:pt idx="89">
                  <c:v>2112</c:v>
                </c:pt>
                <c:pt idx="90">
                  <c:v>2113</c:v>
                </c:pt>
                <c:pt idx="91">
                  <c:v>2114</c:v>
                </c:pt>
                <c:pt idx="92">
                  <c:v>2115</c:v>
                </c:pt>
                <c:pt idx="93">
                  <c:v>2116</c:v>
                </c:pt>
                <c:pt idx="94">
                  <c:v>2117</c:v>
                </c:pt>
                <c:pt idx="95">
                  <c:v>2118</c:v>
                </c:pt>
                <c:pt idx="96">
                  <c:v>2119</c:v>
                </c:pt>
                <c:pt idx="97">
                  <c:v>2120</c:v>
                </c:pt>
                <c:pt idx="98">
                  <c:v>2121</c:v>
                </c:pt>
                <c:pt idx="99">
                  <c:v>2122</c:v>
                </c:pt>
                <c:pt idx="100">
                  <c:v>2123</c:v>
                </c:pt>
                <c:pt idx="101">
                  <c:v>2124</c:v>
                </c:pt>
                <c:pt idx="102">
                  <c:v>2125</c:v>
                </c:pt>
                <c:pt idx="103">
                  <c:v>2126</c:v>
                </c:pt>
                <c:pt idx="104">
                  <c:v>2127</c:v>
                </c:pt>
                <c:pt idx="105">
                  <c:v>2128</c:v>
                </c:pt>
                <c:pt idx="106">
                  <c:v>2129</c:v>
                </c:pt>
                <c:pt idx="107">
                  <c:v>2130</c:v>
                </c:pt>
                <c:pt idx="108">
                  <c:v>2131</c:v>
                </c:pt>
                <c:pt idx="109">
                  <c:v>2132</c:v>
                </c:pt>
                <c:pt idx="110">
                  <c:v>2133</c:v>
                </c:pt>
                <c:pt idx="111">
                  <c:v>2134</c:v>
                </c:pt>
                <c:pt idx="112">
                  <c:v>2135</c:v>
                </c:pt>
                <c:pt idx="113">
                  <c:v>2136</c:v>
                </c:pt>
                <c:pt idx="114">
                  <c:v>2137</c:v>
                </c:pt>
                <c:pt idx="115">
                  <c:v>2138</c:v>
                </c:pt>
                <c:pt idx="116">
                  <c:v>2139</c:v>
                </c:pt>
                <c:pt idx="117">
                  <c:v>2140</c:v>
                </c:pt>
                <c:pt idx="118">
                  <c:v>2141</c:v>
                </c:pt>
                <c:pt idx="119">
                  <c:v>2142</c:v>
                </c:pt>
                <c:pt idx="120">
                  <c:v>2143</c:v>
                </c:pt>
                <c:pt idx="121">
                  <c:v>2144</c:v>
                </c:pt>
                <c:pt idx="122">
                  <c:v>2145</c:v>
                </c:pt>
                <c:pt idx="123">
                  <c:v>2146</c:v>
                </c:pt>
                <c:pt idx="124">
                  <c:v>2147</c:v>
                </c:pt>
                <c:pt idx="125">
                  <c:v>2148</c:v>
                </c:pt>
                <c:pt idx="126">
                  <c:v>2149</c:v>
                </c:pt>
                <c:pt idx="127">
                  <c:v>2150</c:v>
                </c:pt>
                <c:pt idx="128">
                  <c:v>2151</c:v>
                </c:pt>
                <c:pt idx="129">
                  <c:v>2152</c:v>
                </c:pt>
                <c:pt idx="130">
                  <c:v>2153</c:v>
                </c:pt>
                <c:pt idx="131">
                  <c:v>2154</c:v>
                </c:pt>
                <c:pt idx="132">
                  <c:v>2155</c:v>
                </c:pt>
                <c:pt idx="133">
                  <c:v>2156</c:v>
                </c:pt>
                <c:pt idx="134">
                  <c:v>2157</c:v>
                </c:pt>
                <c:pt idx="135">
                  <c:v>2158</c:v>
                </c:pt>
                <c:pt idx="136">
                  <c:v>2159</c:v>
                </c:pt>
                <c:pt idx="137">
                  <c:v>2160</c:v>
                </c:pt>
                <c:pt idx="138">
                  <c:v>2161</c:v>
                </c:pt>
                <c:pt idx="139">
                  <c:v>2162</c:v>
                </c:pt>
                <c:pt idx="140">
                  <c:v>2163</c:v>
                </c:pt>
                <c:pt idx="141">
                  <c:v>2164</c:v>
                </c:pt>
                <c:pt idx="142">
                  <c:v>2165</c:v>
                </c:pt>
                <c:pt idx="143">
                  <c:v>2166</c:v>
                </c:pt>
                <c:pt idx="144">
                  <c:v>2167</c:v>
                </c:pt>
                <c:pt idx="145">
                  <c:v>2168</c:v>
                </c:pt>
                <c:pt idx="146">
                  <c:v>2169</c:v>
                </c:pt>
                <c:pt idx="147">
                  <c:v>2170</c:v>
                </c:pt>
                <c:pt idx="148">
                  <c:v>2171</c:v>
                </c:pt>
                <c:pt idx="149">
                  <c:v>2172</c:v>
                </c:pt>
                <c:pt idx="150">
                  <c:v>2173</c:v>
                </c:pt>
                <c:pt idx="151">
                  <c:v>2174</c:v>
                </c:pt>
                <c:pt idx="152">
                  <c:v>2175</c:v>
                </c:pt>
                <c:pt idx="153">
                  <c:v>2176</c:v>
                </c:pt>
                <c:pt idx="154">
                  <c:v>2177</c:v>
                </c:pt>
                <c:pt idx="155">
                  <c:v>2178</c:v>
                </c:pt>
                <c:pt idx="156">
                  <c:v>2179</c:v>
                </c:pt>
                <c:pt idx="157">
                  <c:v>2180</c:v>
                </c:pt>
                <c:pt idx="158">
                  <c:v>2181</c:v>
                </c:pt>
                <c:pt idx="159">
                  <c:v>2182</c:v>
                </c:pt>
                <c:pt idx="160">
                  <c:v>2183</c:v>
                </c:pt>
                <c:pt idx="161">
                  <c:v>2184</c:v>
                </c:pt>
                <c:pt idx="162">
                  <c:v>2185</c:v>
                </c:pt>
                <c:pt idx="163">
                  <c:v>2186</c:v>
                </c:pt>
                <c:pt idx="164">
                  <c:v>2187</c:v>
                </c:pt>
                <c:pt idx="165">
                  <c:v>2188</c:v>
                </c:pt>
                <c:pt idx="166">
                  <c:v>2189</c:v>
                </c:pt>
                <c:pt idx="167">
                  <c:v>2190</c:v>
                </c:pt>
                <c:pt idx="168">
                  <c:v>2191</c:v>
                </c:pt>
                <c:pt idx="169">
                  <c:v>2192</c:v>
                </c:pt>
                <c:pt idx="170">
                  <c:v>2193</c:v>
                </c:pt>
                <c:pt idx="171">
                  <c:v>2194</c:v>
                </c:pt>
                <c:pt idx="172">
                  <c:v>2195</c:v>
                </c:pt>
                <c:pt idx="173">
                  <c:v>2196</c:v>
                </c:pt>
                <c:pt idx="174">
                  <c:v>2197</c:v>
                </c:pt>
                <c:pt idx="175">
                  <c:v>2198</c:v>
                </c:pt>
                <c:pt idx="176">
                  <c:v>2199</c:v>
                </c:pt>
                <c:pt idx="177">
                  <c:v>2200</c:v>
                </c:pt>
                <c:pt idx="178">
                  <c:v>2201</c:v>
                </c:pt>
                <c:pt idx="179">
                  <c:v>2202</c:v>
                </c:pt>
                <c:pt idx="180">
                  <c:v>2203</c:v>
                </c:pt>
                <c:pt idx="181">
                  <c:v>2204</c:v>
                </c:pt>
                <c:pt idx="182">
                  <c:v>2205</c:v>
                </c:pt>
                <c:pt idx="183">
                  <c:v>2206</c:v>
                </c:pt>
                <c:pt idx="184">
                  <c:v>2207</c:v>
                </c:pt>
                <c:pt idx="185">
                  <c:v>2208</c:v>
                </c:pt>
                <c:pt idx="186">
                  <c:v>2209</c:v>
                </c:pt>
                <c:pt idx="187">
                  <c:v>2210</c:v>
                </c:pt>
                <c:pt idx="188">
                  <c:v>2211</c:v>
                </c:pt>
                <c:pt idx="189">
                  <c:v>2212</c:v>
                </c:pt>
                <c:pt idx="190">
                  <c:v>2213</c:v>
                </c:pt>
                <c:pt idx="191">
                  <c:v>2214</c:v>
                </c:pt>
                <c:pt idx="192">
                  <c:v>2215</c:v>
                </c:pt>
                <c:pt idx="193">
                  <c:v>2216</c:v>
                </c:pt>
                <c:pt idx="194">
                  <c:v>2217</c:v>
                </c:pt>
                <c:pt idx="195">
                  <c:v>2218</c:v>
                </c:pt>
                <c:pt idx="196">
                  <c:v>2219</c:v>
                </c:pt>
                <c:pt idx="197">
                  <c:v>2220</c:v>
                </c:pt>
                <c:pt idx="198">
                  <c:v>2221</c:v>
                </c:pt>
                <c:pt idx="199">
                  <c:v>2222</c:v>
                </c:pt>
                <c:pt idx="200">
                  <c:v>2223</c:v>
                </c:pt>
                <c:pt idx="201">
                  <c:v>2224</c:v>
                </c:pt>
                <c:pt idx="202">
                  <c:v>2225</c:v>
                </c:pt>
                <c:pt idx="203">
                  <c:v>2226</c:v>
                </c:pt>
                <c:pt idx="204">
                  <c:v>2227</c:v>
                </c:pt>
                <c:pt idx="205">
                  <c:v>2228</c:v>
                </c:pt>
                <c:pt idx="206">
                  <c:v>2229</c:v>
                </c:pt>
                <c:pt idx="207">
                  <c:v>2230</c:v>
                </c:pt>
                <c:pt idx="208">
                  <c:v>2231</c:v>
                </c:pt>
                <c:pt idx="209">
                  <c:v>2232</c:v>
                </c:pt>
                <c:pt idx="210">
                  <c:v>2233</c:v>
                </c:pt>
                <c:pt idx="211">
                  <c:v>2234</c:v>
                </c:pt>
                <c:pt idx="212">
                  <c:v>2235</c:v>
                </c:pt>
                <c:pt idx="213">
                  <c:v>2236</c:v>
                </c:pt>
                <c:pt idx="214">
                  <c:v>2237</c:v>
                </c:pt>
                <c:pt idx="215">
                  <c:v>2238</c:v>
                </c:pt>
                <c:pt idx="216">
                  <c:v>2239</c:v>
                </c:pt>
                <c:pt idx="217">
                  <c:v>2240</c:v>
                </c:pt>
                <c:pt idx="218">
                  <c:v>2241</c:v>
                </c:pt>
                <c:pt idx="219">
                  <c:v>2242</c:v>
                </c:pt>
                <c:pt idx="220">
                  <c:v>2243</c:v>
                </c:pt>
                <c:pt idx="221">
                  <c:v>2244</c:v>
                </c:pt>
                <c:pt idx="222">
                  <c:v>2245</c:v>
                </c:pt>
                <c:pt idx="223">
                  <c:v>2246</c:v>
                </c:pt>
                <c:pt idx="224">
                  <c:v>2247</c:v>
                </c:pt>
                <c:pt idx="225">
                  <c:v>2248</c:v>
                </c:pt>
                <c:pt idx="226">
                  <c:v>2249</c:v>
                </c:pt>
                <c:pt idx="227">
                  <c:v>2250</c:v>
                </c:pt>
                <c:pt idx="228">
                  <c:v>2251</c:v>
                </c:pt>
                <c:pt idx="229">
                  <c:v>2252</c:v>
                </c:pt>
                <c:pt idx="230">
                  <c:v>2253</c:v>
                </c:pt>
                <c:pt idx="231">
                  <c:v>2254</c:v>
                </c:pt>
                <c:pt idx="232">
                  <c:v>2255</c:v>
                </c:pt>
                <c:pt idx="233">
                  <c:v>2256</c:v>
                </c:pt>
                <c:pt idx="234">
                  <c:v>2257</c:v>
                </c:pt>
                <c:pt idx="235">
                  <c:v>2258</c:v>
                </c:pt>
                <c:pt idx="236">
                  <c:v>2259</c:v>
                </c:pt>
                <c:pt idx="237">
                  <c:v>2260</c:v>
                </c:pt>
                <c:pt idx="238">
                  <c:v>2261</c:v>
                </c:pt>
                <c:pt idx="239">
                  <c:v>2262</c:v>
                </c:pt>
                <c:pt idx="240">
                  <c:v>2263</c:v>
                </c:pt>
                <c:pt idx="241">
                  <c:v>2264</c:v>
                </c:pt>
                <c:pt idx="242">
                  <c:v>2265</c:v>
                </c:pt>
                <c:pt idx="243">
                  <c:v>2266</c:v>
                </c:pt>
                <c:pt idx="244">
                  <c:v>2267</c:v>
                </c:pt>
                <c:pt idx="245">
                  <c:v>2268</c:v>
                </c:pt>
                <c:pt idx="246">
                  <c:v>2269</c:v>
                </c:pt>
                <c:pt idx="247">
                  <c:v>2270</c:v>
                </c:pt>
                <c:pt idx="248">
                  <c:v>2271</c:v>
                </c:pt>
                <c:pt idx="249">
                  <c:v>2272</c:v>
                </c:pt>
                <c:pt idx="250">
                  <c:v>2273</c:v>
                </c:pt>
                <c:pt idx="251">
                  <c:v>2274</c:v>
                </c:pt>
                <c:pt idx="252">
                  <c:v>2275</c:v>
                </c:pt>
                <c:pt idx="253">
                  <c:v>2276</c:v>
                </c:pt>
                <c:pt idx="254">
                  <c:v>2277</c:v>
                </c:pt>
                <c:pt idx="255">
                  <c:v>2278</c:v>
                </c:pt>
                <c:pt idx="256">
                  <c:v>2279</c:v>
                </c:pt>
                <c:pt idx="257">
                  <c:v>2280</c:v>
                </c:pt>
                <c:pt idx="258">
                  <c:v>2281</c:v>
                </c:pt>
                <c:pt idx="259">
                  <c:v>2282</c:v>
                </c:pt>
                <c:pt idx="260">
                  <c:v>2283</c:v>
                </c:pt>
                <c:pt idx="261">
                  <c:v>2284</c:v>
                </c:pt>
                <c:pt idx="262">
                  <c:v>2285</c:v>
                </c:pt>
                <c:pt idx="263">
                  <c:v>2286</c:v>
                </c:pt>
                <c:pt idx="264">
                  <c:v>2287</c:v>
                </c:pt>
                <c:pt idx="265">
                  <c:v>2288</c:v>
                </c:pt>
              </c:numCache>
            </c:numRef>
          </c:xVal>
          <c:yVal>
            <c:numRef>
              <c:f>Graph!$B$2025:$B$2288</c:f>
              <c:numCache>
                <c:formatCode>General</c:formatCode>
                <c:ptCount val="2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41-42AC-BE0E-40E47E24CFAC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Graph!$A$2024:$A$2289</c:f>
              <c:numCache>
                <c:formatCode>General</c:formatCode>
                <c:ptCount val="26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  <c:pt idx="53">
                  <c:v>2076</c:v>
                </c:pt>
                <c:pt idx="54">
                  <c:v>2077</c:v>
                </c:pt>
                <c:pt idx="55">
                  <c:v>2078</c:v>
                </c:pt>
                <c:pt idx="56">
                  <c:v>2079</c:v>
                </c:pt>
                <c:pt idx="57">
                  <c:v>2080</c:v>
                </c:pt>
                <c:pt idx="58">
                  <c:v>2081</c:v>
                </c:pt>
                <c:pt idx="59">
                  <c:v>2082</c:v>
                </c:pt>
                <c:pt idx="60">
                  <c:v>2083</c:v>
                </c:pt>
                <c:pt idx="61">
                  <c:v>2084</c:v>
                </c:pt>
                <c:pt idx="62">
                  <c:v>2085</c:v>
                </c:pt>
                <c:pt idx="63">
                  <c:v>2086</c:v>
                </c:pt>
                <c:pt idx="64">
                  <c:v>2087</c:v>
                </c:pt>
                <c:pt idx="65">
                  <c:v>2088</c:v>
                </c:pt>
                <c:pt idx="66">
                  <c:v>2089</c:v>
                </c:pt>
                <c:pt idx="67">
                  <c:v>2090</c:v>
                </c:pt>
                <c:pt idx="68">
                  <c:v>2091</c:v>
                </c:pt>
                <c:pt idx="69">
                  <c:v>2092</c:v>
                </c:pt>
                <c:pt idx="70">
                  <c:v>2093</c:v>
                </c:pt>
                <c:pt idx="71">
                  <c:v>2094</c:v>
                </c:pt>
                <c:pt idx="72">
                  <c:v>2095</c:v>
                </c:pt>
                <c:pt idx="73">
                  <c:v>2096</c:v>
                </c:pt>
                <c:pt idx="74">
                  <c:v>2097</c:v>
                </c:pt>
                <c:pt idx="75">
                  <c:v>2098</c:v>
                </c:pt>
                <c:pt idx="76">
                  <c:v>2099</c:v>
                </c:pt>
                <c:pt idx="77">
                  <c:v>2100</c:v>
                </c:pt>
                <c:pt idx="78">
                  <c:v>2101</c:v>
                </c:pt>
                <c:pt idx="79">
                  <c:v>2102</c:v>
                </c:pt>
                <c:pt idx="80">
                  <c:v>2103</c:v>
                </c:pt>
                <c:pt idx="81">
                  <c:v>2104</c:v>
                </c:pt>
                <c:pt idx="82">
                  <c:v>2105</c:v>
                </c:pt>
                <c:pt idx="83">
                  <c:v>2106</c:v>
                </c:pt>
                <c:pt idx="84">
                  <c:v>2107</c:v>
                </c:pt>
                <c:pt idx="85">
                  <c:v>2108</c:v>
                </c:pt>
                <c:pt idx="86">
                  <c:v>2109</c:v>
                </c:pt>
                <c:pt idx="87">
                  <c:v>2110</c:v>
                </c:pt>
                <c:pt idx="88">
                  <c:v>2111</c:v>
                </c:pt>
                <c:pt idx="89">
                  <c:v>2112</c:v>
                </c:pt>
                <c:pt idx="90">
                  <c:v>2113</c:v>
                </c:pt>
                <c:pt idx="91">
                  <c:v>2114</c:v>
                </c:pt>
                <c:pt idx="92">
                  <c:v>2115</c:v>
                </c:pt>
                <c:pt idx="93">
                  <c:v>2116</c:v>
                </c:pt>
                <c:pt idx="94">
                  <c:v>2117</c:v>
                </c:pt>
                <c:pt idx="95">
                  <c:v>2118</c:v>
                </c:pt>
                <c:pt idx="96">
                  <c:v>2119</c:v>
                </c:pt>
                <c:pt idx="97">
                  <c:v>2120</c:v>
                </c:pt>
                <c:pt idx="98">
                  <c:v>2121</c:v>
                </c:pt>
                <c:pt idx="99">
                  <c:v>2122</c:v>
                </c:pt>
                <c:pt idx="100">
                  <c:v>2123</c:v>
                </c:pt>
                <c:pt idx="101">
                  <c:v>2124</c:v>
                </c:pt>
                <c:pt idx="102">
                  <c:v>2125</c:v>
                </c:pt>
                <c:pt idx="103">
                  <c:v>2126</c:v>
                </c:pt>
                <c:pt idx="104">
                  <c:v>2127</c:v>
                </c:pt>
                <c:pt idx="105">
                  <c:v>2128</c:v>
                </c:pt>
                <c:pt idx="106">
                  <c:v>2129</c:v>
                </c:pt>
                <c:pt idx="107">
                  <c:v>2130</c:v>
                </c:pt>
                <c:pt idx="108">
                  <c:v>2131</c:v>
                </c:pt>
                <c:pt idx="109">
                  <c:v>2132</c:v>
                </c:pt>
                <c:pt idx="110">
                  <c:v>2133</c:v>
                </c:pt>
                <c:pt idx="111">
                  <c:v>2134</c:v>
                </c:pt>
                <c:pt idx="112">
                  <c:v>2135</c:v>
                </c:pt>
                <c:pt idx="113">
                  <c:v>2136</c:v>
                </c:pt>
                <c:pt idx="114">
                  <c:v>2137</c:v>
                </c:pt>
                <c:pt idx="115">
                  <c:v>2138</c:v>
                </c:pt>
                <c:pt idx="116">
                  <c:v>2139</c:v>
                </c:pt>
                <c:pt idx="117">
                  <c:v>2140</c:v>
                </c:pt>
                <c:pt idx="118">
                  <c:v>2141</c:v>
                </c:pt>
                <c:pt idx="119">
                  <c:v>2142</c:v>
                </c:pt>
                <c:pt idx="120">
                  <c:v>2143</c:v>
                </c:pt>
                <c:pt idx="121">
                  <c:v>2144</c:v>
                </c:pt>
                <c:pt idx="122">
                  <c:v>2145</c:v>
                </c:pt>
                <c:pt idx="123">
                  <c:v>2146</c:v>
                </c:pt>
                <c:pt idx="124">
                  <c:v>2147</c:v>
                </c:pt>
                <c:pt idx="125">
                  <c:v>2148</c:v>
                </c:pt>
                <c:pt idx="126">
                  <c:v>2149</c:v>
                </c:pt>
                <c:pt idx="127">
                  <c:v>2150</c:v>
                </c:pt>
                <c:pt idx="128">
                  <c:v>2151</c:v>
                </c:pt>
                <c:pt idx="129">
                  <c:v>2152</c:v>
                </c:pt>
                <c:pt idx="130">
                  <c:v>2153</c:v>
                </c:pt>
                <c:pt idx="131">
                  <c:v>2154</c:v>
                </c:pt>
                <c:pt idx="132">
                  <c:v>2155</c:v>
                </c:pt>
                <c:pt idx="133">
                  <c:v>2156</c:v>
                </c:pt>
                <c:pt idx="134">
                  <c:v>2157</c:v>
                </c:pt>
                <c:pt idx="135">
                  <c:v>2158</c:v>
                </c:pt>
                <c:pt idx="136">
                  <c:v>2159</c:v>
                </c:pt>
                <c:pt idx="137">
                  <c:v>2160</c:v>
                </c:pt>
                <c:pt idx="138">
                  <c:v>2161</c:v>
                </c:pt>
                <c:pt idx="139">
                  <c:v>2162</c:v>
                </c:pt>
                <c:pt idx="140">
                  <c:v>2163</c:v>
                </c:pt>
                <c:pt idx="141">
                  <c:v>2164</c:v>
                </c:pt>
                <c:pt idx="142">
                  <c:v>2165</c:v>
                </c:pt>
                <c:pt idx="143">
                  <c:v>2166</c:v>
                </c:pt>
                <c:pt idx="144">
                  <c:v>2167</c:v>
                </c:pt>
                <c:pt idx="145">
                  <c:v>2168</c:v>
                </c:pt>
                <c:pt idx="146">
                  <c:v>2169</c:v>
                </c:pt>
                <c:pt idx="147">
                  <c:v>2170</c:v>
                </c:pt>
                <c:pt idx="148">
                  <c:v>2171</c:v>
                </c:pt>
                <c:pt idx="149">
                  <c:v>2172</c:v>
                </c:pt>
                <c:pt idx="150">
                  <c:v>2173</c:v>
                </c:pt>
                <c:pt idx="151">
                  <c:v>2174</c:v>
                </c:pt>
                <c:pt idx="152">
                  <c:v>2175</c:v>
                </c:pt>
                <c:pt idx="153">
                  <c:v>2176</c:v>
                </c:pt>
                <c:pt idx="154">
                  <c:v>2177</c:v>
                </c:pt>
                <c:pt idx="155">
                  <c:v>2178</c:v>
                </c:pt>
                <c:pt idx="156">
                  <c:v>2179</c:v>
                </c:pt>
                <c:pt idx="157">
                  <c:v>2180</c:v>
                </c:pt>
                <c:pt idx="158">
                  <c:v>2181</c:v>
                </c:pt>
                <c:pt idx="159">
                  <c:v>2182</c:v>
                </c:pt>
                <c:pt idx="160">
                  <c:v>2183</c:v>
                </c:pt>
                <c:pt idx="161">
                  <c:v>2184</c:v>
                </c:pt>
                <c:pt idx="162">
                  <c:v>2185</c:v>
                </c:pt>
                <c:pt idx="163">
                  <c:v>2186</c:v>
                </c:pt>
                <c:pt idx="164">
                  <c:v>2187</c:v>
                </c:pt>
                <c:pt idx="165">
                  <c:v>2188</c:v>
                </c:pt>
                <c:pt idx="166">
                  <c:v>2189</c:v>
                </c:pt>
                <c:pt idx="167">
                  <c:v>2190</c:v>
                </c:pt>
                <c:pt idx="168">
                  <c:v>2191</c:v>
                </c:pt>
                <c:pt idx="169">
                  <c:v>2192</c:v>
                </c:pt>
                <c:pt idx="170">
                  <c:v>2193</c:v>
                </c:pt>
                <c:pt idx="171">
                  <c:v>2194</c:v>
                </c:pt>
                <c:pt idx="172">
                  <c:v>2195</c:v>
                </c:pt>
                <c:pt idx="173">
                  <c:v>2196</c:v>
                </c:pt>
                <c:pt idx="174">
                  <c:v>2197</c:v>
                </c:pt>
                <c:pt idx="175">
                  <c:v>2198</c:v>
                </c:pt>
                <c:pt idx="176">
                  <c:v>2199</c:v>
                </c:pt>
                <c:pt idx="177">
                  <c:v>2200</c:v>
                </c:pt>
                <c:pt idx="178">
                  <c:v>2201</c:v>
                </c:pt>
                <c:pt idx="179">
                  <c:v>2202</c:v>
                </c:pt>
                <c:pt idx="180">
                  <c:v>2203</c:v>
                </c:pt>
                <c:pt idx="181">
                  <c:v>2204</c:v>
                </c:pt>
                <c:pt idx="182">
                  <c:v>2205</c:v>
                </c:pt>
                <c:pt idx="183">
                  <c:v>2206</c:v>
                </c:pt>
                <c:pt idx="184">
                  <c:v>2207</c:v>
                </c:pt>
                <c:pt idx="185">
                  <c:v>2208</c:v>
                </c:pt>
                <c:pt idx="186">
                  <c:v>2209</c:v>
                </c:pt>
                <c:pt idx="187">
                  <c:v>2210</c:v>
                </c:pt>
                <c:pt idx="188">
                  <c:v>2211</c:v>
                </c:pt>
                <c:pt idx="189">
                  <c:v>2212</c:v>
                </c:pt>
                <c:pt idx="190">
                  <c:v>2213</c:v>
                </c:pt>
                <c:pt idx="191">
                  <c:v>2214</c:v>
                </c:pt>
                <c:pt idx="192">
                  <c:v>2215</c:v>
                </c:pt>
                <c:pt idx="193">
                  <c:v>2216</c:v>
                </c:pt>
                <c:pt idx="194">
                  <c:v>2217</c:v>
                </c:pt>
                <c:pt idx="195">
                  <c:v>2218</c:v>
                </c:pt>
                <c:pt idx="196">
                  <c:v>2219</c:v>
                </c:pt>
                <c:pt idx="197">
                  <c:v>2220</c:v>
                </c:pt>
                <c:pt idx="198">
                  <c:v>2221</c:v>
                </c:pt>
                <c:pt idx="199">
                  <c:v>2222</c:v>
                </c:pt>
                <c:pt idx="200">
                  <c:v>2223</c:v>
                </c:pt>
                <c:pt idx="201">
                  <c:v>2224</c:v>
                </c:pt>
                <c:pt idx="202">
                  <c:v>2225</c:v>
                </c:pt>
                <c:pt idx="203">
                  <c:v>2226</c:v>
                </c:pt>
                <c:pt idx="204">
                  <c:v>2227</c:v>
                </c:pt>
                <c:pt idx="205">
                  <c:v>2228</c:v>
                </c:pt>
                <c:pt idx="206">
                  <c:v>2229</c:v>
                </c:pt>
                <c:pt idx="207">
                  <c:v>2230</c:v>
                </c:pt>
                <c:pt idx="208">
                  <c:v>2231</c:v>
                </c:pt>
                <c:pt idx="209">
                  <c:v>2232</c:v>
                </c:pt>
                <c:pt idx="210">
                  <c:v>2233</c:v>
                </c:pt>
                <c:pt idx="211">
                  <c:v>2234</c:v>
                </c:pt>
                <c:pt idx="212">
                  <c:v>2235</c:v>
                </c:pt>
                <c:pt idx="213">
                  <c:v>2236</c:v>
                </c:pt>
                <c:pt idx="214">
                  <c:v>2237</c:v>
                </c:pt>
                <c:pt idx="215">
                  <c:v>2238</c:v>
                </c:pt>
                <c:pt idx="216">
                  <c:v>2239</c:v>
                </c:pt>
                <c:pt idx="217">
                  <c:v>2240</c:v>
                </c:pt>
                <c:pt idx="218">
                  <c:v>2241</c:v>
                </c:pt>
                <c:pt idx="219">
                  <c:v>2242</c:v>
                </c:pt>
                <c:pt idx="220">
                  <c:v>2243</c:v>
                </c:pt>
                <c:pt idx="221">
                  <c:v>2244</c:v>
                </c:pt>
                <c:pt idx="222">
                  <c:v>2245</c:v>
                </c:pt>
                <c:pt idx="223">
                  <c:v>2246</c:v>
                </c:pt>
                <c:pt idx="224">
                  <c:v>2247</c:v>
                </c:pt>
                <c:pt idx="225">
                  <c:v>2248</c:v>
                </c:pt>
                <c:pt idx="226">
                  <c:v>2249</c:v>
                </c:pt>
                <c:pt idx="227">
                  <c:v>2250</c:v>
                </c:pt>
                <c:pt idx="228">
                  <c:v>2251</c:v>
                </c:pt>
                <c:pt idx="229">
                  <c:v>2252</c:v>
                </c:pt>
                <c:pt idx="230">
                  <c:v>2253</c:v>
                </c:pt>
                <c:pt idx="231">
                  <c:v>2254</c:v>
                </c:pt>
                <c:pt idx="232">
                  <c:v>2255</c:v>
                </c:pt>
                <c:pt idx="233">
                  <c:v>2256</c:v>
                </c:pt>
                <c:pt idx="234">
                  <c:v>2257</c:v>
                </c:pt>
                <c:pt idx="235">
                  <c:v>2258</c:v>
                </c:pt>
                <c:pt idx="236">
                  <c:v>2259</c:v>
                </c:pt>
                <c:pt idx="237">
                  <c:v>2260</c:v>
                </c:pt>
                <c:pt idx="238">
                  <c:v>2261</c:v>
                </c:pt>
                <c:pt idx="239">
                  <c:v>2262</c:v>
                </c:pt>
                <c:pt idx="240">
                  <c:v>2263</c:v>
                </c:pt>
                <c:pt idx="241">
                  <c:v>2264</c:v>
                </c:pt>
                <c:pt idx="242">
                  <c:v>2265</c:v>
                </c:pt>
                <c:pt idx="243">
                  <c:v>2266</c:v>
                </c:pt>
                <c:pt idx="244">
                  <c:v>2267</c:v>
                </c:pt>
                <c:pt idx="245">
                  <c:v>2268</c:v>
                </c:pt>
                <c:pt idx="246">
                  <c:v>2269</c:v>
                </c:pt>
                <c:pt idx="247">
                  <c:v>2270</c:v>
                </c:pt>
                <c:pt idx="248">
                  <c:v>2271</c:v>
                </c:pt>
                <c:pt idx="249">
                  <c:v>2272</c:v>
                </c:pt>
                <c:pt idx="250">
                  <c:v>2273</c:v>
                </c:pt>
                <c:pt idx="251">
                  <c:v>2274</c:v>
                </c:pt>
                <c:pt idx="252">
                  <c:v>2275</c:v>
                </c:pt>
                <c:pt idx="253">
                  <c:v>2276</c:v>
                </c:pt>
                <c:pt idx="254">
                  <c:v>2277</c:v>
                </c:pt>
                <c:pt idx="255">
                  <c:v>2278</c:v>
                </c:pt>
                <c:pt idx="256">
                  <c:v>2279</c:v>
                </c:pt>
                <c:pt idx="257">
                  <c:v>2280</c:v>
                </c:pt>
                <c:pt idx="258">
                  <c:v>2281</c:v>
                </c:pt>
                <c:pt idx="259">
                  <c:v>2282</c:v>
                </c:pt>
                <c:pt idx="260">
                  <c:v>2283</c:v>
                </c:pt>
                <c:pt idx="261">
                  <c:v>2284</c:v>
                </c:pt>
                <c:pt idx="262">
                  <c:v>2285</c:v>
                </c:pt>
                <c:pt idx="263">
                  <c:v>2286</c:v>
                </c:pt>
                <c:pt idx="264">
                  <c:v>2287</c:v>
                </c:pt>
                <c:pt idx="265">
                  <c:v>2288</c:v>
                </c:pt>
              </c:numCache>
            </c:numRef>
          </c:xVal>
          <c:yVal>
            <c:numRef>
              <c:f>Graph!$C$2025:$C$2288</c:f>
              <c:numCache>
                <c:formatCode>General</c:formatCode>
                <c:ptCount val="264"/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41-42AC-BE0E-40E47E24CFAC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Graph!$A$2024:$A$2289</c:f>
              <c:numCache>
                <c:formatCode>General</c:formatCode>
                <c:ptCount val="26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  <c:pt idx="53">
                  <c:v>2076</c:v>
                </c:pt>
                <c:pt idx="54">
                  <c:v>2077</c:v>
                </c:pt>
                <c:pt idx="55">
                  <c:v>2078</c:v>
                </c:pt>
                <c:pt idx="56">
                  <c:v>2079</c:v>
                </c:pt>
                <c:pt idx="57">
                  <c:v>2080</c:v>
                </c:pt>
                <c:pt idx="58">
                  <c:v>2081</c:v>
                </c:pt>
                <c:pt idx="59">
                  <c:v>2082</c:v>
                </c:pt>
                <c:pt idx="60">
                  <c:v>2083</c:v>
                </c:pt>
                <c:pt idx="61">
                  <c:v>2084</c:v>
                </c:pt>
                <c:pt idx="62">
                  <c:v>2085</c:v>
                </c:pt>
                <c:pt idx="63">
                  <c:v>2086</c:v>
                </c:pt>
                <c:pt idx="64">
                  <c:v>2087</c:v>
                </c:pt>
                <c:pt idx="65">
                  <c:v>2088</c:v>
                </c:pt>
                <c:pt idx="66">
                  <c:v>2089</c:v>
                </c:pt>
                <c:pt idx="67">
                  <c:v>2090</c:v>
                </c:pt>
                <c:pt idx="68">
                  <c:v>2091</c:v>
                </c:pt>
                <c:pt idx="69">
                  <c:v>2092</c:v>
                </c:pt>
                <c:pt idx="70">
                  <c:v>2093</c:v>
                </c:pt>
                <c:pt idx="71">
                  <c:v>2094</c:v>
                </c:pt>
                <c:pt idx="72">
                  <c:v>2095</c:v>
                </c:pt>
                <c:pt idx="73">
                  <c:v>2096</c:v>
                </c:pt>
                <c:pt idx="74">
                  <c:v>2097</c:v>
                </c:pt>
                <c:pt idx="75">
                  <c:v>2098</c:v>
                </c:pt>
                <c:pt idx="76">
                  <c:v>2099</c:v>
                </c:pt>
                <c:pt idx="77">
                  <c:v>2100</c:v>
                </c:pt>
                <c:pt idx="78">
                  <c:v>2101</c:v>
                </c:pt>
                <c:pt idx="79">
                  <c:v>2102</c:v>
                </c:pt>
                <c:pt idx="80">
                  <c:v>2103</c:v>
                </c:pt>
                <c:pt idx="81">
                  <c:v>2104</c:v>
                </c:pt>
                <c:pt idx="82">
                  <c:v>2105</c:v>
                </c:pt>
                <c:pt idx="83">
                  <c:v>2106</c:v>
                </c:pt>
                <c:pt idx="84">
                  <c:v>2107</c:v>
                </c:pt>
                <c:pt idx="85">
                  <c:v>2108</c:v>
                </c:pt>
                <c:pt idx="86">
                  <c:v>2109</c:v>
                </c:pt>
                <c:pt idx="87">
                  <c:v>2110</c:v>
                </c:pt>
                <c:pt idx="88">
                  <c:v>2111</c:v>
                </c:pt>
                <c:pt idx="89">
                  <c:v>2112</c:v>
                </c:pt>
                <c:pt idx="90">
                  <c:v>2113</c:v>
                </c:pt>
                <c:pt idx="91">
                  <c:v>2114</c:v>
                </c:pt>
                <c:pt idx="92">
                  <c:v>2115</c:v>
                </c:pt>
                <c:pt idx="93">
                  <c:v>2116</c:v>
                </c:pt>
                <c:pt idx="94">
                  <c:v>2117</c:v>
                </c:pt>
                <c:pt idx="95">
                  <c:v>2118</c:v>
                </c:pt>
                <c:pt idx="96">
                  <c:v>2119</c:v>
                </c:pt>
                <c:pt idx="97">
                  <c:v>2120</c:v>
                </c:pt>
                <c:pt idx="98">
                  <c:v>2121</c:v>
                </c:pt>
                <c:pt idx="99">
                  <c:v>2122</c:v>
                </c:pt>
                <c:pt idx="100">
                  <c:v>2123</c:v>
                </c:pt>
                <c:pt idx="101">
                  <c:v>2124</c:v>
                </c:pt>
                <c:pt idx="102">
                  <c:v>2125</c:v>
                </c:pt>
                <c:pt idx="103">
                  <c:v>2126</c:v>
                </c:pt>
                <c:pt idx="104">
                  <c:v>2127</c:v>
                </c:pt>
                <c:pt idx="105">
                  <c:v>2128</c:v>
                </c:pt>
                <c:pt idx="106">
                  <c:v>2129</c:v>
                </c:pt>
                <c:pt idx="107">
                  <c:v>2130</c:v>
                </c:pt>
                <c:pt idx="108">
                  <c:v>2131</c:v>
                </c:pt>
                <c:pt idx="109">
                  <c:v>2132</c:v>
                </c:pt>
                <c:pt idx="110">
                  <c:v>2133</c:v>
                </c:pt>
                <c:pt idx="111">
                  <c:v>2134</c:v>
                </c:pt>
                <c:pt idx="112">
                  <c:v>2135</c:v>
                </c:pt>
                <c:pt idx="113">
                  <c:v>2136</c:v>
                </c:pt>
                <c:pt idx="114">
                  <c:v>2137</c:v>
                </c:pt>
                <c:pt idx="115">
                  <c:v>2138</c:v>
                </c:pt>
                <c:pt idx="116">
                  <c:v>2139</c:v>
                </c:pt>
                <c:pt idx="117">
                  <c:v>2140</c:v>
                </c:pt>
                <c:pt idx="118">
                  <c:v>2141</c:v>
                </c:pt>
                <c:pt idx="119">
                  <c:v>2142</c:v>
                </c:pt>
                <c:pt idx="120">
                  <c:v>2143</c:v>
                </c:pt>
                <c:pt idx="121">
                  <c:v>2144</c:v>
                </c:pt>
                <c:pt idx="122">
                  <c:v>2145</c:v>
                </c:pt>
                <c:pt idx="123">
                  <c:v>2146</c:v>
                </c:pt>
                <c:pt idx="124">
                  <c:v>2147</c:v>
                </c:pt>
                <c:pt idx="125">
                  <c:v>2148</c:v>
                </c:pt>
                <c:pt idx="126">
                  <c:v>2149</c:v>
                </c:pt>
                <c:pt idx="127">
                  <c:v>2150</c:v>
                </c:pt>
                <c:pt idx="128">
                  <c:v>2151</c:v>
                </c:pt>
                <c:pt idx="129">
                  <c:v>2152</c:v>
                </c:pt>
                <c:pt idx="130">
                  <c:v>2153</c:v>
                </c:pt>
                <c:pt idx="131">
                  <c:v>2154</c:v>
                </c:pt>
                <c:pt idx="132">
                  <c:v>2155</c:v>
                </c:pt>
                <c:pt idx="133">
                  <c:v>2156</c:v>
                </c:pt>
                <c:pt idx="134">
                  <c:v>2157</c:v>
                </c:pt>
                <c:pt idx="135">
                  <c:v>2158</c:v>
                </c:pt>
                <c:pt idx="136">
                  <c:v>2159</c:v>
                </c:pt>
                <c:pt idx="137">
                  <c:v>2160</c:v>
                </c:pt>
                <c:pt idx="138">
                  <c:v>2161</c:v>
                </c:pt>
                <c:pt idx="139">
                  <c:v>2162</c:v>
                </c:pt>
                <c:pt idx="140">
                  <c:v>2163</c:v>
                </c:pt>
                <c:pt idx="141">
                  <c:v>2164</c:v>
                </c:pt>
                <c:pt idx="142">
                  <c:v>2165</c:v>
                </c:pt>
                <c:pt idx="143">
                  <c:v>2166</c:v>
                </c:pt>
                <c:pt idx="144">
                  <c:v>2167</c:v>
                </c:pt>
                <c:pt idx="145">
                  <c:v>2168</c:v>
                </c:pt>
                <c:pt idx="146">
                  <c:v>2169</c:v>
                </c:pt>
                <c:pt idx="147">
                  <c:v>2170</c:v>
                </c:pt>
                <c:pt idx="148">
                  <c:v>2171</c:v>
                </c:pt>
                <c:pt idx="149">
                  <c:v>2172</c:v>
                </c:pt>
                <c:pt idx="150">
                  <c:v>2173</c:v>
                </c:pt>
                <c:pt idx="151">
                  <c:v>2174</c:v>
                </c:pt>
                <c:pt idx="152">
                  <c:v>2175</c:v>
                </c:pt>
                <c:pt idx="153">
                  <c:v>2176</c:v>
                </c:pt>
                <c:pt idx="154">
                  <c:v>2177</c:v>
                </c:pt>
                <c:pt idx="155">
                  <c:v>2178</c:v>
                </c:pt>
                <c:pt idx="156">
                  <c:v>2179</c:v>
                </c:pt>
                <c:pt idx="157">
                  <c:v>2180</c:v>
                </c:pt>
                <c:pt idx="158">
                  <c:v>2181</c:v>
                </c:pt>
                <c:pt idx="159">
                  <c:v>2182</c:v>
                </c:pt>
                <c:pt idx="160">
                  <c:v>2183</c:v>
                </c:pt>
                <c:pt idx="161">
                  <c:v>2184</c:v>
                </c:pt>
                <c:pt idx="162">
                  <c:v>2185</c:v>
                </c:pt>
                <c:pt idx="163">
                  <c:v>2186</c:v>
                </c:pt>
                <c:pt idx="164">
                  <c:v>2187</c:v>
                </c:pt>
                <c:pt idx="165">
                  <c:v>2188</c:v>
                </c:pt>
                <c:pt idx="166">
                  <c:v>2189</c:v>
                </c:pt>
                <c:pt idx="167">
                  <c:v>2190</c:v>
                </c:pt>
                <c:pt idx="168">
                  <c:v>2191</c:v>
                </c:pt>
                <c:pt idx="169">
                  <c:v>2192</c:v>
                </c:pt>
                <c:pt idx="170">
                  <c:v>2193</c:v>
                </c:pt>
                <c:pt idx="171">
                  <c:v>2194</c:v>
                </c:pt>
                <c:pt idx="172">
                  <c:v>2195</c:v>
                </c:pt>
                <c:pt idx="173">
                  <c:v>2196</c:v>
                </c:pt>
                <c:pt idx="174">
                  <c:v>2197</c:v>
                </c:pt>
                <c:pt idx="175">
                  <c:v>2198</c:v>
                </c:pt>
                <c:pt idx="176">
                  <c:v>2199</c:v>
                </c:pt>
                <c:pt idx="177">
                  <c:v>2200</c:v>
                </c:pt>
                <c:pt idx="178">
                  <c:v>2201</c:v>
                </c:pt>
                <c:pt idx="179">
                  <c:v>2202</c:v>
                </c:pt>
                <c:pt idx="180">
                  <c:v>2203</c:v>
                </c:pt>
                <c:pt idx="181">
                  <c:v>2204</c:v>
                </c:pt>
                <c:pt idx="182">
                  <c:v>2205</c:v>
                </c:pt>
                <c:pt idx="183">
                  <c:v>2206</c:v>
                </c:pt>
                <c:pt idx="184">
                  <c:v>2207</c:v>
                </c:pt>
                <c:pt idx="185">
                  <c:v>2208</c:v>
                </c:pt>
                <c:pt idx="186">
                  <c:v>2209</c:v>
                </c:pt>
                <c:pt idx="187">
                  <c:v>2210</c:v>
                </c:pt>
                <c:pt idx="188">
                  <c:v>2211</c:v>
                </c:pt>
                <c:pt idx="189">
                  <c:v>2212</c:v>
                </c:pt>
                <c:pt idx="190">
                  <c:v>2213</c:v>
                </c:pt>
                <c:pt idx="191">
                  <c:v>2214</c:v>
                </c:pt>
                <c:pt idx="192">
                  <c:v>2215</c:v>
                </c:pt>
                <c:pt idx="193">
                  <c:v>2216</c:v>
                </c:pt>
                <c:pt idx="194">
                  <c:v>2217</c:v>
                </c:pt>
                <c:pt idx="195">
                  <c:v>2218</c:v>
                </c:pt>
                <c:pt idx="196">
                  <c:v>2219</c:v>
                </c:pt>
                <c:pt idx="197">
                  <c:v>2220</c:v>
                </c:pt>
                <c:pt idx="198">
                  <c:v>2221</c:v>
                </c:pt>
                <c:pt idx="199">
                  <c:v>2222</c:v>
                </c:pt>
                <c:pt idx="200">
                  <c:v>2223</c:v>
                </c:pt>
                <c:pt idx="201">
                  <c:v>2224</c:v>
                </c:pt>
                <c:pt idx="202">
                  <c:v>2225</c:v>
                </c:pt>
                <c:pt idx="203">
                  <c:v>2226</c:v>
                </c:pt>
                <c:pt idx="204">
                  <c:v>2227</c:v>
                </c:pt>
                <c:pt idx="205">
                  <c:v>2228</c:v>
                </c:pt>
                <c:pt idx="206">
                  <c:v>2229</c:v>
                </c:pt>
                <c:pt idx="207">
                  <c:v>2230</c:v>
                </c:pt>
                <c:pt idx="208">
                  <c:v>2231</c:v>
                </c:pt>
                <c:pt idx="209">
                  <c:v>2232</c:v>
                </c:pt>
                <c:pt idx="210">
                  <c:v>2233</c:v>
                </c:pt>
                <c:pt idx="211">
                  <c:v>2234</c:v>
                </c:pt>
                <c:pt idx="212">
                  <c:v>2235</c:v>
                </c:pt>
                <c:pt idx="213">
                  <c:v>2236</c:v>
                </c:pt>
                <c:pt idx="214">
                  <c:v>2237</c:v>
                </c:pt>
                <c:pt idx="215">
                  <c:v>2238</c:v>
                </c:pt>
                <c:pt idx="216">
                  <c:v>2239</c:v>
                </c:pt>
                <c:pt idx="217">
                  <c:v>2240</c:v>
                </c:pt>
                <c:pt idx="218">
                  <c:v>2241</c:v>
                </c:pt>
                <c:pt idx="219">
                  <c:v>2242</c:v>
                </c:pt>
                <c:pt idx="220">
                  <c:v>2243</c:v>
                </c:pt>
                <c:pt idx="221">
                  <c:v>2244</c:v>
                </c:pt>
                <c:pt idx="222">
                  <c:v>2245</c:v>
                </c:pt>
                <c:pt idx="223">
                  <c:v>2246</c:v>
                </c:pt>
                <c:pt idx="224">
                  <c:v>2247</c:v>
                </c:pt>
                <c:pt idx="225">
                  <c:v>2248</c:v>
                </c:pt>
                <c:pt idx="226">
                  <c:v>2249</c:v>
                </c:pt>
                <c:pt idx="227">
                  <c:v>2250</c:v>
                </c:pt>
                <c:pt idx="228">
                  <c:v>2251</c:v>
                </c:pt>
                <c:pt idx="229">
                  <c:v>2252</c:v>
                </c:pt>
                <c:pt idx="230">
                  <c:v>2253</c:v>
                </c:pt>
                <c:pt idx="231">
                  <c:v>2254</c:v>
                </c:pt>
                <c:pt idx="232">
                  <c:v>2255</c:v>
                </c:pt>
                <c:pt idx="233">
                  <c:v>2256</c:v>
                </c:pt>
                <c:pt idx="234">
                  <c:v>2257</c:v>
                </c:pt>
                <c:pt idx="235">
                  <c:v>2258</c:v>
                </c:pt>
                <c:pt idx="236">
                  <c:v>2259</c:v>
                </c:pt>
                <c:pt idx="237">
                  <c:v>2260</c:v>
                </c:pt>
                <c:pt idx="238">
                  <c:v>2261</c:v>
                </c:pt>
                <c:pt idx="239">
                  <c:v>2262</c:v>
                </c:pt>
                <c:pt idx="240">
                  <c:v>2263</c:v>
                </c:pt>
                <c:pt idx="241">
                  <c:v>2264</c:v>
                </c:pt>
                <c:pt idx="242">
                  <c:v>2265</c:v>
                </c:pt>
                <c:pt idx="243">
                  <c:v>2266</c:v>
                </c:pt>
                <c:pt idx="244">
                  <c:v>2267</c:v>
                </c:pt>
                <c:pt idx="245">
                  <c:v>2268</c:v>
                </c:pt>
                <c:pt idx="246">
                  <c:v>2269</c:v>
                </c:pt>
                <c:pt idx="247">
                  <c:v>2270</c:v>
                </c:pt>
                <c:pt idx="248">
                  <c:v>2271</c:v>
                </c:pt>
                <c:pt idx="249">
                  <c:v>2272</c:v>
                </c:pt>
                <c:pt idx="250">
                  <c:v>2273</c:v>
                </c:pt>
                <c:pt idx="251">
                  <c:v>2274</c:v>
                </c:pt>
                <c:pt idx="252">
                  <c:v>2275</c:v>
                </c:pt>
                <c:pt idx="253">
                  <c:v>2276</c:v>
                </c:pt>
                <c:pt idx="254">
                  <c:v>2277</c:v>
                </c:pt>
                <c:pt idx="255">
                  <c:v>2278</c:v>
                </c:pt>
                <c:pt idx="256">
                  <c:v>2279</c:v>
                </c:pt>
                <c:pt idx="257">
                  <c:v>2280</c:v>
                </c:pt>
                <c:pt idx="258">
                  <c:v>2281</c:v>
                </c:pt>
                <c:pt idx="259">
                  <c:v>2282</c:v>
                </c:pt>
                <c:pt idx="260">
                  <c:v>2283</c:v>
                </c:pt>
                <c:pt idx="261">
                  <c:v>2284</c:v>
                </c:pt>
                <c:pt idx="262">
                  <c:v>2285</c:v>
                </c:pt>
                <c:pt idx="263">
                  <c:v>2286</c:v>
                </c:pt>
                <c:pt idx="264">
                  <c:v>2287</c:v>
                </c:pt>
                <c:pt idx="265">
                  <c:v>2288</c:v>
                </c:pt>
              </c:numCache>
            </c:numRef>
          </c:xVal>
          <c:yVal>
            <c:numRef>
              <c:f>Graph!$E$2025:$E$2288</c:f>
              <c:numCache>
                <c:formatCode>General</c:formatCode>
                <c:ptCount val="264"/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41-42AC-BE0E-40E47E24CFAC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Graph!$A$2024:$A$2289</c:f>
              <c:numCache>
                <c:formatCode>General</c:formatCode>
                <c:ptCount val="26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  <c:pt idx="53">
                  <c:v>2076</c:v>
                </c:pt>
                <c:pt idx="54">
                  <c:v>2077</c:v>
                </c:pt>
                <c:pt idx="55">
                  <c:v>2078</c:v>
                </c:pt>
                <c:pt idx="56">
                  <c:v>2079</c:v>
                </c:pt>
                <c:pt idx="57">
                  <c:v>2080</c:v>
                </c:pt>
                <c:pt idx="58">
                  <c:v>2081</c:v>
                </c:pt>
                <c:pt idx="59">
                  <c:v>2082</c:v>
                </c:pt>
                <c:pt idx="60">
                  <c:v>2083</c:v>
                </c:pt>
                <c:pt idx="61">
                  <c:v>2084</c:v>
                </c:pt>
                <c:pt idx="62">
                  <c:v>2085</c:v>
                </c:pt>
                <c:pt idx="63">
                  <c:v>2086</c:v>
                </c:pt>
                <c:pt idx="64">
                  <c:v>2087</c:v>
                </c:pt>
                <c:pt idx="65">
                  <c:v>2088</c:v>
                </c:pt>
                <c:pt idx="66">
                  <c:v>2089</c:v>
                </c:pt>
                <c:pt idx="67">
                  <c:v>2090</c:v>
                </c:pt>
                <c:pt idx="68">
                  <c:v>2091</c:v>
                </c:pt>
                <c:pt idx="69">
                  <c:v>2092</c:v>
                </c:pt>
                <c:pt idx="70">
                  <c:v>2093</c:v>
                </c:pt>
                <c:pt idx="71">
                  <c:v>2094</c:v>
                </c:pt>
                <c:pt idx="72">
                  <c:v>2095</c:v>
                </c:pt>
                <c:pt idx="73">
                  <c:v>2096</c:v>
                </c:pt>
                <c:pt idx="74">
                  <c:v>2097</c:v>
                </c:pt>
                <c:pt idx="75">
                  <c:v>2098</c:v>
                </c:pt>
                <c:pt idx="76">
                  <c:v>2099</c:v>
                </c:pt>
                <c:pt idx="77">
                  <c:v>2100</c:v>
                </c:pt>
                <c:pt idx="78">
                  <c:v>2101</c:v>
                </c:pt>
                <c:pt idx="79">
                  <c:v>2102</c:v>
                </c:pt>
                <c:pt idx="80">
                  <c:v>2103</c:v>
                </c:pt>
                <c:pt idx="81">
                  <c:v>2104</c:v>
                </c:pt>
                <c:pt idx="82">
                  <c:v>2105</c:v>
                </c:pt>
                <c:pt idx="83">
                  <c:v>2106</c:v>
                </c:pt>
                <c:pt idx="84">
                  <c:v>2107</c:v>
                </c:pt>
                <c:pt idx="85">
                  <c:v>2108</c:v>
                </c:pt>
                <c:pt idx="86">
                  <c:v>2109</c:v>
                </c:pt>
                <c:pt idx="87">
                  <c:v>2110</c:v>
                </c:pt>
                <c:pt idx="88">
                  <c:v>2111</c:v>
                </c:pt>
                <c:pt idx="89">
                  <c:v>2112</c:v>
                </c:pt>
                <c:pt idx="90">
                  <c:v>2113</c:v>
                </c:pt>
                <c:pt idx="91">
                  <c:v>2114</c:v>
                </c:pt>
                <c:pt idx="92">
                  <c:v>2115</c:v>
                </c:pt>
                <c:pt idx="93">
                  <c:v>2116</c:v>
                </c:pt>
                <c:pt idx="94">
                  <c:v>2117</c:v>
                </c:pt>
                <c:pt idx="95">
                  <c:v>2118</c:v>
                </c:pt>
                <c:pt idx="96">
                  <c:v>2119</c:v>
                </c:pt>
                <c:pt idx="97">
                  <c:v>2120</c:v>
                </c:pt>
                <c:pt idx="98">
                  <c:v>2121</c:v>
                </c:pt>
                <c:pt idx="99">
                  <c:v>2122</c:v>
                </c:pt>
                <c:pt idx="100">
                  <c:v>2123</c:v>
                </c:pt>
                <c:pt idx="101">
                  <c:v>2124</c:v>
                </c:pt>
                <c:pt idx="102">
                  <c:v>2125</c:v>
                </c:pt>
                <c:pt idx="103">
                  <c:v>2126</c:v>
                </c:pt>
                <c:pt idx="104">
                  <c:v>2127</c:v>
                </c:pt>
                <c:pt idx="105">
                  <c:v>2128</c:v>
                </c:pt>
                <c:pt idx="106">
                  <c:v>2129</c:v>
                </c:pt>
                <c:pt idx="107">
                  <c:v>2130</c:v>
                </c:pt>
                <c:pt idx="108">
                  <c:v>2131</c:v>
                </c:pt>
                <c:pt idx="109">
                  <c:v>2132</c:v>
                </c:pt>
                <c:pt idx="110">
                  <c:v>2133</c:v>
                </c:pt>
                <c:pt idx="111">
                  <c:v>2134</c:v>
                </c:pt>
                <c:pt idx="112">
                  <c:v>2135</c:v>
                </c:pt>
                <c:pt idx="113">
                  <c:v>2136</c:v>
                </c:pt>
                <c:pt idx="114">
                  <c:v>2137</c:v>
                </c:pt>
                <c:pt idx="115">
                  <c:v>2138</c:v>
                </c:pt>
                <c:pt idx="116">
                  <c:v>2139</c:v>
                </c:pt>
                <c:pt idx="117">
                  <c:v>2140</c:v>
                </c:pt>
                <c:pt idx="118">
                  <c:v>2141</c:v>
                </c:pt>
                <c:pt idx="119">
                  <c:v>2142</c:v>
                </c:pt>
                <c:pt idx="120">
                  <c:v>2143</c:v>
                </c:pt>
                <c:pt idx="121">
                  <c:v>2144</c:v>
                </c:pt>
                <c:pt idx="122">
                  <c:v>2145</c:v>
                </c:pt>
                <c:pt idx="123">
                  <c:v>2146</c:v>
                </c:pt>
                <c:pt idx="124">
                  <c:v>2147</c:v>
                </c:pt>
                <c:pt idx="125">
                  <c:v>2148</c:v>
                </c:pt>
                <c:pt idx="126">
                  <c:v>2149</c:v>
                </c:pt>
                <c:pt idx="127">
                  <c:v>2150</c:v>
                </c:pt>
                <c:pt idx="128">
                  <c:v>2151</c:v>
                </c:pt>
                <c:pt idx="129">
                  <c:v>2152</c:v>
                </c:pt>
                <c:pt idx="130">
                  <c:v>2153</c:v>
                </c:pt>
                <c:pt idx="131">
                  <c:v>2154</c:v>
                </c:pt>
                <c:pt idx="132">
                  <c:v>2155</c:v>
                </c:pt>
                <c:pt idx="133">
                  <c:v>2156</c:v>
                </c:pt>
                <c:pt idx="134">
                  <c:v>2157</c:v>
                </c:pt>
                <c:pt idx="135">
                  <c:v>2158</c:v>
                </c:pt>
                <c:pt idx="136">
                  <c:v>2159</c:v>
                </c:pt>
                <c:pt idx="137">
                  <c:v>2160</c:v>
                </c:pt>
                <c:pt idx="138">
                  <c:v>2161</c:v>
                </c:pt>
                <c:pt idx="139">
                  <c:v>2162</c:v>
                </c:pt>
                <c:pt idx="140">
                  <c:v>2163</c:v>
                </c:pt>
                <c:pt idx="141">
                  <c:v>2164</c:v>
                </c:pt>
                <c:pt idx="142">
                  <c:v>2165</c:v>
                </c:pt>
                <c:pt idx="143">
                  <c:v>2166</c:v>
                </c:pt>
                <c:pt idx="144">
                  <c:v>2167</c:v>
                </c:pt>
                <c:pt idx="145">
                  <c:v>2168</c:v>
                </c:pt>
                <c:pt idx="146">
                  <c:v>2169</c:v>
                </c:pt>
                <c:pt idx="147">
                  <c:v>2170</c:v>
                </c:pt>
                <c:pt idx="148">
                  <c:v>2171</c:v>
                </c:pt>
                <c:pt idx="149">
                  <c:v>2172</c:v>
                </c:pt>
                <c:pt idx="150">
                  <c:v>2173</c:v>
                </c:pt>
                <c:pt idx="151">
                  <c:v>2174</c:v>
                </c:pt>
                <c:pt idx="152">
                  <c:v>2175</c:v>
                </c:pt>
                <c:pt idx="153">
                  <c:v>2176</c:v>
                </c:pt>
                <c:pt idx="154">
                  <c:v>2177</c:v>
                </c:pt>
                <c:pt idx="155">
                  <c:v>2178</c:v>
                </c:pt>
                <c:pt idx="156">
                  <c:v>2179</c:v>
                </c:pt>
                <c:pt idx="157">
                  <c:v>2180</c:v>
                </c:pt>
                <c:pt idx="158">
                  <c:v>2181</c:v>
                </c:pt>
                <c:pt idx="159">
                  <c:v>2182</c:v>
                </c:pt>
                <c:pt idx="160">
                  <c:v>2183</c:v>
                </c:pt>
                <c:pt idx="161">
                  <c:v>2184</c:v>
                </c:pt>
                <c:pt idx="162">
                  <c:v>2185</c:v>
                </c:pt>
                <c:pt idx="163">
                  <c:v>2186</c:v>
                </c:pt>
                <c:pt idx="164">
                  <c:v>2187</c:v>
                </c:pt>
                <c:pt idx="165">
                  <c:v>2188</c:v>
                </c:pt>
                <c:pt idx="166">
                  <c:v>2189</c:v>
                </c:pt>
                <c:pt idx="167">
                  <c:v>2190</c:v>
                </c:pt>
                <c:pt idx="168">
                  <c:v>2191</c:v>
                </c:pt>
                <c:pt idx="169">
                  <c:v>2192</c:v>
                </c:pt>
                <c:pt idx="170">
                  <c:v>2193</c:v>
                </c:pt>
                <c:pt idx="171">
                  <c:v>2194</c:v>
                </c:pt>
                <c:pt idx="172">
                  <c:v>2195</c:v>
                </c:pt>
                <c:pt idx="173">
                  <c:v>2196</c:v>
                </c:pt>
                <c:pt idx="174">
                  <c:v>2197</c:v>
                </c:pt>
                <c:pt idx="175">
                  <c:v>2198</c:v>
                </c:pt>
                <c:pt idx="176">
                  <c:v>2199</c:v>
                </c:pt>
                <c:pt idx="177">
                  <c:v>2200</c:v>
                </c:pt>
                <c:pt idx="178">
                  <c:v>2201</c:v>
                </c:pt>
                <c:pt idx="179">
                  <c:v>2202</c:v>
                </c:pt>
                <c:pt idx="180">
                  <c:v>2203</c:v>
                </c:pt>
                <c:pt idx="181">
                  <c:v>2204</c:v>
                </c:pt>
                <c:pt idx="182">
                  <c:v>2205</c:v>
                </c:pt>
                <c:pt idx="183">
                  <c:v>2206</c:v>
                </c:pt>
                <c:pt idx="184">
                  <c:v>2207</c:v>
                </c:pt>
                <c:pt idx="185">
                  <c:v>2208</c:v>
                </c:pt>
                <c:pt idx="186">
                  <c:v>2209</c:v>
                </c:pt>
                <c:pt idx="187">
                  <c:v>2210</c:v>
                </c:pt>
                <c:pt idx="188">
                  <c:v>2211</c:v>
                </c:pt>
                <c:pt idx="189">
                  <c:v>2212</c:v>
                </c:pt>
                <c:pt idx="190">
                  <c:v>2213</c:v>
                </c:pt>
                <c:pt idx="191">
                  <c:v>2214</c:v>
                </c:pt>
                <c:pt idx="192">
                  <c:v>2215</c:v>
                </c:pt>
                <c:pt idx="193">
                  <c:v>2216</c:v>
                </c:pt>
                <c:pt idx="194">
                  <c:v>2217</c:v>
                </c:pt>
                <c:pt idx="195">
                  <c:v>2218</c:v>
                </c:pt>
                <c:pt idx="196">
                  <c:v>2219</c:v>
                </c:pt>
                <c:pt idx="197">
                  <c:v>2220</c:v>
                </c:pt>
                <c:pt idx="198">
                  <c:v>2221</c:v>
                </c:pt>
                <c:pt idx="199">
                  <c:v>2222</c:v>
                </c:pt>
                <c:pt idx="200">
                  <c:v>2223</c:v>
                </c:pt>
                <c:pt idx="201">
                  <c:v>2224</c:v>
                </c:pt>
                <c:pt idx="202">
                  <c:v>2225</c:v>
                </c:pt>
                <c:pt idx="203">
                  <c:v>2226</c:v>
                </c:pt>
                <c:pt idx="204">
                  <c:v>2227</c:v>
                </c:pt>
                <c:pt idx="205">
                  <c:v>2228</c:v>
                </c:pt>
                <c:pt idx="206">
                  <c:v>2229</c:v>
                </c:pt>
                <c:pt idx="207">
                  <c:v>2230</c:v>
                </c:pt>
                <c:pt idx="208">
                  <c:v>2231</c:v>
                </c:pt>
                <c:pt idx="209">
                  <c:v>2232</c:v>
                </c:pt>
                <c:pt idx="210">
                  <c:v>2233</c:v>
                </c:pt>
                <c:pt idx="211">
                  <c:v>2234</c:v>
                </c:pt>
                <c:pt idx="212">
                  <c:v>2235</c:v>
                </c:pt>
                <c:pt idx="213">
                  <c:v>2236</c:v>
                </c:pt>
                <c:pt idx="214">
                  <c:v>2237</c:v>
                </c:pt>
                <c:pt idx="215">
                  <c:v>2238</c:v>
                </c:pt>
                <c:pt idx="216">
                  <c:v>2239</c:v>
                </c:pt>
                <c:pt idx="217">
                  <c:v>2240</c:v>
                </c:pt>
                <c:pt idx="218">
                  <c:v>2241</c:v>
                </c:pt>
                <c:pt idx="219">
                  <c:v>2242</c:v>
                </c:pt>
                <c:pt idx="220">
                  <c:v>2243</c:v>
                </c:pt>
                <c:pt idx="221">
                  <c:v>2244</c:v>
                </c:pt>
                <c:pt idx="222">
                  <c:v>2245</c:v>
                </c:pt>
                <c:pt idx="223">
                  <c:v>2246</c:v>
                </c:pt>
                <c:pt idx="224">
                  <c:v>2247</c:v>
                </c:pt>
                <c:pt idx="225">
                  <c:v>2248</c:v>
                </c:pt>
                <c:pt idx="226">
                  <c:v>2249</c:v>
                </c:pt>
                <c:pt idx="227">
                  <c:v>2250</c:v>
                </c:pt>
                <c:pt idx="228">
                  <c:v>2251</c:v>
                </c:pt>
                <c:pt idx="229">
                  <c:v>2252</c:v>
                </c:pt>
                <c:pt idx="230">
                  <c:v>2253</c:v>
                </c:pt>
                <c:pt idx="231">
                  <c:v>2254</c:v>
                </c:pt>
                <c:pt idx="232">
                  <c:v>2255</c:v>
                </c:pt>
                <c:pt idx="233">
                  <c:v>2256</c:v>
                </c:pt>
                <c:pt idx="234">
                  <c:v>2257</c:v>
                </c:pt>
                <c:pt idx="235">
                  <c:v>2258</c:v>
                </c:pt>
                <c:pt idx="236">
                  <c:v>2259</c:v>
                </c:pt>
                <c:pt idx="237">
                  <c:v>2260</c:v>
                </c:pt>
                <c:pt idx="238">
                  <c:v>2261</c:v>
                </c:pt>
                <c:pt idx="239">
                  <c:v>2262</c:v>
                </c:pt>
                <c:pt idx="240">
                  <c:v>2263</c:v>
                </c:pt>
                <c:pt idx="241">
                  <c:v>2264</c:v>
                </c:pt>
                <c:pt idx="242">
                  <c:v>2265</c:v>
                </c:pt>
                <c:pt idx="243">
                  <c:v>2266</c:v>
                </c:pt>
                <c:pt idx="244">
                  <c:v>2267</c:v>
                </c:pt>
                <c:pt idx="245">
                  <c:v>2268</c:v>
                </c:pt>
                <c:pt idx="246">
                  <c:v>2269</c:v>
                </c:pt>
                <c:pt idx="247">
                  <c:v>2270</c:v>
                </c:pt>
                <c:pt idx="248">
                  <c:v>2271</c:v>
                </c:pt>
                <c:pt idx="249">
                  <c:v>2272</c:v>
                </c:pt>
                <c:pt idx="250">
                  <c:v>2273</c:v>
                </c:pt>
                <c:pt idx="251">
                  <c:v>2274</c:v>
                </c:pt>
                <c:pt idx="252">
                  <c:v>2275</c:v>
                </c:pt>
                <c:pt idx="253">
                  <c:v>2276</c:v>
                </c:pt>
                <c:pt idx="254">
                  <c:v>2277</c:v>
                </c:pt>
                <c:pt idx="255">
                  <c:v>2278</c:v>
                </c:pt>
                <c:pt idx="256">
                  <c:v>2279</c:v>
                </c:pt>
                <c:pt idx="257">
                  <c:v>2280</c:v>
                </c:pt>
                <c:pt idx="258">
                  <c:v>2281</c:v>
                </c:pt>
                <c:pt idx="259">
                  <c:v>2282</c:v>
                </c:pt>
                <c:pt idx="260">
                  <c:v>2283</c:v>
                </c:pt>
                <c:pt idx="261">
                  <c:v>2284</c:v>
                </c:pt>
                <c:pt idx="262">
                  <c:v>2285</c:v>
                </c:pt>
                <c:pt idx="263">
                  <c:v>2286</c:v>
                </c:pt>
                <c:pt idx="264">
                  <c:v>2287</c:v>
                </c:pt>
                <c:pt idx="265">
                  <c:v>2288</c:v>
                </c:pt>
              </c:numCache>
            </c:numRef>
          </c:xVal>
          <c:yVal>
            <c:numRef>
              <c:f>Graph!$G$2025:$G$2288</c:f>
              <c:numCache>
                <c:formatCode>General</c:formatCode>
                <c:ptCount val="26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41-42AC-BE0E-40E47E24CFAC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Graph!$A$2024:$A$2289</c:f>
              <c:numCache>
                <c:formatCode>General</c:formatCode>
                <c:ptCount val="26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  <c:pt idx="31">
                  <c:v>2054</c:v>
                </c:pt>
                <c:pt idx="32">
                  <c:v>2055</c:v>
                </c:pt>
                <c:pt idx="33">
                  <c:v>2056</c:v>
                </c:pt>
                <c:pt idx="34">
                  <c:v>2057</c:v>
                </c:pt>
                <c:pt idx="35">
                  <c:v>2058</c:v>
                </c:pt>
                <c:pt idx="36">
                  <c:v>2059</c:v>
                </c:pt>
                <c:pt idx="37">
                  <c:v>2060</c:v>
                </c:pt>
                <c:pt idx="38">
                  <c:v>2061</c:v>
                </c:pt>
                <c:pt idx="39">
                  <c:v>2062</c:v>
                </c:pt>
                <c:pt idx="40">
                  <c:v>2063</c:v>
                </c:pt>
                <c:pt idx="41">
                  <c:v>2064</c:v>
                </c:pt>
                <c:pt idx="42">
                  <c:v>2065</c:v>
                </c:pt>
                <c:pt idx="43">
                  <c:v>2066</c:v>
                </c:pt>
                <c:pt idx="44">
                  <c:v>2067</c:v>
                </c:pt>
                <c:pt idx="45">
                  <c:v>2068</c:v>
                </c:pt>
                <c:pt idx="46">
                  <c:v>2069</c:v>
                </c:pt>
                <c:pt idx="47">
                  <c:v>2070</c:v>
                </c:pt>
                <c:pt idx="48">
                  <c:v>2071</c:v>
                </c:pt>
                <c:pt idx="49">
                  <c:v>2072</c:v>
                </c:pt>
                <c:pt idx="50">
                  <c:v>2073</c:v>
                </c:pt>
                <c:pt idx="51">
                  <c:v>2074</c:v>
                </c:pt>
                <c:pt idx="52">
                  <c:v>2075</c:v>
                </c:pt>
                <c:pt idx="53">
                  <c:v>2076</c:v>
                </c:pt>
                <c:pt idx="54">
                  <c:v>2077</c:v>
                </c:pt>
                <c:pt idx="55">
                  <c:v>2078</c:v>
                </c:pt>
                <c:pt idx="56">
                  <c:v>2079</c:v>
                </c:pt>
                <c:pt idx="57">
                  <c:v>2080</c:v>
                </c:pt>
                <c:pt idx="58">
                  <c:v>2081</c:v>
                </c:pt>
                <c:pt idx="59">
                  <c:v>2082</c:v>
                </c:pt>
                <c:pt idx="60">
                  <c:v>2083</c:v>
                </c:pt>
                <c:pt idx="61">
                  <c:v>2084</c:v>
                </c:pt>
                <c:pt idx="62">
                  <c:v>2085</c:v>
                </c:pt>
                <c:pt idx="63">
                  <c:v>2086</c:v>
                </c:pt>
                <c:pt idx="64">
                  <c:v>2087</c:v>
                </c:pt>
                <c:pt idx="65">
                  <c:v>2088</c:v>
                </c:pt>
                <c:pt idx="66">
                  <c:v>2089</c:v>
                </c:pt>
                <c:pt idx="67">
                  <c:v>2090</c:v>
                </c:pt>
                <c:pt idx="68">
                  <c:v>2091</c:v>
                </c:pt>
                <c:pt idx="69">
                  <c:v>2092</c:v>
                </c:pt>
                <c:pt idx="70">
                  <c:v>2093</c:v>
                </c:pt>
                <c:pt idx="71">
                  <c:v>2094</c:v>
                </c:pt>
                <c:pt idx="72">
                  <c:v>2095</c:v>
                </c:pt>
                <c:pt idx="73">
                  <c:v>2096</c:v>
                </c:pt>
                <c:pt idx="74">
                  <c:v>2097</c:v>
                </c:pt>
                <c:pt idx="75">
                  <c:v>2098</c:v>
                </c:pt>
                <c:pt idx="76">
                  <c:v>2099</c:v>
                </c:pt>
                <c:pt idx="77">
                  <c:v>2100</c:v>
                </c:pt>
                <c:pt idx="78">
                  <c:v>2101</c:v>
                </c:pt>
                <c:pt idx="79">
                  <c:v>2102</c:v>
                </c:pt>
                <c:pt idx="80">
                  <c:v>2103</c:v>
                </c:pt>
                <c:pt idx="81">
                  <c:v>2104</c:v>
                </c:pt>
                <c:pt idx="82">
                  <c:v>2105</c:v>
                </c:pt>
                <c:pt idx="83">
                  <c:v>2106</c:v>
                </c:pt>
                <c:pt idx="84">
                  <c:v>2107</c:v>
                </c:pt>
                <c:pt idx="85">
                  <c:v>2108</c:v>
                </c:pt>
                <c:pt idx="86">
                  <c:v>2109</c:v>
                </c:pt>
                <c:pt idx="87">
                  <c:v>2110</c:v>
                </c:pt>
                <c:pt idx="88">
                  <c:v>2111</c:v>
                </c:pt>
                <c:pt idx="89">
                  <c:v>2112</c:v>
                </c:pt>
                <c:pt idx="90">
                  <c:v>2113</c:v>
                </c:pt>
                <c:pt idx="91">
                  <c:v>2114</c:v>
                </c:pt>
                <c:pt idx="92">
                  <c:v>2115</c:v>
                </c:pt>
                <c:pt idx="93">
                  <c:v>2116</c:v>
                </c:pt>
                <c:pt idx="94">
                  <c:v>2117</c:v>
                </c:pt>
                <c:pt idx="95">
                  <c:v>2118</c:v>
                </c:pt>
                <c:pt idx="96">
                  <c:v>2119</c:v>
                </c:pt>
                <c:pt idx="97">
                  <c:v>2120</c:v>
                </c:pt>
                <c:pt idx="98">
                  <c:v>2121</c:v>
                </c:pt>
                <c:pt idx="99">
                  <c:v>2122</c:v>
                </c:pt>
                <c:pt idx="100">
                  <c:v>2123</c:v>
                </c:pt>
                <c:pt idx="101">
                  <c:v>2124</c:v>
                </c:pt>
                <c:pt idx="102">
                  <c:v>2125</c:v>
                </c:pt>
                <c:pt idx="103">
                  <c:v>2126</c:v>
                </c:pt>
                <c:pt idx="104">
                  <c:v>2127</c:v>
                </c:pt>
                <c:pt idx="105">
                  <c:v>2128</c:v>
                </c:pt>
                <c:pt idx="106">
                  <c:v>2129</c:v>
                </c:pt>
                <c:pt idx="107">
                  <c:v>2130</c:v>
                </c:pt>
                <c:pt idx="108">
                  <c:v>2131</c:v>
                </c:pt>
                <c:pt idx="109">
                  <c:v>2132</c:v>
                </c:pt>
                <c:pt idx="110">
                  <c:v>2133</c:v>
                </c:pt>
                <c:pt idx="111">
                  <c:v>2134</c:v>
                </c:pt>
                <c:pt idx="112">
                  <c:v>2135</c:v>
                </c:pt>
                <c:pt idx="113">
                  <c:v>2136</c:v>
                </c:pt>
                <c:pt idx="114">
                  <c:v>2137</c:v>
                </c:pt>
                <c:pt idx="115">
                  <c:v>2138</c:v>
                </c:pt>
                <c:pt idx="116">
                  <c:v>2139</c:v>
                </c:pt>
                <c:pt idx="117">
                  <c:v>2140</c:v>
                </c:pt>
                <c:pt idx="118">
                  <c:v>2141</c:v>
                </c:pt>
                <c:pt idx="119">
                  <c:v>2142</c:v>
                </c:pt>
                <c:pt idx="120">
                  <c:v>2143</c:v>
                </c:pt>
                <c:pt idx="121">
                  <c:v>2144</c:v>
                </c:pt>
                <c:pt idx="122">
                  <c:v>2145</c:v>
                </c:pt>
                <c:pt idx="123">
                  <c:v>2146</c:v>
                </c:pt>
                <c:pt idx="124">
                  <c:v>2147</c:v>
                </c:pt>
                <c:pt idx="125">
                  <c:v>2148</c:v>
                </c:pt>
                <c:pt idx="126">
                  <c:v>2149</c:v>
                </c:pt>
                <c:pt idx="127">
                  <c:v>2150</c:v>
                </c:pt>
                <c:pt idx="128">
                  <c:v>2151</c:v>
                </c:pt>
                <c:pt idx="129">
                  <c:v>2152</c:v>
                </c:pt>
                <c:pt idx="130">
                  <c:v>2153</c:v>
                </c:pt>
                <c:pt idx="131">
                  <c:v>2154</c:v>
                </c:pt>
                <c:pt idx="132">
                  <c:v>2155</c:v>
                </c:pt>
                <c:pt idx="133">
                  <c:v>2156</c:v>
                </c:pt>
                <c:pt idx="134">
                  <c:v>2157</c:v>
                </c:pt>
                <c:pt idx="135">
                  <c:v>2158</c:v>
                </c:pt>
                <c:pt idx="136">
                  <c:v>2159</c:v>
                </c:pt>
                <c:pt idx="137">
                  <c:v>2160</c:v>
                </c:pt>
                <c:pt idx="138">
                  <c:v>2161</c:v>
                </c:pt>
                <c:pt idx="139">
                  <c:v>2162</c:v>
                </c:pt>
                <c:pt idx="140">
                  <c:v>2163</c:v>
                </c:pt>
                <c:pt idx="141">
                  <c:v>2164</c:v>
                </c:pt>
                <c:pt idx="142">
                  <c:v>2165</c:v>
                </c:pt>
                <c:pt idx="143">
                  <c:v>2166</c:v>
                </c:pt>
                <c:pt idx="144">
                  <c:v>2167</c:v>
                </c:pt>
                <c:pt idx="145">
                  <c:v>2168</c:v>
                </c:pt>
                <c:pt idx="146">
                  <c:v>2169</c:v>
                </c:pt>
                <c:pt idx="147">
                  <c:v>2170</c:v>
                </c:pt>
                <c:pt idx="148">
                  <c:v>2171</c:v>
                </c:pt>
                <c:pt idx="149">
                  <c:v>2172</c:v>
                </c:pt>
                <c:pt idx="150">
                  <c:v>2173</c:v>
                </c:pt>
                <c:pt idx="151">
                  <c:v>2174</c:v>
                </c:pt>
                <c:pt idx="152">
                  <c:v>2175</c:v>
                </c:pt>
                <c:pt idx="153">
                  <c:v>2176</c:v>
                </c:pt>
                <c:pt idx="154">
                  <c:v>2177</c:v>
                </c:pt>
                <c:pt idx="155">
                  <c:v>2178</c:v>
                </c:pt>
                <c:pt idx="156">
                  <c:v>2179</c:v>
                </c:pt>
                <c:pt idx="157">
                  <c:v>2180</c:v>
                </c:pt>
                <c:pt idx="158">
                  <c:v>2181</c:v>
                </c:pt>
                <c:pt idx="159">
                  <c:v>2182</c:v>
                </c:pt>
                <c:pt idx="160">
                  <c:v>2183</c:v>
                </c:pt>
                <c:pt idx="161">
                  <c:v>2184</c:v>
                </c:pt>
                <c:pt idx="162">
                  <c:v>2185</c:v>
                </c:pt>
                <c:pt idx="163">
                  <c:v>2186</c:v>
                </c:pt>
                <c:pt idx="164">
                  <c:v>2187</c:v>
                </c:pt>
                <c:pt idx="165">
                  <c:v>2188</c:v>
                </c:pt>
                <c:pt idx="166">
                  <c:v>2189</c:v>
                </c:pt>
                <c:pt idx="167">
                  <c:v>2190</c:v>
                </c:pt>
                <c:pt idx="168">
                  <c:v>2191</c:v>
                </c:pt>
                <c:pt idx="169">
                  <c:v>2192</c:v>
                </c:pt>
                <c:pt idx="170">
                  <c:v>2193</c:v>
                </c:pt>
                <c:pt idx="171">
                  <c:v>2194</c:v>
                </c:pt>
                <c:pt idx="172">
                  <c:v>2195</c:v>
                </c:pt>
                <c:pt idx="173">
                  <c:v>2196</c:v>
                </c:pt>
                <c:pt idx="174">
                  <c:v>2197</c:v>
                </c:pt>
                <c:pt idx="175">
                  <c:v>2198</c:v>
                </c:pt>
                <c:pt idx="176">
                  <c:v>2199</c:v>
                </c:pt>
                <c:pt idx="177">
                  <c:v>2200</c:v>
                </c:pt>
                <c:pt idx="178">
                  <c:v>2201</c:v>
                </c:pt>
                <c:pt idx="179">
                  <c:v>2202</c:v>
                </c:pt>
                <c:pt idx="180">
                  <c:v>2203</c:v>
                </c:pt>
                <c:pt idx="181">
                  <c:v>2204</c:v>
                </c:pt>
                <c:pt idx="182">
                  <c:v>2205</c:v>
                </c:pt>
                <c:pt idx="183">
                  <c:v>2206</c:v>
                </c:pt>
                <c:pt idx="184">
                  <c:v>2207</c:v>
                </c:pt>
                <c:pt idx="185">
                  <c:v>2208</c:v>
                </c:pt>
                <c:pt idx="186">
                  <c:v>2209</c:v>
                </c:pt>
                <c:pt idx="187">
                  <c:v>2210</c:v>
                </c:pt>
                <c:pt idx="188">
                  <c:v>2211</c:v>
                </c:pt>
                <c:pt idx="189">
                  <c:v>2212</c:v>
                </c:pt>
                <c:pt idx="190">
                  <c:v>2213</c:v>
                </c:pt>
                <c:pt idx="191">
                  <c:v>2214</c:v>
                </c:pt>
                <c:pt idx="192">
                  <c:v>2215</c:v>
                </c:pt>
                <c:pt idx="193">
                  <c:v>2216</c:v>
                </c:pt>
                <c:pt idx="194">
                  <c:v>2217</c:v>
                </c:pt>
                <c:pt idx="195">
                  <c:v>2218</c:v>
                </c:pt>
                <c:pt idx="196">
                  <c:v>2219</c:v>
                </c:pt>
                <c:pt idx="197">
                  <c:v>2220</c:v>
                </c:pt>
                <c:pt idx="198">
                  <c:v>2221</c:v>
                </c:pt>
                <c:pt idx="199">
                  <c:v>2222</c:v>
                </c:pt>
                <c:pt idx="200">
                  <c:v>2223</c:v>
                </c:pt>
                <c:pt idx="201">
                  <c:v>2224</c:v>
                </c:pt>
                <c:pt idx="202">
                  <c:v>2225</c:v>
                </c:pt>
                <c:pt idx="203">
                  <c:v>2226</c:v>
                </c:pt>
                <c:pt idx="204">
                  <c:v>2227</c:v>
                </c:pt>
                <c:pt idx="205">
                  <c:v>2228</c:v>
                </c:pt>
                <c:pt idx="206">
                  <c:v>2229</c:v>
                </c:pt>
                <c:pt idx="207">
                  <c:v>2230</c:v>
                </c:pt>
                <c:pt idx="208">
                  <c:v>2231</c:v>
                </c:pt>
                <c:pt idx="209">
                  <c:v>2232</c:v>
                </c:pt>
                <c:pt idx="210">
                  <c:v>2233</c:v>
                </c:pt>
                <c:pt idx="211">
                  <c:v>2234</c:v>
                </c:pt>
                <c:pt idx="212">
                  <c:v>2235</c:v>
                </c:pt>
                <c:pt idx="213">
                  <c:v>2236</c:v>
                </c:pt>
                <c:pt idx="214">
                  <c:v>2237</c:v>
                </c:pt>
                <c:pt idx="215">
                  <c:v>2238</c:v>
                </c:pt>
                <c:pt idx="216">
                  <c:v>2239</c:v>
                </c:pt>
                <c:pt idx="217">
                  <c:v>2240</c:v>
                </c:pt>
                <c:pt idx="218">
                  <c:v>2241</c:v>
                </c:pt>
                <c:pt idx="219">
                  <c:v>2242</c:v>
                </c:pt>
                <c:pt idx="220">
                  <c:v>2243</c:v>
                </c:pt>
                <c:pt idx="221">
                  <c:v>2244</c:v>
                </c:pt>
                <c:pt idx="222">
                  <c:v>2245</c:v>
                </c:pt>
                <c:pt idx="223">
                  <c:v>2246</c:v>
                </c:pt>
                <c:pt idx="224">
                  <c:v>2247</c:v>
                </c:pt>
                <c:pt idx="225">
                  <c:v>2248</c:v>
                </c:pt>
                <c:pt idx="226">
                  <c:v>2249</c:v>
                </c:pt>
                <c:pt idx="227">
                  <c:v>2250</c:v>
                </c:pt>
                <c:pt idx="228">
                  <c:v>2251</c:v>
                </c:pt>
                <c:pt idx="229">
                  <c:v>2252</c:v>
                </c:pt>
                <c:pt idx="230">
                  <c:v>2253</c:v>
                </c:pt>
                <c:pt idx="231">
                  <c:v>2254</c:v>
                </c:pt>
                <c:pt idx="232">
                  <c:v>2255</c:v>
                </c:pt>
                <c:pt idx="233">
                  <c:v>2256</c:v>
                </c:pt>
                <c:pt idx="234">
                  <c:v>2257</c:v>
                </c:pt>
                <c:pt idx="235">
                  <c:v>2258</c:v>
                </c:pt>
                <c:pt idx="236">
                  <c:v>2259</c:v>
                </c:pt>
                <c:pt idx="237">
                  <c:v>2260</c:v>
                </c:pt>
                <c:pt idx="238">
                  <c:v>2261</c:v>
                </c:pt>
                <c:pt idx="239">
                  <c:v>2262</c:v>
                </c:pt>
                <c:pt idx="240">
                  <c:v>2263</c:v>
                </c:pt>
                <c:pt idx="241">
                  <c:v>2264</c:v>
                </c:pt>
                <c:pt idx="242">
                  <c:v>2265</c:v>
                </c:pt>
                <c:pt idx="243">
                  <c:v>2266</c:v>
                </c:pt>
                <c:pt idx="244">
                  <c:v>2267</c:v>
                </c:pt>
                <c:pt idx="245">
                  <c:v>2268</c:v>
                </c:pt>
                <c:pt idx="246">
                  <c:v>2269</c:v>
                </c:pt>
                <c:pt idx="247">
                  <c:v>2270</c:v>
                </c:pt>
                <c:pt idx="248">
                  <c:v>2271</c:v>
                </c:pt>
                <c:pt idx="249">
                  <c:v>2272</c:v>
                </c:pt>
                <c:pt idx="250">
                  <c:v>2273</c:v>
                </c:pt>
                <c:pt idx="251">
                  <c:v>2274</c:v>
                </c:pt>
                <c:pt idx="252">
                  <c:v>2275</c:v>
                </c:pt>
                <c:pt idx="253">
                  <c:v>2276</c:v>
                </c:pt>
                <c:pt idx="254">
                  <c:v>2277</c:v>
                </c:pt>
                <c:pt idx="255">
                  <c:v>2278</c:v>
                </c:pt>
                <c:pt idx="256">
                  <c:v>2279</c:v>
                </c:pt>
                <c:pt idx="257">
                  <c:v>2280</c:v>
                </c:pt>
                <c:pt idx="258">
                  <c:v>2281</c:v>
                </c:pt>
                <c:pt idx="259">
                  <c:v>2282</c:v>
                </c:pt>
                <c:pt idx="260">
                  <c:v>2283</c:v>
                </c:pt>
                <c:pt idx="261">
                  <c:v>2284</c:v>
                </c:pt>
                <c:pt idx="262">
                  <c:v>2285</c:v>
                </c:pt>
                <c:pt idx="263">
                  <c:v>2286</c:v>
                </c:pt>
                <c:pt idx="264">
                  <c:v>2287</c:v>
                </c:pt>
                <c:pt idx="265">
                  <c:v>2288</c:v>
                </c:pt>
              </c:numCache>
            </c:numRef>
          </c:xVal>
          <c:yVal>
            <c:numRef>
              <c:f>Graph!$H$2025:$H$2288</c:f>
              <c:numCache>
                <c:formatCode>General</c:formatCode>
                <c:ptCount val="26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41-42AC-BE0E-40E47E24C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826575"/>
        <c:axId val="1551825615"/>
      </c:scatterChart>
      <c:valAx>
        <c:axId val="1551826575"/>
        <c:scaling>
          <c:orientation val="minMax"/>
          <c:max val="2288"/>
          <c:min val="2023"/>
        </c:scaling>
        <c:delete val="0"/>
        <c:axPos val="b"/>
        <c:numFmt formatCode="General" sourceLinked="1"/>
        <c:majorTickMark val="out"/>
        <c:minorTickMark val="none"/>
        <c:tickLblPos val="nextTo"/>
        <c:crossAx val="1551825615"/>
        <c:crosses val="autoZero"/>
        <c:crossBetween val="midCat"/>
      </c:valAx>
      <c:valAx>
        <c:axId val="15518256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518265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Graph!$A$2291:$A$2533</c:f>
              <c:numCache>
                <c:formatCode>General</c:formatCode>
                <c:ptCount val="243"/>
                <c:pt idx="0">
                  <c:v>2290</c:v>
                </c:pt>
                <c:pt idx="1">
                  <c:v>2291</c:v>
                </c:pt>
                <c:pt idx="2">
                  <c:v>2292</c:v>
                </c:pt>
                <c:pt idx="3">
                  <c:v>2293</c:v>
                </c:pt>
                <c:pt idx="4">
                  <c:v>2294</c:v>
                </c:pt>
                <c:pt idx="5">
                  <c:v>2295</c:v>
                </c:pt>
                <c:pt idx="6">
                  <c:v>2296</c:v>
                </c:pt>
                <c:pt idx="7">
                  <c:v>2297</c:v>
                </c:pt>
                <c:pt idx="8">
                  <c:v>2298</c:v>
                </c:pt>
                <c:pt idx="9">
                  <c:v>2299</c:v>
                </c:pt>
                <c:pt idx="10">
                  <c:v>2300</c:v>
                </c:pt>
                <c:pt idx="11">
                  <c:v>2301</c:v>
                </c:pt>
                <c:pt idx="12">
                  <c:v>2302</c:v>
                </c:pt>
                <c:pt idx="13">
                  <c:v>2303</c:v>
                </c:pt>
                <c:pt idx="14">
                  <c:v>2304</c:v>
                </c:pt>
                <c:pt idx="15">
                  <c:v>2305</c:v>
                </c:pt>
                <c:pt idx="16">
                  <c:v>2306</c:v>
                </c:pt>
                <c:pt idx="17">
                  <c:v>2307</c:v>
                </c:pt>
                <c:pt idx="18">
                  <c:v>2308</c:v>
                </c:pt>
                <c:pt idx="19">
                  <c:v>2309</c:v>
                </c:pt>
                <c:pt idx="20">
                  <c:v>2310</c:v>
                </c:pt>
                <c:pt idx="21">
                  <c:v>2311</c:v>
                </c:pt>
                <c:pt idx="22">
                  <c:v>2312</c:v>
                </c:pt>
                <c:pt idx="23">
                  <c:v>2313</c:v>
                </c:pt>
                <c:pt idx="24">
                  <c:v>2314</c:v>
                </c:pt>
                <c:pt idx="25">
                  <c:v>2315</c:v>
                </c:pt>
                <c:pt idx="26">
                  <c:v>2316</c:v>
                </c:pt>
                <c:pt idx="27">
                  <c:v>2317</c:v>
                </c:pt>
                <c:pt idx="28">
                  <c:v>2318</c:v>
                </c:pt>
                <c:pt idx="29">
                  <c:v>2319</c:v>
                </c:pt>
                <c:pt idx="30">
                  <c:v>2320</c:v>
                </c:pt>
                <c:pt idx="31">
                  <c:v>2321</c:v>
                </c:pt>
                <c:pt idx="32">
                  <c:v>2322</c:v>
                </c:pt>
                <c:pt idx="33">
                  <c:v>2323</c:v>
                </c:pt>
                <c:pt idx="34">
                  <c:v>2324</c:v>
                </c:pt>
                <c:pt idx="35">
                  <c:v>2325</c:v>
                </c:pt>
                <c:pt idx="36">
                  <c:v>2326</c:v>
                </c:pt>
                <c:pt idx="37">
                  <c:v>2327</c:v>
                </c:pt>
                <c:pt idx="38">
                  <c:v>2328</c:v>
                </c:pt>
                <c:pt idx="39">
                  <c:v>2329</c:v>
                </c:pt>
                <c:pt idx="40">
                  <c:v>2330</c:v>
                </c:pt>
                <c:pt idx="41">
                  <c:v>2331</c:v>
                </c:pt>
                <c:pt idx="42">
                  <c:v>2332</c:v>
                </c:pt>
                <c:pt idx="43">
                  <c:v>2333</c:v>
                </c:pt>
                <c:pt idx="44">
                  <c:v>2334</c:v>
                </c:pt>
                <c:pt idx="45">
                  <c:v>2335</c:v>
                </c:pt>
                <c:pt idx="46">
                  <c:v>2336</c:v>
                </c:pt>
                <c:pt idx="47">
                  <c:v>2337</c:v>
                </c:pt>
                <c:pt idx="48">
                  <c:v>2338</c:v>
                </c:pt>
                <c:pt idx="49">
                  <c:v>2339</c:v>
                </c:pt>
                <c:pt idx="50">
                  <c:v>2340</c:v>
                </c:pt>
                <c:pt idx="51">
                  <c:v>2341</c:v>
                </c:pt>
                <c:pt idx="52">
                  <c:v>2342</c:v>
                </c:pt>
                <c:pt idx="53">
                  <c:v>2343</c:v>
                </c:pt>
                <c:pt idx="54">
                  <c:v>2344</c:v>
                </c:pt>
                <c:pt idx="55">
                  <c:v>2345</c:v>
                </c:pt>
                <c:pt idx="56">
                  <c:v>2346</c:v>
                </c:pt>
                <c:pt idx="57">
                  <c:v>2347</c:v>
                </c:pt>
                <c:pt idx="58">
                  <c:v>2348</c:v>
                </c:pt>
                <c:pt idx="59">
                  <c:v>2349</c:v>
                </c:pt>
                <c:pt idx="60">
                  <c:v>2350</c:v>
                </c:pt>
                <c:pt idx="61">
                  <c:v>2351</c:v>
                </c:pt>
                <c:pt idx="62">
                  <c:v>2352</c:v>
                </c:pt>
                <c:pt idx="63">
                  <c:v>2353</c:v>
                </c:pt>
                <c:pt idx="64">
                  <c:v>2354</c:v>
                </c:pt>
                <c:pt idx="65">
                  <c:v>2355</c:v>
                </c:pt>
                <c:pt idx="66">
                  <c:v>2356</c:v>
                </c:pt>
                <c:pt idx="67">
                  <c:v>2357</c:v>
                </c:pt>
                <c:pt idx="68">
                  <c:v>2358</c:v>
                </c:pt>
                <c:pt idx="69">
                  <c:v>2359</c:v>
                </c:pt>
                <c:pt idx="70">
                  <c:v>2360</c:v>
                </c:pt>
                <c:pt idx="71">
                  <c:v>2361</c:v>
                </c:pt>
                <c:pt idx="72">
                  <c:v>2362</c:v>
                </c:pt>
                <c:pt idx="73">
                  <c:v>2363</c:v>
                </c:pt>
                <c:pt idx="74">
                  <c:v>2364</c:v>
                </c:pt>
                <c:pt idx="75">
                  <c:v>2365</c:v>
                </c:pt>
                <c:pt idx="76">
                  <c:v>2366</c:v>
                </c:pt>
                <c:pt idx="77">
                  <c:v>2367</c:v>
                </c:pt>
                <c:pt idx="78">
                  <c:v>2368</c:v>
                </c:pt>
                <c:pt idx="79">
                  <c:v>2369</c:v>
                </c:pt>
                <c:pt idx="80">
                  <c:v>2370</c:v>
                </c:pt>
                <c:pt idx="81">
                  <c:v>2371</c:v>
                </c:pt>
                <c:pt idx="82">
                  <c:v>2372</c:v>
                </c:pt>
                <c:pt idx="83">
                  <c:v>2373</c:v>
                </c:pt>
                <c:pt idx="84">
                  <c:v>2374</c:v>
                </c:pt>
                <c:pt idx="85">
                  <c:v>2375</c:v>
                </c:pt>
                <c:pt idx="86">
                  <c:v>2376</c:v>
                </c:pt>
                <c:pt idx="87">
                  <c:v>2377</c:v>
                </c:pt>
                <c:pt idx="88">
                  <c:v>2378</c:v>
                </c:pt>
                <c:pt idx="89">
                  <c:v>2379</c:v>
                </c:pt>
                <c:pt idx="90">
                  <c:v>2380</c:v>
                </c:pt>
                <c:pt idx="91">
                  <c:v>2381</c:v>
                </c:pt>
                <c:pt idx="92">
                  <c:v>2382</c:v>
                </c:pt>
                <c:pt idx="93">
                  <c:v>2383</c:v>
                </c:pt>
                <c:pt idx="94">
                  <c:v>2384</c:v>
                </c:pt>
                <c:pt idx="95">
                  <c:v>2385</c:v>
                </c:pt>
                <c:pt idx="96">
                  <c:v>2386</c:v>
                </c:pt>
                <c:pt idx="97">
                  <c:v>2387</c:v>
                </c:pt>
                <c:pt idx="98">
                  <c:v>2388</c:v>
                </c:pt>
                <c:pt idx="99">
                  <c:v>2389</c:v>
                </c:pt>
                <c:pt idx="100">
                  <c:v>2390</c:v>
                </c:pt>
                <c:pt idx="101">
                  <c:v>2391</c:v>
                </c:pt>
                <c:pt idx="102">
                  <c:v>2392</c:v>
                </c:pt>
                <c:pt idx="103">
                  <c:v>2393</c:v>
                </c:pt>
                <c:pt idx="104">
                  <c:v>2394</c:v>
                </c:pt>
                <c:pt idx="105">
                  <c:v>2395</c:v>
                </c:pt>
                <c:pt idx="106">
                  <c:v>2396</c:v>
                </c:pt>
                <c:pt idx="107">
                  <c:v>2397</c:v>
                </c:pt>
                <c:pt idx="108">
                  <c:v>2398</c:v>
                </c:pt>
                <c:pt idx="109">
                  <c:v>2399</c:v>
                </c:pt>
                <c:pt idx="110">
                  <c:v>2400</c:v>
                </c:pt>
                <c:pt idx="111">
                  <c:v>2401</c:v>
                </c:pt>
                <c:pt idx="112">
                  <c:v>2402</c:v>
                </c:pt>
                <c:pt idx="113">
                  <c:v>2403</c:v>
                </c:pt>
                <c:pt idx="114">
                  <c:v>2404</c:v>
                </c:pt>
                <c:pt idx="115">
                  <c:v>2405</c:v>
                </c:pt>
                <c:pt idx="116">
                  <c:v>2406</c:v>
                </c:pt>
                <c:pt idx="117">
                  <c:v>2407</c:v>
                </c:pt>
                <c:pt idx="118">
                  <c:v>2408</c:v>
                </c:pt>
                <c:pt idx="119">
                  <c:v>2409</c:v>
                </c:pt>
                <c:pt idx="120">
                  <c:v>2410</c:v>
                </c:pt>
                <c:pt idx="121">
                  <c:v>2411</c:v>
                </c:pt>
                <c:pt idx="122">
                  <c:v>2412</c:v>
                </c:pt>
                <c:pt idx="123">
                  <c:v>2413</c:v>
                </c:pt>
                <c:pt idx="124">
                  <c:v>2414</c:v>
                </c:pt>
                <c:pt idx="125">
                  <c:v>2415</c:v>
                </c:pt>
                <c:pt idx="126">
                  <c:v>2416</c:v>
                </c:pt>
                <c:pt idx="127">
                  <c:v>2417</c:v>
                </c:pt>
                <c:pt idx="128">
                  <c:v>2418</c:v>
                </c:pt>
                <c:pt idx="129">
                  <c:v>2419</c:v>
                </c:pt>
                <c:pt idx="130">
                  <c:v>2420</c:v>
                </c:pt>
                <c:pt idx="131">
                  <c:v>2421</c:v>
                </c:pt>
                <c:pt idx="132">
                  <c:v>2422</c:v>
                </c:pt>
                <c:pt idx="133">
                  <c:v>2423</c:v>
                </c:pt>
                <c:pt idx="134">
                  <c:v>2424</c:v>
                </c:pt>
                <c:pt idx="135">
                  <c:v>2425</c:v>
                </c:pt>
                <c:pt idx="136">
                  <c:v>2426</c:v>
                </c:pt>
                <c:pt idx="137">
                  <c:v>2427</c:v>
                </c:pt>
                <c:pt idx="138">
                  <c:v>2428</c:v>
                </c:pt>
                <c:pt idx="139">
                  <c:v>2429</c:v>
                </c:pt>
                <c:pt idx="140">
                  <c:v>2430</c:v>
                </c:pt>
                <c:pt idx="141">
                  <c:v>2431</c:v>
                </c:pt>
                <c:pt idx="142">
                  <c:v>2432</c:v>
                </c:pt>
                <c:pt idx="143">
                  <c:v>2433</c:v>
                </c:pt>
                <c:pt idx="144">
                  <c:v>2434</c:v>
                </c:pt>
                <c:pt idx="145">
                  <c:v>2435</c:v>
                </c:pt>
                <c:pt idx="146">
                  <c:v>2436</c:v>
                </c:pt>
                <c:pt idx="147">
                  <c:v>2437</c:v>
                </c:pt>
                <c:pt idx="148">
                  <c:v>2438</c:v>
                </c:pt>
                <c:pt idx="149">
                  <c:v>2439</c:v>
                </c:pt>
                <c:pt idx="150">
                  <c:v>2440</c:v>
                </c:pt>
                <c:pt idx="151">
                  <c:v>2441</c:v>
                </c:pt>
                <c:pt idx="152">
                  <c:v>2442</c:v>
                </c:pt>
                <c:pt idx="153">
                  <c:v>2443</c:v>
                </c:pt>
                <c:pt idx="154">
                  <c:v>2444</c:v>
                </c:pt>
                <c:pt idx="155">
                  <c:v>2445</c:v>
                </c:pt>
                <c:pt idx="156">
                  <c:v>2446</c:v>
                </c:pt>
                <c:pt idx="157">
                  <c:v>2447</c:v>
                </c:pt>
                <c:pt idx="158">
                  <c:v>2448</c:v>
                </c:pt>
                <c:pt idx="159">
                  <c:v>2449</c:v>
                </c:pt>
                <c:pt idx="160">
                  <c:v>2450</c:v>
                </c:pt>
                <c:pt idx="161">
                  <c:v>2451</c:v>
                </c:pt>
                <c:pt idx="162">
                  <c:v>2452</c:v>
                </c:pt>
                <c:pt idx="163">
                  <c:v>2453</c:v>
                </c:pt>
                <c:pt idx="164">
                  <c:v>2454</c:v>
                </c:pt>
                <c:pt idx="165">
                  <c:v>2455</c:v>
                </c:pt>
                <c:pt idx="166">
                  <c:v>2456</c:v>
                </c:pt>
                <c:pt idx="167">
                  <c:v>2457</c:v>
                </c:pt>
                <c:pt idx="168">
                  <c:v>2458</c:v>
                </c:pt>
                <c:pt idx="169">
                  <c:v>2459</c:v>
                </c:pt>
                <c:pt idx="170">
                  <c:v>2460</c:v>
                </c:pt>
                <c:pt idx="171">
                  <c:v>2461</c:v>
                </c:pt>
                <c:pt idx="172">
                  <c:v>2462</c:v>
                </c:pt>
                <c:pt idx="173">
                  <c:v>2463</c:v>
                </c:pt>
                <c:pt idx="174">
                  <c:v>2464</c:v>
                </c:pt>
                <c:pt idx="175">
                  <c:v>2465</c:v>
                </c:pt>
                <c:pt idx="176">
                  <c:v>2466</c:v>
                </c:pt>
                <c:pt idx="177">
                  <c:v>2467</c:v>
                </c:pt>
                <c:pt idx="178">
                  <c:v>2468</c:v>
                </c:pt>
                <c:pt idx="179">
                  <c:v>2469</c:v>
                </c:pt>
                <c:pt idx="180">
                  <c:v>2470</c:v>
                </c:pt>
                <c:pt idx="181">
                  <c:v>2471</c:v>
                </c:pt>
                <c:pt idx="182">
                  <c:v>2472</c:v>
                </c:pt>
                <c:pt idx="183">
                  <c:v>2473</c:v>
                </c:pt>
                <c:pt idx="184">
                  <c:v>2474</c:v>
                </c:pt>
                <c:pt idx="185">
                  <c:v>2475</c:v>
                </c:pt>
                <c:pt idx="186">
                  <c:v>2476</c:v>
                </c:pt>
                <c:pt idx="187">
                  <c:v>2477</c:v>
                </c:pt>
                <c:pt idx="188">
                  <c:v>2478</c:v>
                </c:pt>
                <c:pt idx="189">
                  <c:v>2479</c:v>
                </c:pt>
                <c:pt idx="190">
                  <c:v>2480</c:v>
                </c:pt>
                <c:pt idx="191">
                  <c:v>2481</c:v>
                </c:pt>
                <c:pt idx="192">
                  <c:v>2482</c:v>
                </c:pt>
                <c:pt idx="193">
                  <c:v>2483</c:v>
                </c:pt>
                <c:pt idx="194">
                  <c:v>2484</c:v>
                </c:pt>
                <c:pt idx="195">
                  <c:v>2485</c:v>
                </c:pt>
                <c:pt idx="196">
                  <c:v>2486</c:v>
                </c:pt>
                <c:pt idx="197">
                  <c:v>2487</c:v>
                </c:pt>
                <c:pt idx="198">
                  <c:v>2488</c:v>
                </c:pt>
                <c:pt idx="199">
                  <c:v>2489</c:v>
                </c:pt>
                <c:pt idx="200">
                  <c:v>2490</c:v>
                </c:pt>
                <c:pt idx="201">
                  <c:v>2491</c:v>
                </c:pt>
                <c:pt idx="202">
                  <c:v>2492</c:v>
                </c:pt>
                <c:pt idx="203">
                  <c:v>2493</c:v>
                </c:pt>
                <c:pt idx="204">
                  <c:v>2494</c:v>
                </c:pt>
                <c:pt idx="205">
                  <c:v>2495</c:v>
                </c:pt>
                <c:pt idx="206">
                  <c:v>2496</c:v>
                </c:pt>
                <c:pt idx="207">
                  <c:v>2497</c:v>
                </c:pt>
                <c:pt idx="208">
                  <c:v>2498</c:v>
                </c:pt>
                <c:pt idx="209">
                  <c:v>2499</c:v>
                </c:pt>
                <c:pt idx="210">
                  <c:v>2500</c:v>
                </c:pt>
                <c:pt idx="211">
                  <c:v>2501</c:v>
                </c:pt>
                <c:pt idx="212">
                  <c:v>2502</c:v>
                </c:pt>
                <c:pt idx="213">
                  <c:v>2503</c:v>
                </c:pt>
                <c:pt idx="214">
                  <c:v>2504</c:v>
                </c:pt>
                <c:pt idx="215">
                  <c:v>2505</c:v>
                </c:pt>
                <c:pt idx="216">
                  <c:v>2506</c:v>
                </c:pt>
                <c:pt idx="217">
                  <c:v>2507</c:v>
                </c:pt>
                <c:pt idx="218">
                  <c:v>2508</c:v>
                </c:pt>
                <c:pt idx="219">
                  <c:v>2509</c:v>
                </c:pt>
                <c:pt idx="220">
                  <c:v>2510</c:v>
                </c:pt>
                <c:pt idx="221">
                  <c:v>2511</c:v>
                </c:pt>
                <c:pt idx="222">
                  <c:v>2512</c:v>
                </c:pt>
                <c:pt idx="223">
                  <c:v>2513</c:v>
                </c:pt>
                <c:pt idx="224">
                  <c:v>2514</c:v>
                </c:pt>
                <c:pt idx="225">
                  <c:v>2515</c:v>
                </c:pt>
                <c:pt idx="226">
                  <c:v>2516</c:v>
                </c:pt>
                <c:pt idx="227">
                  <c:v>2517</c:v>
                </c:pt>
                <c:pt idx="228">
                  <c:v>2518</c:v>
                </c:pt>
                <c:pt idx="229">
                  <c:v>2519</c:v>
                </c:pt>
                <c:pt idx="230">
                  <c:v>2520</c:v>
                </c:pt>
                <c:pt idx="231">
                  <c:v>2521</c:v>
                </c:pt>
                <c:pt idx="232">
                  <c:v>2522</c:v>
                </c:pt>
                <c:pt idx="233">
                  <c:v>2523</c:v>
                </c:pt>
                <c:pt idx="234">
                  <c:v>2524</c:v>
                </c:pt>
                <c:pt idx="235">
                  <c:v>2525</c:v>
                </c:pt>
                <c:pt idx="236">
                  <c:v>2526</c:v>
                </c:pt>
                <c:pt idx="237">
                  <c:v>2527</c:v>
                </c:pt>
                <c:pt idx="238">
                  <c:v>2528</c:v>
                </c:pt>
                <c:pt idx="239">
                  <c:v>2529</c:v>
                </c:pt>
                <c:pt idx="240">
                  <c:v>2530</c:v>
                </c:pt>
                <c:pt idx="241">
                  <c:v>2531</c:v>
                </c:pt>
                <c:pt idx="242">
                  <c:v>2532</c:v>
                </c:pt>
              </c:numCache>
            </c:numRef>
          </c:xVal>
          <c:yVal>
            <c:numRef>
              <c:f>Graph!$D$2292:$D$2532</c:f>
              <c:numCache>
                <c:formatCode>General</c:formatCode>
                <c:ptCount val="241"/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A8-4035-B299-F5001FB55A6C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Graph!$A$2291:$A$2533</c:f>
              <c:numCache>
                <c:formatCode>General</c:formatCode>
                <c:ptCount val="243"/>
                <c:pt idx="0">
                  <c:v>2290</c:v>
                </c:pt>
                <c:pt idx="1">
                  <c:v>2291</c:v>
                </c:pt>
                <c:pt idx="2">
                  <c:v>2292</c:v>
                </c:pt>
                <c:pt idx="3">
                  <c:v>2293</c:v>
                </c:pt>
                <c:pt idx="4">
                  <c:v>2294</c:v>
                </c:pt>
                <c:pt idx="5">
                  <c:v>2295</c:v>
                </c:pt>
                <c:pt idx="6">
                  <c:v>2296</c:v>
                </c:pt>
                <c:pt idx="7">
                  <c:v>2297</c:v>
                </c:pt>
                <c:pt idx="8">
                  <c:v>2298</c:v>
                </c:pt>
                <c:pt idx="9">
                  <c:v>2299</c:v>
                </c:pt>
                <c:pt idx="10">
                  <c:v>2300</c:v>
                </c:pt>
                <c:pt idx="11">
                  <c:v>2301</c:v>
                </c:pt>
                <c:pt idx="12">
                  <c:v>2302</c:v>
                </c:pt>
                <c:pt idx="13">
                  <c:v>2303</c:v>
                </c:pt>
                <c:pt idx="14">
                  <c:v>2304</c:v>
                </c:pt>
                <c:pt idx="15">
                  <c:v>2305</c:v>
                </c:pt>
                <c:pt idx="16">
                  <c:v>2306</c:v>
                </c:pt>
                <c:pt idx="17">
                  <c:v>2307</c:v>
                </c:pt>
                <c:pt idx="18">
                  <c:v>2308</c:v>
                </c:pt>
                <c:pt idx="19">
                  <c:v>2309</c:v>
                </c:pt>
                <c:pt idx="20">
                  <c:v>2310</c:v>
                </c:pt>
                <c:pt idx="21">
                  <c:v>2311</c:v>
                </c:pt>
                <c:pt idx="22">
                  <c:v>2312</c:v>
                </c:pt>
                <c:pt idx="23">
                  <c:v>2313</c:v>
                </c:pt>
                <c:pt idx="24">
                  <c:v>2314</c:v>
                </c:pt>
                <c:pt idx="25">
                  <c:v>2315</c:v>
                </c:pt>
                <c:pt idx="26">
                  <c:v>2316</c:v>
                </c:pt>
                <c:pt idx="27">
                  <c:v>2317</c:v>
                </c:pt>
                <c:pt idx="28">
                  <c:v>2318</c:v>
                </c:pt>
                <c:pt idx="29">
                  <c:v>2319</c:v>
                </c:pt>
                <c:pt idx="30">
                  <c:v>2320</c:v>
                </c:pt>
                <c:pt idx="31">
                  <c:v>2321</c:v>
                </c:pt>
                <c:pt idx="32">
                  <c:v>2322</c:v>
                </c:pt>
                <c:pt idx="33">
                  <c:v>2323</c:v>
                </c:pt>
                <c:pt idx="34">
                  <c:v>2324</c:v>
                </c:pt>
                <c:pt idx="35">
                  <c:v>2325</c:v>
                </c:pt>
                <c:pt idx="36">
                  <c:v>2326</c:v>
                </c:pt>
                <c:pt idx="37">
                  <c:v>2327</c:v>
                </c:pt>
                <c:pt idx="38">
                  <c:v>2328</c:v>
                </c:pt>
                <c:pt idx="39">
                  <c:v>2329</c:v>
                </c:pt>
                <c:pt idx="40">
                  <c:v>2330</c:v>
                </c:pt>
                <c:pt idx="41">
                  <c:v>2331</c:v>
                </c:pt>
                <c:pt idx="42">
                  <c:v>2332</c:v>
                </c:pt>
                <c:pt idx="43">
                  <c:v>2333</c:v>
                </c:pt>
                <c:pt idx="44">
                  <c:v>2334</c:v>
                </c:pt>
                <c:pt idx="45">
                  <c:v>2335</c:v>
                </c:pt>
                <c:pt idx="46">
                  <c:v>2336</c:v>
                </c:pt>
                <c:pt idx="47">
                  <c:v>2337</c:v>
                </c:pt>
                <c:pt idx="48">
                  <c:v>2338</c:v>
                </c:pt>
                <c:pt idx="49">
                  <c:v>2339</c:v>
                </c:pt>
                <c:pt idx="50">
                  <c:v>2340</c:v>
                </c:pt>
                <c:pt idx="51">
                  <c:v>2341</c:v>
                </c:pt>
                <c:pt idx="52">
                  <c:v>2342</c:v>
                </c:pt>
                <c:pt idx="53">
                  <c:v>2343</c:v>
                </c:pt>
                <c:pt idx="54">
                  <c:v>2344</c:v>
                </c:pt>
                <c:pt idx="55">
                  <c:v>2345</c:v>
                </c:pt>
                <c:pt idx="56">
                  <c:v>2346</c:v>
                </c:pt>
                <c:pt idx="57">
                  <c:v>2347</c:v>
                </c:pt>
                <c:pt idx="58">
                  <c:v>2348</c:v>
                </c:pt>
                <c:pt idx="59">
                  <c:v>2349</c:v>
                </c:pt>
                <c:pt idx="60">
                  <c:v>2350</c:v>
                </c:pt>
                <c:pt idx="61">
                  <c:v>2351</c:v>
                </c:pt>
                <c:pt idx="62">
                  <c:v>2352</c:v>
                </c:pt>
                <c:pt idx="63">
                  <c:v>2353</c:v>
                </c:pt>
                <c:pt idx="64">
                  <c:v>2354</c:v>
                </c:pt>
                <c:pt idx="65">
                  <c:v>2355</c:v>
                </c:pt>
                <c:pt idx="66">
                  <c:v>2356</c:v>
                </c:pt>
                <c:pt idx="67">
                  <c:v>2357</c:v>
                </c:pt>
                <c:pt idx="68">
                  <c:v>2358</c:v>
                </c:pt>
                <c:pt idx="69">
                  <c:v>2359</c:v>
                </c:pt>
                <c:pt idx="70">
                  <c:v>2360</c:v>
                </c:pt>
                <c:pt idx="71">
                  <c:v>2361</c:v>
                </c:pt>
                <c:pt idx="72">
                  <c:v>2362</c:v>
                </c:pt>
                <c:pt idx="73">
                  <c:v>2363</c:v>
                </c:pt>
                <c:pt idx="74">
                  <c:v>2364</c:v>
                </c:pt>
                <c:pt idx="75">
                  <c:v>2365</c:v>
                </c:pt>
                <c:pt idx="76">
                  <c:v>2366</c:v>
                </c:pt>
                <c:pt idx="77">
                  <c:v>2367</c:v>
                </c:pt>
                <c:pt idx="78">
                  <c:v>2368</c:v>
                </c:pt>
                <c:pt idx="79">
                  <c:v>2369</c:v>
                </c:pt>
                <c:pt idx="80">
                  <c:v>2370</c:v>
                </c:pt>
                <c:pt idx="81">
                  <c:v>2371</c:v>
                </c:pt>
                <c:pt idx="82">
                  <c:v>2372</c:v>
                </c:pt>
                <c:pt idx="83">
                  <c:v>2373</c:v>
                </c:pt>
                <c:pt idx="84">
                  <c:v>2374</c:v>
                </c:pt>
                <c:pt idx="85">
                  <c:v>2375</c:v>
                </c:pt>
                <c:pt idx="86">
                  <c:v>2376</c:v>
                </c:pt>
                <c:pt idx="87">
                  <c:v>2377</c:v>
                </c:pt>
                <c:pt idx="88">
                  <c:v>2378</c:v>
                </c:pt>
                <c:pt idx="89">
                  <c:v>2379</c:v>
                </c:pt>
                <c:pt idx="90">
                  <c:v>2380</c:v>
                </c:pt>
                <c:pt idx="91">
                  <c:v>2381</c:v>
                </c:pt>
                <c:pt idx="92">
                  <c:v>2382</c:v>
                </c:pt>
                <c:pt idx="93">
                  <c:v>2383</c:v>
                </c:pt>
                <c:pt idx="94">
                  <c:v>2384</c:v>
                </c:pt>
                <c:pt idx="95">
                  <c:v>2385</c:v>
                </c:pt>
                <c:pt idx="96">
                  <c:v>2386</c:v>
                </c:pt>
                <c:pt idx="97">
                  <c:v>2387</c:v>
                </c:pt>
                <c:pt idx="98">
                  <c:v>2388</c:v>
                </c:pt>
                <c:pt idx="99">
                  <c:v>2389</c:v>
                </c:pt>
                <c:pt idx="100">
                  <c:v>2390</c:v>
                </c:pt>
                <c:pt idx="101">
                  <c:v>2391</c:v>
                </c:pt>
                <c:pt idx="102">
                  <c:v>2392</c:v>
                </c:pt>
                <c:pt idx="103">
                  <c:v>2393</c:v>
                </c:pt>
                <c:pt idx="104">
                  <c:v>2394</c:v>
                </c:pt>
                <c:pt idx="105">
                  <c:v>2395</c:v>
                </c:pt>
                <c:pt idx="106">
                  <c:v>2396</c:v>
                </c:pt>
                <c:pt idx="107">
                  <c:v>2397</c:v>
                </c:pt>
                <c:pt idx="108">
                  <c:v>2398</c:v>
                </c:pt>
                <c:pt idx="109">
                  <c:v>2399</c:v>
                </c:pt>
                <c:pt idx="110">
                  <c:v>2400</c:v>
                </c:pt>
                <c:pt idx="111">
                  <c:v>2401</c:v>
                </c:pt>
                <c:pt idx="112">
                  <c:v>2402</c:v>
                </c:pt>
                <c:pt idx="113">
                  <c:v>2403</c:v>
                </c:pt>
                <c:pt idx="114">
                  <c:v>2404</c:v>
                </c:pt>
                <c:pt idx="115">
                  <c:v>2405</c:v>
                </c:pt>
                <c:pt idx="116">
                  <c:v>2406</c:v>
                </c:pt>
                <c:pt idx="117">
                  <c:v>2407</c:v>
                </c:pt>
                <c:pt idx="118">
                  <c:v>2408</c:v>
                </c:pt>
                <c:pt idx="119">
                  <c:v>2409</c:v>
                </c:pt>
                <c:pt idx="120">
                  <c:v>2410</c:v>
                </c:pt>
                <c:pt idx="121">
                  <c:v>2411</c:v>
                </c:pt>
                <c:pt idx="122">
                  <c:v>2412</c:v>
                </c:pt>
                <c:pt idx="123">
                  <c:v>2413</c:v>
                </c:pt>
                <c:pt idx="124">
                  <c:v>2414</c:v>
                </c:pt>
                <c:pt idx="125">
                  <c:v>2415</c:v>
                </c:pt>
                <c:pt idx="126">
                  <c:v>2416</c:v>
                </c:pt>
                <c:pt idx="127">
                  <c:v>2417</c:v>
                </c:pt>
                <c:pt idx="128">
                  <c:v>2418</c:v>
                </c:pt>
                <c:pt idx="129">
                  <c:v>2419</c:v>
                </c:pt>
                <c:pt idx="130">
                  <c:v>2420</c:v>
                </c:pt>
                <c:pt idx="131">
                  <c:v>2421</c:v>
                </c:pt>
                <c:pt idx="132">
                  <c:v>2422</c:v>
                </c:pt>
                <c:pt idx="133">
                  <c:v>2423</c:v>
                </c:pt>
                <c:pt idx="134">
                  <c:v>2424</c:v>
                </c:pt>
                <c:pt idx="135">
                  <c:v>2425</c:v>
                </c:pt>
                <c:pt idx="136">
                  <c:v>2426</c:v>
                </c:pt>
                <c:pt idx="137">
                  <c:v>2427</c:v>
                </c:pt>
                <c:pt idx="138">
                  <c:v>2428</c:v>
                </c:pt>
                <c:pt idx="139">
                  <c:v>2429</c:v>
                </c:pt>
                <c:pt idx="140">
                  <c:v>2430</c:v>
                </c:pt>
                <c:pt idx="141">
                  <c:v>2431</c:v>
                </c:pt>
                <c:pt idx="142">
                  <c:v>2432</c:v>
                </c:pt>
                <c:pt idx="143">
                  <c:v>2433</c:v>
                </c:pt>
                <c:pt idx="144">
                  <c:v>2434</c:v>
                </c:pt>
                <c:pt idx="145">
                  <c:v>2435</c:v>
                </c:pt>
                <c:pt idx="146">
                  <c:v>2436</c:v>
                </c:pt>
                <c:pt idx="147">
                  <c:v>2437</c:v>
                </c:pt>
                <c:pt idx="148">
                  <c:v>2438</c:v>
                </c:pt>
                <c:pt idx="149">
                  <c:v>2439</c:v>
                </c:pt>
                <c:pt idx="150">
                  <c:v>2440</c:v>
                </c:pt>
                <c:pt idx="151">
                  <c:v>2441</c:v>
                </c:pt>
                <c:pt idx="152">
                  <c:v>2442</c:v>
                </c:pt>
                <c:pt idx="153">
                  <c:v>2443</c:v>
                </c:pt>
                <c:pt idx="154">
                  <c:v>2444</c:v>
                </c:pt>
                <c:pt idx="155">
                  <c:v>2445</c:v>
                </c:pt>
                <c:pt idx="156">
                  <c:v>2446</c:v>
                </c:pt>
                <c:pt idx="157">
                  <c:v>2447</c:v>
                </c:pt>
                <c:pt idx="158">
                  <c:v>2448</c:v>
                </c:pt>
                <c:pt idx="159">
                  <c:v>2449</c:v>
                </c:pt>
                <c:pt idx="160">
                  <c:v>2450</c:v>
                </c:pt>
                <c:pt idx="161">
                  <c:v>2451</c:v>
                </c:pt>
                <c:pt idx="162">
                  <c:v>2452</c:v>
                </c:pt>
                <c:pt idx="163">
                  <c:v>2453</c:v>
                </c:pt>
                <c:pt idx="164">
                  <c:v>2454</c:v>
                </c:pt>
                <c:pt idx="165">
                  <c:v>2455</c:v>
                </c:pt>
                <c:pt idx="166">
                  <c:v>2456</c:v>
                </c:pt>
                <c:pt idx="167">
                  <c:v>2457</c:v>
                </c:pt>
                <c:pt idx="168">
                  <c:v>2458</c:v>
                </c:pt>
                <c:pt idx="169">
                  <c:v>2459</c:v>
                </c:pt>
                <c:pt idx="170">
                  <c:v>2460</c:v>
                </c:pt>
                <c:pt idx="171">
                  <c:v>2461</c:v>
                </c:pt>
                <c:pt idx="172">
                  <c:v>2462</c:v>
                </c:pt>
                <c:pt idx="173">
                  <c:v>2463</c:v>
                </c:pt>
                <c:pt idx="174">
                  <c:v>2464</c:v>
                </c:pt>
                <c:pt idx="175">
                  <c:v>2465</c:v>
                </c:pt>
                <c:pt idx="176">
                  <c:v>2466</c:v>
                </c:pt>
                <c:pt idx="177">
                  <c:v>2467</c:v>
                </c:pt>
                <c:pt idx="178">
                  <c:v>2468</c:v>
                </c:pt>
                <c:pt idx="179">
                  <c:v>2469</c:v>
                </c:pt>
                <c:pt idx="180">
                  <c:v>2470</c:v>
                </c:pt>
                <c:pt idx="181">
                  <c:v>2471</c:v>
                </c:pt>
                <c:pt idx="182">
                  <c:v>2472</c:v>
                </c:pt>
                <c:pt idx="183">
                  <c:v>2473</c:v>
                </c:pt>
                <c:pt idx="184">
                  <c:v>2474</c:v>
                </c:pt>
                <c:pt idx="185">
                  <c:v>2475</c:v>
                </c:pt>
                <c:pt idx="186">
                  <c:v>2476</c:v>
                </c:pt>
                <c:pt idx="187">
                  <c:v>2477</c:v>
                </c:pt>
                <c:pt idx="188">
                  <c:v>2478</c:v>
                </c:pt>
                <c:pt idx="189">
                  <c:v>2479</c:v>
                </c:pt>
                <c:pt idx="190">
                  <c:v>2480</c:v>
                </c:pt>
                <c:pt idx="191">
                  <c:v>2481</c:v>
                </c:pt>
                <c:pt idx="192">
                  <c:v>2482</c:v>
                </c:pt>
                <c:pt idx="193">
                  <c:v>2483</c:v>
                </c:pt>
                <c:pt idx="194">
                  <c:v>2484</c:v>
                </c:pt>
                <c:pt idx="195">
                  <c:v>2485</c:v>
                </c:pt>
                <c:pt idx="196">
                  <c:v>2486</c:v>
                </c:pt>
                <c:pt idx="197">
                  <c:v>2487</c:v>
                </c:pt>
                <c:pt idx="198">
                  <c:v>2488</c:v>
                </c:pt>
                <c:pt idx="199">
                  <c:v>2489</c:v>
                </c:pt>
                <c:pt idx="200">
                  <c:v>2490</c:v>
                </c:pt>
                <c:pt idx="201">
                  <c:v>2491</c:v>
                </c:pt>
                <c:pt idx="202">
                  <c:v>2492</c:v>
                </c:pt>
                <c:pt idx="203">
                  <c:v>2493</c:v>
                </c:pt>
                <c:pt idx="204">
                  <c:v>2494</c:v>
                </c:pt>
                <c:pt idx="205">
                  <c:v>2495</c:v>
                </c:pt>
                <c:pt idx="206">
                  <c:v>2496</c:v>
                </c:pt>
                <c:pt idx="207">
                  <c:v>2497</c:v>
                </c:pt>
                <c:pt idx="208">
                  <c:v>2498</c:v>
                </c:pt>
                <c:pt idx="209">
                  <c:v>2499</c:v>
                </c:pt>
                <c:pt idx="210">
                  <c:v>2500</c:v>
                </c:pt>
                <c:pt idx="211">
                  <c:v>2501</c:v>
                </c:pt>
                <c:pt idx="212">
                  <c:v>2502</c:v>
                </c:pt>
                <c:pt idx="213">
                  <c:v>2503</c:v>
                </c:pt>
                <c:pt idx="214">
                  <c:v>2504</c:v>
                </c:pt>
                <c:pt idx="215">
                  <c:v>2505</c:v>
                </c:pt>
                <c:pt idx="216">
                  <c:v>2506</c:v>
                </c:pt>
                <c:pt idx="217">
                  <c:v>2507</c:v>
                </c:pt>
                <c:pt idx="218">
                  <c:v>2508</c:v>
                </c:pt>
                <c:pt idx="219">
                  <c:v>2509</c:v>
                </c:pt>
                <c:pt idx="220">
                  <c:v>2510</c:v>
                </c:pt>
                <c:pt idx="221">
                  <c:v>2511</c:v>
                </c:pt>
                <c:pt idx="222">
                  <c:v>2512</c:v>
                </c:pt>
                <c:pt idx="223">
                  <c:v>2513</c:v>
                </c:pt>
                <c:pt idx="224">
                  <c:v>2514</c:v>
                </c:pt>
                <c:pt idx="225">
                  <c:v>2515</c:v>
                </c:pt>
                <c:pt idx="226">
                  <c:v>2516</c:v>
                </c:pt>
                <c:pt idx="227">
                  <c:v>2517</c:v>
                </c:pt>
                <c:pt idx="228">
                  <c:v>2518</c:v>
                </c:pt>
                <c:pt idx="229">
                  <c:v>2519</c:v>
                </c:pt>
                <c:pt idx="230">
                  <c:v>2520</c:v>
                </c:pt>
                <c:pt idx="231">
                  <c:v>2521</c:v>
                </c:pt>
                <c:pt idx="232">
                  <c:v>2522</c:v>
                </c:pt>
                <c:pt idx="233">
                  <c:v>2523</c:v>
                </c:pt>
                <c:pt idx="234">
                  <c:v>2524</c:v>
                </c:pt>
                <c:pt idx="235">
                  <c:v>2525</c:v>
                </c:pt>
                <c:pt idx="236">
                  <c:v>2526</c:v>
                </c:pt>
                <c:pt idx="237">
                  <c:v>2527</c:v>
                </c:pt>
                <c:pt idx="238">
                  <c:v>2528</c:v>
                </c:pt>
                <c:pt idx="239">
                  <c:v>2529</c:v>
                </c:pt>
                <c:pt idx="240">
                  <c:v>2530</c:v>
                </c:pt>
                <c:pt idx="241">
                  <c:v>2531</c:v>
                </c:pt>
                <c:pt idx="242">
                  <c:v>2532</c:v>
                </c:pt>
              </c:numCache>
            </c:numRef>
          </c:xVal>
          <c:yVal>
            <c:numRef>
              <c:f>Graph!$B$2292:$B$2532</c:f>
              <c:numCache>
                <c:formatCode>General</c:formatCode>
                <c:ptCount val="2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A8-4035-B299-F5001FB55A6C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Graph!$A$2291:$A$2533</c:f>
              <c:numCache>
                <c:formatCode>General</c:formatCode>
                <c:ptCount val="243"/>
                <c:pt idx="0">
                  <c:v>2290</c:v>
                </c:pt>
                <c:pt idx="1">
                  <c:v>2291</c:v>
                </c:pt>
                <c:pt idx="2">
                  <c:v>2292</c:v>
                </c:pt>
                <c:pt idx="3">
                  <c:v>2293</c:v>
                </c:pt>
                <c:pt idx="4">
                  <c:v>2294</c:v>
                </c:pt>
                <c:pt idx="5">
                  <c:v>2295</c:v>
                </c:pt>
                <c:pt idx="6">
                  <c:v>2296</c:v>
                </c:pt>
                <c:pt idx="7">
                  <c:v>2297</c:v>
                </c:pt>
                <c:pt idx="8">
                  <c:v>2298</c:v>
                </c:pt>
                <c:pt idx="9">
                  <c:v>2299</c:v>
                </c:pt>
                <c:pt idx="10">
                  <c:v>2300</c:v>
                </c:pt>
                <c:pt idx="11">
                  <c:v>2301</c:v>
                </c:pt>
                <c:pt idx="12">
                  <c:v>2302</c:v>
                </c:pt>
                <c:pt idx="13">
                  <c:v>2303</c:v>
                </c:pt>
                <c:pt idx="14">
                  <c:v>2304</c:v>
                </c:pt>
                <c:pt idx="15">
                  <c:v>2305</c:v>
                </c:pt>
                <c:pt idx="16">
                  <c:v>2306</c:v>
                </c:pt>
                <c:pt idx="17">
                  <c:v>2307</c:v>
                </c:pt>
                <c:pt idx="18">
                  <c:v>2308</c:v>
                </c:pt>
                <c:pt idx="19">
                  <c:v>2309</c:v>
                </c:pt>
                <c:pt idx="20">
                  <c:v>2310</c:v>
                </c:pt>
                <c:pt idx="21">
                  <c:v>2311</c:v>
                </c:pt>
                <c:pt idx="22">
                  <c:v>2312</c:v>
                </c:pt>
                <c:pt idx="23">
                  <c:v>2313</c:v>
                </c:pt>
                <c:pt idx="24">
                  <c:v>2314</c:v>
                </c:pt>
                <c:pt idx="25">
                  <c:v>2315</c:v>
                </c:pt>
                <c:pt idx="26">
                  <c:v>2316</c:v>
                </c:pt>
                <c:pt idx="27">
                  <c:v>2317</c:v>
                </c:pt>
                <c:pt idx="28">
                  <c:v>2318</c:v>
                </c:pt>
                <c:pt idx="29">
                  <c:v>2319</c:v>
                </c:pt>
                <c:pt idx="30">
                  <c:v>2320</c:v>
                </c:pt>
                <c:pt idx="31">
                  <c:v>2321</c:v>
                </c:pt>
                <c:pt idx="32">
                  <c:v>2322</c:v>
                </c:pt>
                <c:pt idx="33">
                  <c:v>2323</c:v>
                </c:pt>
                <c:pt idx="34">
                  <c:v>2324</c:v>
                </c:pt>
                <c:pt idx="35">
                  <c:v>2325</c:v>
                </c:pt>
                <c:pt idx="36">
                  <c:v>2326</c:v>
                </c:pt>
                <c:pt idx="37">
                  <c:v>2327</c:v>
                </c:pt>
                <c:pt idx="38">
                  <c:v>2328</c:v>
                </c:pt>
                <c:pt idx="39">
                  <c:v>2329</c:v>
                </c:pt>
                <c:pt idx="40">
                  <c:v>2330</c:v>
                </c:pt>
                <c:pt idx="41">
                  <c:v>2331</c:v>
                </c:pt>
                <c:pt idx="42">
                  <c:v>2332</c:v>
                </c:pt>
                <c:pt idx="43">
                  <c:v>2333</c:v>
                </c:pt>
                <c:pt idx="44">
                  <c:v>2334</c:v>
                </c:pt>
                <c:pt idx="45">
                  <c:v>2335</c:v>
                </c:pt>
                <c:pt idx="46">
                  <c:v>2336</c:v>
                </c:pt>
                <c:pt idx="47">
                  <c:v>2337</c:v>
                </c:pt>
                <c:pt idx="48">
                  <c:v>2338</c:v>
                </c:pt>
                <c:pt idx="49">
                  <c:v>2339</c:v>
                </c:pt>
                <c:pt idx="50">
                  <c:v>2340</c:v>
                </c:pt>
                <c:pt idx="51">
                  <c:v>2341</c:v>
                </c:pt>
                <c:pt idx="52">
                  <c:v>2342</c:v>
                </c:pt>
                <c:pt idx="53">
                  <c:v>2343</c:v>
                </c:pt>
                <c:pt idx="54">
                  <c:v>2344</c:v>
                </c:pt>
                <c:pt idx="55">
                  <c:v>2345</c:v>
                </c:pt>
                <c:pt idx="56">
                  <c:v>2346</c:v>
                </c:pt>
                <c:pt idx="57">
                  <c:v>2347</c:v>
                </c:pt>
                <c:pt idx="58">
                  <c:v>2348</c:v>
                </c:pt>
                <c:pt idx="59">
                  <c:v>2349</c:v>
                </c:pt>
                <c:pt idx="60">
                  <c:v>2350</c:v>
                </c:pt>
                <c:pt idx="61">
                  <c:v>2351</c:v>
                </c:pt>
                <c:pt idx="62">
                  <c:v>2352</c:v>
                </c:pt>
                <c:pt idx="63">
                  <c:v>2353</c:v>
                </c:pt>
                <c:pt idx="64">
                  <c:v>2354</c:v>
                </c:pt>
                <c:pt idx="65">
                  <c:v>2355</c:v>
                </c:pt>
                <c:pt idx="66">
                  <c:v>2356</c:v>
                </c:pt>
                <c:pt idx="67">
                  <c:v>2357</c:v>
                </c:pt>
                <c:pt idx="68">
                  <c:v>2358</c:v>
                </c:pt>
                <c:pt idx="69">
                  <c:v>2359</c:v>
                </c:pt>
                <c:pt idx="70">
                  <c:v>2360</c:v>
                </c:pt>
                <c:pt idx="71">
                  <c:v>2361</c:v>
                </c:pt>
                <c:pt idx="72">
                  <c:v>2362</c:v>
                </c:pt>
                <c:pt idx="73">
                  <c:v>2363</c:v>
                </c:pt>
                <c:pt idx="74">
                  <c:v>2364</c:v>
                </c:pt>
                <c:pt idx="75">
                  <c:v>2365</c:v>
                </c:pt>
                <c:pt idx="76">
                  <c:v>2366</c:v>
                </c:pt>
                <c:pt idx="77">
                  <c:v>2367</c:v>
                </c:pt>
                <c:pt idx="78">
                  <c:v>2368</c:v>
                </c:pt>
                <c:pt idx="79">
                  <c:v>2369</c:v>
                </c:pt>
                <c:pt idx="80">
                  <c:v>2370</c:v>
                </c:pt>
                <c:pt idx="81">
                  <c:v>2371</c:v>
                </c:pt>
                <c:pt idx="82">
                  <c:v>2372</c:v>
                </c:pt>
                <c:pt idx="83">
                  <c:v>2373</c:v>
                </c:pt>
                <c:pt idx="84">
                  <c:v>2374</c:v>
                </c:pt>
                <c:pt idx="85">
                  <c:v>2375</c:v>
                </c:pt>
                <c:pt idx="86">
                  <c:v>2376</c:v>
                </c:pt>
                <c:pt idx="87">
                  <c:v>2377</c:v>
                </c:pt>
                <c:pt idx="88">
                  <c:v>2378</c:v>
                </c:pt>
                <c:pt idx="89">
                  <c:v>2379</c:v>
                </c:pt>
                <c:pt idx="90">
                  <c:v>2380</c:v>
                </c:pt>
                <c:pt idx="91">
                  <c:v>2381</c:v>
                </c:pt>
                <c:pt idx="92">
                  <c:v>2382</c:v>
                </c:pt>
                <c:pt idx="93">
                  <c:v>2383</c:v>
                </c:pt>
                <c:pt idx="94">
                  <c:v>2384</c:v>
                </c:pt>
                <c:pt idx="95">
                  <c:v>2385</c:v>
                </c:pt>
                <c:pt idx="96">
                  <c:v>2386</c:v>
                </c:pt>
                <c:pt idx="97">
                  <c:v>2387</c:v>
                </c:pt>
                <c:pt idx="98">
                  <c:v>2388</c:v>
                </c:pt>
                <c:pt idx="99">
                  <c:v>2389</c:v>
                </c:pt>
                <c:pt idx="100">
                  <c:v>2390</c:v>
                </c:pt>
                <c:pt idx="101">
                  <c:v>2391</c:v>
                </c:pt>
                <c:pt idx="102">
                  <c:v>2392</c:v>
                </c:pt>
                <c:pt idx="103">
                  <c:v>2393</c:v>
                </c:pt>
                <c:pt idx="104">
                  <c:v>2394</c:v>
                </c:pt>
                <c:pt idx="105">
                  <c:v>2395</c:v>
                </c:pt>
                <c:pt idx="106">
                  <c:v>2396</c:v>
                </c:pt>
                <c:pt idx="107">
                  <c:v>2397</c:v>
                </c:pt>
                <c:pt idx="108">
                  <c:v>2398</c:v>
                </c:pt>
                <c:pt idx="109">
                  <c:v>2399</c:v>
                </c:pt>
                <c:pt idx="110">
                  <c:v>2400</c:v>
                </c:pt>
                <c:pt idx="111">
                  <c:v>2401</c:v>
                </c:pt>
                <c:pt idx="112">
                  <c:v>2402</c:v>
                </c:pt>
                <c:pt idx="113">
                  <c:v>2403</c:v>
                </c:pt>
                <c:pt idx="114">
                  <c:v>2404</c:v>
                </c:pt>
                <c:pt idx="115">
                  <c:v>2405</c:v>
                </c:pt>
                <c:pt idx="116">
                  <c:v>2406</c:v>
                </c:pt>
                <c:pt idx="117">
                  <c:v>2407</c:v>
                </c:pt>
                <c:pt idx="118">
                  <c:v>2408</c:v>
                </c:pt>
                <c:pt idx="119">
                  <c:v>2409</c:v>
                </c:pt>
                <c:pt idx="120">
                  <c:v>2410</c:v>
                </c:pt>
                <c:pt idx="121">
                  <c:v>2411</c:v>
                </c:pt>
                <c:pt idx="122">
                  <c:v>2412</c:v>
                </c:pt>
                <c:pt idx="123">
                  <c:v>2413</c:v>
                </c:pt>
                <c:pt idx="124">
                  <c:v>2414</c:v>
                </c:pt>
                <c:pt idx="125">
                  <c:v>2415</c:v>
                </c:pt>
                <c:pt idx="126">
                  <c:v>2416</c:v>
                </c:pt>
                <c:pt idx="127">
                  <c:v>2417</c:v>
                </c:pt>
                <c:pt idx="128">
                  <c:v>2418</c:v>
                </c:pt>
                <c:pt idx="129">
                  <c:v>2419</c:v>
                </c:pt>
                <c:pt idx="130">
                  <c:v>2420</c:v>
                </c:pt>
                <c:pt idx="131">
                  <c:v>2421</c:v>
                </c:pt>
                <c:pt idx="132">
                  <c:v>2422</c:v>
                </c:pt>
                <c:pt idx="133">
                  <c:v>2423</c:v>
                </c:pt>
                <c:pt idx="134">
                  <c:v>2424</c:v>
                </c:pt>
                <c:pt idx="135">
                  <c:v>2425</c:v>
                </c:pt>
                <c:pt idx="136">
                  <c:v>2426</c:v>
                </c:pt>
                <c:pt idx="137">
                  <c:v>2427</c:v>
                </c:pt>
                <c:pt idx="138">
                  <c:v>2428</c:v>
                </c:pt>
                <c:pt idx="139">
                  <c:v>2429</c:v>
                </c:pt>
                <c:pt idx="140">
                  <c:v>2430</c:v>
                </c:pt>
                <c:pt idx="141">
                  <c:v>2431</c:v>
                </c:pt>
                <c:pt idx="142">
                  <c:v>2432</c:v>
                </c:pt>
                <c:pt idx="143">
                  <c:v>2433</c:v>
                </c:pt>
                <c:pt idx="144">
                  <c:v>2434</c:v>
                </c:pt>
                <c:pt idx="145">
                  <c:v>2435</c:v>
                </c:pt>
                <c:pt idx="146">
                  <c:v>2436</c:v>
                </c:pt>
                <c:pt idx="147">
                  <c:v>2437</c:v>
                </c:pt>
                <c:pt idx="148">
                  <c:v>2438</c:v>
                </c:pt>
                <c:pt idx="149">
                  <c:v>2439</c:v>
                </c:pt>
                <c:pt idx="150">
                  <c:v>2440</c:v>
                </c:pt>
                <c:pt idx="151">
                  <c:v>2441</c:v>
                </c:pt>
                <c:pt idx="152">
                  <c:v>2442</c:v>
                </c:pt>
                <c:pt idx="153">
                  <c:v>2443</c:v>
                </c:pt>
                <c:pt idx="154">
                  <c:v>2444</c:v>
                </c:pt>
                <c:pt idx="155">
                  <c:v>2445</c:v>
                </c:pt>
                <c:pt idx="156">
                  <c:v>2446</c:v>
                </c:pt>
                <c:pt idx="157">
                  <c:v>2447</c:v>
                </c:pt>
                <c:pt idx="158">
                  <c:v>2448</c:v>
                </c:pt>
                <c:pt idx="159">
                  <c:v>2449</c:v>
                </c:pt>
                <c:pt idx="160">
                  <c:v>2450</c:v>
                </c:pt>
                <c:pt idx="161">
                  <c:v>2451</c:v>
                </c:pt>
                <c:pt idx="162">
                  <c:v>2452</c:v>
                </c:pt>
                <c:pt idx="163">
                  <c:v>2453</c:v>
                </c:pt>
                <c:pt idx="164">
                  <c:v>2454</c:v>
                </c:pt>
                <c:pt idx="165">
                  <c:v>2455</c:v>
                </c:pt>
                <c:pt idx="166">
                  <c:v>2456</c:v>
                </c:pt>
                <c:pt idx="167">
                  <c:v>2457</c:v>
                </c:pt>
                <c:pt idx="168">
                  <c:v>2458</c:v>
                </c:pt>
                <c:pt idx="169">
                  <c:v>2459</c:v>
                </c:pt>
                <c:pt idx="170">
                  <c:v>2460</c:v>
                </c:pt>
                <c:pt idx="171">
                  <c:v>2461</c:v>
                </c:pt>
                <c:pt idx="172">
                  <c:v>2462</c:v>
                </c:pt>
                <c:pt idx="173">
                  <c:v>2463</c:v>
                </c:pt>
                <c:pt idx="174">
                  <c:v>2464</c:v>
                </c:pt>
                <c:pt idx="175">
                  <c:v>2465</c:v>
                </c:pt>
                <c:pt idx="176">
                  <c:v>2466</c:v>
                </c:pt>
                <c:pt idx="177">
                  <c:v>2467</c:v>
                </c:pt>
                <c:pt idx="178">
                  <c:v>2468</c:v>
                </c:pt>
                <c:pt idx="179">
                  <c:v>2469</c:v>
                </c:pt>
                <c:pt idx="180">
                  <c:v>2470</c:v>
                </c:pt>
                <c:pt idx="181">
                  <c:v>2471</c:v>
                </c:pt>
                <c:pt idx="182">
                  <c:v>2472</c:v>
                </c:pt>
                <c:pt idx="183">
                  <c:v>2473</c:v>
                </c:pt>
                <c:pt idx="184">
                  <c:v>2474</c:v>
                </c:pt>
                <c:pt idx="185">
                  <c:v>2475</c:v>
                </c:pt>
                <c:pt idx="186">
                  <c:v>2476</c:v>
                </c:pt>
                <c:pt idx="187">
                  <c:v>2477</c:v>
                </c:pt>
                <c:pt idx="188">
                  <c:v>2478</c:v>
                </c:pt>
                <c:pt idx="189">
                  <c:v>2479</c:v>
                </c:pt>
                <c:pt idx="190">
                  <c:v>2480</c:v>
                </c:pt>
                <c:pt idx="191">
                  <c:v>2481</c:v>
                </c:pt>
                <c:pt idx="192">
                  <c:v>2482</c:v>
                </c:pt>
                <c:pt idx="193">
                  <c:v>2483</c:v>
                </c:pt>
                <c:pt idx="194">
                  <c:v>2484</c:v>
                </c:pt>
                <c:pt idx="195">
                  <c:v>2485</c:v>
                </c:pt>
                <c:pt idx="196">
                  <c:v>2486</c:v>
                </c:pt>
                <c:pt idx="197">
                  <c:v>2487</c:v>
                </c:pt>
                <c:pt idx="198">
                  <c:v>2488</c:v>
                </c:pt>
                <c:pt idx="199">
                  <c:v>2489</c:v>
                </c:pt>
                <c:pt idx="200">
                  <c:v>2490</c:v>
                </c:pt>
                <c:pt idx="201">
                  <c:v>2491</c:v>
                </c:pt>
                <c:pt idx="202">
                  <c:v>2492</c:v>
                </c:pt>
                <c:pt idx="203">
                  <c:v>2493</c:v>
                </c:pt>
                <c:pt idx="204">
                  <c:v>2494</c:v>
                </c:pt>
                <c:pt idx="205">
                  <c:v>2495</c:v>
                </c:pt>
                <c:pt idx="206">
                  <c:v>2496</c:v>
                </c:pt>
                <c:pt idx="207">
                  <c:v>2497</c:v>
                </c:pt>
                <c:pt idx="208">
                  <c:v>2498</c:v>
                </c:pt>
                <c:pt idx="209">
                  <c:v>2499</c:v>
                </c:pt>
                <c:pt idx="210">
                  <c:v>2500</c:v>
                </c:pt>
                <c:pt idx="211">
                  <c:v>2501</c:v>
                </c:pt>
                <c:pt idx="212">
                  <c:v>2502</c:v>
                </c:pt>
                <c:pt idx="213">
                  <c:v>2503</c:v>
                </c:pt>
                <c:pt idx="214">
                  <c:v>2504</c:v>
                </c:pt>
                <c:pt idx="215">
                  <c:v>2505</c:v>
                </c:pt>
                <c:pt idx="216">
                  <c:v>2506</c:v>
                </c:pt>
                <c:pt idx="217">
                  <c:v>2507</c:v>
                </c:pt>
                <c:pt idx="218">
                  <c:v>2508</c:v>
                </c:pt>
                <c:pt idx="219">
                  <c:v>2509</c:v>
                </c:pt>
                <c:pt idx="220">
                  <c:v>2510</c:v>
                </c:pt>
                <c:pt idx="221">
                  <c:v>2511</c:v>
                </c:pt>
                <c:pt idx="222">
                  <c:v>2512</c:v>
                </c:pt>
                <c:pt idx="223">
                  <c:v>2513</c:v>
                </c:pt>
                <c:pt idx="224">
                  <c:v>2514</c:v>
                </c:pt>
                <c:pt idx="225">
                  <c:v>2515</c:v>
                </c:pt>
                <c:pt idx="226">
                  <c:v>2516</c:v>
                </c:pt>
                <c:pt idx="227">
                  <c:v>2517</c:v>
                </c:pt>
                <c:pt idx="228">
                  <c:v>2518</c:v>
                </c:pt>
                <c:pt idx="229">
                  <c:v>2519</c:v>
                </c:pt>
                <c:pt idx="230">
                  <c:v>2520</c:v>
                </c:pt>
                <c:pt idx="231">
                  <c:v>2521</c:v>
                </c:pt>
                <c:pt idx="232">
                  <c:v>2522</c:v>
                </c:pt>
                <c:pt idx="233">
                  <c:v>2523</c:v>
                </c:pt>
                <c:pt idx="234">
                  <c:v>2524</c:v>
                </c:pt>
                <c:pt idx="235">
                  <c:v>2525</c:v>
                </c:pt>
                <c:pt idx="236">
                  <c:v>2526</c:v>
                </c:pt>
                <c:pt idx="237">
                  <c:v>2527</c:v>
                </c:pt>
                <c:pt idx="238">
                  <c:v>2528</c:v>
                </c:pt>
                <c:pt idx="239">
                  <c:v>2529</c:v>
                </c:pt>
                <c:pt idx="240">
                  <c:v>2530</c:v>
                </c:pt>
                <c:pt idx="241">
                  <c:v>2531</c:v>
                </c:pt>
                <c:pt idx="242">
                  <c:v>2532</c:v>
                </c:pt>
              </c:numCache>
            </c:numRef>
          </c:xVal>
          <c:yVal>
            <c:numRef>
              <c:f>Graph!$C$2292:$C$2532</c:f>
              <c:numCache>
                <c:formatCode>General</c:formatCode>
                <c:ptCount val="241"/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A8-4035-B299-F5001FB55A6C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Graph!$A$2291:$A$2533</c:f>
              <c:numCache>
                <c:formatCode>General</c:formatCode>
                <c:ptCount val="243"/>
                <c:pt idx="0">
                  <c:v>2290</c:v>
                </c:pt>
                <c:pt idx="1">
                  <c:v>2291</c:v>
                </c:pt>
                <c:pt idx="2">
                  <c:v>2292</c:v>
                </c:pt>
                <c:pt idx="3">
                  <c:v>2293</c:v>
                </c:pt>
                <c:pt idx="4">
                  <c:v>2294</c:v>
                </c:pt>
                <c:pt idx="5">
                  <c:v>2295</c:v>
                </c:pt>
                <c:pt idx="6">
                  <c:v>2296</c:v>
                </c:pt>
                <c:pt idx="7">
                  <c:v>2297</c:v>
                </c:pt>
                <c:pt idx="8">
                  <c:v>2298</c:v>
                </c:pt>
                <c:pt idx="9">
                  <c:v>2299</c:v>
                </c:pt>
                <c:pt idx="10">
                  <c:v>2300</c:v>
                </c:pt>
                <c:pt idx="11">
                  <c:v>2301</c:v>
                </c:pt>
                <c:pt idx="12">
                  <c:v>2302</c:v>
                </c:pt>
                <c:pt idx="13">
                  <c:v>2303</c:v>
                </c:pt>
                <c:pt idx="14">
                  <c:v>2304</c:v>
                </c:pt>
                <c:pt idx="15">
                  <c:v>2305</c:v>
                </c:pt>
                <c:pt idx="16">
                  <c:v>2306</c:v>
                </c:pt>
                <c:pt idx="17">
                  <c:v>2307</c:v>
                </c:pt>
                <c:pt idx="18">
                  <c:v>2308</c:v>
                </c:pt>
                <c:pt idx="19">
                  <c:v>2309</c:v>
                </c:pt>
                <c:pt idx="20">
                  <c:v>2310</c:v>
                </c:pt>
                <c:pt idx="21">
                  <c:v>2311</c:v>
                </c:pt>
                <c:pt idx="22">
                  <c:v>2312</c:v>
                </c:pt>
                <c:pt idx="23">
                  <c:v>2313</c:v>
                </c:pt>
                <c:pt idx="24">
                  <c:v>2314</c:v>
                </c:pt>
                <c:pt idx="25">
                  <c:v>2315</c:v>
                </c:pt>
                <c:pt idx="26">
                  <c:v>2316</c:v>
                </c:pt>
                <c:pt idx="27">
                  <c:v>2317</c:v>
                </c:pt>
                <c:pt idx="28">
                  <c:v>2318</c:v>
                </c:pt>
                <c:pt idx="29">
                  <c:v>2319</c:v>
                </c:pt>
                <c:pt idx="30">
                  <c:v>2320</c:v>
                </c:pt>
                <c:pt idx="31">
                  <c:v>2321</c:v>
                </c:pt>
                <c:pt idx="32">
                  <c:v>2322</c:v>
                </c:pt>
                <c:pt idx="33">
                  <c:v>2323</c:v>
                </c:pt>
                <c:pt idx="34">
                  <c:v>2324</c:v>
                </c:pt>
                <c:pt idx="35">
                  <c:v>2325</c:v>
                </c:pt>
                <c:pt idx="36">
                  <c:v>2326</c:v>
                </c:pt>
                <c:pt idx="37">
                  <c:v>2327</c:v>
                </c:pt>
                <c:pt idx="38">
                  <c:v>2328</c:v>
                </c:pt>
                <c:pt idx="39">
                  <c:v>2329</c:v>
                </c:pt>
                <c:pt idx="40">
                  <c:v>2330</c:v>
                </c:pt>
                <c:pt idx="41">
                  <c:v>2331</c:v>
                </c:pt>
                <c:pt idx="42">
                  <c:v>2332</c:v>
                </c:pt>
                <c:pt idx="43">
                  <c:v>2333</c:v>
                </c:pt>
                <c:pt idx="44">
                  <c:v>2334</c:v>
                </c:pt>
                <c:pt idx="45">
                  <c:v>2335</c:v>
                </c:pt>
                <c:pt idx="46">
                  <c:v>2336</c:v>
                </c:pt>
                <c:pt idx="47">
                  <c:v>2337</c:v>
                </c:pt>
                <c:pt idx="48">
                  <c:v>2338</c:v>
                </c:pt>
                <c:pt idx="49">
                  <c:v>2339</c:v>
                </c:pt>
                <c:pt idx="50">
                  <c:v>2340</c:v>
                </c:pt>
                <c:pt idx="51">
                  <c:v>2341</c:v>
                </c:pt>
                <c:pt idx="52">
                  <c:v>2342</c:v>
                </c:pt>
                <c:pt idx="53">
                  <c:v>2343</c:v>
                </c:pt>
                <c:pt idx="54">
                  <c:v>2344</c:v>
                </c:pt>
                <c:pt idx="55">
                  <c:v>2345</c:v>
                </c:pt>
                <c:pt idx="56">
                  <c:v>2346</c:v>
                </c:pt>
                <c:pt idx="57">
                  <c:v>2347</c:v>
                </c:pt>
                <c:pt idx="58">
                  <c:v>2348</c:v>
                </c:pt>
                <c:pt idx="59">
                  <c:v>2349</c:v>
                </c:pt>
                <c:pt idx="60">
                  <c:v>2350</c:v>
                </c:pt>
                <c:pt idx="61">
                  <c:v>2351</c:v>
                </c:pt>
                <c:pt idx="62">
                  <c:v>2352</c:v>
                </c:pt>
                <c:pt idx="63">
                  <c:v>2353</c:v>
                </c:pt>
                <c:pt idx="64">
                  <c:v>2354</c:v>
                </c:pt>
                <c:pt idx="65">
                  <c:v>2355</c:v>
                </c:pt>
                <c:pt idx="66">
                  <c:v>2356</c:v>
                </c:pt>
                <c:pt idx="67">
                  <c:v>2357</c:v>
                </c:pt>
                <c:pt idx="68">
                  <c:v>2358</c:v>
                </c:pt>
                <c:pt idx="69">
                  <c:v>2359</c:v>
                </c:pt>
                <c:pt idx="70">
                  <c:v>2360</c:v>
                </c:pt>
                <c:pt idx="71">
                  <c:v>2361</c:v>
                </c:pt>
                <c:pt idx="72">
                  <c:v>2362</c:v>
                </c:pt>
                <c:pt idx="73">
                  <c:v>2363</c:v>
                </c:pt>
                <c:pt idx="74">
                  <c:v>2364</c:v>
                </c:pt>
                <c:pt idx="75">
                  <c:v>2365</c:v>
                </c:pt>
                <c:pt idx="76">
                  <c:v>2366</c:v>
                </c:pt>
                <c:pt idx="77">
                  <c:v>2367</c:v>
                </c:pt>
                <c:pt idx="78">
                  <c:v>2368</c:v>
                </c:pt>
                <c:pt idx="79">
                  <c:v>2369</c:v>
                </c:pt>
                <c:pt idx="80">
                  <c:v>2370</c:v>
                </c:pt>
                <c:pt idx="81">
                  <c:v>2371</c:v>
                </c:pt>
                <c:pt idx="82">
                  <c:v>2372</c:v>
                </c:pt>
                <c:pt idx="83">
                  <c:v>2373</c:v>
                </c:pt>
                <c:pt idx="84">
                  <c:v>2374</c:v>
                </c:pt>
                <c:pt idx="85">
                  <c:v>2375</c:v>
                </c:pt>
                <c:pt idx="86">
                  <c:v>2376</c:v>
                </c:pt>
                <c:pt idx="87">
                  <c:v>2377</c:v>
                </c:pt>
                <c:pt idx="88">
                  <c:v>2378</c:v>
                </c:pt>
                <c:pt idx="89">
                  <c:v>2379</c:v>
                </c:pt>
                <c:pt idx="90">
                  <c:v>2380</c:v>
                </c:pt>
                <c:pt idx="91">
                  <c:v>2381</c:v>
                </c:pt>
                <c:pt idx="92">
                  <c:v>2382</c:v>
                </c:pt>
                <c:pt idx="93">
                  <c:v>2383</c:v>
                </c:pt>
                <c:pt idx="94">
                  <c:v>2384</c:v>
                </c:pt>
                <c:pt idx="95">
                  <c:v>2385</c:v>
                </c:pt>
                <c:pt idx="96">
                  <c:v>2386</c:v>
                </c:pt>
                <c:pt idx="97">
                  <c:v>2387</c:v>
                </c:pt>
                <c:pt idx="98">
                  <c:v>2388</c:v>
                </c:pt>
                <c:pt idx="99">
                  <c:v>2389</c:v>
                </c:pt>
                <c:pt idx="100">
                  <c:v>2390</c:v>
                </c:pt>
                <c:pt idx="101">
                  <c:v>2391</c:v>
                </c:pt>
                <c:pt idx="102">
                  <c:v>2392</c:v>
                </c:pt>
                <c:pt idx="103">
                  <c:v>2393</c:v>
                </c:pt>
                <c:pt idx="104">
                  <c:v>2394</c:v>
                </c:pt>
                <c:pt idx="105">
                  <c:v>2395</c:v>
                </c:pt>
                <c:pt idx="106">
                  <c:v>2396</c:v>
                </c:pt>
                <c:pt idx="107">
                  <c:v>2397</c:v>
                </c:pt>
                <c:pt idx="108">
                  <c:v>2398</c:v>
                </c:pt>
                <c:pt idx="109">
                  <c:v>2399</c:v>
                </c:pt>
                <c:pt idx="110">
                  <c:v>2400</c:v>
                </c:pt>
                <c:pt idx="111">
                  <c:v>2401</c:v>
                </c:pt>
                <c:pt idx="112">
                  <c:v>2402</c:v>
                </c:pt>
                <c:pt idx="113">
                  <c:v>2403</c:v>
                </c:pt>
                <c:pt idx="114">
                  <c:v>2404</c:v>
                </c:pt>
                <c:pt idx="115">
                  <c:v>2405</c:v>
                </c:pt>
                <c:pt idx="116">
                  <c:v>2406</c:v>
                </c:pt>
                <c:pt idx="117">
                  <c:v>2407</c:v>
                </c:pt>
                <c:pt idx="118">
                  <c:v>2408</c:v>
                </c:pt>
                <c:pt idx="119">
                  <c:v>2409</c:v>
                </c:pt>
                <c:pt idx="120">
                  <c:v>2410</c:v>
                </c:pt>
                <c:pt idx="121">
                  <c:v>2411</c:v>
                </c:pt>
                <c:pt idx="122">
                  <c:v>2412</c:v>
                </c:pt>
                <c:pt idx="123">
                  <c:v>2413</c:v>
                </c:pt>
                <c:pt idx="124">
                  <c:v>2414</c:v>
                </c:pt>
                <c:pt idx="125">
                  <c:v>2415</c:v>
                </c:pt>
                <c:pt idx="126">
                  <c:v>2416</c:v>
                </c:pt>
                <c:pt idx="127">
                  <c:v>2417</c:v>
                </c:pt>
                <c:pt idx="128">
                  <c:v>2418</c:v>
                </c:pt>
                <c:pt idx="129">
                  <c:v>2419</c:v>
                </c:pt>
                <c:pt idx="130">
                  <c:v>2420</c:v>
                </c:pt>
                <c:pt idx="131">
                  <c:v>2421</c:v>
                </c:pt>
                <c:pt idx="132">
                  <c:v>2422</c:v>
                </c:pt>
                <c:pt idx="133">
                  <c:v>2423</c:v>
                </c:pt>
                <c:pt idx="134">
                  <c:v>2424</c:v>
                </c:pt>
                <c:pt idx="135">
                  <c:v>2425</c:v>
                </c:pt>
                <c:pt idx="136">
                  <c:v>2426</c:v>
                </c:pt>
                <c:pt idx="137">
                  <c:v>2427</c:v>
                </c:pt>
                <c:pt idx="138">
                  <c:v>2428</c:v>
                </c:pt>
                <c:pt idx="139">
                  <c:v>2429</c:v>
                </c:pt>
                <c:pt idx="140">
                  <c:v>2430</c:v>
                </c:pt>
                <c:pt idx="141">
                  <c:v>2431</c:v>
                </c:pt>
                <c:pt idx="142">
                  <c:v>2432</c:v>
                </c:pt>
                <c:pt idx="143">
                  <c:v>2433</c:v>
                </c:pt>
                <c:pt idx="144">
                  <c:v>2434</c:v>
                </c:pt>
                <c:pt idx="145">
                  <c:v>2435</c:v>
                </c:pt>
                <c:pt idx="146">
                  <c:v>2436</c:v>
                </c:pt>
                <c:pt idx="147">
                  <c:v>2437</c:v>
                </c:pt>
                <c:pt idx="148">
                  <c:v>2438</c:v>
                </c:pt>
                <c:pt idx="149">
                  <c:v>2439</c:v>
                </c:pt>
                <c:pt idx="150">
                  <c:v>2440</c:v>
                </c:pt>
                <c:pt idx="151">
                  <c:v>2441</c:v>
                </c:pt>
                <c:pt idx="152">
                  <c:v>2442</c:v>
                </c:pt>
                <c:pt idx="153">
                  <c:v>2443</c:v>
                </c:pt>
                <c:pt idx="154">
                  <c:v>2444</c:v>
                </c:pt>
                <c:pt idx="155">
                  <c:v>2445</c:v>
                </c:pt>
                <c:pt idx="156">
                  <c:v>2446</c:v>
                </c:pt>
                <c:pt idx="157">
                  <c:v>2447</c:v>
                </c:pt>
                <c:pt idx="158">
                  <c:v>2448</c:v>
                </c:pt>
                <c:pt idx="159">
                  <c:v>2449</c:v>
                </c:pt>
                <c:pt idx="160">
                  <c:v>2450</c:v>
                </c:pt>
                <c:pt idx="161">
                  <c:v>2451</c:v>
                </c:pt>
                <c:pt idx="162">
                  <c:v>2452</c:v>
                </c:pt>
                <c:pt idx="163">
                  <c:v>2453</c:v>
                </c:pt>
                <c:pt idx="164">
                  <c:v>2454</c:v>
                </c:pt>
                <c:pt idx="165">
                  <c:v>2455</c:v>
                </c:pt>
                <c:pt idx="166">
                  <c:v>2456</c:v>
                </c:pt>
                <c:pt idx="167">
                  <c:v>2457</c:v>
                </c:pt>
                <c:pt idx="168">
                  <c:v>2458</c:v>
                </c:pt>
                <c:pt idx="169">
                  <c:v>2459</c:v>
                </c:pt>
                <c:pt idx="170">
                  <c:v>2460</c:v>
                </c:pt>
                <c:pt idx="171">
                  <c:v>2461</c:v>
                </c:pt>
                <c:pt idx="172">
                  <c:v>2462</c:v>
                </c:pt>
                <c:pt idx="173">
                  <c:v>2463</c:v>
                </c:pt>
                <c:pt idx="174">
                  <c:v>2464</c:v>
                </c:pt>
                <c:pt idx="175">
                  <c:v>2465</c:v>
                </c:pt>
                <c:pt idx="176">
                  <c:v>2466</c:v>
                </c:pt>
                <c:pt idx="177">
                  <c:v>2467</c:v>
                </c:pt>
                <c:pt idx="178">
                  <c:v>2468</c:v>
                </c:pt>
                <c:pt idx="179">
                  <c:v>2469</c:v>
                </c:pt>
                <c:pt idx="180">
                  <c:v>2470</c:v>
                </c:pt>
                <c:pt idx="181">
                  <c:v>2471</c:v>
                </c:pt>
                <c:pt idx="182">
                  <c:v>2472</c:v>
                </c:pt>
                <c:pt idx="183">
                  <c:v>2473</c:v>
                </c:pt>
                <c:pt idx="184">
                  <c:v>2474</c:v>
                </c:pt>
                <c:pt idx="185">
                  <c:v>2475</c:v>
                </c:pt>
                <c:pt idx="186">
                  <c:v>2476</c:v>
                </c:pt>
                <c:pt idx="187">
                  <c:v>2477</c:v>
                </c:pt>
                <c:pt idx="188">
                  <c:v>2478</c:v>
                </c:pt>
                <c:pt idx="189">
                  <c:v>2479</c:v>
                </c:pt>
                <c:pt idx="190">
                  <c:v>2480</c:v>
                </c:pt>
                <c:pt idx="191">
                  <c:v>2481</c:v>
                </c:pt>
                <c:pt idx="192">
                  <c:v>2482</c:v>
                </c:pt>
                <c:pt idx="193">
                  <c:v>2483</c:v>
                </c:pt>
                <c:pt idx="194">
                  <c:v>2484</c:v>
                </c:pt>
                <c:pt idx="195">
                  <c:v>2485</c:v>
                </c:pt>
                <c:pt idx="196">
                  <c:v>2486</c:v>
                </c:pt>
                <c:pt idx="197">
                  <c:v>2487</c:v>
                </c:pt>
                <c:pt idx="198">
                  <c:v>2488</c:v>
                </c:pt>
                <c:pt idx="199">
                  <c:v>2489</c:v>
                </c:pt>
                <c:pt idx="200">
                  <c:v>2490</c:v>
                </c:pt>
                <c:pt idx="201">
                  <c:v>2491</c:v>
                </c:pt>
                <c:pt idx="202">
                  <c:v>2492</c:v>
                </c:pt>
                <c:pt idx="203">
                  <c:v>2493</c:v>
                </c:pt>
                <c:pt idx="204">
                  <c:v>2494</c:v>
                </c:pt>
                <c:pt idx="205">
                  <c:v>2495</c:v>
                </c:pt>
                <c:pt idx="206">
                  <c:v>2496</c:v>
                </c:pt>
                <c:pt idx="207">
                  <c:v>2497</c:v>
                </c:pt>
                <c:pt idx="208">
                  <c:v>2498</c:v>
                </c:pt>
                <c:pt idx="209">
                  <c:v>2499</c:v>
                </c:pt>
                <c:pt idx="210">
                  <c:v>2500</c:v>
                </c:pt>
                <c:pt idx="211">
                  <c:v>2501</c:v>
                </c:pt>
                <c:pt idx="212">
                  <c:v>2502</c:v>
                </c:pt>
                <c:pt idx="213">
                  <c:v>2503</c:v>
                </c:pt>
                <c:pt idx="214">
                  <c:v>2504</c:v>
                </c:pt>
                <c:pt idx="215">
                  <c:v>2505</c:v>
                </c:pt>
                <c:pt idx="216">
                  <c:v>2506</c:v>
                </c:pt>
                <c:pt idx="217">
                  <c:v>2507</c:v>
                </c:pt>
                <c:pt idx="218">
                  <c:v>2508</c:v>
                </c:pt>
                <c:pt idx="219">
                  <c:v>2509</c:v>
                </c:pt>
                <c:pt idx="220">
                  <c:v>2510</c:v>
                </c:pt>
                <c:pt idx="221">
                  <c:v>2511</c:v>
                </c:pt>
                <c:pt idx="222">
                  <c:v>2512</c:v>
                </c:pt>
                <c:pt idx="223">
                  <c:v>2513</c:v>
                </c:pt>
                <c:pt idx="224">
                  <c:v>2514</c:v>
                </c:pt>
                <c:pt idx="225">
                  <c:v>2515</c:v>
                </c:pt>
                <c:pt idx="226">
                  <c:v>2516</c:v>
                </c:pt>
                <c:pt idx="227">
                  <c:v>2517</c:v>
                </c:pt>
                <c:pt idx="228">
                  <c:v>2518</c:v>
                </c:pt>
                <c:pt idx="229">
                  <c:v>2519</c:v>
                </c:pt>
                <c:pt idx="230">
                  <c:v>2520</c:v>
                </c:pt>
                <c:pt idx="231">
                  <c:v>2521</c:v>
                </c:pt>
                <c:pt idx="232">
                  <c:v>2522</c:v>
                </c:pt>
                <c:pt idx="233">
                  <c:v>2523</c:v>
                </c:pt>
                <c:pt idx="234">
                  <c:v>2524</c:v>
                </c:pt>
                <c:pt idx="235">
                  <c:v>2525</c:v>
                </c:pt>
                <c:pt idx="236">
                  <c:v>2526</c:v>
                </c:pt>
                <c:pt idx="237">
                  <c:v>2527</c:v>
                </c:pt>
                <c:pt idx="238">
                  <c:v>2528</c:v>
                </c:pt>
                <c:pt idx="239">
                  <c:v>2529</c:v>
                </c:pt>
                <c:pt idx="240">
                  <c:v>2530</c:v>
                </c:pt>
                <c:pt idx="241">
                  <c:v>2531</c:v>
                </c:pt>
                <c:pt idx="242">
                  <c:v>2532</c:v>
                </c:pt>
              </c:numCache>
            </c:numRef>
          </c:xVal>
          <c:yVal>
            <c:numRef>
              <c:f>Graph!$E$2292:$E$2532</c:f>
              <c:numCache>
                <c:formatCode>General</c:formatCode>
                <c:ptCount val="241"/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A8-4035-B299-F5001FB55A6C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Graph!$A$2291:$A$2533</c:f>
              <c:numCache>
                <c:formatCode>General</c:formatCode>
                <c:ptCount val="243"/>
                <c:pt idx="0">
                  <c:v>2290</c:v>
                </c:pt>
                <c:pt idx="1">
                  <c:v>2291</c:v>
                </c:pt>
                <c:pt idx="2">
                  <c:v>2292</c:v>
                </c:pt>
                <c:pt idx="3">
                  <c:v>2293</c:v>
                </c:pt>
                <c:pt idx="4">
                  <c:v>2294</c:v>
                </c:pt>
                <c:pt idx="5">
                  <c:v>2295</c:v>
                </c:pt>
                <c:pt idx="6">
                  <c:v>2296</c:v>
                </c:pt>
                <c:pt idx="7">
                  <c:v>2297</c:v>
                </c:pt>
                <c:pt idx="8">
                  <c:v>2298</c:v>
                </c:pt>
                <c:pt idx="9">
                  <c:v>2299</c:v>
                </c:pt>
                <c:pt idx="10">
                  <c:v>2300</c:v>
                </c:pt>
                <c:pt idx="11">
                  <c:v>2301</c:v>
                </c:pt>
                <c:pt idx="12">
                  <c:v>2302</c:v>
                </c:pt>
                <c:pt idx="13">
                  <c:v>2303</c:v>
                </c:pt>
                <c:pt idx="14">
                  <c:v>2304</c:v>
                </c:pt>
                <c:pt idx="15">
                  <c:v>2305</c:v>
                </c:pt>
                <c:pt idx="16">
                  <c:v>2306</c:v>
                </c:pt>
                <c:pt idx="17">
                  <c:v>2307</c:v>
                </c:pt>
                <c:pt idx="18">
                  <c:v>2308</c:v>
                </c:pt>
                <c:pt idx="19">
                  <c:v>2309</c:v>
                </c:pt>
                <c:pt idx="20">
                  <c:v>2310</c:v>
                </c:pt>
                <c:pt idx="21">
                  <c:v>2311</c:v>
                </c:pt>
                <c:pt idx="22">
                  <c:v>2312</c:v>
                </c:pt>
                <c:pt idx="23">
                  <c:v>2313</c:v>
                </c:pt>
                <c:pt idx="24">
                  <c:v>2314</c:v>
                </c:pt>
                <c:pt idx="25">
                  <c:v>2315</c:v>
                </c:pt>
                <c:pt idx="26">
                  <c:v>2316</c:v>
                </c:pt>
                <c:pt idx="27">
                  <c:v>2317</c:v>
                </c:pt>
                <c:pt idx="28">
                  <c:v>2318</c:v>
                </c:pt>
                <c:pt idx="29">
                  <c:v>2319</c:v>
                </c:pt>
                <c:pt idx="30">
                  <c:v>2320</c:v>
                </c:pt>
                <c:pt idx="31">
                  <c:v>2321</c:v>
                </c:pt>
                <c:pt idx="32">
                  <c:v>2322</c:v>
                </c:pt>
                <c:pt idx="33">
                  <c:v>2323</c:v>
                </c:pt>
                <c:pt idx="34">
                  <c:v>2324</c:v>
                </c:pt>
                <c:pt idx="35">
                  <c:v>2325</c:v>
                </c:pt>
                <c:pt idx="36">
                  <c:v>2326</c:v>
                </c:pt>
                <c:pt idx="37">
                  <c:v>2327</c:v>
                </c:pt>
                <c:pt idx="38">
                  <c:v>2328</c:v>
                </c:pt>
                <c:pt idx="39">
                  <c:v>2329</c:v>
                </c:pt>
                <c:pt idx="40">
                  <c:v>2330</c:v>
                </c:pt>
                <c:pt idx="41">
                  <c:v>2331</c:v>
                </c:pt>
                <c:pt idx="42">
                  <c:v>2332</c:v>
                </c:pt>
                <c:pt idx="43">
                  <c:v>2333</c:v>
                </c:pt>
                <c:pt idx="44">
                  <c:v>2334</c:v>
                </c:pt>
                <c:pt idx="45">
                  <c:v>2335</c:v>
                </c:pt>
                <c:pt idx="46">
                  <c:v>2336</c:v>
                </c:pt>
                <c:pt idx="47">
                  <c:v>2337</c:v>
                </c:pt>
                <c:pt idx="48">
                  <c:v>2338</c:v>
                </c:pt>
                <c:pt idx="49">
                  <c:v>2339</c:v>
                </c:pt>
                <c:pt idx="50">
                  <c:v>2340</c:v>
                </c:pt>
                <c:pt idx="51">
                  <c:v>2341</c:v>
                </c:pt>
                <c:pt idx="52">
                  <c:v>2342</c:v>
                </c:pt>
                <c:pt idx="53">
                  <c:v>2343</c:v>
                </c:pt>
                <c:pt idx="54">
                  <c:v>2344</c:v>
                </c:pt>
                <c:pt idx="55">
                  <c:v>2345</c:v>
                </c:pt>
                <c:pt idx="56">
                  <c:v>2346</c:v>
                </c:pt>
                <c:pt idx="57">
                  <c:v>2347</c:v>
                </c:pt>
                <c:pt idx="58">
                  <c:v>2348</c:v>
                </c:pt>
                <c:pt idx="59">
                  <c:v>2349</c:v>
                </c:pt>
                <c:pt idx="60">
                  <c:v>2350</c:v>
                </c:pt>
                <c:pt idx="61">
                  <c:v>2351</c:v>
                </c:pt>
                <c:pt idx="62">
                  <c:v>2352</c:v>
                </c:pt>
                <c:pt idx="63">
                  <c:v>2353</c:v>
                </c:pt>
                <c:pt idx="64">
                  <c:v>2354</c:v>
                </c:pt>
                <c:pt idx="65">
                  <c:v>2355</c:v>
                </c:pt>
                <c:pt idx="66">
                  <c:v>2356</c:v>
                </c:pt>
                <c:pt idx="67">
                  <c:v>2357</c:v>
                </c:pt>
                <c:pt idx="68">
                  <c:v>2358</c:v>
                </c:pt>
                <c:pt idx="69">
                  <c:v>2359</c:v>
                </c:pt>
                <c:pt idx="70">
                  <c:v>2360</c:v>
                </c:pt>
                <c:pt idx="71">
                  <c:v>2361</c:v>
                </c:pt>
                <c:pt idx="72">
                  <c:v>2362</c:v>
                </c:pt>
                <c:pt idx="73">
                  <c:v>2363</c:v>
                </c:pt>
                <c:pt idx="74">
                  <c:v>2364</c:v>
                </c:pt>
                <c:pt idx="75">
                  <c:v>2365</c:v>
                </c:pt>
                <c:pt idx="76">
                  <c:v>2366</c:v>
                </c:pt>
                <c:pt idx="77">
                  <c:v>2367</c:v>
                </c:pt>
                <c:pt idx="78">
                  <c:v>2368</c:v>
                </c:pt>
                <c:pt idx="79">
                  <c:v>2369</c:v>
                </c:pt>
                <c:pt idx="80">
                  <c:v>2370</c:v>
                </c:pt>
                <c:pt idx="81">
                  <c:v>2371</c:v>
                </c:pt>
                <c:pt idx="82">
                  <c:v>2372</c:v>
                </c:pt>
                <c:pt idx="83">
                  <c:v>2373</c:v>
                </c:pt>
                <c:pt idx="84">
                  <c:v>2374</c:v>
                </c:pt>
                <c:pt idx="85">
                  <c:v>2375</c:v>
                </c:pt>
                <c:pt idx="86">
                  <c:v>2376</c:v>
                </c:pt>
                <c:pt idx="87">
                  <c:v>2377</c:v>
                </c:pt>
                <c:pt idx="88">
                  <c:v>2378</c:v>
                </c:pt>
                <c:pt idx="89">
                  <c:v>2379</c:v>
                </c:pt>
                <c:pt idx="90">
                  <c:v>2380</c:v>
                </c:pt>
                <c:pt idx="91">
                  <c:v>2381</c:v>
                </c:pt>
                <c:pt idx="92">
                  <c:v>2382</c:v>
                </c:pt>
                <c:pt idx="93">
                  <c:v>2383</c:v>
                </c:pt>
                <c:pt idx="94">
                  <c:v>2384</c:v>
                </c:pt>
                <c:pt idx="95">
                  <c:v>2385</c:v>
                </c:pt>
                <c:pt idx="96">
                  <c:v>2386</c:v>
                </c:pt>
                <c:pt idx="97">
                  <c:v>2387</c:v>
                </c:pt>
                <c:pt idx="98">
                  <c:v>2388</c:v>
                </c:pt>
                <c:pt idx="99">
                  <c:v>2389</c:v>
                </c:pt>
                <c:pt idx="100">
                  <c:v>2390</c:v>
                </c:pt>
                <c:pt idx="101">
                  <c:v>2391</c:v>
                </c:pt>
                <c:pt idx="102">
                  <c:v>2392</c:v>
                </c:pt>
                <c:pt idx="103">
                  <c:v>2393</c:v>
                </c:pt>
                <c:pt idx="104">
                  <c:v>2394</c:v>
                </c:pt>
                <c:pt idx="105">
                  <c:v>2395</c:v>
                </c:pt>
                <c:pt idx="106">
                  <c:v>2396</c:v>
                </c:pt>
                <c:pt idx="107">
                  <c:v>2397</c:v>
                </c:pt>
                <c:pt idx="108">
                  <c:v>2398</c:v>
                </c:pt>
                <c:pt idx="109">
                  <c:v>2399</c:v>
                </c:pt>
                <c:pt idx="110">
                  <c:v>2400</c:v>
                </c:pt>
                <c:pt idx="111">
                  <c:v>2401</c:v>
                </c:pt>
                <c:pt idx="112">
                  <c:v>2402</c:v>
                </c:pt>
                <c:pt idx="113">
                  <c:v>2403</c:v>
                </c:pt>
                <c:pt idx="114">
                  <c:v>2404</c:v>
                </c:pt>
                <c:pt idx="115">
                  <c:v>2405</c:v>
                </c:pt>
                <c:pt idx="116">
                  <c:v>2406</c:v>
                </c:pt>
                <c:pt idx="117">
                  <c:v>2407</c:v>
                </c:pt>
                <c:pt idx="118">
                  <c:v>2408</c:v>
                </c:pt>
                <c:pt idx="119">
                  <c:v>2409</c:v>
                </c:pt>
                <c:pt idx="120">
                  <c:v>2410</c:v>
                </c:pt>
                <c:pt idx="121">
                  <c:v>2411</c:v>
                </c:pt>
                <c:pt idx="122">
                  <c:v>2412</c:v>
                </c:pt>
                <c:pt idx="123">
                  <c:v>2413</c:v>
                </c:pt>
                <c:pt idx="124">
                  <c:v>2414</c:v>
                </c:pt>
                <c:pt idx="125">
                  <c:v>2415</c:v>
                </c:pt>
                <c:pt idx="126">
                  <c:v>2416</c:v>
                </c:pt>
                <c:pt idx="127">
                  <c:v>2417</c:v>
                </c:pt>
                <c:pt idx="128">
                  <c:v>2418</c:v>
                </c:pt>
                <c:pt idx="129">
                  <c:v>2419</c:v>
                </c:pt>
                <c:pt idx="130">
                  <c:v>2420</c:v>
                </c:pt>
                <c:pt idx="131">
                  <c:v>2421</c:v>
                </c:pt>
                <c:pt idx="132">
                  <c:v>2422</c:v>
                </c:pt>
                <c:pt idx="133">
                  <c:v>2423</c:v>
                </c:pt>
                <c:pt idx="134">
                  <c:v>2424</c:v>
                </c:pt>
                <c:pt idx="135">
                  <c:v>2425</c:v>
                </c:pt>
                <c:pt idx="136">
                  <c:v>2426</c:v>
                </c:pt>
                <c:pt idx="137">
                  <c:v>2427</c:v>
                </c:pt>
                <c:pt idx="138">
                  <c:v>2428</c:v>
                </c:pt>
                <c:pt idx="139">
                  <c:v>2429</c:v>
                </c:pt>
                <c:pt idx="140">
                  <c:v>2430</c:v>
                </c:pt>
                <c:pt idx="141">
                  <c:v>2431</c:v>
                </c:pt>
                <c:pt idx="142">
                  <c:v>2432</c:v>
                </c:pt>
                <c:pt idx="143">
                  <c:v>2433</c:v>
                </c:pt>
                <c:pt idx="144">
                  <c:v>2434</c:v>
                </c:pt>
                <c:pt idx="145">
                  <c:v>2435</c:v>
                </c:pt>
                <c:pt idx="146">
                  <c:v>2436</c:v>
                </c:pt>
                <c:pt idx="147">
                  <c:v>2437</c:v>
                </c:pt>
                <c:pt idx="148">
                  <c:v>2438</c:v>
                </c:pt>
                <c:pt idx="149">
                  <c:v>2439</c:v>
                </c:pt>
                <c:pt idx="150">
                  <c:v>2440</c:v>
                </c:pt>
                <c:pt idx="151">
                  <c:v>2441</c:v>
                </c:pt>
                <c:pt idx="152">
                  <c:v>2442</c:v>
                </c:pt>
                <c:pt idx="153">
                  <c:v>2443</c:v>
                </c:pt>
                <c:pt idx="154">
                  <c:v>2444</c:v>
                </c:pt>
                <c:pt idx="155">
                  <c:v>2445</c:v>
                </c:pt>
                <c:pt idx="156">
                  <c:v>2446</c:v>
                </c:pt>
                <c:pt idx="157">
                  <c:v>2447</c:v>
                </c:pt>
                <c:pt idx="158">
                  <c:v>2448</c:v>
                </c:pt>
                <c:pt idx="159">
                  <c:v>2449</c:v>
                </c:pt>
                <c:pt idx="160">
                  <c:v>2450</c:v>
                </c:pt>
                <c:pt idx="161">
                  <c:v>2451</c:v>
                </c:pt>
                <c:pt idx="162">
                  <c:v>2452</c:v>
                </c:pt>
                <c:pt idx="163">
                  <c:v>2453</c:v>
                </c:pt>
                <c:pt idx="164">
                  <c:v>2454</c:v>
                </c:pt>
                <c:pt idx="165">
                  <c:v>2455</c:v>
                </c:pt>
                <c:pt idx="166">
                  <c:v>2456</c:v>
                </c:pt>
                <c:pt idx="167">
                  <c:v>2457</c:v>
                </c:pt>
                <c:pt idx="168">
                  <c:v>2458</c:v>
                </c:pt>
                <c:pt idx="169">
                  <c:v>2459</c:v>
                </c:pt>
                <c:pt idx="170">
                  <c:v>2460</c:v>
                </c:pt>
                <c:pt idx="171">
                  <c:v>2461</c:v>
                </c:pt>
                <c:pt idx="172">
                  <c:v>2462</c:v>
                </c:pt>
                <c:pt idx="173">
                  <c:v>2463</c:v>
                </c:pt>
                <c:pt idx="174">
                  <c:v>2464</c:v>
                </c:pt>
                <c:pt idx="175">
                  <c:v>2465</c:v>
                </c:pt>
                <c:pt idx="176">
                  <c:v>2466</c:v>
                </c:pt>
                <c:pt idx="177">
                  <c:v>2467</c:v>
                </c:pt>
                <c:pt idx="178">
                  <c:v>2468</c:v>
                </c:pt>
                <c:pt idx="179">
                  <c:v>2469</c:v>
                </c:pt>
                <c:pt idx="180">
                  <c:v>2470</c:v>
                </c:pt>
                <c:pt idx="181">
                  <c:v>2471</c:v>
                </c:pt>
                <c:pt idx="182">
                  <c:v>2472</c:v>
                </c:pt>
                <c:pt idx="183">
                  <c:v>2473</c:v>
                </c:pt>
                <c:pt idx="184">
                  <c:v>2474</c:v>
                </c:pt>
                <c:pt idx="185">
                  <c:v>2475</c:v>
                </c:pt>
                <c:pt idx="186">
                  <c:v>2476</c:v>
                </c:pt>
                <c:pt idx="187">
                  <c:v>2477</c:v>
                </c:pt>
                <c:pt idx="188">
                  <c:v>2478</c:v>
                </c:pt>
                <c:pt idx="189">
                  <c:v>2479</c:v>
                </c:pt>
                <c:pt idx="190">
                  <c:v>2480</c:v>
                </c:pt>
                <c:pt idx="191">
                  <c:v>2481</c:v>
                </c:pt>
                <c:pt idx="192">
                  <c:v>2482</c:v>
                </c:pt>
                <c:pt idx="193">
                  <c:v>2483</c:v>
                </c:pt>
                <c:pt idx="194">
                  <c:v>2484</c:v>
                </c:pt>
                <c:pt idx="195">
                  <c:v>2485</c:v>
                </c:pt>
                <c:pt idx="196">
                  <c:v>2486</c:v>
                </c:pt>
                <c:pt idx="197">
                  <c:v>2487</c:v>
                </c:pt>
                <c:pt idx="198">
                  <c:v>2488</c:v>
                </c:pt>
                <c:pt idx="199">
                  <c:v>2489</c:v>
                </c:pt>
                <c:pt idx="200">
                  <c:v>2490</c:v>
                </c:pt>
                <c:pt idx="201">
                  <c:v>2491</c:v>
                </c:pt>
                <c:pt idx="202">
                  <c:v>2492</c:v>
                </c:pt>
                <c:pt idx="203">
                  <c:v>2493</c:v>
                </c:pt>
                <c:pt idx="204">
                  <c:v>2494</c:v>
                </c:pt>
                <c:pt idx="205">
                  <c:v>2495</c:v>
                </c:pt>
                <c:pt idx="206">
                  <c:v>2496</c:v>
                </c:pt>
                <c:pt idx="207">
                  <c:v>2497</c:v>
                </c:pt>
                <c:pt idx="208">
                  <c:v>2498</c:v>
                </c:pt>
                <c:pt idx="209">
                  <c:v>2499</c:v>
                </c:pt>
                <c:pt idx="210">
                  <c:v>2500</c:v>
                </c:pt>
                <c:pt idx="211">
                  <c:v>2501</c:v>
                </c:pt>
                <c:pt idx="212">
                  <c:v>2502</c:v>
                </c:pt>
                <c:pt idx="213">
                  <c:v>2503</c:v>
                </c:pt>
                <c:pt idx="214">
                  <c:v>2504</c:v>
                </c:pt>
                <c:pt idx="215">
                  <c:v>2505</c:v>
                </c:pt>
                <c:pt idx="216">
                  <c:v>2506</c:v>
                </c:pt>
                <c:pt idx="217">
                  <c:v>2507</c:v>
                </c:pt>
                <c:pt idx="218">
                  <c:v>2508</c:v>
                </c:pt>
                <c:pt idx="219">
                  <c:v>2509</c:v>
                </c:pt>
                <c:pt idx="220">
                  <c:v>2510</c:v>
                </c:pt>
                <c:pt idx="221">
                  <c:v>2511</c:v>
                </c:pt>
                <c:pt idx="222">
                  <c:v>2512</c:v>
                </c:pt>
                <c:pt idx="223">
                  <c:v>2513</c:v>
                </c:pt>
                <c:pt idx="224">
                  <c:v>2514</c:v>
                </c:pt>
                <c:pt idx="225">
                  <c:v>2515</c:v>
                </c:pt>
                <c:pt idx="226">
                  <c:v>2516</c:v>
                </c:pt>
                <c:pt idx="227">
                  <c:v>2517</c:v>
                </c:pt>
                <c:pt idx="228">
                  <c:v>2518</c:v>
                </c:pt>
                <c:pt idx="229">
                  <c:v>2519</c:v>
                </c:pt>
                <c:pt idx="230">
                  <c:v>2520</c:v>
                </c:pt>
                <c:pt idx="231">
                  <c:v>2521</c:v>
                </c:pt>
                <c:pt idx="232">
                  <c:v>2522</c:v>
                </c:pt>
                <c:pt idx="233">
                  <c:v>2523</c:v>
                </c:pt>
                <c:pt idx="234">
                  <c:v>2524</c:v>
                </c:pt>
                <c:pt idx="235">
                  <c:v>2525</c:v>
                </c:pt>
                <c:pt idx="236">
                  <c:v>2526</c:v>
                </c:pt>
                <c:pt idx="237">
                  <c:v>2527</c:v>
                </c:pt>
                <c:pt idx="238">
                  <c:v>2528</c:v>
                </c:pt>
                <c:pt idx="239">
                  <c:v>2529</c:v>
                </c:pt>
                <c:pt idx="240">
                  <c:v>2530</c:v>
                </c:pt>
                <c:pt idx="241">
                  <c:v>2531</c:v>
                </c:pt>
                <c:pt idx="242">
                  <c:v>2532</c:v>
                </c:pt>
              </c:numCache>
            </c:numRef>
          </c:xVal>
          <c:yVal>
            <c:numRef>
              <c:f>Graph!$G$2292:$G$2532</c:f>
              <c:numCache>
                <c:formatCode>General</c:formatCode>
                <c:ptCount val="24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A8-4035-B299-F5001FB55A6C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Graph!$A$2291:$A$2533</c:f>
              <c:numCache>
                <c:formatCode>General</c:formatCode>
                <c:ptCount val="243"/>
                <c:pt idx="0">
                  <c:v>2290</c:v>
                </c:pt>
                <c:pt idx="1">
                  <c:v>2291</c:v>
                </c:pt>
                <c:pt idx="2">
                  <c:v>2292</c:v>
                </c:pt>
                <c:pt idx="3">
                  <c:v>2293</c:v>
                </c:pt>
                <c:pt idx="4">
                  <c:v>2294</c:v>
                </c:pt>
                <c:pt idx="5">
                  <c:v>2295</c:v>
                </c:pt>
                <c:pt idx="6">
                  <c:v>2296</c:v>
                </c:pt>
                <c:pt idx="7">
                  <c:v>2297</c:v>
                </c:pt>
                <c:pt idx="8">
                  <c:v>2298</c:v>
                </c:pt>
                <c:pt idx="9">
                  <c:v>2299</c:v>
                </c:pt>
                <c:pt idx="10">
                  <c:v>2300</c:v>
                </c:pt>
                <c:pt idx="11">
                  <c:v>2301</c:v>
                </c:pt>
                <c:pt idx="12">
                  <c:v>2302</c:v>
                </c:pt>
                <c:pt idx="13">
                  <c:v>2303</c:v>
                </c:pt>
                <c:pt idx="14">
                  <c:v>2304</c:v>
                </c:pt>
                <c:pt idx="15">
                  <c:v>2305</c:v>
                </c:pt>
                <c:pt idx="16">
                  <c:v>2306</c:v>
                </c:pt>
                <c:pt idx="17">
                  <c:v>2307</c:v>
                </c:pt>
                <c:pt idx="18">
                  <c:v>2308</c:v>
                </c:pt>
                <c:pt idx="19">
                  <c:v>2309</c:v>
                </c:pt>
                <c:pt idx="20">
                  <c:v>2310</c:v>
                </c:pt>
                <c:pt idx="21">
                  <c:v>2311</c:v>
                </c:pt>
                <c:pt idx="22">
                  <c:v>2312</c:v>
                </c:pt>
                <c:pt idx="23">
                  <c:v>2313</c:v>
                </c:pt>
                <c:pt idx="24">
                  <c:v>2314</c:v>
                </c:pt>
                <c:pt idx="25">
                  <c:v>2315</c:v>
                </c:pt>
                <c:pt idx="26">
                  <c:v>2316</c:v>
                </c:pt>
                <c:pt idx="27">
                  <c:v>2317</c:v>
                </c:pt>
                <c:pt idx="28">
                  <c:v>2318</c:v>
                </c:pt>
                <c:pt idx="29">
                  <c:v>2319</c:v>
                </c:pt>
                <c:pt idx="30">
                  <c:v>2320</c:v>
                </c:pt>
                <c:pt idx="31">
                  <c:v>2321</c:v>
                </c:pt>
                <c:pt idx="32">
                  <c:v>2322</c:v>
                </c:pt>
                <c:pt idx="33">
                  <c:v>2323</c:v>
                </c:pt>
                <c:pt idx="34">
                  <c:v>2324</c:v>
                </c:pt>
                <c:pt idx="35">
                  <c:v>2325</c:v>
                </c:pt>
                <c:pt idx="36">
                  <c:v>2326</c:v>
                </c:pt>
                <c:pt idx="37">
                  <c:v>2327</c:v>
                </c:pt>
                <c:pt idx="38">
                  <c:v>2328</c:v>
                </c:pt>
                <c:pt idx="39">
                  <c:v>2329</c:v>
                </c:pt>
                <c:pt idx="40">
                  <c:v>2330</c:v>
                </c:pt>
                <c:pt idx="41">
                  <c:v>2331</c:v>
                </c:pt>
                <c:pt idx="42">
                  <c:v>2332</c:v>
                </c:pt>
                <c:pt idx="43">
                  <c:v>2333</c:v>
                </c:pt>
                <c:pt idx="44">
                  <c:v>2334</c:v>
                </c:pt>
                <c:pt idx="45">
                  <c:v>2335</c:v>
                </c:pt>
                <c:pt idx="46">
                  <c:v>2336</c:v>
                </c:pt>
                <c:pt idx="47">
                  <c:v>2337</c:v>
                </c:pt>
                <c:pt idx="48">
                  <c:v>2338</c:v>
                </c:pt>
                <c:pt idx="49">
                  <c:v>2339</c:v>
                </c:pt>
                <c:pt idx="50">
                  <c:v>2340</c:v>
                </c:pt>
                <c:pt idx="51">
                  <c:v>2341</c:v>
                </c:pt>
                <c:pt idx="52">
                  <c:v>2342</c:v>
                </c:pt>
                <c:pt idx="53">
                  <c:v>2343</c:v>
                </c:pt>
                <c:pt idx="54">
                  <c:v>2344</c:v>
                </c:pt>
                <c:pt idx="55">
                  <c:v>2345</c:v>
                </c:pt>
                <c:pt idx="56">
                  <c:v>2346</c:v>
                </c:pt>
                <c:pt idx="57">
                  <c:v>2347</c:v>
                </c:pt>
                <c:pt idx="58">
                  <c:v>2348</c:v>
                </c:pt>
                <c:pt idx="59">
                  <c:v>2349</c:v>
                </c:pt>
                <c:pt idx="60">
                  <c:v>2350</c:v>
                </c:pt>
                <c:pt idx="61">
                  <c:v>2351</c:v>
                </c:pt>
                <c:pt idx="62">
                  <c:v>2352</c:v>
                </c:pt>
                <c:pt idx="63">
                  <c:v>2353</c:v>
                </c:pt>
                <c:pt idx="64">
                  <c:v>2354</c:v>
                </c:pt>
                <c:pt idx="65">
                  <c:v>2355</c:v>
                </c:pt>
                <c:pt idx="66">
                  <c:v>2356</c:v>
                </c:pt>
                <c:pt idx="67">
                  <c:v>2357</c:v>
                </c:pt>
                <c:pt idx="68">
                  <c:v>2358</c:v>
                </c:pt>
                <c:pt idx="69">
                  <c:v>2359</c:v>
                </c:pt>
                <c:pt idx="70">
                  <c:v>2360</c:v>
                </c:pt>
                <c:pt idx="71">
                  <c:v>2361</c:v>
                </c:pt>
                <c:pt idx="72">
                  <c:v>2362</c:v>
                </c:pt>
                <c:pt idx="73">
                  <c:v>2363</c:v>
                </c:pt>
                <c:pt idx="74">
                  <c:v>2364</c:v>
                </c:pt>
                <c:pt idx="75">
                  <c:v>2365</c:v>
                </c:pt>
                <c:pt idx="76">
                  <c:v>2366</c:v>
                </c:pt>
                <c:pt idx="77">
                  <c:v>2367</c:v>
                </c:pt>
                <c:pt idx="78">
                  <c:v>2368</c:v>
                </c:pt>
                <c:pt idx="79">
                  <c:v>2369</c:v>
                </c:pt>
                <c:pt idx="80">
                  <c:v>2370</c:v>
                </c:pt>
                <c:pt idx="81">
                  <c:v>2371</c:v>
                </c:pt>
                <c:pt idx="82">
                  <c:v>2372</c:v>
                </c:pt>
                <c:pt idx="83">
                  <c:v>2373</c:v>
                </c:pt>
                <c:pt idx="84">
                  <c:v>2374</c:v>
                </c:pt>
                <c:pt idx="85">
                  <c:v>2375</c:v>
                </c:pt>
                <c:pt idx="86">
                  <c:v>2376</c:v>
                </c:pt>
                <c:pt idx="87">
                  <c:v>2377</c:v>
                </c:pt>
                <c:pt idx="88">
                  <c:v>2378</c:v>
                </c:pt>
                <c:pt idx="89">
                  <c:v>2379</c:v>
                </c:pt>
                <c:pt idx="90">
                  <c:v>2380</c:v>
                </c:pt>
                <c:pt idx="91">
                  <c:v>2381</c:v>
                </c:pt>
                <c:pt idx="92">
                  <c:v>2382</c:v>
                </c:pt>
                <c:pt idx="93">
                  <c:v>2383</c:v>
                </c:pt>
                <c:pt idx="94">
                  <c:v>2384</c:v>
                </c:pt>
                <c:pt idx="95">
                  <c:v>2385</c:v>
                </c:pt>
                <c:pt idx="96">
                  <c:v>2386</c:v>
                </c:pt>
                <c:pt idx="97">
                  <c:v>2387</c:v>
                </c:pt>
                <c:pt idx="98">
                  <c:v>2388</c:v>
                </c:pt>
                <c:pt idx="99">
                  <c:v>2389</c:v>
                </c:pt>
                <c:pt idx="100">
                  <c:v>2390</c:v>
                </c:pt>
                <c:pt idx="101">
                  <c:v>2391</c:v>
                </c:pt>
                <c:pt idx="102">
                  <c:v>2392</c:v>
                </c:pt>
                <c:pt idx="103">
                  <c:v>2393</c:v>
                </c:pt>
                <c:pt idx="104">
                  <c:v>2394</c:v>
                </c:pt>
                <c:pt idx="105">
                  <c:v>2395</c:v>
                </c:pt>
                <c:pt idx="106">
                  <c:v>2396</c:v>
                </c:pt>
                <c:pt idx="107">
                  <c:v>2397</c:v>
                </c:pt>
                <c:pt idx="108">
                  <c:v>2398</c:v>
                </c:pt>
                <c:pt idx="109">
                  <c:v>2399</c:v>
                </c:pt>
                <c:pt idx="110">
                  <c:v>2400</c:v>
                </c:pt>
                <c:pt idx="111">
                  <c:v>2401</c:v>
                </c:pt>
                <c:pt idx="112">
                  <c:v>2402</c:v>
                </c:pt>
                <c:pt idx="113">
                  <c:v>2403</c:v>
                </c:pt>
                <c:pt idx="114">
                  <c:v>2404</c:v>
                </c:pt>
                <c:pt idx="115">
                  <c:v>2405</c:v>
                </c:pt>
                <c:pt idx="116">
                  <c:v>2406</c:v>
                </c:pt>
                <c:pt idx="117">
                  <c:v>2407</c:v>
                </c:pt>
                <c:pt idx="118">
                  <c:v>2408</c:v>
                </c:pt>
                <c:pt idx="119">
                  <c:v>2409</c:v>
                </c:pt>
                <c:pt idx="120">
                  <c:v>2410</c:v>
                </c:pt>
                <c:pt idx="121">
                  <c:v>2411</c:v>
                </c:pt>
                <c:pt idx="122">
                  <c:v>2412</c:v>
                </c:pt>
                <c:pt idx="123">
                  <c:v>2413</c:v>
                </c:pt>
                <c:pt idx="124">
                  <c:v>2414</c:v>
                </c:pt>
                <c:pt idx="125">
                  <c:v>2415</c:v>
                </c:pt>
                <c:pt idx="126">
                  <c:v>2416</c:v>
                </c:pt>
                <c:pt idx="127">
                  <c:v>2417</c:v>
                </c:pt>
                <c:pt idx="128">
                  <c:v>2418</c:v>
                </c:pt>
                <c:pt idx="129">
                  <c:v>2419</c:v>
                </c:pt>
                <c:pt idx="130">
                  <c:v>2420</c:v>
                </c:pt>
                <c:pt idx="131">
                  <c:v>2421</c:v>
                </c:pt>
                <c:pt idx="132">
                  <c:v>2422</c:v>
                </c:pt>
                <c:pt idx="133">
                  <c:v>2423</c:v>
                </c:pt>
                <c:pt idx="134">
                  <c:v>2424</c:v>
                </c:pt>
                <c:pt idx="135">
                  <c:v>2425</c:v>
                </c:pt>
                <c:pt idx="136">
                  <c:v>2426</c:v>
                </c:pt>
                <c:pt idx="137">
                  <c:v>2427</c:v>
                </c:pt>
                <c:pt idx="138">
                  <c:v>2428</c:v>
                </c:pt>
                <c:pt idx="139">
                  <c:v>2429</c:v>
                </c:pt>
                <c:pt idx="140">
                  <c:v>2430</c:v>
                </c:pt>
                <c:pt idx="141">
                  <c:v>2431</c:v>
                </c:pt>
                <c:pt idx="142">
                  <c:v>2432</c:v>
                </c:pt>
                <c:pt idx="143">
                  <c:v>2433</c:v>
                </c:pt>
                <c:pt idx="144">
                  <c:v>2434</c:v>
                </c:pt>
                <c:pt idx="145">
                  <c:v>2435</c:v>
                </c:pt>
                <c:pt idx="146">
                  <c:v>2436</c:v>
                </c:pt>
                <c:pt idx="147">
                  <c:v>2437</c:v>
                </c:pt>
                <c:pt idx="148">
                  <c:v>2438</c:v>
                </c:pt>
                <c:pt idx="149">
                  <c:v>2439</c:v>
                </c:pt>
                <c:pt idx="150">
                  <c:v>2440</c:v>
                </c:pt>
                <c:pt idx="151">
                  <c:v>2441</c:v>
                </c:pt>
                <c:pt idx="152">
                  <c:v>2442</c:v>
                </c:pt>
                <c:pt idx="153">
                  <c:v>2443</c:v>
                </c:pt>
                <c:pt idx="154">
                  <c:v>2444</c:v>
                </c:pt>
                <c:pt idx="155">
                  <c:v>2445</c:v>
                </c:pt>
                <c:pt idx="156">
                  <c:v>2446</c:v>
                </c:pt>
                <c:pt idx="157">
                  <c:v>2447</c:v>
                </c:pt>
                <c:pt idx="158">
                  <c:v>2448</c:v>
                </c:pt>
                <c:pt idx="159">
                  <c:v>2449</c:v>
                </c:pt>
                <c:pt idx="160">
                  <c:v>2450</c:v>
                </c:pt>
                <c:pt idx="161">
                  <c:v>2451</c:v>
                </c:pt>
                <c:pt idx="162">
                  <c:v>2452</c:v>
                </c:pt>
                <c:pt idx="163">
                  <c:v>2453</c:v>
                </c:pt>
                <c:pt idx="164">
                  <c:v>2454</c:v>
                </c:pt>
                <c:pt idx="165">
                  <c:v>2455</c:v>
                </c:pt>
                <c:pt idx="166">
                  <c:v>2456</c:v>
                </c:pt>
                <c:pt idx="167">
                  <c:v>2457</c:v>
                </c:pt>
                <c:pt idx="168">
                  <c:v>2458</c:v>
                </c:pt>
                <c:pt idx="169">
                  <c:v>2459</c:v>
                </c:pt>
                <c:pt idx="170">
                  <c:v>2460</c:v>
                </c:pt>
                <c:pt idx="171">
                  <c:v>2461</c:v>
                </c:pt>
                <c:pt idx="172">
                  <c:v>2462</c:v>
                </c:pt>
                <c:pt idx="173">
                  <c:v>2463</c:v>
                </c:pt>
                <c:pt idx="174">
                  <c:v>2464</c:v>
                </c:pt>
                <c:pt idx="175">
                  <c:v>2465</c:v>
                </c:pt>
                <c:pt idx="176">
                  <c:v>2466</c:v>
                </c:pt>
                <c:pt idx="177">
                  <c:v>2467</c:v>
                </c:pt>
                <c:pt idx="178">
                  <c:v>2468</c:v>
                </c:pt>
                <c:pt idx="179">
                  <c:v>2469</c:v>
                </c:pt>
                <c:pt idx="180">
                  <c:v>2470</c:v>
                </c:pt>
                <c:pt idx="181">
                  <c:v>2471</c:v>
                </c:pt>
                <c:pt idx="182">
                  <c:v>2472</c:v>
                </c:pt>
                <c:pt idx="183">
                  <c:v>2473</c:v>
                </c:pt>
                <c:pt idx="184">
                  <c:v>2474</c:v>
                </c:pt>
                <c:pt idx="185">
                  <c:v>2475</c:v>
                </c:pt>
                <c:pt idx="186">
                  <c:v>2476</c:v>
                </c:pt>
                <c:pt idx="187">
                  <c:v>2477</c:v>
                </c:pt>
                <c:pt idx="188">
                  <c:v>2478</c:v>
                </c:pt>
                <c:pt idx="189">
                  <c:v>2479</c:v>
                </c:pt>
                <c:pt idx="190">
                  <c:v>2480</c:v>
                </c:pt>
                <c:pt idx="191">
                  <c:v>2481</c:v>
                </c:pt>
                <c:pt idx="192">
                  <c:v>2482</c:v>
                </c:pt>
                <c:pt idx="193">
                  <c:v>2483</c:v>
                </c:pt>
                <c:pt idx="194">
                  <c:v>2484</c:v>
                </c:pt>
                <c:pt idx="195">
                  <c:v>2485</c:v>
                </c:pt>
                <c:pt idx="196">
                  <c:v>2486</c:v>
                </c:pt>
                <c:pt idx="197">
                  <c:v>2487</c:v>
                </c:pt>
                <c:pt idx="198">
                  <c:v>2488</c:v>
                </c:pt>
                <c:pt idx="199">
                  <c:v>2489</c:v>
                </c:pt>
                <c:pt idx="200">
                  <c:v>2490</c:v>
                </c:pt>
                <c:pt idx="201">
                  <c:v>2491</c:v>
                </c:pt>
                <c:pt idx="202">
                  <c:v>2492</c:v>
                </c:pt>
                <c:pt idx="203">
                  <c:v>2493</c:v>
                </c:pt>
                <c:pt idx="204">
                  <c:v>2494</c:v>
                </c:pt>
                <c:pt idx="205">
                  <c:v>2495</c:v>
                </c:pt>
                <c:pt idx="206">
                  <c:v>2496</c:v>
                </c:pt>
                <c:pt idx="207">
                  <c:v>2497</c:v>
                </c:pt>
                <c:pt idx="208">
                  <c:v>2498</c:v>
                </c:pt>
                <c:pt idx="209">
                  <c:v>2499</c:v>
                </c:pt>
                <c:pt idx="210">
                  <c:v>2500</c:v>
                </c:pt>
                <c:pt idx="211">
                  <c:v>2501</c:v>
                </c:pt>
                <c:pt idx="212">
                  <c:v>2502</c:v>
                </c:pt>
                <c:pt idx="213">
                  <c:v>2503</c:v>
                </c:pt>
                <c:pt idx="214">
                  <c:v>2504</c:v>
                </c:pt>
                <c:pt idx="215">
                  <c:v>2505</c:v>
                </c:pt>
                <c:pt idx="216">
                  <c:v>2506</c:v>
                </c:pt>
                <c:pt idx="217">
                  <c:v>2507</c:v>
                </c:pt>
                <c:pt idx="218">
                  <c:v>2508</c:v>
                </c:pt>
                <c:pt idx="219">
                  <c:v>2509</c:v>
                </c:pt>
                <c:pt idx="220">
                  <c:v>2510</c:v>
                </c:pt>
                <c:pt idx="221">
                  <c:v>2511</c:v>
                </c:pt>
                <c:pt idx="222">
                  <c:v>2512</c:v>
                </c:pt>
                <c:pt idx="223">
                  <c:v>2513</c:v>
                </c:pt>
                <c:pt idx="224">
                  <c:v>2514</c:v>
                </c:pt>
                <c:pt idx="225">
                  <c:v>2515</c:v>
                </c:pt>
                <c:pt idx="226">
                  <c:v>2516</c:v>
                </c:pt>
                <c:pt idx="227">
                  <c:v>2517</c:v>
                </c:pt>
                <c:pt idx="228">
                  <c:v>2518</c:v>
                </c:pt>
                <c:pt idx="229">
                  <c:v>2519</c:v>
                </c:pt>
                <c:pt idx="230">
                  <c:v>2520</c:v>
                </c:pt>
                <c:pt idx="231">
                  <c:v>2521</c:v>
                </c:pt>
                <c:pt idx="232">
                  <c:v>2522</c:v>
                </c:pt>
                <c:pt idx="233">
                  <c:v>2523</c:v>
                </c:pt>
                <c:pt idx="234">
                  <c:v>2524</c:v>
                </c:pt>
                <c:pt idx="235">
                  <c:v>2525</c:v>
                </c:pt>
                <c:pt idx="236">
                  <c:v>2526</c:v>
                </c:pt>
                <c:pt idx="237">
                  <c:v>2527</c:v>
                </c:pt>
                <c:pt idx="238">
                  <c:v>2528</c:v>
                </c:pt>
                <c:pt idx="239">
                  <c:v>2529</c:v>
                </c:pt>
                <c:pt idx="240">
                  <c:v>2530</c:v>
                </c:pt>
                <c:pt idx="241">
                  <c:v>2531</c:v>
                </c:pt>
                <c:pt idx="242">
                  <c:v>2532</c:v>
                </c:pt>
              </c:numCache>
            </c:numRef>
          </c:xVal>
          <c:yVal>
            <c:numRef>
              <c:f>Graph!$H$2292:$H$2532</c:f>
              <c:numCache>
                <c:formatCode>General</c:formatCode>
                <c:ptCount val="24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A8-4035-B299-F5001FB55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63871"/>
        <c:axId val="1493063391"/>
      </c:scatterChart>
      <c:valAx>
        <c:axId val="1493063871"/>
        <c:scaling>
          <c:orientation val="minMax"/>
          <c:max val="2532"/>
          <c:min val="2290"/>
        </c:scaling>
        <c:delete val="0"/>
        <c:axPos val="b"/>
        <c:numFmt formatCode="General" sourceLinked="1"/>
        <c:majorTickMark val="out"/>
        <c:minorTickMark val="none"/>
        <c:tickLblPos val="nextTo"/>
        <c:crossAx val="1493063391"/>
        <c:crosses val="autoZero"/>
        <c:crossBetween val="midCat"/>
      </c:valAx>
      <c:valAx>
        <c:axId val="1493063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930638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Graph!$A$2535:$A$2748</c:f>
              <c:numCache>
                <c:formatCode>General</c:formatCode>
                <c:ptCount val="214"/>
                <c:pt idx="0">
                  <c:v>2534</c:v>
                </c:pt>
                <c:pt idx="1">
                  <c:v>2535</c:v>
                </c:pt>
                <c:pt idx="2">
                  <c:v>2536</c:v>
                </c:pt>
                <c:pt idx="3">
                  <c:v>2537</c:v>
                </c:pt>
                <c:pt idx="4">
                  <c:v>2538</c:v>
                </c:pt>
                <c:pt idx="5">
                  <c:v>2539</c:v>
                </c:pt>
                <c:pt idx="6">
                  <c:v>2540</c:v>
                </c:pt>
                <c:pt idx="7">
                  <c:v>2541</c:v>
                </c:pt>
                <c:pt idx="8">
                  <c:v>2542</c:v>
                </c:pt>
                <c:pt idx="9">
                  <c:v>2543</c:v>
                </c:pt>
                <c:pt idx="10">
                  <c:v>2544</c:v>
                </c:pt>
                <c:pt idx="11">
                  <c:v>2545</c:v>
                </c:pt>
                <c:pt idx="12">
                  <c:v>2546</c:v>
                </c:pt>
                <c:pt idx="13">
                  <c:v>2547</c:v>
                </c:pt>
                <c:pt idx="14">
                  <c:v>2548</c:v>
                </c:pt>
                <c:pt idx="15">
                  <c:v>2549</c:v>
                </c:pt>
                <c:pt idx="16">
                  <c:v>2550</c:v>
                </c:pt>
                <c:pt idx="17">
                  <c:v>2551</c:v>
                </c:pt>
                <c:pt idx="18">
                  <c:v>2552</c:v>
                </c:pt>
                <c:pt idx="19">
                  <c:v>2553</c:v>
                </c:pt>
                <c:pt idx="20">
                  <c:v>2554</c:v>
                </c:pt>
                <c:pt idx="21">
                  <c:v>2555</c:v>
                </c:pt>
                <c:pt idx="22">
                  <c:v>2556</c:v>
                </c:pt>
                <c:pt idx="23">
                  <c:v>2557</c:v>
                </c:pt>
                <c:pt idx="24">
                  <c:v>2558</c:v>
                </c:pt>
                <c:pt idx="25">
                  <c:v>2559</c:v>
                </c:pt>
                <c:pt idx="26">
                  <c:v>2560</c:v>
                </c:pt>
                <c:pt idx="27">
                  <c:v>2561</c:v>
                </c:pt>
                <c:pt idx="28">
                  <c:v>2562</c:v>
                </c:pt>
                <c:pt idx="29">
                  <c:v>2563</c:v>
                </c:pt>
                <c:pt idx="30">
                  <c:v>2564</c:v>
                </c:pt>
                <c:pt idx="31">
                  <c:v>2565</c:v>
                </c:pt>
                <c:pt idx="32">
                  <c:v>2566</c:v>
                </c:pt>
                <c:pt idx="33">
                  <c:v>2567</c:v>
                </c:pt>
                <c:pt idx="34">
                  <c:v>2568</c:v>
                </c:pt>
                <c:pt idx="35">
                  <c:v>2569</c:v>
                </c:pt>
                <c:pt idx="36">
                  <c:v>2570</c:v>
                </c:pt>
                <c:pt idx="37">
                  <c:v>2571</c:v>
                </c:pt>
                <c:pt idx="38">
                  <c:v>2572</c:v>
                </c:pt>
                <c:pt idx="39">
                  <c:v>2573</c:v>
                </c:pt>
                <c:pt idx="40">
                  <c:v>2574</c:v>
                </c:pt>
                <c:pt idx="41">
                  <c:v>2575</c:v>
                </c:pt>
                <c:pt idx="42">
                  <c:v>2576</c:v>
                </c:pt>
                <c:pt idx="43">
                  <c:v>2577</c:v>
                </c:pt>
                <c:pt idx="44">
                  <c:v>2578</c:v>
                </c:pt>
                <c:pt idx="45">
                  <c:v>2579</c:v>
                </c:pt>
                <c:pt idx="46">
                  <c:v>2580</c:v>
                </c:pt>
                <c:pt idx="47">
                  <c:v>2581</c:v>
                </c:pt>
                <c:pt idx="48">
                  <c:v>2582</c:v>
                </c:pt>
                <c:pt idx="49">
                  <c:v>2583</c:v>
                </c:pt>
                <c:pt idx="50">
                  <c:v>2584</c:v>
                </c:pt>
                <c:pt idx="51">
                  <c:v>2585</c:v>
                </c:pt>
                <c:pt idx="52">
                  <c:v>2586</c:v>
                </c:pt>
                <c:pt idx="53">
                  <c:v>2587</c:v>
                </c:pt>
                <c:pt idx="54">
                  <c:v>2588</c:v>
                </c:pt>
                <c:pt idx="55">
                  <c:v>2589</c:v>
                </c:pt>
                <c:pt idx="56">
                  <c:v>2590</c:v>
                </c:pt>
                <c:pt idx="57">
                  <c:v>2591</c:v>
                </c:pt>
                <c:pt idx="58">
                  <c:v>2592</c:v>
                </c:pt>
                <c:pt idx="59">
                  <c:v>2593</c:v>
                </c:pt>
                <c:pt idx="60">
                  <c:v>2594</c:v>
                </c:pt>
                <c:pt idx="61">
                  <c:v>2595</c:v>
                </c:pt>
                <c:pt idx="62">
                  <c:v>2596</c:v>
                </c:pt>
                <c:pt idx="63">
                  <c:v>2597</c:v>
                </c:pt>
                <c:pt idx="64">
                  <c:v>2598</c:v>
                </c:pt>
                <c:pt idx="65">
                  <c:v>2599</c:v>
                </c:pt>
                <c:pt idx="66">
                  <c:v>2600</c:v>
                </c:pt>
                <c:pt idx="67">
                  <c:v>2601</c:v>
                </c:pt>
                <c:pt idx="68">
                  <c:v>2602</c:v>
                </c:pt>
                <c:pt idx="69">
                  <c:v>2603</c:v>
                </c:pt>
                <c:pt idx="70">
                  <c:v>2604</c:v>
                </c:pt>
                <c:pt idx="71">
                  <c:v>2605</c:v>
                </c:pt>
                <c:pt idx="72">
                  <c:v>2606</c:v>
                </c:pt>
                <c:pt idx="73">
                  <c:v>2607</c:v>
                </c:pt>
                <c:pt idx="74">
                  <c:v>2608</c:v>
                </c:pt>
                <c:pt idx="75">
                  <c:v>2609</c:v>
                </c:pt>
                <c:pt idx="76">
                  <c:v>2610</c:v>
                </c:pt>
                <c:pt idx="77">
                  <c:v>2611</c:v>
                </c:pt>
                <c:pt idx="78">
                  <c:v>2612</c:v>
                </c:pt>
                <c:pt idx="79">
                  <c:v>2613</c:v>
                </c:pt>
                <c:pt idx="80">
                  <c:v>2614</c:v>
                </c:pt>
                <c:pt idx="81">
                  <c:v>2615</c:v>
                </c:pt>
                <c:pt idx="82">
                  <c:v>2616</c:v>
                </c:pt>
                <c:pt idx="83">
                  <c:v>2617</c:v>
                </c:pt>
                <c:pt idx="84">
                  <c:v>2618</c:v>
                </c:pt>
                <c:pt idx="85">
                  <c:v>2619</c:v>
                </c:pt>
                <c:pt idx="86">
                  <c:v>2620</c:v>
                </c:pt>
                <c:pt idx="87">
                  <c:v>2621</c:v>
                </c:pt>
                <c:pt idx="88">
                  <c:v>2622</c:v>
                </c:pt>
                <c:pt idx="89">
                  <c:v>2623</c:v>
                </c:pt>
                <c:pt idx="90">
                  <c:v>2624</c:v>
                </c:pt>
                <c:pt idx="91">
                  <c:v>2625</c:v>
                </c:pt>
                <c:pt idx="92">
                  <c:v>2626</c:v>
                </c:pt>
                <c:pt idx="93">
                  <c:v>2627</c:v>
                </c:pt>
                <c:pt idx="94">
                  <c:v>2628</c:v>
                </c:pt>
                <c:pt idx="95">
                  <c:v>2629</c:v>
                </c:pt>
                <c:pt idx="96">
                  <c:v>2630</c:v>
                </c:pt>
                <c:pt idx="97">
                  <c:v>2631</c:v>
                </c:pt>
                <c:pt idx="98">
                  <c:v>2632</c:v>
                </c:pt>
                <c:pt idx="99">
                  <c:v>2633</c:v>
                </c:pt>
                <c:pt idx="100">
                  <c:v>2634</c:v>
                </c:pt>
                <c:pt idx="101">
                  <c:v>2635</c:v>
                </c:pt>
                <c:pt idx="102">
                  <c:v>2636</c:v>
                </c:pt>
                <c:pt idx="103">
                  <c:v>2637</c:v>
                </c:pt>
                <c:pt idx="104">
                  <c:v>2638</c:v>
                </c:pt>
                <c:pt idx="105">
                  <c:v>2639</c:v>
                </c:pt>
                <c:pt idx="106">
                  <c:v>2640</c:v>
                </c:pt>
                <c:pt idx="107">
                  <c:v>2641</c:v>
                </c:pt>
                <c:pt idx="108">
                  <c:v>2642</c:v>
                </c:pt>
                <c:pt idx="109">
                  <c:v>2643</c:v>
                </c:pt>
                <c:pt idx="110">
                  <c:v>2644</c:v>
                </c:pt>
                <c:pt idx="111">
                  <c:v>2645</c:v>
                </c:pt>
                <c:pt idx="112">
                  <c:v>2646</c:v>
                </c:pt>
                <c:pt idx="113">
                  <c:v>2647</c:v>
                </c:pt>
                <c:pt idx="114">
                  <c:v>2648</c:v>
                </c:pt>
                <c:pt idx="115">
                  <c:v>2649</c:v>
                </c:pt>
                <c:pt idx="116">
                  <c:v>2650</c:v>
                </c:pt>
                <c:pt idx="117">
                  <c:v>2651</c:v>
                </c:pt>
                <c:pt idx="118">
                  <c:v>2652</c:v>
                </c:pt>
                <c:pt idx="119">
                  <c:v>2653</c:v>
                </c:pt>
                <c:pt idx="120">
                  <c:v>2654</c:v>
                </c:pt>
                <c:pt idx="121">
                  <c:v>2655</c:v>
                </c:pt>
                <c:pt idx="122">
                  <c:v>2656</c:v>
                </c:pt>
                <c:pt idx="123">
                  <c:v>2657</c:v>
                </c:pt>
                <c:pt idx="124">
                  <c:v>2658</c:v>
                </c:pt>
                <c:pt idx="125">
                  <c:v>2659</c:v>
                </c:pt>
                <c:pt idx="126">
                  <c:v>2660</c:v>
                </c:pt>
                <c:pt idx="127">
                  <c:v>2661</c:v>
                </c:pt>
                <c:pt idx="128">
                  <c:v>2662</c:v>
                </c:pt>
                <c:pt idx="129">
                  <c:v>2663</c:v>
                </c:pt>
                <c:pt idx="130">
                  <c:v>2664</c:v>
                </c:pt>
                <c:pt idx="131">
                  <c:v>2665</c:v>
                </c:pt>
                <c:pt idx="132">
                  <c:v>2666</c:v>
                </c:pt>
                <c:pt idx="133">
                  <c:v>2667</c:v>
                </c:pt>
                <c:pt idx="134">
                  <c:v>2668</c:v>
                </c:pt>
                <c:pt idx="135">
                  <c:v>2669</c:v>
                </c:pt>
                <c:pt idx="136">
                  <c:v>2670</c:v>
                </c:pt>
                <c:pt idx="137">
                  <c:v>2671</c:v>
                </c:pt>
                <c:pt idx="138">
                  <c:v>2672</c:v>
                </c:pt>
                <c:pt idx="139">
                  <c:v>2673</c:v>
                </c:pt>
                <c:pt idx="140">
                  <c:v>2674</c:v>
                </c:pt>
                <c:pt idx="141">
                  <c:v>2675</c:v>
                </c:pt>
                <c:pt idx="142">
                  <c:v>2676</c:v>
                </c:pt>
                <c:pt idx="143">
                  <c:v>2677</c:v>
                </c:pt>
                <c:pt idx="144">
                  <c:v>2678</c:v>
                </c:pt>
                <c:pt idx="145">
                  <c:v>2679</c:v>
                </c:pt>
                <c:pt idx="146">
                  <c:v>2680</c:v>
                </c:pt>
                <c:pt idx="147">
                  <c:v>2681</c:v>
                </c:pt>
                <c:pt idx="148">
                  <c:v>2682</c:v>
                </c:pt>
                <c:pt idx="149">
                  <c:v>2683</c:v>
                </c:pt>
                <c:pt idx="150">
                  <c:v>2684</c:v>
                </c:pt>
                <c:pt idx="151">
                  <c:v>2685</c:v>
                </c:pt>
                <c:pt idx="152">
                  <c:v>2686</c:v>
                </c:pt>
                <c:pt idx="153">
                  <c:v>2687</c:v>
                </c:pt>
                <c:pt idx="154">
                  <c:v>2688</c:v>
                </c:pt>
                <c:pt idx="155">
                  <c:v>2689</c:v>
                </c:pt>
                <c:pt idx="156">
                  <c:v>2690</c:v>
                </c:pt>
                <c:pt idx="157">
                  <c:v>2691</c:v>
                </c:pt>
                <c:pt idx="158">
                  <c:v>2692</c:v>
                </c:pt>
                <c:pt idx="159">
                  <c:v>2693</c:v>
                </c:pt>
                <c:pt idx="160">
                  <c:v>2694</c:v>
                </c:pt>
                <c:pt idx="161">
                  <c:v>2695</c:v>
                </c:pt>
                <c:pt idx="162">
                  <c:v>2696</c:v>
                </c:pt>
                <c:pt idx="163">
                  <c:v>2697</c:v>
                </c:pt>
                <c:pt idx="164">
                  <c:v>2698</c:v>
                </c:pt>
                <c:pt idx="165">
                  <c:v>2699</c:v>
                </c:pt>
                <c:pt idx="166">
                  <c:v>2700</c:v>
                </c:pt>
                <c:pt idx="167">
                  <c:v>2701</c:v>
                </c:pt>
                <c:pt idx="168">
                  <c:v>2702</c:v>
                </c:pt>
                <c:pt idx="169">
                  <c:v>2703</c:v>
                </c:pt>
                <c:pt idx="170">
                  <c:v>2704</c:v>
                </c:pt>
                <c:pt idx="171">
                  <c:v>2705</c:v>
                </c:pt>
                <c:pt idx="172">
                  <c:v>2706</c:v>
                </c:pt>
                <c:pt idx="173">
                  <c:v>2707</c:v>
                </c:pt>
                <c:pt idx="174">
                  <c:v>2708</c:v>
                </c:pt>
                <c:pt idx="175">
                  <c:v>2709</c:v>
                </c:pt>
                <c:pt idx="176">
                  <c:v>2710</c:v>
                </c:pt>
                <c:pt idx="177">
                  <c:v>2711</c:v>
                </c:pt>
                <c:pt idx="178">
                  <c:v>2712</c:v>
                </c:pt>
                <c:pt idx="179">
                  <c:v>2713</c:v>
                </c:pt>
                <c:pt idx="180">
                  <c:v>2714</c:v>
                </c:pt>
                <c:pt idx="181">
                  <c:v>2715</c:v>
                </c:pt>
                <c:pt idx="182">
                  <c:v>2716</c:v>
                </c:pt>
                <c:pt idx="183">
                  <c:v>2717</c:v>
                </c:pt>
                <c:pt idx="184">
                  <c:v>2718</c:v>
                </c:pt>
                <c:pt idx="185">
                  <c:v>2719</c:v>
                </c:pt>
                <c:pt idx="186">
                  <c:v>2720</c:v>
                </c:pt>
                <c:pt idx="187">
                  <c:v>2721</c:v>
                </c:pt>
                <c:pt idx="188">
                  <c:v>2722</c:v>
                </c:pt>
                <c:pt idx="189">
                  <c:v>2723</c:v>
                </c:pt>
                <c:pt idx="190">
                  <c:v>2724</c:v>
                </c:pt>
                <c:pt idx="191">
                  <c:v>2725</c:v>
                </c:pt>
                <c:pt idx="192">
                  <c:v>2726</c:v>
                </c:pt>
                <c:pt idx="193">
                  <c:v>2727</c:v>
                </c:pt>
                <c:pt idx="194">
                  <c:v>2728</c:v>
                </c:pt>
                <c:pt idx="195">
                  <c:v>2729</c:v>
                </c:pt>
                <c:pt idx="196">
                  <c:v>2730</c:v>
                </c:pt>
                <c:pt idx="197">
                  <c:v>2731</c:v>
                </c:pt>
                <c:pt idx="198">
                  <c:v>2732</c:v>
                </c:pt>
                <c:pt idx="199">
                  <c:v>2733</c:v>
                </c:pt>
                <c:pt idx="200">
                  <c:v>2734</c:v>
                </c:pt>
                <c:pt idx="201">
                  <c:v>2735</c:v>
                </c:pt>
                <c:pt idx="202">
                  <c:v>2736</c:v>
                </c:pt>
                <c:pt idx="203">
                  <c:v>2737</c:v>
                </c:pt>
                <c:pt idx="204">
                  <c:v>2738</c:v>
                </c:pt>
                <c:pt idx="205">
                  <c:v>2739</c:v>
                </c:pt>
                <c:pt idx="206">
                  <c:v>2740</c:v>
                </c:pt>
                <c:pt idx="207">
                  <c:v>2741</c:v>
                </c:pt>
                <c:pt idx="208">
                  <c:v>2742</c:v>
                </c:pt>
                <c:pt idx="209">
                  <c:v>2743</c:v>
                </c:pt>
                <c:pt idx="210">
                  <c:v>2744</c:v>
                </c:pt>
                <c:pt idx="211">
                  <c:v>2745</c:v>
                </c:pt>
                <c:pt idx="212">
                  <c:v>2746</c:v>
                </c:pt>
                <c:pt idx="213">
                  <c:v>2747</c:v>
                </c:pt>
              </c:numCache>
            </c:numRef>
          </c:xVal>
          <c:yVal>
            <c:numRef>
              <c:f>Graph!$D$2536:$D$2747</c:f>
              <c:numCache>
                <c:formatCode>General</c:formatCode>
                <c:ptCount val="212"/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95-4F2F-82EB-F12E9384AF05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Graph!$A$2535:$A$2748</c:f>
              <c:numCache>
                <c:formatCode>General</c:formatCode>
                <c:ptCount val="214"/>
                <c:pt idx="0">
                  <c:v>2534</c:v>
                </c:pt>
                <c:pt idx="1">
                  <c:v>2535</c:v>
                </c:pt>
                <c:pt idx="2">
                  <c:v>2536</c:v>
                </c:pt>
                <c:pt idx="3">
                  <c:v>2537</c:v>
                </c:pt>
                <c:pt idx="4">
                  <c:v>2538</c:v>
                </c:pt>
                <c:pt idx="5">
                  <c:v>2539</c:v>
                </c:pt>
                <c:pt idx="6">
                  <c:v>2540</c:v>
                </c:pt>
                <c:pt idx="7">
                  <c:v>2541</c:v>
                </c:pt>
                <c:pt idx="8">
                  <c:v>2542</c:v>
                </c:pt>
                <c:pt idx="9">
                  <c:v>2543</c:v>
                </c:pt>
                <c:pt idx="10">
                  <c:v>2544</c:v>
                </c:pt>
                <c:pt idx="11">
                  <c:v>2545</c:v>
                </c:pt>
                <c:pt idx="12">
                  <c:v>2546</c:v>
                </c:pt>
                <c:pt idx="13">
                  <c:v>2547</c:v>
                </c:pt>
                <c:pt idx="14">
                  <c:v>2548</c:v>
                </c:pt>
                <c:pt idx="15">
                  <c:v>2549</c:v>
                </c:pt>
                <c:pt idx="16">
                  <c:v>2550</c:v>
                </c:pt>
                <c:pt idx="17">
                  <c:v>2551</c:v>
                </c:pt>
                <c:pt idx="18">
                  <c:v>2552</c:v>
                </c:pt>
                <c:pt idx="19">
                  <c:v>2553</c:v>
                </c:pt>
                <c:pt idx="20">
                  <c:v>2554</c:v>
                </c:pt>
                <c:pt idx="21">
                  <c:v>2555</c:v>
                </c:pt>
                <c:pt idx="22">
                  <c:v>2556</c:v>
                </c:pt>
                <c:pt idx="23">
                  <c:v>2557</c:v>
                </c:pt>
                <c:pt idx="24">
                  <c:v>2558</c:v>
                </c:pt>
                <c:pt idx="25">
                  <c:v>2559</c:v>
                </c:pt>
                <c:pt idx="26">
                  <c:v>2560</c:v>
                </c:pt>
                <c:pt idx="27">
                  <c:v>2561</c:v>
                </c:pt>
                <c:pt idx="28">
                  <c:v>2562</c:v>
                </c:pt>
                <c:pt idx="29">
                  <c:v>2563</c:v>
                </c:pt>
                <c:pt idx="30">
                  <c:v>2564</c:v>
                </c:pt>
                <c:pt idx="31">
                  <c:v>2565</c:v>
                </c:pt>
                <c:pt idx="32">
                  <c:v>2566</c:v>
                </c:pt>
                <c:pt idx="33">
                  <c:v>2567</c:v>
                </c:pt>
                <c:pt idx="34">
                  <c:v>2568</c:v>
                </c:pt>
                <c:pt idx="35">
                  <c:v>2569</c:v>
                </c:pt>
                <c:pt idx="36">
                  <c:v>2570</c:v>
                </c:pt>
                <c:pt idx="37">
                  <c:v>2571</c:v>
                </c:pt>
                <c:pt idx="38">
                  <c:v>2572</c:v>
                </c:pt>
                <c:pt idx="39">
                  <c:v>2573</c:v>
                </c:pt>
                <c:pt idx="40">
                  <c:v>2574</c:v>
                </c:pt>
                <c:pt idx="41">
                  <c:v>2575</c:v>
                </c:pt>
                <c:pt idx="42">
                  <c:v>2576</c:v>
                </c:pt>
                <c:pt idx="43">
                  <c:v>2577</c:v>
                </c:pt>
                <c:pt idx="44">
                  <c:v>2578</c:v>
                </c:pt>
                <c:pt idx="45">
                  <c:v>2579</c:v>
                </c:pt>
                <c:pt idx="46">
                  <c:v>2580</c:v>
                </c:pt>
                <c:pt idx="47">
                  <c:v>2581</c:v>
                </c:pt>
                <c:pt idx="48">
                  <c:v>2582</c:v>
                </c:pt>
                <c:pt idx="49">
                  <c:v>2583</c:v>
                </c:pt>
                <c:pt idx="50">
                  <c:v>2584</c:v>
                </c:pt>
                <c:pt idx="51">
                  <c:v>2585</c:v>
                </c:pt>
                <c:pt idx="52">
                  <c:v>2586</c:v>
                </c:pt>
                <c:pt idx="53">
                  <c:v>2587</c:v>
                </c:pt>
                <c:pt idx="54">
                  <c:v>2588</c:v>
                </c:pt>
                <c:pt idx="55">
                  <c:v>2589</c:v>
                </c:pt>
                <c:pt idx="56">
                  <c:v>2590</c:v>
                </c:pt>
                <c:pt idx="57">
                  <c:v>2591</c:v>
                </c:pt>
                <c:pt idx="58">
                  <c:v>2592</c:v>
                </c:pt>
                <c:pt idx="59">
                  <c:v>2593</c:v>
                </c:pt>
                <c:pt idx="60">
                  <c:v>2594</c:v>
                </c:pt>
                <c:pt idx="61">
                  <c:v>2595</c:v>
                </c:pt>
                <c:pt idx="62">
                  <c:v>2596</c:v>
                </c:pt>
                <c:pt idx="63">
                  <c:v>2597</c:v>
                </c:pt>
                <c:pt idx="64">
                  <c:v>2598</c:v>
                </c:pt>
                <c:pt idx="65">
                  <c:v>2599</c:v>
                </c:pt>
                <c:pt idx="66">
                  <c:v>2600</c:v>
                </c:pt>
                <c:pt idx="67">
                  <c:v>2601</c:v>
                </c:pt>
                <c:pt idx="68">
                  <c:v>2602</c:v>
                </c:pt>
                <c:pt idx="69">
                  <c:v>2603</c:v>
                </c:pt>
                <c:pt idx="70">
                  <c:v>2604</c:v>
                </c:pt>
                <c:pt idx="71">
                  <c:v>2605</c:v>
                </c:pt>
                <c:pt idx="72">
                  <c:v>2606</c:v>
                </c:pt>
                <c:pt idx="73">
                  <c:v>2607</c:v>
                </c:pt>
                <c:pt idx="74">
                  <c:v>2608</c:v>
                </c:pt>
                <c:pt idx="75">
                  <c:v>2609</c:v>
                </c:pt>
                <c:pt idx="76">
                  <c:v>2610</c:v>
                </c:pt>
                <c:pt idx="77">
                  <c:v>2611</c:v>
                </c:pt>
                <c:pt idx="78">
                  <c:v>2612</c:v>
                </c:pt>
                <c:pt idx="79">
                  <c:v>2613</c:v>
                </c:pt>
                <c:pt idx="80">
                  <c:v>2614</c:v>
                </c:pt>
                <c:pt idx="81">
                  <c:v>2615</c:v>
                </c:pt>
                <c:pt idx="82">
                  <c:v>2616</c:v>
                </c:pt>
                <c:pt idx="83">
                  <c:v>2617</c:v>
                </c:pt>
                <c:pt idx="84">
                  <c:v>2618</c:v>
                </c:pt>
                <c:pt idx="85">
                  <c:v>2619</c:v>
                </c:pt>
                <c:pt idx="86">
                  <c:v>2620</c:v>
                </c:pt>
                <c:pt idx="87">
                  <c:v>2621</c:v>
                </c:pt>
                <c:pt idx="88">
                  <c:v>2622</c:v>
                </c:pt>
                <c:pt idx="89">
                  <c:v>2623</c:v>
                </c:pt>
                <c:pt idx="90">
                  <c:v>2624</c:v>
                </c:pt>
                <c:pt idx="91">
                  <c:v>2625</c:v>
                </c:pt>
                <c:pt idx="92">
                  <c:v>2626</c:v>
                </c:pt>
                <c:pt idx="93">
                  <c:v>2627</c:v>
                </c:pt>
                <c:pt idx="94">
                  <c:v>2628</c:v>
                </c:pt>
                <c:pt idx="95">
                  <c:v>2629</c:v>
                </c:pt>
                <c:pt idx="96">
                  <c:v>2630</c:v>
                </c:pt>
                <c:pt idx="97">
                  <c:v>2631</c:v>
                </c:pt>
                <c:pt idx="98">
                  <c:v>2632</c:v>
                </c:pt>
                <c:pt idx="99">
                  <c:v>2633</c:v>
                </c:pt>
                <c:pt idx="100">
                  <c:v>2634</c:v>
                </c:pt>
                <c:pt idx="101">
                  <c:v>2635</c:v>
                </c:pt>
                <c:pt idx="102">
                  <c:v>2636</c:v>
                </c:pt>
                <c:pt idx="103">
                  <c:v>2637</c:v>
                </c:pt>
                <c:pt idx="104">
                  <c:v>2638</c:v>
                </c:pt>
                <c:pt idx="105">
                  <c:v>2639</c:v>
                </c:pt>
                <c:pt idx="106">
                  <c:v>2640</c:v>
                </c:pt>
                <c:pt idx="107">
                  <c:v>2641</c:v>
                </c:pt>
                <c:pt idx="108">
                  <c:v>2642</c:v>
                </c:pt>
                <c:pt idx="109">
                  <c:v>2643</c:v>
                </c:pt>
                <c:pt idx="110">
                  <c:v>2644</c:v>
                </c:pt>
                <c:pt idx="111">
                  <c:v>2645</c:v>
                </c:pt>
                <c:pt idx="112">
                  <c:v>2646</c:v>
                </c:pt>
                <c:pt idx="113">
                  <c:v>2647</c:v>
                </c:pt>
                <c:pt idx="114">
                  <c:v>2648</c:v>
                </c:pt>
                <c:pt idx="115">
                  <c:v>2649</c:v>
                </c:pt>
                <c:pt idx="116">
                  <c:v>2650</c:v>
                </c:pt>
                <c:pt idx="117">
                  <c:v>2651</c:v>
                </c:pt>
                <c:pt idx="118">
                  <c:v>2652</c:v>
                </c:pt>
                <c:pt idx="119">
                  <c:v>2653</c:v>
                </c:pt>
                <c:pt idx="120">
                  <c:v>2654</c:v>
                </c:pt>
                <c:pt idx="121">
                  <c:v>2655</c:v>
                </c:pt>
                <c:pt idx="122">
                  <c:v>2656</c:v>
                </c:pt>
                <c:pt idx="123">
                  <c:v>2657</c:v>
                </c:pt>
                <c:pt idx="124">
                  <c:v>2658</c:v>
                </c:pt>
                <c:pt idx="125">
                  <c:v>2659</c:v>
                </c:pt>
                <c:pt idx="126">
                  <c:v>2660</c:v>
                </c:pt>
                <c:pt idx="127">
                  <c:v>2661</c:v>
                </c:pt>
                <c:pt idx="128">
                  <c:v>2662</c:v>
                </c:pt>
                <c:pt idx="129">
                  <c:v>2663</c:v>
                </c:pt>
                <c:pt idx="130">
                  <c:v>2664</c:v>
                </c:pt>
                <c:pt idx="131">
                  <c:v>2665</c:v>
                </c:pt>
                <c:pt idx="132">
                  <c:v>2666</c:v>
                </c:pt>
                <c:pt idx="133">
                  <c:v>2667</c:v>
                </c:pt>
                <c:pt idx="134">
                  <c:v>2668</c:v>
                </c:pt>
                <c:pt idx="135">
                  <c:v>2669</c:v>
                </c:pt>
                <c:pt idx="136">
                  <c:v>2670</c:v>
                </c:pt>
                <c:pt idx="137">
                  <c:v>2671</c:v>
                </c:pt>
                <c:pt idx="138">
                  <c:v>2672</c:v>
                </c:pt>
                <c:pt idx="139">
                  <c:v>2673</c:v>
                </c:pt>
                <c:pt idx="140">
                  <c:v>2674</c:v>
                </c:pt>
                <c:pt idx="141">
                  <c:v>2675</c:v>
                </c:pt>
                <c:pt idx="142">
                  <c:v>2676</c:v>
                </c:pt>
                <c:pt idx="143">
                  <c:v>2677</c:v>
                </c:pt>
                <c:pt idx="144">
                  <c:v>2678</c:v>
                </c:pt>
                <c:pt idx="145">
                  <c:v>2679</c:v>
                </c:pt>
                <c:pt idx="146">
                  <c:v>2680</c:v>
                </c:pt>
                <c:pt idx="147">
                  <c:v>2681</c:v>
                </c:pt>
                <c:pt idx="148">
                  <c:v>2682</c:v>
                </c:pt>
                <c:pt idx="149">
                  <c:v>2683</c:v>
                </c:pt>
                <c:pt idx="150">
                  <c:v>2684</c:v>
                </c:pt>
                <c:pt idx="151">
                  <c:v>2685</c:v>
                </c:pt>
                <c:pt idx="152">
                  <c:v>2686</c:v>
                </c:pt>
                <c:pt idx="153">
                  <c:v>2687</c:v>
                </c:pt>
                <c:pt idx="154">
                  <c:v>2688</c:v>
                </c:pt>
                <c:pt idx="155">
                  <c:v>2689</c:v>
                </c:pt>
                <c:pt idx="156">
                  <c:v>2690</c:v>
                </c:pt>
                <c:pt idx="157">
                  <c:v>2691</c:v>
                </c:pt>
                <c:pt idx="158">
                  <c:v>2692</c:v>
                </c:pt>
                <c:pt idx="159">
                  <c:v>2693</c:v>
                </c:pt>
                <c:pt idx="160">
                  <c:v>2694</c:v>
                </c:pt>
                <c:pt idx="161">
                  <c:v>2695</c:v>
                </c:pt>
                <c:pt idx="162">
                  <c:v>2696</c:v>
                </c:pt>
                <c:pt idx="163">
                  <c:v>2697</c:v>
                </c:pt>
                <c:pt idx="164">
                  <c:v>2698</c:v>
                </c:pt>
                <c:pt idx="165">
                  <c:v>2699</c:v>
                </c:pt>
                <c:pt idx="166">
                  <c:v>2700</c:v>
                </c:pt>
                <c:pt idx="167">
                  <c:v>2701</c:v>
                </c:pt>
                <c:pt idx="168">
                  <c:v>2702</c:v>
                </c:pt>
                <c:pt idx="169">
                  <c:v>2703</c:v>
                </c:pt>
                <c:pt idx="170">
                  <c:v>2704</c:v>
                </c:pt>
                <c:pt idx="171">
                  <c:v>2705</c:v>
                </c:pt>
                <c:pt idx="172">
                  <c:v>2706</c:v>
                </c:pt>
                <c:pt idx="173">
                  <c:v>2707</c:v>
                </c:pt>
                <c:pt idx="174">
                  <c:v>2708</c:v>
                </c:pt>
                <c:pt idx="175">
                  <c:v>2709</c:v>
                </c:pt>
                <c:pt idx="176">
                  <c:v>2710</c:v>
                </c:pt>
                <c:pt idx="177">
                  <c:v>2711</c:v>
                </c:pt>
                <c:pt idx="178">
                  <c:v>2712</c:v>
                </c:pt>
                <c:pt idx="179">
                  <c:v>2713</c:v>
                </c:pt>
                <c:pt idx="180">
                  <c:v>2714</c:v>
                </c:pt>
                <c:pt idx="181">
                  <c:v>2715</c:v>
                </c:pt>
                <c:pt idx="182">
                  <c:v>2716</c:v>
                </c:pt>
                <c:pt idx="183">
                  <c:v>2717</c:v>
                </c:pt>
                <c:pt idx="184">
                  <c:v>2718</c:v>
                </c:pt>
                <c:pt idx="185">
                  <c:v>2719</c:v>
                </c:pt>
                <c:pt idx="186">
                  <c:v>2720</c:v>
                </c:pt>
                <c:pt idx="187">
                  <c:v>2721</c:v>
                </c:pt>
                <c:pt idx="188">
                  <c:v>2722</c:v>
                </c:pt>
                <c:pt idx="189">
                  <c:v>2723</c:v>
                </c:pt>
                <c:pt idx="190">
                  <c:v>2724</c:v>
                </c:pt>
                <c:pt idx="191">
                  <c:v>2725</c:v>
                </c:pt>
                <c:pt idx="192">
                  <c:v>2726</c:v>
                </c:pt>
                <c:pt idx="193">
                  <c:v>2727</c:v>
                </c:pt>
                <c:pt idx="194">
                  <c:v>2728</c:v>
                </c:pt>
                <c:pt idx="195">
                  <c:v>2729</c:v>
                </c:pt>
                <c:pt idx="196">
                  <c:v>2730</c:v>
                </c:pt>
                <c:pt idx="197">
                  <c:v>2731</c:v>
                </c:pt>
                <c:pt idx="198">
                  <c:v>2732</c:v>
                </c:pt>
                <c:pt idx="199">
                  <c:v>2733</c:v>
                </c:pt>
                <c:pt idx="200">
                  <c:v>2734</c:v>
                </c:pt>
                <c:pt idx="201">
                  <c:v>2735</c:v>
                </c:pt>
                <c:pt idx="202">
                  <c:v>2736</c:v>
                </c:pt>
                <c:pt idx="203">
                  <c:v>2737</c:v>
                </c:pt>
                <c:pt idx="204">
                  <c:v>2738</c:v>
                </c:pt>
                <c:pt idx="205">
                  <c:v>2739</c:v>
                </c:pt>
                <c:pt idx="206">
                  <c:v>2740</c:v>
                </c:pt>
                <c:pt idx="207">
                  <c:v>2741</c:v>
                </c:pt>
                <c:pt idx="208">
                  <c:v>2742</c:v>
                </c:pt>
                <c:pt idx="209">
                  <c:v>2743</c:v>
                </c:pt>
                <c:pt idx="210">
                  <c:v>2744</c:v>
                </c:pt>
                <c:pt idx="211">
                  <c:v>2745</c:v>
                </c:pt>
                <c:pt idx="212">
                  <c:v>2746</c:v>
                </c:pt>
                <c:pt idx="213">
                  <c:v>2747</c:v>
                </c:pt>
              </c:numCache>
            </c:numRef>
          </c:xVal>
          <c:yVal>
            <c:numRef>
              <c:f>Graph!$B$2536:$B$2747</c:f>
              <c:numCache>
                <c:formatCode>General</c:formatCode>
                <c:ptCount val="2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95-4F2F-82EB-F12E9384AF05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Graph!$A$2535:$A$2748</c:f>
              <c:numCache>
                <c:formatCode>General</c:formatCode>
                <c:ptCount val="214"/>
                <c:pt idx="0">
                  <c:v>2534</c:v>
                </c:pt>
                <c:pt idx="1">
                  <c:v>2535</c:v>
                </c:pt>
                <c:pt idx="2">
                  <c:v>2536</c:v>
                </c:pt>
                <c:pt idx="3">
                  <c:v>2537</c:v>
                </c:pt>
                <c:pt idx="4">
                  <c:v>2538</c:v>
                </c:pt>
                <c:pt idx="5">
                  <c:v>2539</c:v>
                </c:pt>
                <c:pt idx="6">
                  <c:v>2540</c:v>
                </c:pt>
                <c:pt idx="7">
                  <c:v>2541</c:v>
                </c:pt>
                <c:pt idx="8">
                  <c:v>2542</c:v>
                </c:pt>
                <c:pt idx="9">
                  <c:v>2543</c:v>
                </c:pt>
                <c:pt idx="10">
                  <c:v>2544</c:v>
                </c:pt>
                <c:pt idx="11">
                  <c:v>2545</c:v>
                </c:pt>
                <c:pt idx="12">
                  <c:v>2546</c:v>
                </c:pt>
                <c:pt idx="13">
                  <c:v>2547</c:v>
                </c:pt>
                <c:pt idx="14">
                  <c:v>2548</c:v>
                </c:pt>
                <c:pt idx="15">
                  <c:v>2549</c:v>
                </c:pt>
                <c:pt idx="16">
                  <c:v>2550</c:v>
                </c:pt>
                <c:pt idx="17">
                  <c:v>2551</c:v>
                </c:pt>
                <c:pt idx="18">
                  <c:v>2552</c:v>
                </c:pt>
                <c:pt idx="19">
                  <c:v>2553</c:v>
                </c:pt>
                <c:pt idx="20">
                  <c:v>2554</c:v>
                </c:pt>
                <c:pt idx="21">
                  <c:v>2555</c:v>
                </c:pt>
                <c:pt idx="22">
                  <c:v>2556</c:v>
                </c:pt>
                <c:pt idx="23">
                  <c:v>2557</c:v>
                </c:pt>
                <c:pt idx="24">
                  <c:v>2558</c:v>
                </c:pt>
                <c:pt idx="25">
                  <c:v>2559</c:v>
                </c:pt>
                <c:pt idx="26">
                  <c:v>2560</c:v>
                </c:pt>
                <c:pt idx="27">
                  <c:v>2561</c:v>
                </c:pt>
                <c:pt idx="28">
                  <c:v>2562</c:v>
                </c:pt>
                <c:pt idx="29">
                  <c:v>2563</c:v>
                </c:pt>
                <c:pt idx="30">
                  <c:v>2564</c:v>
                </c:pt>
                <c:pt idx="31">
                  <c:v>2565</c:v>
                </c:pt>
                <c:pt idx="32">
                  <c:v>2566</c:v>
                </c:pt>
                <c:pt idx="33">
                  <c:v>2567</c:v>
                </c:pt>
                <c:pt idx="34">
                  <c:v>2568</c:v>
                </c:pt>
                <c:pt idx="35">
                  <c:v>2569</c:v>
                </c:pt>
                <c:pt idx="36">
                  <c:v>2570</c:v>
                </c:pt>
                <c:pt idx="37">
                  <c:v>2571</c:v>
                </c:pt>
                <c:pt idx="38">
                  <c:v>2572</c:v>
                </c:pt>
                <c:pt idx="39">
                  <c:v>2573</c:v>
                </c:pt>
                <c:pt idx="40">
                  <c:v>2574</c:v>
                </c:pt>
                <c:pt idx="41">
                  <c:v>2575</c:v>
                </c:pt>
                <c:pt idx="42">
                  <c:v>2576</c:v>
                </c:pt>
                <c:pt idx="43">
                  <c:v>2577</c:v>
                </c:pt>
                <c:pt idx="44">
                  <c:v>2578</c:v>
                </c:pt>
                <c:pt idx="45">
                  <c:v>2579</c:v>
                </c:pt>
                <c:pt idx="46">
                  <c:v>2580</c:v>
                </c:pt>
                <c:pt idx="47">
                  <c:v>2581</c:v>
                </c:pt>
                <c:pt idx="48">
                  <c:v>2582</c:v>
                </c:pt>
                <c:pt idx="49">
                  <c:v>2583</c:v>
                </c:pt>
                <c:pt idx="50">
                  <c:v>2584</c:v>
                </c:pt>
                <c:pt idx="51">
                  <c:v>2585</c:v>
                </c:pt>
                <c:pt idx="52">
                  <c:v>2586</c:v>
                </c:pt>
                <c:pt idx="53">
                  <c:v>2587</c:v>
                </c:pt>
                <c:pt idx="54">
                  <c:v>2588</c:v>
                </c:pt>
                <c:pt idx="55">
                  <c:v>2589</c:v>
                </c:pt>
                <c:pt idx="56">
                  <c:v>2590</c:v>
                </c:pt>
                <c:pt idx="57">
                  <c:v>2591</c:v>
                </c:pt>
                <c:pt idx="58">
                  <c:v>2592</c:v>
                </c:pt>
                <c:pt idx="59">
                  <c:v>2593</c:v>
                </c:pt>
                <c:pt idx="60">
                  <c:v>2594</c:v>
                </c:pt>
                <c:pt idx="61">
                  <c:v>2595</c:v>
                </c:pt>
                <c:pt idx="62">
                  <c:v>2596</c:v>
                </c:pt>
                <c:pt idx="63">
                  <c:v>2597</c:v>
                </c:pt>
                <c:pt idx="64">
                  <c:v>2598</c:v>
                </c:pt>
                <c:pt idx="65">
                  <c:v>2599</c:v>
                </c:pt>
                <c:pt idx="66">
                  <c:v>2600</c:v>
                </c:pt>
                <c:pt idx="67">
                  <c:v>2601</c:v>
                </c:pt>
                <c:pt idx="68">
                  <c:v>2602</c:v>
                </c:pt>
                <c:pt idx="69">
                  <c:v>2603</c:v>
                </c:pt>
                <c:pt idx="70">
                  <c:v>2604</c:v>
                </c:pt>
                <c:pt idx="71">
                  <c:v>2605</c:v>
                </c:pt>
                <c:pt idx="72">
                  <c:v>2606</c:v>
                </c:pt>
                <c:pt idx="73">
                  <c:v>2607</c:v>
                </c:pt>
                <c:pt idx="74">
                  <c:v>2608</c:v>
                </c:pt>
                <c:pt idx="75">
                  <c:v>2609</c:v>
                </c:pt>
                <c:pt idx="76">
                  <c:v>2610</c:v>
                </c:pt>
                <c:pt idx="77">
                  <c:v>2611</c:v>
                </c:pt>
                <c:pt idx="78">
                  <c:v>2612</c:v>
                </c:pt>
                <c:pt idx="79">
                  <c:v>2613</c:v>
                </c:pt>
                <c:pt idx="80">
                  <c:v>2614</c:v>
                </c:pt>
                <c:pt idx="81">
                  <c:v>2615</c:v>
                </c:pt>
                <c:pt idx="82">
                  <c:v>2616</c:v>
                </c:pt>
                <c:pt idx="83">
                  <c:v>2617</c:v>
                </c:pt>
                <c:pt idx="84">
                  <c:v>2618</c:v>
                </c:pt>
                <c:pt idx="85">
                  <c:v>2619</c:v>
                </c:pt>
                <c:pt idx="86">
                  <c:v>2620</c:v>
                </c:pt>
                <c:pt idx="87">
                  <c:v>2621</c:v>
                </c:pt>
                <c:pt idx="88">
                  <c:v>2622</c:v>
                </c:pt>
                <c:pt idx="89">
                  <c:v>2623</c:v>
                </c:pt>
                <c:pt idx="90">
                  <c:v>2624</c:v>
                </c:pt>
                <c:pt idx="91">
                  <c:v>2625</c:v>
                </c:pt>
                <c:pt idx="92">
                  <c:v>2626</c:v>
                </c:pt>
                <c:pt idx="93">
                  <c:v>2627</c:v>
                </c:pt>
                <c:pt idx="94">
                  <c:v>2628</c:v>
                </c:pt>
                <c:pt idx="95">
                  <c:v>2629</c:v>
                </c:pt>
                <c:pt idx="96">
                  <c:v>2630</c:v>
                </c:pt>
                <c:pt idx="97">
                  <c:v>2631</c:v>
                </c:pt>
                <c:pt idx="98">
                  <c:v>2632</c:v>
                </c:pt>
                <c:pt idx="99">
                  <c:v>2633</c:v>
                </c:pt>
                <c:pt idx="100">
                  <c:v>2634</c:v>
                </c:pt>
                <c:pt idx="101">
                  <c:v>2635</c:v>
                </c:pt>
                <c:pt idx="102">
                  <c:v>2636</c:v>
                </c:pt>
                <c:pt idx="103">
                  <c:v>2637</c:v>
                </c:pt>
                <c:pt idx="104">
                  <c:v>2638</c:v>
                </c:pt>
                <c:pt idx="105">
                  <c:v>2639</c:v>
                </c:pt>
                <c:pt idx="106">
                  <c:v>2640</c:v>
                </c:pt>
                <c:pt idx="107">
                  <c:v>2641</c:v>
                </c:pt>
                <c:pt idx="108">
                  <c:v>2642</c:v>
                </c:pt>
                <c:pt idx="109">
                  <c:v>2643</c:v>
                </c:pt>
                <c:pt idx="110">
                  <c:v>2644</c:v>
                </c:pt>
                <c:pt idx="111">
                  <c:v>2645</c:v>
                </c:pt>
                <c:pt idx="112">
                  <c:v>2646</c:v>
                </c:pt>
                <c:pt idx="113">
                  <c:v>2647</c:v>
                </c:pt>
                <c:pt idx="114">
                  <c:v>2648</c:v>
                </c:pt>
                <c:pt idx="115">
                  <c:v>2649</c:v>
                </c:pt>
                <c:pt idx="116">
                  <c:v>2650</c:v>
                </c:pt>
                <c:pt idx="117">
                  <c:v>2651</c:v>
                </c:pt>
                <c:pt idx="118">
                  <c:v>2652</c:v>
                </c:pt>
                <c:pt idx="119">
                  <c:v>2653</c:v>
                </c:pt>
                <c:pt idx="120">
                  <c:v>2654</c:v>
                </c:pt>
                <c:pt idx="121">
                  <c:v>2655</c:v>
                </c:pt>
                <c:pt idx="122">
                  <c:v>2656</c:v>
                </c:pt>
                <c:pt idx="123">
                  <c:v>2657</c:v>
                </c:pt>
                <c:pt idx="124">
                  <c:v>2658</c:v>
                </c:pt>
                <c:pt idx="125">
                  <c:v>2659</c:v>
                </c:pt>
                <c:pt idx="126">
                  <c:v>2660</c:v>
                </c:pt>
                <c:pt idx="127">
                  <c:v>2661</c:v>
                </c:pt>
                <c:pt idx="128">
                  <c:v>2662</c:v>
                </c:pt>
                <c:pt idx="129">
                  <c:v>2663</c:v>
                </c:pt>
                <c:pt idx="130">
                  <c:v>2664</c:v>
                </c:pt>
                <c:pt idx="131">
                  <c:v>2665</c:v>
                </c:pt>
                <c:pt idx="132">
                  <c:v>2666</c:v>
                </c:pt>
                <c:pt idx="133">
                  <c:v>2667</c:v>
                </c:pt>
                <c:pt idx="134">
                  <c:v>2668</c:v>
                </c:pt>
                <c:pt idx="135">
                  <c:v>2669</c:v>
                </c:pt>
                <c:pt idx="136">
                  <c:v>2670</c:v>
                </c:pt>
                <c:pt idx="137">
                  <c:v>2671</c:v>
                </c:pt>
                <c:pt idx="138">
                  <c:v>2672</c:v>
                </c:pt>
                <c:pt idx="139">
                  <c:v>2673</c:v>
                </c:pt>
                <c:pt idx="140">
                  <c:v>2674</c:v>
                </c:pt>
                <c:pt idx="141">
                  <c:v>2675</c:v>
                </c:pt>
                <c:pt idx="142">
                  <c:v>2676</c:v>
                </c:pt>
                <c:pt idx="143">
                  <c:v>2677</c:v>
                </c:pt>
                <c:pt idx="144">
                  <c:v>2678</c:v>
                </c:pt>
                <c:pt idx="145">
                  <c:v>2679</c:v>
                </c:pt>
                <c:pt idx="146">
                  <c:v>2680</c:v>
                </c:pt>
                <c:pt idx="147">
                  <c:v>2681</c:v>
                </c:pt>
                <c:pt idx="148">
                  <c:v>2682</c:v>
                </c:pt>
                <c:pt idx="149">
                  <c:v>2683</c:v>
                </c:pt>
                <c:pt idx="150">
                  <c:v>2684</c:v>
                </c:pt>
                <c:pt idx="151">
                  <c:v>2685</c:v>
                </c:pt>
                <c:pt idx="152">
                  <c:v>2686</c:v>
                </c:pt>
                <c:pt idx="153">
                  <c:v>2687</c:v>
                </c:pt>
                <c:pt idx="154">
                  <c:v>2688</c:v>
                </c:pt>
                <c:pt idx="155">
                  <c:v>2689</c:v>
                </c:pt>
                <c:pt idx="156">
                  <c:v>2690</c:v>
                </c:pt>
                <c:pt idx="157">
                  <c:v>2691</c:v>
                </c:pt>
                <c:pt idx="158">
                  <c:v>2692</c:v>
                </c:pt>
                <c:pt idx="159">
                  <c:v>2693</c:v>
                </c:pt>
                <c:pt idx="160">
                  <c:v>2694</c:v>
                </c:pt>
                <c:pt idx="161">
                  <c:v>2695</c:v>
                </c:pt>
                <c:pt idx="162">
                  <c:v>2696</c:v>
                </c:pt>
                <c:pt idx="163">
                  <c:v>2697</c:v>
                </c:pt>
                <c:pt idx="164">
                  <c:v>2698</c:v>
                </c:pt>
                <c:pt idx="165">
                  <c:v>2699</c:v>
                </c:pt>
                <c:pt idx="166">
                  <c:v>2700</c:v>
                </c:pt>
                <c:pt idx="167">
                  <c:v>2701</c:v>
                </c:pt>
                <c:pt idx="168">
                  <c:v>2702</c:v>
                </c:pt>
                <c:pt idx="169">
                  <c:v>2703</c:v>
                </c:pt>
                <c:pt idx="170">
                  <c:v>2704</c:v>
                </c:pt>
                <c:pt idx="171">
                  <c:v>2705</c:v>
                </c:pt>
                <c:pt idx="172">
                  <c:v>2706</c:v>
                </c:pt>
                <c:pt idx="173">
                  <c:v>2707</c:v>
                </c:pt>
                <c:pt idx="174">
                  <c:v>2708</c:v>
                </c:pt>
                <c:pt idx="175">
                  <c:v>2709</c:v>
                </c:pt>
                <c:pt idx="176">
                  <c:v>2710</c:v>
                </c:pt>
                <c:pt idx="177">
                  <c:v>2711</c:v>
                </c:pt>
                <c:pt idx="178">
                  <c:v>2712</c:v>
                </c:pt>
                <c:pt idx="179">
                  <c:v>2713</c:v>
                </c:pt>
                <c:pt idx="180">
                  <c:v>2714</c:v>
                </c:pt>
                <c:pt idx="181">
                  <c:v>2715</c:v>
                </c:pt>
                <c:pt idx="182">
                  <c:v>2716</c:v>
                </c:pt>
                <c:pt idx="183">
                  <c:v>2717</c:v>
                </c:pt>
                <c:pt idx="184">
                  <c:v>2718</c:v>
                </c:pt>
                <c:pt idx="185">
                  <c:v>2719</c:v>
                </c:pt>
                <c:pt idx="186">
                  <c:v>2720</c:v>
                </c:pt>
                <c:pt idx="187">
                  <c:v>2721</c:v>
                </c:pt>
                <c:pt idx="188">
                  <c:v>2722</c:v>
                </c:pt>
                <c:pt idx="189">
                  <c:v>2723</c:v>
                </c:pt>
                <c:pt idx="190">
                  <c:v>2724</c:v>
                </c:pt>
                <c:pt idx="191">
                  <c:v>2725</c:v>
                </c:pt>
                <c:pt idx="192">
                  <c:v>2726</c:v>
                </c:pt>
                <c:pt idx="193">
                  <c:v>2727</c:v>
                </c:pt>
                <c:pt idx="194">
                  <c:v>2728</c:v>
                </c:pt>
                <c:pt idx="195">
                  <c:v>2729</c:v>
                </c:pt>
                <c:pt idx="196">
                  <c:v>2730</c:v>
                </c:pt>
                <c:pt idx="197">
                  <c:v>2731</c:v>
                </c:pt>
                <c:pt idx="198">
                  <c:v>2732</c:v>
                </c:pt>
                <c:pt idx="199">
                  <c:v>2733</c:v>
                </c:pt>
                <c:pt idx="200">
                  <c:v>2734</c:v>
                </c:pt>
                <c:pt idx="201">
                  <c:v>2735</c:v>
                </c:pt>
                <c:pt idx="202">
                  <c:v>2736</c:v>
                </c:pt>
                <c:pt idx="203">
                  <c:v>2737</c:v>
                </c:pt>
                <c:pt idx="204">
                  <c:v>2738</c:v>
                </c:pt>
                <c:pt idx="205">
                  <c:v>2739</c:v>
                </c:pt>
                <c:pt idx="206">
                  <c:v>2740</c:v>
                </c:pt>
                <c:pt idx="207">
                  <c:v>2741</c:v>
                </c:pt>
                <c:pt idx="208">
                  <c:v>2742</c:v>
                </c:pt>
                <c:pt idx="209">
                  <c:v>2743</c:v>
                </c:pt>
                <c:pt idx="210">
                  <c:v>2744</c:v>
                </c:pt>
                <c:pt idx="211">
                  <c:v>2745</c:v>
                </c:pt>
                <c:pt idx="212">
                  <c:v>2746</c:v>
                </c:pt>
                <c:pt idx="213">
                  <c:v>2747</c:v>
                </c:pt>
              </c:numCache>
            </c:numRef>
          </c:xVal>
          <c:yVal>
            <c:numRef>
              <c:f>Graph!$C$2536:$C$2747</c:f>
              <c:numCache>
                <c:formatCode>General</c:formatCode>
                <c:ptCount val="212"/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95-4F2F-82EB-F12E9384AF05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Graph!$A$2535:$A$2748</c:f>
              <c:numCache>
                <c:formatCode>General</c:formatCode>
                <c:ptCount val="214"/>
                <c:pt idx="0">
                  <c:v>2534</c:v>
                </c:pt>
                <c:pt idx="1">
                  <c:v>2535</c:v>
                </c:pt>
                <c:pt idx="2">
                  <c:v>2536</c:v>
                </c:pt>
                <c:pt idx="3">
                  <c:v>2537</c:v>
                </c:pt>
                <c:pt idx="4">
                  <c:v>2538</c:v>
                </c:pt>
                <c:pt idx="5">
                  <c:v>2539</c:v>
                </c:pt>
                <c:pt idx="6">
                  <c:v>2540</c:v>
                </c:pt>
                <c:pt idx="7">
                  <c:v>2541</c:v>
                </c:pt>
                <c:pt idx="8">
                  <c:v>2542</c:v>
                </c:pt>
                <c:pt idx="9">
                  <c:v>2543</c:v>
                </c:pt>
                <c:pt idx="10">
                  <c:v>2544</c:v>
                </c:pt>
                <c:pt idx="11">
                  <c:v>2545</c:v>
                </c:pt>
                <c:pt idx="12">
                  <c:v>2546</c:v>
                </c:pt>
                <c:pt idx="13">
                  <c:v>2547</c:v>
                </c:pt>
                <c:pt idx="14">
                  <c:v>2548</c:v>
                </c:pt>
                <c:pt idx="15">
                  <c:v>2549</c:v>
                </c:pt>
                <c:pt idx="16">
                  <c:v>2550</c:v>
                </c:pt>
                <c:pt idx="17">
                  <c:v>2551</c:v>
                </c:pt>
                <c:pt idx="18">
                  <c:v>2552</c:v>
                </c:pt>
                <c:pt idx="19">
                  <c:v>2553</c:v>
                </c:pt>
                <c:pt idx="20">
                  <c:v>2554</c:v>
                </c:pt>
                <c:pt idx="21">
                  <c:v>2555</c:v>
                </c:pt>
                <c:pt idx="22">
                  <c:v>2556</c:v>
                </c:pt>
                <c:pt idx="23">
                  <c:v>2557</c:v>
                </c:pt>
                <c:pt idx="24">
                  <c:v>2558</c:v>
                </c:pt>
                <c:pt idx="25">
                  <c:v>2559</c:v>
                </c:pt>
                <c:pt idx="26">
                  <c:v>2560</c:v>
                </c:pt>
                <c:pt idx="27">
                  <c:v>2561</c:v>
                </c:pt>
                <c:pt idx="28">
                  <c:v>2562</c:v>
                </c:pt>
                <c:pt idx="29">
                  <c:v>2563</c:v>
                </c:pt>
                <c:pt idx="30">
                  <c:v>2564</c:v>
                </c:pt>
                <c:pt idx="31">
                  <c:v>2565</c:v>
                </c:pt>
                <c:pt idx="32">
                  <c:v>2566</c:v>
                </c:pt>
                <c:pt idx="33">
                  <c:v>2567</c:v>
                </c:pt>
                <c:pt idx="34">
                  <c:v>2568</c:v>
                </c:pt>
                <c:pt idx="35">
                  <c:v>2569</c:v>
                </c:pt>
                <c:pt idx="36">
                  <c:v>2570</c:v>
                </c:pt>
                <c:pt idx="37">
                  <c:v>2571</c:v>
                </c:pt>
                <c:pt idx="38">
                  <c:v>2572</c:v>
                </c:pt>
                <c:pt idx="39">
                  <c:v>2573</c:v>
                </c:pt>
                <c:pt idx="40">
                  <c:v>2574</c:v>
                </c:pt>
                <c:pt idx="41">
                  <c:v>2575</c:v>
                </c:pt>
                <c:pt idx="42">
                  <c:v>2576</c:v>
                </c:pt>
                <c:pt idx="43">
                  <c:v>2577</c:v>
                </c:pt>
                <c:pt idx="44">
                  <c:v>2578</c:v>
                </c:pt>
                <c:pt idx="45">
                  <c:v>2579</c:v>
                </c:pt>
                <c:pt idx="46">
                  <c:v>2580</c:v>
                </c:pt>
                <c:pt idx="47">
                  <c:v>2581</c:v>
                </c:pt>
                <c:pt idx="48">
                  <c:v>2582</c:v>
                </c:pt>
                <c:pt idx="49">
                  <c:v>2583</c:v>
                </c:pt>
                <c:pt idx="50">
                  <c:v>2584</c:v>
                </c:pt>
                <c:pt idx="51">
                  <c:v>2585</c:v>
                </c:pt>
                <c:pt idx="52">
                  <c:v>2586</c:v>
                </c:pt>
                <c:pt idx="53">
                  <c:v>2587</c:v>
                </c:pt>
                <c:pt idx="54">
                  <c:v>2588</c:v>
                </c:pt>
                <c:pt idx="55">
                  <c:v>2589</c:v>
                </c:pt>
                <c:pt idx="56">
                  <c:v>2590</c:v>
                </c:pt>
                <c:pt idx="57">
                  <c:v>2591</c:v>
                </c:pt>
                <c:pt idx="58">
                  <c:v>2592</c:v>
                </c:pt>
                <c:pt idx="59">
                  <c:v>2593</c:v>
                </c:pt>
                <c:pt idx="60">
                  <c:v>2594</c:v>
                </c:pt>
                <c:pt idx="61">
                  <c:v>2595</c:v>
                </c:pt>
                <c:pt idx="62">
                  <c:v>2596</c:v>
                </c:pt>
                <c:pt idx="63">
                  <c:v>2597</c:v>
                </c:pt>
                <c:pt idx="64">
                  <c:v>2598</c:v>
                </c:pt>
                <c:pt idx="65">
                  <c:v>2599</c:v>
                </c:pt>
                <c:pt idx="66">
                  <c:v>2600</c:v>
                </c:pt>
                <c:pt idx="67">
                  <c:v>2601</c:v>
                </c:pt>
                <c:pt idx="68">
                  <c:v>2602</c:v>
                </c:pt>
                <c:pt idx="69">
                  <c:v>2603</c:v>
                </c:pt>
                <c:pt idx="70">
                  <c:v>2604</c:v>
                </c:pt>
                <c:pt idx="71">
                  <c:v>2605</c:v>
                </c:pt>
                <c:pt idx="72">
                  <c:v>2606</c:v>
                </c:pt>
                <c:pt idx="73">
                  <c:v>2607</c:v>
                </c:pt>
                <c:pt idx="74">
                  <c:v>2608</c:v>
                </c:pt>
                <c:pt idx="75">
                  <c:v>2609</c:v>
                </c:pt>
                <c:pt idx="76">
                  <c:v>2610</c:v>
                </c:pt>
                <c:pt idx="77">
                  <c:v>2611</c:v>
                </c:pt>
                <c:pt idx="78">
                  <c:v>2612</c:v>
                </c:pt>
                <c:pt idx="79">
                  <c:v>2613</c:v>
                </c:pt>
                <c:pt idx="80">
                  <c:v>2614</c:v>
                </c:pt>
                <c:pt idx="81">
                  <c:v>2615</c:v>
                </c:pt>
                <c:pt idx="82">
                  <c:v>2616</c:v>
                </c:pt>
                <c:pt idx="83">
                  <c:v>2617</c:v>
                </c:pt>
                <c:pt idx="84">
                  <c:v>2618</c:v>
                </c:pt>
                <c:pt idx="85">
                  <c:v>2619</c:v>
                </c:pt>
                <c:pt idx="86">
                  <c:v>2620</c:v>
                </c:pt>
                <c:pt idx="87">
                  <c:v>2621</c:v>
                </c:pt>
                <c:pt idx="88">
                  <c:v>2622</c:v>
                </c:pt>
                <c:pt idx="89">
                  <c:v>2623</c:v>
                </c:pt>
                <c:pt idx="90">
                  <c:v>2624</c:v>
                </c:pt>
                <c:pt idx="91">
                  <c:v>2625</c:v>
                </c:pt>
                <c:pt idx="92">
                  <c:v>2626</c:v>
                </c:pt>
                <c:pt idx="93">
                  <c:v>2627</c:v>
                </c:pt>
                <c:pt idx="94">
                  <c:v>2628</c:v>
                </c:pt>
                <c:pt idx="95">
                  <c:v>2629</c:v>
                </c:pt>
                <c:pt idx="96">
                  <c:v>2630</c:v>
                </c:pt>
                <c:pt idx="97">
                  <c:v>2631</c:v>
                </c:pt>
                <c:pt idx="98">
                  <c:v>2632</c:v>
                </c:pt>
                <c:pt idx="99">
                  <c:v>2633</c:v>
                </c:pt>
                <c:pt idx="100">
                  <c:v>2634</c:v>
                </c:pt>
                <c:pt idx="101">
                  <c:v>2635</c:v>
                </c:pt>
                <c:pt idx="102">
                  <c:v>2636</c:v>
                </c:pt>
                <c:pt idx="103">
                  <c:v>2637</c:v>
                </c:pt>
                <c:pt idx="104">
                  <c:v>2638</c:v>
                </c:pt>
                <c:pt idx="105">
                  <c:v>2639</c:v>
                </c:pt>
                <c:pt idx="106">
                  <c:v>2640</c:v>
                </c:pt>
                <c:pt idx="107">
                  <c:v>2641</c:v>
                </c:pt>
                <c:pt idx="108">
                  <c:v>2642</c:v>
                </c:pt>
                <c:pt idx="109">
                  <c:v>2643</c:v>
                </c:pt>
                <c:pt idx="110">
                  <c:v>2644</c:v>
                </c:pt>
                <c:pt idx="111">
                  <c:v>2645</c:v>
                </c:pt>
                <c:pt idx="112">
                  <c:v>2646</c:v>
                </c:pt>
                <c:pt idx="113">
                  <c:v>2647</c:v>
                </c:pt>
                <c:pt idx="114">
                  <c:v>2648</c:v>
                </c:pt>
                <c:pt idx="115">
                  <c:v>2649</c:v>
                </c:pt>
                <c:pt idx="116">
                  <c:v>2650</c:v>
                </c:pt>
                <c:pt idx="117">
                  <c:v>2651</c:v>
                </c:pt>
                <c:pt idx="118">
                  <c:v>2652</c:v>
                </c:pt>
                <c:pt idx="119">
                  <c:v>2653</c:v>
                </c:pt>
                <c:pt idx="120">
                  <c:v>2654</c:v>
                </c:pt>
                <c:pt idx="121">
                  <c:v>2655</c:v>
                </c:pt>
                <c:pt idx="122">
                  <c:v>2656</c:v>
                </c:pt>
                <c:pt idx="123">
                  <c:v>2657</c:v>
                </c:pt>
                <c:pt idx="124">
                  <c:v>2658</c:v>
                </c:pt>
                <c:pt idx="125">
                  <c:v>2659</c:v>
                </c:pt>
                <c:pt idx="126">
                  <c:v>2660</c:v>
                </c:pt>
                <c:pt idx="127">
                  <c:v>2661</c:v>
                </c:pt>
                <c:pt idx="128">
                  <c:v>2662</c:v>
                </c:pt>
                <c:pt idx="129">
                  <c:v>2663</c:v>
                </c:pt>
                <c:pt idx="130">
                  <c:v>2664</c:v>
                </c:pt>
                <c:pt idx="131">
                  <c:v>2665</c:v>
                </c:pt>
                <c:pt idx="132">
                  <c:v>2666</c:v>
                </c:pt>
                <c:pt idx="133">
                  <c:v>2667</c:v>
                </c:pt>
                <c:pt idx="134">
                  <c:v>2668</c:v>
                </c:pt>
                <c:pt idx="135">
                  <c:v>2669</c:v>
                </c:pt>
                <c:pt idx="136">
                  <c:v>2670</c:v>
                </c:pt>
                <c:pt idx="137">
                  <c:v>2671</c:v>
                </c:pt>
                <c:pt idx="138">
                  <c:v>2672</c:v>
                </c:pt>
                <c:pt idx="139">
                  <c:v>2673</c:v>
                </c:pt>
                <c:pt idx="140">
                  <c:v>2674</c:v>
                </c:pt>
                <c:pt idx="141">
                  <c:v>2675</c:v>
                </c:pt>
                <c:pt idx="142">
                  <c:v>2676</c:v>
                </c:pt>
                <c:pt idx="143">
                  <c:v>2677</c:v>
                </c:pt>
                <c:pt idx="144">
                  <c:v>2678</c:v>
                </c:pt>
                <c:pt idx="145">
                  <c:v>2679</c:v>
                </c:pt>
                <c:pt idx="146">
                  <c:v>2680</c:v>
                </c:pt>
                <c:pt idx="147">
                  <c:v>2681</c:v>
                </c:pt>
                <c:pt idx="148">
                  <c:v>2682</c:v>
                </c:pt>
                <c:pt idx="149">
                  <c:v>2683</c:v>
                </c:pt>
                <c:pt idx="150">
                  <c:v>2684</c:v>
                </c:pt>
                <c:pt idx="151">
                  <c:v>2685</c:v>
                </c:pt>
                <c:pt idx="152">
                  <c:v>2686</c:v>
                </c:pt>
                <c:pt idx="153">
                  <c:v>2687</c:v>
                </c:pt>
                <c:pt idx="154">
                  <c:v>2688</c:v>
                </c:pt>
                <c:pt idx="155">
                  <c:v>2689</c:v>
                </c:pt>
                <c:pt idx="156">
                  <c:v>2690</c:v>
                </c:pt>
                <c:pt idx="157">
                  <c:v>2691</c:v>
                </c:pt>
                <c:pt idx="158">
                  <c:v>2692</c:v>
                </c:pt>
                <c:pt idx="159">
                  <c:v>2693</c:v>
                </c:pt>
                <c:pt idx="160">
                  <c:v>2694</c:v>
                </c:pt>
                <c:pt idx="161">
                  <c:v>2695</c:v>
                </c:pt>
                <c:pt idx="162">
                  <c:v>2696</c:v>
                </c:pt>
                <c:pt idx="163">
                  <c:v>2697</c:v>
                </c:pt>
                <c:pt idx="164">
                  <c:v>2698</c:v>
                </c:pt>
                <c:pt idx="165">
                  <c:v>2699</c:v>
                </c:pt>
                <c:pt idx="166">
                  <c:v>2700</c:v>
                </c:pt>
                <c:pt idx="167">
                  <c:v>2701</c:v>
                </c:pt>
                <c:pt idx="168">
                  <c:v>2702</c:v>
                </c:pt>
                <c:pt idx="169">
                  <c:v>2703</c:v>
                </c:pt>
                <c:pt idx="170">
                  <c:v>2704</c:v>
                </c:pt>
                <c:pt idx="171">
                  <c:v>2705</c:v>
                </c:pt>
                <c:pt idx="172">
                  <c:v>2706</c:v>
                </c:pt>
                <c:pt idx="173">
                  <c:v>2707</c:v>
                </c:pt>
                <c:pt idx="174">
                  <c:v>2708</c:v>
                </c:pt>
                <c:pt idx="175">
                  <c:v>2709</c:v>
                </c:pt>
                <c:pt idx="176">
                  <c:v>2710</c:v>
                </c:pt>
                <c:pt idx="177">
                  <c:v>2711</c:v>
                </c:pt>
                <c:pt idx="178">
                  <c:v>2712</c:v>
                </c:pt>
                <c:pt idx="179">
                  <c:v>2713</c:v>
                </c:pt>
                <c:pt idx="180">
                  <c:v>2714</c:v>
                </c:pt>
                <c:pt idx="181">
                  <c:v>2715</c:v>
                </c:pt>
                <c:pt idx="182">
                  <c:v>2716</c:v>
                </c:pt>
                <c:pt idx="183">
                  <c:v>2717</c:v>
                </c:pt>
                <c:pt idx="184">
                  <c:v>2718</c:v>
                </c:pt>
                <c:pt idx="185">
                  <c:v>2719</c:v>
                </c:pt>
                <c:pt idx="186">
                  <c:v>2720</c:v>
                </c:pt>
                <c:pt idx="187">
                  <c:v>2721</c:v>
                </c:pt>
                <c:pt idx="188">
                  <c:v>2722</c:v>
                </c:pt>
                <c:pt idx="189">
                  <c:v>2723</c:v>
                </c:pt>
                <c:pt idx="190">
                  <c:v>2724</c:v>
                </c:pt>
                <c:pt idx="191">
                  <c:v>2725</c:v>
                </c:pt>
                <c:pt idx="192">
                  <c:v>2726</c:v>
                </c:pt>
                <c:pt idx="193">
                  <c:v>2727</c:v>
                </c:pt>
                <c:pt idx="194">
                  <c:v>2728</c:v>
                </c:pt>
                <c:pt idx="195">
                  <c:v>2729</c:v>
                </c:pt>
                <c:pt idx="196">
                  <c:v>2730</c:v>
                </c:pt>
                <c:pt idx="197">
                  <c:v>2731</c:v>
                </c:pt>
                <c:pt idx="198">
                  <c:v>2732</c:v>
                </c:pt>
                <c:pt idx="199">
                  <c:v>2733</c:v>
                </c:pt>
                <c:pt idx="200">
                  <c:v>2734</c:v>
                </c:pt>
                <c:pt idx="201">
                  <c:v>2735</c:v>
                </c:pt>
                <c:pt idx="202">
                  <c:v>2736</c:v>
                </c:pt>
                <c:pt idx="203">
                  <c:v>2737</c:v>
                </c:pt>
                <c:pt idx="204">
                  <c:v>2738</c:v>
                </c:pt>
                <c:pt idx="205">
                  <c:v>2739</c:v>
                </c:pt>
                <c:pt idx="206">
                  <c:v>2740</c:v>
                </c:pt>
                <c:pt idx="207">
                  <c:v>2741</c:v>
                </c:pt>
                <c:pt idx="208">
                  <c:v>2742</c:v>
                </c:pt>
                <c:pt idx="209">
                  <c:v>2743</c:v>
                </c:pt>
                <c:pt idx="210">
                  <c:v>2744</c:v>
                </c:pt>
                <c:pt idx="211">
                  <c:v>2745</c:v>
                </c:pt>
                <c:pt idx="212">
                  <c:v>2746</c:v>
                </c:pt>
                <c:pt idx="213">
                  <c:v>2747</c:v>
                </c:pt>
              </c:numCache>
            </c:numRef>
          </c:xVal>
          <c:yVal>
            <c:numRef>
              <c:f>Graph!$E$2536:$E$2747</c:f>
              <c:numCache>
                <c:formatCode>General</c:formatCode>
                <c:ptCount val="2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95-4F2F-82EB-F12E9384AF05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Graph!$A$2535:$A$2748</c:f>
              <c:numCache>
                <c:formatCode>General</c:formatCode>
                <c:ptCount val="214"/>
                <c:pt idx="0">
                  <c:v>2534</c:v>
                </c:pt>
                <c:pt idx="1">
                  <c:v>2535</c:v>
                </c:pt>
                <c:pt idx="2">
                  <c:v>2536</c:v>
                </c:pt>
                <c:pt idx="3">
                  <c:v>2537</c:v>
                </c:pt>
                <c:pt idx="4">
                  <c:v>2538</c:v>
                </c:pt>
                <c:pt idx="5">
                  <c:v>2539</c:v>
                </c:pt>
                <c:pt idx="6">
                  <c:v>2540</c:v>
                </c:pt>
                <c:pt idx="7">
                  <c:v>2541</c:v>
                </c:pt>
                <c:pt idx="8">
                  <c:v>2542</c:v>
                </c:pt>
                <c:pt idx="9">
                  <c:v>2543</c:v>
                </c:pt>
                <c:pt idx="10">
                  <c:v>2544</c:v>
                </c:pt>
                <c:pt idx="11">
                  <c:v>2545</c:v>
                </c:pt>
                <c:pt idx="12">
                  <c:v>2546</c:v>
                </c:pt>
                <c:pt idx="13">
                  <c:v>2547</c:v>
                </c:pt>
                <c:pt idx="14">
                  <c:v>2548</c:v>
                </c:pt>
                <c:pt idx="15">
                  <c:v>2549</c:v>
                </c:pt>
                <c:pt idx="16">
                  <c:v>2550</c:v>
                </c:pt>
                <c:pt idx="17">
                  <c:v>2551</c:v>
                </c:pt>
                <c:pt idx="18">
                  <c:v>2552</c:v>
                </c:pt>
                <c:pt idx="19">
                  <c:v>2553</c:v>
                </c:pt>
                <c:pt idx="20">
                  <c:v>2554</c:v>
                </c:pt>
                <c:pt idx="21">
                  <c:v>2555</c:v>
                </c:pt>
                <c:pt idx="22">
                  <c:v>2556</c:v>
                </c:pt>
                <c:pt idx="23">
                  <c:v>2557</c:v>
                </c:pt>
                <c:pt idx="24">
                  <c:v>2558</c:v>
                </c:pt>
                <c:pt idx="25">
                  <c:v>2559</c:v>
                </c:pt>
                <c:pt idx="26">
                  <c:v>2560</c:v>
                </c:pt>
                <c:pt idx="27">
                  <c:v>2561</c:v>
                </c:pt>
                <c:pt idx="28">
                  <c:v>2562</c:v>
                </c:pt>
                <c:pt idx="29">
                  <c:v>2563</c:v>
                </c:pt>
                <c:pt idx="30">
                  <c:v>2564</c:v>
                </c:pt>
                <c:pt idx="31">
                  <c:v>2565</c:v>
                </c:pt>
                <c:pt idx="32">
                  <c:v>2566</c:v>
                </c:pt>
                <c:pt idx="33">
                  <c:v>2567</c:v>
                </c:pt>
                <c:pt idx="34">
                  <c:v>2568</c:v>
                </c:pt>
                <c:pt idx="35">
                  <c:v>2569</c:v>
                </c:pt>
                <c:pt idx="36">
                  <c:v>2570</c:v>
                </c:pt>
                <c:pt idx="37">
                  <c:v>2571</c:v>
                </c:pt>
                <c:pt idx="38">
                  <c:v>2572</c:v>
                </c:pt>
                <c:pt idx="39">
                  <c:v>2573</c:v>
                </c:pt>
                <c:pt idx="40">
                  <c:v>2574</c:v>
                </c:pt>
                <c:pt idx="41">
                  <c:v>2575</c:v>
                </c:pt>
                <c:pt idx="42">
                  <c:v>2576</c:v>
                </c:pt>
                <c:pt idx="43">
                  <c:v>2577</c:v>
                </c:pt>
                <c:pt idx="44">
                  <c:v>2578</c:v>
                </c:pt>
                <c:pt idx="45">
                  <c:v>2579</c:v>
                </c:pt>
                <c:pt idx="46">
                  <c:v>2580</c:v>
                </c:pt>
                <c:pt idx="47">
                  <c:v>2581</c:v>
                </c:pt>
                <c:pt idx="48">
                  <c:v>2582</c:v>
                </c:pt>
                <c:pt idx="49">
                  <c:v>2583</c:v>
                </c:pt>
                <c:pt idx="50">
                  <c:v>2584</c:v>
                </c:pt>
                <c:pt idx="51">
                  <c:v>2585</c:v>
                </c:pt>
                <c:pt idx="52">
                  <c:v>2586</c:v>
                </c:pt>
                <c:pt idx="53">
                  <c:v>2587</c:v>
                </c:pt>
                <c:pt idx="54">
                  <c:v>2588</c:v>
                </c:pt>
                <c:pt idx="55">
                  <c:v>2589</c:v>
                </c:pt>
                <c:pt idx="56">
                  <c:v>2590</c:v>
                </c:pt>
                <c:pt idx="57">
                  <c:v>2591</c:v>
                </c:pt>
                <c:pt idx="58">
                  <c:v>2592</c:v>
                </c:pt>
                <c:pt idx="59">
                  <c:v>2593</c:v>
                </c:pt>
                <c:pt idx="60">
                  <c:v>2594</c:v>
                </c:pt>
                <c:pt idx="61">
                  <c:v>2595</c:v>
                </c:pt>
                <c:pt idx="62">
                  <c:v>2596</c:v>
                </c:pt>
                <c:pt idx="63">
                  <c:v>2597</c:v>
                </c:pt>
                <c:pt idx="64">
                  <c:v>2598</c:v>
                </c:pt>
                <c:pt idx="65">
                  <c:v>2599</c:v>
                </c:pt>
                <c:pt idx="66">
                  <c:v>2600</c:v>
                </c:pt>
                <c:pt idx="67">
                  <c:v>2601</c:v>
                </c:pt>
                <c:pt idx="68">
                  <c:v>2602</c:v>
                </c:pt>
                <c:pt idx="69">
                  <c:v>2603</c:v>
                </c:pt>
                <c:pt idx="70">
                  <c:v>2604</c:v>
                </c:pt>
                <c:pt idx="71">
                  <c:v>2605</c:v>
                </c:pt>
                <c:pt idx="72">
                  <c:v>2606</c:v>
                </c:pt>
                <c:pt idx="73">
                  <c:v>2607</c:v>
                </c:pt>
                <c:pt idx="74">
                  <c:v>2608</c:v>
                </c:pt>
                <c:pt idx="75">
                  <c:v>2609</c:v>
                </c:pt>
                <c:pt idx="76">
                  <c:v>2610</c:v>
                </c:pt>
                <c:pt idx="77">
                  <c:v>2611</c:v>
                </c:pt>
                <c:pt idx="78">
                  <c:v>2612</c:v>
                </c:pt>
                <c:pt idx="79">
                  <c:v>2613</c:v>
                </c:pt>
                <c:pt idx="80">
                  <c:v>2614</c:v>
                </c:pt>
                <c:pt idx="81">
                  <c:v>2615</c:v>
                </c:pt>
                <c:pt idx="82">
                  <c:v>2616</c:v>
                </c:pt>
                <c:pt idx="83">
                  <c:v>2617</c:v>
                </c:pt>
                <c:pt idx="84">
                  <c:v>2618</c:v>
                </c:pt>
                <c:pt idx="85">
                  <c:v>2619</c:v>
                </c:pt>
                <c:pt idx="86">
                  <c:v>2620</c:v>
                </c:pt>
                <c:pt idx="87">
                  <c:v>2621</c:v>
                </c:pt>
                <c:pt idx="88">
                  <c:v>2622</c:v>
                </c:pt>
                <c:pt idx="89">
                  <c:v>2623</c:v>
                </c:pt>
                <c:pt idx="90">
                  <c:v>2624</c:v>
                </c:pt>
                <c:pt idx="91">
                  <c:v>2625</c:v>
                </c:pt>
                <c:pt idx="92">
                  <c:v>2626</c:v>
                </c:pt>
                <c:pt idx="93">
                  <c:v>2627</c:v>
                </c:pt>
                <c:pt idx="94">
                  <c:v>2628</c:v>
                </c:pt>
                <c:pt idx="95">
                  <c:v>2629</c:v>
                </c:pt>
                <c:pt idx="96">
                  <c:v>2630</c:v>
                </c:pt>
                <c:pt idx="97">
                  <c:v>2631</c:v>
                </c:pt>
                <c:pt idx="98">
                  <c:v>2632</c:v>
                </c:pt>
                <c:pt idx="99">
                  <c:v>2633</c:v>
                </c:pt>
                <c:pt idx="100">
                  <c:v>2634</c:v>
                </c:pt>
                <c:pt idx="101">
                  <c:v>2635</c:v>
                </c:pt>
                <c:pt idx="102">
                  <c:v>2636</c:v>
                </c:pt>
                <c:pt idx="103">
                  <c:v>2637</c:v>
                </c:pt>
                <c:pt idx="104">
                  <c:v>2638</c:v>
                </c:pt>
                <c:pt idx="105">
                  <c:v>2639</c:v>
                </c:pt>
                <c:pt idx="106">
                  <c:v>2640</c:v>
                </c:pt>
                <c:pt idx="107">
                  <c:v>2641</c:v>
                </c:pt>
                <c:pt idx="108">
                  <c:v>2642</c:v>
                </c:pt>
                <c:pt idx="109">
                  <c:v>2643</c:v>
                </c:pt>
                <c:pt idx="110">
                  <c:v>2644</c:v>
                </c:pt>
                <c:pt idx="111">
                  <c:v>2645</c:v>
                </c:pt>
                <c:pt idx="112">
                  <c:v>2646</c:v>
                </c:pt>
                <c:pt idx="113">
                  <c:v>2647</c:v>
                </c:pt>
                <c:pt idx="114">
                  <c:v>2648</c:v>
                </c:pt>
                <c:pt idx="115">
                  <c:v>2649</c:v>
                </c:pt>
                <c:pt idx="116">
                  <c:v>2650</c:v>
                </c:pt>
                <c:pt idx="117">
                  <c:v>2651</c:v>
                </c:pt>
                <c:pt idx="118">
                  <c:v>2652</c:v>
                </c:pt>
                <c:pt idx="119">
                  <c:v>2653</c:v>
                </c:pt>
                <c:pt idx="120">
                  <c:v>2654</c:v>
                </c:pt>
                <c:pt idx="121">
                  <c:v>2655</c:v>
                </c:pt>
                <c:pt idx="122">
                  <c:v>2656</c:v>
                </c:pt>
                <c:pt idx="123">
                  <c:v>2657</c:v>
                </c:pt>
                <c:pt idx="124">
                  <c:v>2658</c:v>
                </c:pt>
                <c:pt idx="125">
                  <c:v>2659</c:v>
                </c:pt>
                <c:pt idx="126">
                  <c:v>2660</c:v>
                </c:pt>
                <c:pt idx="127">
                  <c:v>2661</c:v>
                </c:pt>
                <c:pt idx="128">
                  <c:v>2662</c:v>
                </c:pt>
                <c:pt idx="129">
                  <c:v>2663</c:v>
                </c:pt>
                <c:pt idx="130">
                  <c:v>2664</c:v>
                </c:pt>
                <c:pt idx="131">
                  <c:v>2665</c:v>
                </c:pt>
                <c:pt idx="132">
                  <c:v>2666</c:v>
                </c:pt>
                <c:pt idx="133">
                  <c:v>2667</c:v>
                </c:pt>
                <c:pt idx="134">
                  <c:v>2668</c:v>
                </c:pt>
                <c:pt idx="135">
                  <c:v>2669</c:v>
                </c:pt>
                <c:pt idx="136">
                  <c:v>2670</c:v>
                </c:pt>
                <c:pt idx="137">
                  <c:v>2671</c:v>
                </c:pt>
                <c:pt idx="138">
                  <c:v>2672</c:v>
                </c:pt>
                <c:pt idx="139">
                  <c:v>2673</c:v>
                </c:pt>
                <c:pt idx="140">
                  <c:v>2674</c:v>
                </c:pt>
                <c:pt idx="141">
                  <c:v>2675</c:v>
                </c:pt>
                <c:pt idx="142">
                  <c:v>2676</c:v>
                </c:pt>
                <c:pt idx="143">
                  <c:v>2677</c:v>
                </c:pt>
                <c:pt idx="144">
                  <c:v>2678</c:v>
                </c:pt>
                <c:pt idx="145">
                  <c:v>2679</c:v>
                </c:pt>
                <c:pt idx="146">
                  <c:v>2680</c:v>
                </c:pt>
                <c:pt idx="147">
                  <c:v>2681</c:v>
                </c:pt>
                <c:pt idx="148">
                  <c:v>2682</c:v>
                </c:pt>
                <c:pt idx="149">
                  <c:v>2683</c:v>
                </c:pt>
                <c:pt idx="150">
                  <c:v>2684</c:v>
                </c:pt>
                <c:pt idx="151">
                  <c:v>2685</c:v>
                </c:pt>
                <c:pt idx="152">
                  <c:v>2686</c:v>
                </c:pt>
                <c:pt idx="153">
                  <c:v>2687</c:v>
                </c:pt>
                <c:pt idx="154">
                  <c:v>2688</c:v>
                </c:pt>
                <c:pt idx="155">
                  <c:v>2689</c:v>
                </c:pt>
                <c:pt idx="156">
                  <c:v>2690</c:v>
                </c:pt>
                <c:pt idx="157">
                  <c:v>2691</c:v>
                </c:pt>
                <c:pt idx="158">
                  <c:v>2692</c:v>
                </c:pt>
                <c:pt idx="159">
                  <c:v>2693</c:v>
                </c:pt>
                <c:pt idx="160">
                  <c:v>2694</c:v>
                </c:pt>
                <c:pt idx="161">
                  <c:v>2695</c:v>
                </c:pt>
                <c:pt idx="162">
                  <c:v>2696</c:v>
                </c:pt>
                <c:pt idx="163">
                  <c:v>2697</c:v>
                </c:pt>
                <c:pt idx="164">
                  <c:v>2698</c:v>
                </c:pt>
                <c:pt idx="165">
                  <c:v>2699</c:v>
                </c:pt>
                <c:pt idx="166">
                  <c:v>2700</c:v>
                </c:pt>
                <c:pt idx="167">
                  <c:v>2701</c:v>
                </c:pt>
                <c:pt idx="168">
                  <c:v>2702</c:v>
                </c:pt>
                <c:pt idx="169">
                  <c:v>2703</c:v>
                </c:pt>
                <c:pt idx="170">
                  <c:v>2704</c:v>
                </c:pt>
                <c:pt idx="171">
                  <c:v>2705</c:v>
                </c:pt>
                <c:pt idx="172">
                  <c:v>2706</c:v>
                </c:pt>
                <c:pt idx="173">
                  <c:v>2707</c:v>
                </c:pt>
                <c:pt idx="174">
                  <c:v>2708</c:v>
                </c:pt>
                <c:pt idx="175">
                  <c:v>2709</c:v>
                </c:pt>
                <c:pt idx="176">
                  <c:v>2710</c:v>
                </c:pt>
                <c:pt idx="177">
                  <c:v>2711</c:v>
                </c:pt>
                <c:pt idx="178">
                  <c:v>2712</c:v>
                </c:pt>
                <c:pt idx="179">
                  <c:v>2713</c:v>
                </c:pt>
                <c:pt idx="180">
                  <c:v>2714</c:v>
                </c:pt>
                <c:pt idx="181">
                  <c:v>2715</c:v>
                </c:pt>
                <c:pt idx="182">
                  <c:v>2716</c:v>
                </c:pt>
                <c:pt idx="183">
                  <c:v>2717</c:v>
                </c:pt>
                <c:pt idx="184">
                  <c:v>2718</c:v>
                </c:pt>
                <c:pt idx="185">
                  <c:v>2719</c:v>
                </c:pt>
                <c:pt idx="186">
                  <c:v>2720</c:v>
                </c:pt>
                <c:pt idx="187">
                  <c:v>2721</c:v>
                </c:pt>
                <c:pt idx="188">
                  <c:v>2722</c:v>
                </c:pt>
                <c:pt idx="189">
                  <c:v>2723</c:v>
                </c:pt>
                <c:pt idx="190">
                  <c:v>2724</c:v>
                </c:pt>
                <c:pt idx="191">
                  <c:v>2725</c:v>
                </c:pt>
                <c:pt idx="192">
                  <c:v>2726</c:v>
                </c:pt>
                <c:pt idx="193">
                  <c:v>2727</c:v>
                </c:pt>
                <c:pt idx="194">
                  <c:v>2728</c:v>
                </c:pt>
                <c:pt idx="195">
                  <c:v>2729</c:v>
                </c:pt>
                <c:pt idx="196">
                  <c:v>2730</c:v>
                </c:pt>
                <c:pt idx="197">
                  <c:v>2731</c:v>
                </c:pt>
                <c:pt idx="198">
                  <c:v>2732</c:v>
                </c:pt>
                <c:pt idx="199">
                  <c:v>2733</c:v>
                </c:pt>
                <c:pt idx="200">
                  <c:v>2734</c:v>
                </c:pt>
                <c:pt idx="201">
                  <c:v>2735</c:v>
                </c:pt>
                <c:pt idx="202">
                  <c:v>2736</c:v>
                </c:pt>
                <c:pt idx="203">
                  <c:v>2737</c:v>
                </c:pt>
                <c:pt idx="204">
                  <c:v>2738</c:v>
                </c:pt>
                <c:pt idx="205">
                  <c:v>2739</c:v>
                </c:pt>
                <c:pt idx="206">
                  <c:v>2740</c:v>
                </c:pt>
                <c:pt idx="207">
                  <c:v>2741</c:v>
                </c:pt>
                <c:pt idx="208">
                  <c:v>2742</c:v>
                </c:pt>
                <c:pt idx="209">
                  <c:v>2743</c:v>
                </c:pt>
                <c:pt idx="210">
                  <c:v>2744</c:v>
                </c:pt>
                <c:pt idx="211">
                  <c:v>2745</c:v>
                </c:pt>
                <c:pt idx="212">
                  <c:v>2746</c:v>
                </c:pt>
                <c:pt idx="213">
                  <c:v>2747</c:v>
                </c:pt>
              </c:numCache>
            </c:numRef>
          </c:xVal>
          <c:yVal>
            <c:numRef>
              <c:f>Graph!$G$2536:$G$2747</c:f>
              <c:numCache>
                <c:formatCode>General</c:formatCode>
                <c:ptCount val="2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695-4F2F-82EB-F12E9384AF05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Graph!$A$2535:$A$2748</c:f>
              <c:numCache>
                <c:formatCode>General</c:formatCode>
                <c:ptCount val="214"/>
                <c:pt idx="0">
                  <c:v>2534</c:v>
                </c:pt>
                <c:pt idx="1">
                  <c:v>2535</c:v>
                </c:pt>
                <c:pt idx="2">
                  <c:v>2536</c:v>
                </c:pt>
                <c:pt idx="3">
                  <c:v>2537</c:v>
                </c:pt>
                <c:pt idx="4">
                  <c:v>2538</c:v>
                </c:pt>
                <c:pt idx="5">
                  <c:v>2539</c:v>
                </c:pt>
                <c:pt idx="6">
                  <c:v>2540</c:v>
                </c:pt>
                <c:pt idx="7">
                  <c:v>2541</c:v>
                </c:pt>
                <c:pt idx="8">
                  <c:v>2542</c:v>
                </c:pt>
                <c:pt idx="9">
                  <c:v>2543</c:v>
                </c:pt>
                <c:pt idx="10">
                  <c:v>2544</c:v>
                </c:pt>
                <c:pt idx="11">
                  <c:v>2545</c:v>
                </c:pt>
                <c:pt idx="12">
                  <c:v>2546</c:v>
                </c:pt>
                <c:pt idx="13">
                  <c:v>2547</c:v>
                </c:pt>
                <c:pt idx="14">
                  <c:v>2548</c:v>
                </c:pt>
                <c:pt idx="15">
                  <c:v>2549</c:v>
                </c:pt>
                <c:pt idx="16">
                  <c:v>2550</c:v>
                </c:pt>
                <c:pt idx="17">
                  <c:v>2551</c:v>
                </c:pt>
                <c:pt idx="18">
                  <c:v>2552</c:v>
                </c:pt>
                <c:pt idx="19">
                  <c:v>2553</c:v>
                </c:pt>
                <c:pt idx="20">
                  <c:v>2554</c:v>
                </c:pt>
                <c:pt idx="21">
                  <c:v>2555</c:v>
                </c:pt>
                <c:pt idx="22">
                  <c:v>2556</c:v>
                </c:pt>
                <c:pt idx="23">
                  <c:v>2557</c:v>
                </c:pt>
                <c:pt idx="24">
                  <c:v>2558</c:v>
                </c:pt>
                <c:pt idx="25">
                  <c:v>2559</c:v>
                </c:pt>
                <c:pt idx="26">
                  <c:v>2560</c:v>
                </c:pt>
                <c:pt idx="27">
                  <c:v>2561</c:v>
                </c:pt>
                <c:pt idx="28">
                  <c:v>2562</c:v>
                </c:pt>
                <c:pt idx="29">
                  <c:v>2563</c:v>
                </c:pt>
                <c:pt idx="30">
                  <c:v>2564</c:v>
                </c:pt>
                <c:pt idx="31">
                  <c:v>2565</c:v>
                </c:pt>
                <c:pt idx="32">
                  <c:v>2566</c:v>
                </c:pt>
                <c:pt idx="33">
                  <c:v>2567</c:v>
                </c:pt>
                <c:pt idx="34">
                  <c:v>2568</c:v>
                </c:pt>
                <c:pt idx="35">
                  <c:v>2569</c:v>
                </c:pt>
                <c:pt idx="36">
                  <c:v>2570</c:v>
                </c:pt>
                <c:pt idx="37">
                  <c:v>2571</c:v>
                </c:pt>
                <c:pt idx="38">
                  <c:v>2572</c:v>
                </c:pt>
                <c:pt idx="39">
                  <c:v>2573</c:v>
                </c:pt>
                <c:pt idx="40">
                  <c:v>2574</c:v>
                </c:pt>
                <c:pt idx="41">
                  <c:v>2575</c:v>
                </c:pt>
                <c:pt idx="42">
                  <c:v>2576</c:v>
                </c:pt>
                <c:pt idx="43">
                  <c:v>2577</c:v>
                </c:pt>
                <c:pt idx="44">
                  <c:v>2578</c:v>
                </c:pt>
                <c:pt idx="45">
                  <c:v>2579</c:v>
                </c:pt>
                <c:pt idx="46">
                  <c:v>2580</c:v>
                </c:pt>
                <c:pt idx="47">
                  <c:v>2581</c:v>
                </c:pt>
                <c:pt idx="48">
                  <c:v>2582</c:v>
                </c:pt>
                <c:pt idx="49">
                  <c:v>2583</c:v>
                </c:pt>
                <c:pt idx="50">
                  <c:v>2584</c:v>
                </c:pt>
                <c:pt idx="51">
                  <c:v>2585</c:v>
                </c:pt>
                <c:pt idx="52">
                  <c:v>2586</c:v>
                </c:pt>
                <c:pt idx="53">
                  <c:v>2587</c:v>
                </c:pt>
                <c:pt idx="54">
                  <c:v>2588</c:v>
                </c:pt>
                <c:pt idx="55">
                  <c:v>2589</c:v>
                </c:pt>
                <c:pt idx="56">
                  <c:v>2590</c:v>
                </c:pt>
                <c:pt idx="57">
                  <c:v>2591</c:v>
                </c:pt>
                <c:pt idx="58">
                  <c:v>2592</c:v>
                </c:pt>
                <c:pt idx="59">
                  <c:v>2593</c:v>
                </c:pt>
                <c:pt idx="60">
                  <c:v>2594</c:v>
                </c:pt>
                <c:pt idx="61">
                  <c:v>2595</c:v>
                </c:pt>
                <c:pt idx="62">
                  <c:v>2596</c:v>
                </c:pt>
                <c:pt idx="63">
                  <c:v>2597</c:v>
                </c:pt>
                <c:pt idx="64">
                  <c:v>2598</c:v>
                </c:pt>
                <c:pt idx="65">
                  <c:v>2599</c:v>
                </c:pt>
                <c:pt idx="66">
                  <c:v>2600</c:v>
                </c:pt>
                <c:pt idx="67">
                  <c:v>2601</c:v>
                </c:pt>
                <c:pt idx="68">
                  <c:v>2602</c:v>
                </c:pt>
                <c:pt idx="69">
                  <c:v>2603</c:v>
                </c:pt>
                <c:pt idx="70">
                  <c:v>2604</c:v>
                </c:pt>
                <c:pt idx="71">
                  <c:v>2605</c:v>
                </c:pt>
                <c:pt idx="72">
                  <c:v>2606</c:v>
                </c:pt>
                <c:pt idx="73">
                  <c:v>2607</c:v>
                </c:pt>
                <c:pt idx="74">
                  <c:v>2608</c:v>
                </c:pt>
                <c:pt idx="75">
                  <c:v>2609</c:v>
                </c:pt>
                <c:pt idx="76">
                  <c:v>2610</c:v>
                </c:pt>
                <c:pt idx="77">
                  <c:v>2611</c:v>
                </c:pt>
                <c:pt idx="78">
                  <c:v>2612</c:v>
                </c:pt>
                <c:pt idx="79">
                  <c:v>2613</c:v>
                </c:pt>
                <c:pt idx="80">
                  <c:v>2614</c:v>
                </c:pt>
                <c:pt idx="81">
                  <c:v>2615</c:v>
                </c:pt>
                <c:pt idx="82">
                  <c:v>2616</c:v>
                </c:pt>
                <c:pt idx="83">
                  <c:v>2617</c:v>
                </c:pt>
                <c:pt idx="84">
                  <c:v>2618</c:v>
                </c:pt>
                <c:pt idx="85">
                  <c:v>2619</c:v>
                </c:pt>
                <c:pt idx="86">
                  <c:v>2620</c:v>
                </c:pt>
                <c:pt idx="87">
                  <c:v>2621</c:v>
                </c:pt>
                <c:pt idx="88">
                  <c:v>2622</c:v>
                </c:pt>
                <c:pt idx="89">
                  <c:v>2623</c:v>
                </c:pt>
                <c:pt idx="90">
                  <c:v>2624</c:v>
                </c:pt>
                <c:pt idx="91">
                  <c:v>2625</c:v>
                </c:pt>
                <c:pt idx="92">
                  <c:v>2626</c:v>
                </c:pt>
                <c:pt idx="93">
                  <c:v>2627</c:v>
                </c:pt>
                <c:pt idx="94">
                  <c:v>2628</c:v>
                </c:pt>
                <c:pt idx="95">
                  <c:v>2629</c:v>
                </c:pt>
                <c:pt idx="96">
                  <c:v>2630</c:v>
                </c:pt>
                <c:pt idx="97">
                  <c:v>2631</c:v>
                </c:pt>
                <c:pt idx="98">
                  <c:v>2632</c:v>
                </c:pt>
                <c:pt idx="99">
                  <c:v>2633</c:v>
                </c:pt>
                <c:pt idx="100">
                  <c:v>2634</c:v>
                </c:pt>
                <c:pt idx="101">
                  <c:v>2635</c:v>
                </c:pt>
                <c:pt idx="102">
                  <c:v>2636</c:v>
                </c:pt>
                <c:pt idx="103">
                  <c:v>2637</c:v>
                </c:pt>
                <c:pt idx="104">
                  <c:v>2638</c:v>
                </c:pt>
                <c:pt idx="105">
                  <c:v>2639</c:v>
                </c:pt>
                <c:pt idx="106">
                  <c:v>2640</c:v>
                </c:pt>
                <c:pt idx="107">
                  <c:v>2641</c:v>
                </c:pt>
                <c:pt idx="108">
                  <c:v>2642</c:v>
                </c:pt>
                <c:pt idx="109">
                  <c:v>2643</c:v>
                </c:pt>
                <c:pt idx="110">
                  <c:v>2644</c:v>
                </c:pt>
                <c:pt idx="111">
                  <c:v>2645</c:v>
                </c:pt>
                <c:pt idx="112">
                  <c:v>2646</c:v>
                </c:pt>
                <c:pt idx="113">
                  <c:v>2647</c:v>
                </c:pt>
                <c:pt idx="114">
                  <c:v>2648</c:v>
                </c:pt>
                <c:pt idx="115">
                  <c:v>2649</c:v>
                </c:pt>
                <c:pt idx="116">
                  <c:v>2650</c:v>
                </c:pt>
                <c:pt idx="117">
                  <c:v>2651</c:v>
                </c:pt>
                <c:pt idx="118">
                  <c:v>2652</c:v>
                </c:pt>
                <c:pt idx="119">
                  <c:v>2653</c:v>
                </c:pt>
                <c:pt idx="120">
                  <c:v>2654</c:v>
                </c:pt>
                <c:pt idx="121">
                  <c:v>2655</c:v>
                </c:pt>
                <c:pt idx="122">
                  <c:v>2656</c:v>
                </c:pt>
                <c:pt idx="123">
                  <c:v>2657</c:v>
                </c:pt>
                <c:pt idx="124">
                  <c:v>2658</c:v>
                </c:pt>
                <c:pt idx="125">
                  <c:v>2659</c:v>
                </c:pt>
                <c:pt idx="126">
                  <c:v>2660</c:v>
                </c:pt>
                <c:pt idx="127">
                  <c:v>2661</c:v>
                </c:pt>
                <c:pt idx="128">
                  <c:v>2662</c:v>
                </c:pt>
                <c:pt idx="129">
                  <c:v>2663</c:v>
                </c:pt>
                <c:pt idx="130">
                  <c:v>2664</c:v>
                </c:pt>
                <c:pt idx="131">
                  <c:v>2665</c:v>
                </c:pt>
                <c:pt idx="132">
                  <c:v>2666</c:v>
                </c:pt>
                <c:pt idx="133">
                  <c:v>2667</c:v>
                </c:pt>
                <c:pt idx="134">
                  <c:v>2668</c:v>
                </c:pt>
                <c:pt idx="135">
                  <c:v>2669</c:v>
                </c:pt>
                <c:pt idx="136">
                  <c:v>2670</c:v>
                </c:pt>
                <c:pt idx="137">
                  <c:v>2671</c:v>
                </c:pt>
                <c:pt idx="138">
                  <c:v>2672</c:v>
                </c:pt>
                <c:pt idx="139">
                  <c:v>2673</c:v>
                </c:pt>
                <c:pt idx="140">
                  <c:v>2674</c:v>
                </c:pt>
                <c:pt idx="141">
                  <c:v>2675</c:v>
                </c:pt>
                <c:pt idx="142">
                  <c:v>2676</c:v>
                </c:pt>
                <c:pt idx="143">
                  <c:v>2677</c:v>
                </c:pt>
                <c:pt idx="144">
                  <c:v>2678</c:v>
                </c:pt>
                <c:pt idx="145">
                  <c:v>2679</c:v>
                </c:pt>
                <c:pt idx="146">
                  <c:v>2680</c:v>
                </c:pt>
                <c:pt idx="147">
                  <c:v>2681</c:v>
                </c:pt>
                <c:pt idx="148">
                  <c:v>2682</c:v>
                </c:pt>
                <c:pt idx="149">
                  <c:v>2683</c:v>
                </c:pt>
                <c:pt idx="150">
                  <c:v>2684</c:v>
                </c:pt>
                <c:pt idx="151">
                  <c:v>2685</c:v>
                </c:pt>
                <c:pt idx="152">
                  <c:v>2686</c:v>
                </c:pt>
                <c:pt idx="153">
                  <c:v>2687</c:v>
                </c:pt>
                <c:pt idx="154">
                  <c:v>2688</c:v>
                </c:pt>
                <c:pt idx="155">
                  <c:v>2689</c:v>
                </c:pt>
                <c:pt idx="156">
                  <c:v>2690</c:v>
                </c:pt>
                <c:pt idx="157">
                  <c:v>2691</c:v>
                </c:pt>
                <c:pt idx="158">
                  <c:v>2692</c:v>
                </c:pt>
                <c:pt idx="159">
                  <c:v>2693</c:v>
                </c:pt>
                <c:pt idx="160">
                  <c:v>2694</c:v>
                </c:pt>
                <c:pt idx="161">
                  <c:v>2695</c:v>
                </c:pt>
                <c:pt idx="162">
                  <c:v>2696</c:v>
                </c:pt>
                <c:pt idx="163">
                  <c:v>2697</c:v>
                </c:pt>
                <c:pt idx="164">
                  <c:v>2698</c:v>
                </c:pt>
                <c:pt idx="165">
                  <c:v>2699</c:v>
                </c:pt>
                <c:pt idx="166">
                  <c:v>2700</c:v>
                </c:pt>
                <c:pt idx="167">
                  <c:v>2701</c:v>
                </c:pt>
                <c:pt idx="168">
                  <c:v>2702</c:v>
                </c:pt>
                <c:pt idx="169">
                  <c:v>2703</c:v>
                </c:pt>
                <c:pt idx="170">
                  <c:v>2704</c:v>
                </c:pt>
                <c:pt idx="171">
                  <c:v>2705</c:v>
                </c:pt>
                <c:pt idx="172">
                  <c:v>2706</c:v>
                </c:pt>
                <c:pt idx="173">
                  <c:v>2707</c:v>
                </c:pt>
                <c:pt idx="174">
                  <c:v>2708</c:v>
                </c:pt>
                <c:pt idx="175">
                  <c:v>2709</c:v>
                </c:pt>
                <c:pt idx="176">
                  <c:v>2710</c:v>
                </c:pt>
                <c:pt idx="177">
                  <c:v>2711</c:v>
                </c:pt>
                <c:pt idx="178">
                  <c:v>2712</c:v>
                </c:pt>
                <c:pt idx="179">
                  <c:v>2713</c:v>
                </c:pt>
                <c:pt idx="180">
                  <c:v>2714</c:v>
                </c:pt>
                <c:pt idx="181">
                  <c:v>2715</c:v>
                </c:pt>
                <c:pt idx="182">
                  <c:v>2716</c:v>
                </c:pt>
                <c:pt idx="183">
                  <c:v>2717</c:v>
                </c:pt>
                <c:pt idx="184">
                  <c:v>2718</c:v>
                </c:pt>
                <c:pt idx="185">
                  <c:v>2719</c:v>
                </c:pt>
                <c:pt idx="186">
                  <c:v>2720</c:v>
                </c:pt>
                <c:pt idx="187">
                  <c:v>2721</c:v>
                </c:pt>
                <c:pt idx="188">
                  <c:v>2722</c:v>
                </c:pt>
                <c:pt idx="189">
                  <c:v>2723</c:v>
                </c:pt>
                <c:pt idx="190">
                  <c:v>2724</c:v>
                </c:pt>
                <c:pt idx="191">
                  <c:v>2725</c:v>
                </c:pt>
                <c:pt idx="192">
                  <c:v>2726</c:v>
                </c:pt>
                <c:pt idx="193">
                  <c:v>2727</c:v>
                </c:pt>
                <c:pt idx="194">
                  <c:v>2728</c:v>
                </c:pt>
                <c:pt idx="195">
                  <c:v>2729</c:v>
                </c:pt>
                <c:pt idx="196">
                  <c:v>2730</c:v>
                </c:pt>
                <c:pt idx="197">
                  <c:v>2731</c:v>
                </c:pt>
                <c:pt idx="198">
                  <c:v>2732</c:v>
                </c:pt>
                <c:pt idx="199">
                  <c:v>2733</c:v>
                </c:pt>
                <c:pt idx="200">
                  <c:v>2734</c:v>
                </c:pt>
                <c:pt idx="201">
                  <c:v>2735</c:v>
                </c:pt>
                <c:pt idx="202">
                  <c:v>2736</c:v>
                </c:pt>
                <c:pt idx="203">
                  <c:v>2737</c:v>
                </c:pt>
                <c:pt idx="204">
                  <c:v>2738</c:v>
                </c:pt>
                <c:pt idx="205">
                  <c:v>2739</c:v>
                </c:pt>
                <c:pt idx="206">
                  <c:v>2740</c:v>
                </c:pt>
                <c:pt idx="207">
                  <c:v>2741</c:v>
                </c:pt>
                <c:pt idx="208">
                  <c:v>2742</c:v>
                </c:pt>
                <c:pt idx="209">
                  <c:v>2743</c:v>
                </c:pt>
                <c:pt idx="210">
                  <c:v>2744</c:v>
                </c:pt>
                <c:pt idx="211">
                  <c:v>2745</c:v>
                </c:pt>
                <c:pt idx="212">
                  <c:v>2746</c:v>
                </c:pt>
                <c:pt idx="213">
                  <c:v>2747</c:v>
                </c:pt>
              </c:numCache>
            </c:numRef>
          </c:xVal>
          <c:yVal>
            <c:numRef>
              <c:f>Graph!$H$2536:$H$2747</c:f>
              <c:numCache>
                <c:formatCode>General</c:formatCode>
                <c:ptCount val="21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695-4F2F-82EB-F12E9384A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0655"/>
        <c:axId val="84748255"/>
      </c:scatterChart>
      <c:valAx>
        <c:axId val="84750655"/>
        <c:scaling>
          <c:orientation val="minMax"/>
          <c:max val="2747"/>
          <c:min val="2534"/>
        </c:scaling>
        <c:delete val="0"/>
        <c:axPos val="b"/>
        <c:numFmt formatCode="General" sourceLinked="1"/>
        <c:majorTickMark val="out"/>
        <c:minorTickMark val="none"/>
        <c:tickLblPos val="nextTo"/>
        <c:crossAx val="84748255"/>
        <c:crosses val="autoZero"/>
        <c:crossBetween val="midCat"/>
      </c:valAx>
      <c:valAx>
        <c:axId val="8474825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47506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Graph!$A$2750:$A$3000</c:f>
              <c:numCache>
                <c:formatCode>General</c:formatCode>
                <c:ptCount val="251"/>
                <c:pt idx="0">
                  <c:v>2749</c:v>
                </c:pt>
                <c:pt idx="1">
                  <c:v>2750</c:v>
                </c:pt>
                <c:pt idx="2">
                  <c:v>2751</c:v>
                </c:pt>
                <c:pt idx="3">
                  <c:v>2752</c:v>
                </c:pt>
                <c:pt idx="4">
                  <c:v>2753</c:v>
                </c:pt>
                <c:pt idx="5">
                  <c:v>2754</c:v>
                </c:pt>
                <c:pt idx="6">
                  <c:v>2755</c:v>
                </c:pt>
                <c:pt idx="7">
                  <c:v>2756</c:v>
                </c:pt>
                <c:pt idx="8">
                  <c:v>2757</c:v>
                </c:pt>
                <c:pt idx="9">
                  <c:v>2758</c:v>
                </c:pt>
                <c:pt idx="10">
                  <c:v>2759</c:v>
                </c:pt>
                <c:pt idx="11">
                  <c:v>2760</c:v>
                </c:pt>
                <c:pt idx="12">
                  <c:v>2761</c:v>
                </c:pt>
                <c:pt idx="13">
                  <c:v>2762</c:v>
                </c:pt>
                <c:pt idx="14">
                  <c:v>2763</c:v>
                </c:pt>
                <c:pt idx="15">
                  <c:v>2764</c:v>
                </c:pt>
                <c:pt idx="16">
                  <c:v>2765</c:v>
                </c:pt>
                <c:pt idx="17">
                  <c:v>2766</c:v>
                </c:pt>
                <c:pt idx="18">
                  <c:v>2767</c:v>
                </c:pt>
                <c:pt idx="19">
                  <c:v>2768</c:v>
                </c:pt>
                <c:pt idx="20">
                  <c:v>2769</c:v>
                </c:pt>
                <c:pt idx="21">
                  <c:v>2770</c:v>
                </c:pt>
                <c:pt idx="22">
                  <c:v>2771</c:v>
                </c:pt>
                <c:pt idx="23">
                  <c:v>2772</c:v>
                </c:pt>
                <c:pt idx="24">
                  <c:v>2773</c:v>
                </c:pt>
                <c:pt idx="25">
                  <c:v>2774</c:v>
                </c:pt>
                <c:pt idx="26">
                  <c:v>2775</c:v>
                </c:pt>
                <c:pt idx="27">
                  <c:v>2776</c:v>
                </c:pt>
                <c:pt idx="28">
                  <c:v>2777</c:v>
                </c:pt>
                <c:pt idx="29">
                  <c:v>2778</c:v>
                </c:pt>
                <c:pt idx="30">
                  <c:v>2779</c:v>
                </c:pt>
                <c:pt idx="31">
                  <c:v>2780</c:v>
                </c:pt>
                <c:pt idx="32">
                  <c:v>2781</c:v>
                </c:pt>
                <c:pt idx="33">
                  <c:v>2782</c:v>
                </c:pt>
                <c:pt idx="34">
                  <c:v>2783</c:v>
                </c:pt>
                <c:pt idx="35">
                  <c:v>2784</c:v>
                </c:pt>
                <c:pt idx="36">
                  <c:v>2785</c:v>
                </c:pt>
                <c:pt idx="37">
                  <c:v>2786</c:v>
                </c:pt>
                <c:pt idx="38">
                  <c:v>2787</c:v>
                </c:pt>
                <c:pt idx="39">
                  <c:v>2788</c:v>
                </c:pt>
                <c:pt idx="40">
                  <c:v>2789</c:v>
                </c:pt>
                <c:pt idx="41">
                  <c:v>2790</c:v>
                </c:pt>
                <c:pt idx="42">
                  <c:v>2791</c:v>
                </c:pt>
                <c:pt idx="43">
                  <c:v>2792</c:v>
                </c:pt>
                <c:pt idx="44">
                  <c:v>2793</c:v>
                </c:pt>
                <c:pt idx="45">
                  <c:v>2794</c:v>
                </c:pt>
                <c:pt idx="46">
                  <c:v>2795</c:v>
                </c:pt>
                <c:pt idx="47">
                  <c:v>2796</c:v>
                </c:pt>
                <c:pt idx="48">
                  <c:v>2797</c:v>
                </c:pt>
                <c:pt idx="49">
                  <c:v>2798</c:v>
                </c:pt>
                <c:pt idx="50">
                  <c:v>2799</c:v>
                </c:pt>
                <c:pt idx="51">
                  <c:v>2800</c:v>
                </c:pt>
                <c:pt idx="52">
                  <c:v>2801</c:v>
                </c:pt>
                <c:pt idx="53">
                  <c:v>2802</c:v>
                </c:pt>
                <c:pt idx="54">
                  <c:v>2803</c:v>
                </c:pt>
                <c:pt idx="55">
                  <c:v>2804</c:v>
                </c:pt>
                <c:pt idx="56">
                  <c:v>2805</c:v>
                </c:pt>
                <c:pt idx="57">
                  <c:v>2806</c:v>
                </c:pt>
                <c:pt idx="58">
                  <c:v>2807</c:v>
                </c:pt>
                <c:pt idx="59">
                  <c:v>2808</c:v>
                </c:pt>
                <c:pt idx="60">
                  <c:v>2809</c:v>
                </c:pt>
                <c:pt idx="61">
                  <c:v>2810</c:v>
                </c:pt>
                <c:pt idx="62">
                  <c:v>2811</c:v>
                </c:pt>
                <c:pt idx="63">
                  <c:v>2812</c:v>
                </c:pt>
                <c:pt idx="64">
                  <c:v>2813</c:v>
                </c:pt>
                <c:pt idx="65">
                  <c:v>2814</c:v>
                </c:pt>
                <c:pt idx="66">
                  <c:v>2815</c:v>
                </c:pt>
                <c:pt idx="67">
                  <c:v>2816</c:v>
                </c:pt>
                <c:pt idx="68">
                  <c:v>2817</c:v>
                </c:pt>
                <c:pt idx="69">
                  <c:v>2818</c:v>
                </c:pt>
                <c:pt idx="70">
                  <c:v>2819</c:v>
                </c:pt>
                <c:pt idx="71">
                  <c:v>2820</c:v>
                </c:pt>
                <c:pt idx="72">
                  <c:v>2821</c:v>
                </c:pt>
                <c:pt idx="73">
                  <c:v>2822</c:v>
                </c:pt>
                <c:pt idx="74">
                  <c:v>2823</c:v>
                </c:pt>
                <c:pt idx="75">
                  <c:v>2824</c:v>
                </c:pt>
                <c:pt idx="76">
                  <c:v>2825</c:v>
                </c:pt>
                <c:pt idx="77">
                  <c:v>2826</c:v>
                </c:pt>
                <c:pt idx="78">
                  <c:v>2827</c:v>
                </c:pt>
                <c:pt idx="79">
                  <c:v>2828</c:v>
                </c:pt>
                <c:pt idx="80">
                  <c:v>2829</c:v>
                </c:pt>
                <c:pt idx="81">
                  <c:v>2830</c:v>
                </c:pt>
                <c:pt idx="82">
                  <c:v>2831</c:v>
                </c:pt>
                <c:pt idx="83">
                  <c:v>2832</c:v>
                </c:pt>
                <c:pt idx="84">
                  <c:v>2833</c:v>
                </c:pt>
                <c:pt idx="85">
                  <c:v>2834</c:v>
                </c:pt>
                <c:pt idx="86">
                  <c:v>2835</c:v>
                </c:pt>
                <c:pt idx="87">
                  <c:v>2836</c:v>
                </c:pt>
                <c:pt idx="88">
                  <c:v>2837</c:v>
                </c:pt>
                <c:pt idx="89">
                  <c:v>2838</c:v>
                </c:pt>
                <c:pt idx="90">
                  <c:v>2839</c:v>
                </c:pt>
                <c:pt idx="91">
                  <c:v>2840</c:v>
                </c:pt>
                <c:pt idx="92">
                  <c:v>2841</c:v>
                </c:pt>
                <c:pt idx="93">
                  <c:v>2842</c:v>
                </c:pt>
                <c:pt idx="94">
                  <c:v>2843</c:v>
                </c:pt>
                <c:pt idx="95">
                  <c:v>2844</c:v>
                </c:pt>
                <c:pt idx="96">
                  <c:v>2845</c:v>
                </c:pt>
                <c:pt idx="97">
                  <c:v>2846</c:v>
                </c:pt>
                <c:pt idx="98">
                  <c:v>2847</c:v>
                </c:pt>
                <c:pt idx="99">
                  <c:v>2848</c:v>
                </c:pt>
                <c:pt idx="100">
                  <c:v>2849</c:v>
                </c:pt>
                <c:pt idx="101">
                  <c:v>2850</c:v>
                </c:pt>
                <c:pt idx="102">
                  <c:v>2851</c:v>
                </c:pt>
                <c:pt idx="103">
                  <c:v>2852</c:v>
                </c:pt>
                <c:pt idx="104">
                  <c:v>2853</c:v>
                </c:pt>
                <c:pt idx="105">
                  <c:v>2854</c:v>
                </c:pt>
                <c:pt idx="106">
                  <c:v>2855</c:v>
                </c:pt>
                <c:pt idx="107">
                  <c:v>2856</c:v>
                </c:pt>
                <c:pt idx="108">
                  <c:v>2857</c:v>
                </c:pt>
                <c:pt idx="109">
                  <c:v>2858</c:v>
                </c:pt>
                <c:pt idx="110">
                  <c:v>2859</c:v>
                </c:pt>
                <c:pt idx="111">
                  <c:v>2860</c:v>
                </c:pt>
                <c:pt idx="112">
                  <c:v>2861</c:v>
                </c:pt>
                <c:pt idx="113">
                  <c:v>2862</c:v>
                </c:pt>
                <c:pt idx="114">
                  <c:v>2863</c:v>
                </c:pt>
                <c:pt idx="115">
                  <c:v>2864</c:v>
                </c:pt>
                <c:pt idx="116">
                  <c:v>2865</c:v>
                </c:pt>
                <c:pt idx="117">
                  <c:v>2866</c:v>
                </c:pt>
                <c:pt idx="118">
                  <c:v>2867</c:v>
                </c:pt>
                <c:pt idx="119">
                  <c:v>2868</c:v>
                </c:pt>
                <c:pt idx="120">
                  <c:v>2869</c:v>
                </c:pt>
                <c:pt idx="121">
                  <c:v>2870</c:v>
                </c:pt>
                <c:pt idx="122">
                  <c:v>2871</c:v>
                </c:pt>
                <c:pt idx="123">
                  <c:v>2872</c:v>
                </c:pt>
                <c:pt idx="124">
                  <c:v>2873</c:v>
                </c:pt>
                <c:pt idx="125">
                  <c:v>2874</c:v>
                </c:pt>
                <c:pt idx="126">
                  <c:v>2875</c:v>
                </c:pt>
                <c:pt idx="127">
                  <c:v>2876</c:v>
                </c:pt>
                <c:pt idx="128">
                  <c:v>2877</c:v>
                </c:pt>
                <c:pt idx="129">
                  <c:v>2878</c:v>
                </c:pt>
                <c:pt idx="130">
                  <c:v>2879</c:v>
                </c:pt>
                <c:pt idx="131">
                  <c:v>2880</c:v>
                </c:pt>
                <c:pt idx="132">
                  <c:v>2881</c:v>
                </c:pt>
                <c:pt idx="133">
                  <c:v>2882</c:v>
                </c:pt>
                <c:pt idx="134">
                  <c:v>2883</c:v>
                </c:pt>
                <c:pt idx="135">
                  <c:v>2884</c:v>
                </c:pt>
                <c:pt idx="136">
                  <c:v>2885</c:v>
                </c:pt>
                <c:pt idx="137">
                  <c:v>2886</c:v>
                </c:pt>
                <c:pt idx="138">
                  <c:v>2887</c:v>
                </c:pt>
                <c:pt idx="139">
                  <c:v>2888</c:v>
                </c:pt>
                <c:pt idx="140">
                  <c:v>2889</c:v>
                </c:pt>
                <c:pt idx="141">
                  <c:v>2890</c:v>
                </c:pt>
                <c:pt idx="142">
                  <c:v>2891</c:v>
                </c:pt>
                <c:pt idx="143">
                  <c:v>2892</c:v>
                </c:pt>
                <c:pt idx="144">
                  <c:v>2893</c:v>
                </c:pt>
                <c:pt idx="145">
                  <c:v>2894</c:v>
                </c:pt>
                <c:pt idx="146">
                  <c:v>2895</c:v>
                </c:pt>
                <c:pt idx="147">
                  <c:v>2896</c:v>
                </c:pt>
                <c:pt idx="148">
                  <c:v>2897</c:v>
                </c:pt>
                <c:pt idx="149">
                  <c:v>2898</c:v>
                </c:pt>
                <c:pt idx="150">
                  <c:v>2899</c:v>
                </c:pt>
                <c:pt idx="151">
                  <c:v>2900</c:v>
                </c:pt>
                <c:pt idx="152">
                  <c:v>2901</c:v>
                </c:pt>
                <c:pt idx="153">
                  <c:v>2902</c:v>
                </c:pt>
                <c:pt idx="154">
                  <c:v>2903</c:v>
                </c:pt>
                <c:pt idx="155">
                  <c:v>2904</c:v>
                </c:pt>
                <c:pt idx="156">
                  <c:v>2905</c:v>
                </c:pt>
                <c:pt idx="157">
                  <c:v>2906</c:v>
                </c:pt>
                <c:pt idx="158">
                  <c:v>2907</c:v>
                </c:pt>
                <c:pt idx="159">
                  <c:v>2908</c:v>
                </c:pt>
                <c:pt idx="160">
                  <c:v>2909</c:v>
                </c:pt>
                <c:pt idx="161">
                  <c:v>2910</c:v>
                </c:pt>
                <c:pt idx="162">
                  <c:v>2911</c:v>
                </c:pt>
                <c:pt idx="163">
                  <c:v>2912</c:v>
                </c:pt>
                <c:pt idx="164">
                  <c:v>2913</c:v>
                </c:pt>
                <c:pt idx="165">
                  <c:v>2914</c:v>
                </c:pt>
                <c:pt idx="166">
                  <c:v>2915</c:v>
                </c:pt>
                <c:pt idx="167">
                  <c:v>2916</c:v>
                </c:pt>
                <c:pt idx="168">
                  <c:v>2917</c:v>
                </c:pt>
                <c:pt idx="169">
                  <c:v>2918</c:v>
                </c:pt>
                <c:pt idx="170">
                  <c:v>2919</c:v>
                </c:pt>
                <c:pt idx="171">
                  <c:v>2920</c:v>
                </c:pt>
                <c:pt idx="172">
                  <c:v>2921</c:v>
                </c:pt>
                <c:pt idx="173">
                  <c:v>2922</c:v>
                </c:pt>
                <c:pt idx="174">
                  <c:v>2923</c:v>
                </c:pt>
                <c:pt idx="175">
                  <c:v>2924</c:v>
                </c:pt>
                <c:pt idx="176">
                  <c:v>2925</c:v>
                </c:pt>
                <c:pt idx="177">
                  <c:v>2926</c:v>
                </c:pt>
                <c:pt idx="178">
                  <c:v>2927</c:v>
                </c:pt>
                <c:pt idx="179">
                  <c:v>2928</c:v>
                </c:pt>
                <c:pt idx="180">
                  <c:v>2929</c:v>
                </c:pt>
                <c:pt idx="181">
                  <c:v>2930</c:v>
                </c:pt>
                <c:pt idx="182">
                  <c:v>2931</c:v>
                </c:pt>
                <c:pt idx="183">
                  <c:v>2932</c:v>
                </c:pt>
                <c:pt idx="184">
                  <c:v>2933</c:v>
                </c:pt>
                <c:pt idx="185">
                  <c:v>2934</c:v>
                </c:pt>
                <c:pt idx="186">
                  <c:v>2935</c:v>
                </c:pt>
                <c:pt idx="187">
                  <c:v>2936</c:v>
                </c:pt>
                <c:pt idx="188">
                  <c:v>2937</c:v>
                </c:pt>
                <c:pt idx="189">
                  <c:v>2938</c:v>
                </c:pt>
                <c:pt idx="190">
                  <c:v>2939</c:v>
                </c:pt>
                <c:pt idx="191">
                  <c:v>2940</c:v>
                </c:pt>
                <c:pt idx="192">
                  <c:v>2941</c:v>
                </c:pt>
                <c:pt idx="193">
                  <c:v>2942</c:v>
                </c:pt>
                <c:pt idx="194">
                  <c:v>2943</c:v>
                </c:pt>
                <c:pt idx="195">
                  <c:v>2944</c:v>
                </c:pt>
                <c:pt idx="196">
                  <c:v>2945</c:v>
                </c:pt>
                <c:pt idx="197">
                  <c:v>2946</c:v>
                </c:pt>
                <c:pt idx="198">
                  <c:v>2947</c:v>
                </c:pt>
                <c:pt idx="199">
                  <c:v>2948</c:v>
                </c:pt>
                <c:pt idx="200">
                  <c:v>2949</c:v>
                </c:pt>
                <c:pt idx="201">
                  <c:v>2950</c:v>
                </c:pt>
                <c:pt idx="202">
                  <c:v>2951</c:v>
                </c:pt>
                <c:pt idx="203">
                  <c:v>2952</c:v>
                </c:pt>
                <c:pt idx="204">
                  <c:v>2953</c:v>
                </c:pt>
                <c:pt idx="205">
                  <c:v>2954</c:v>
                </c:pt>
                <c:pt idx="206">
                  <c:v>2955</c:v>
                </c:pt>
                <c:pt idx="207">
                  <c:v>2956</c:v>
                </c:pt>
                <c:pt idx="208">
                  <c:v>2957</c:v>
                </c:pt>
                <c:pt idx="209">
                  <c:v>2958</c:v>
                </c:pt>
                <c:pt idx="210">
                  <c:v>2959</c:v>
                </c:pt>
                <c:pt idx="211">
                  <c:v>2960</c:v>
                </c:pt>
                <c:pt idx="212">
                  <c:v>2961</c:v>
                </c:pt>
                <c:pt idx="213">
                  <c:v>2962</c:v>
                </c:pt>
                <c:pt idx="214">
                  <c:v>2963</c:v>
                </c:pt>
                <c:pt idx="215">
                  <c:v>2964</c:v>
                </c:pt>
                <c:pt idx="216">
                  <c:v>2965</c:v>
                </c:pt>
                <c:pt idx="217">
                  <c:v>2966</c:v>
                </c:pt>
                <c:pt idx="218">
                  <c:v>2967</c:v>
                </c:pt>
                <c:pt idx="219">
                  <c:v>2968</c:v>
                </c:pt>
                <c:pt idx="220">
                  <c:v>2969</c:v>
                </c:pt>
                <c:pt idx="221">
                  <c:v>2970</c:v>
                </c:pt>
                <c:pt idx="222">
                  <c:v>2971</c:v>
                </c:pt>
                <c:pt idx="223">
                  <c:v>2972</c:v>
                </c:pt>
                <c:pt idx="224">
                  <c:v>2973</c:v>
                </c:pt>
                <c:pt idx="225">
                  <c:v>2974</c:v>
                </c:pt>
                <c:pt idx="226">
                  <c:v>2975</c:v>
                </c:pt>
                <c:pt idx="227">
                  <c:v>2976</c:v>
                </c:pt>
                <c:pt idx="228">
                  <c:v>2977</c:v>
                </c:pt>
                <c:pt idx="229">
                  <c:v>2978</c:v>
                </c:pt>
                <c:pt idx="230">
                  <c:v>2979</c:v>
                </c:pt>
                <c:pt idx="231">
                  <c:v>2980</c:v>
                </c:pt>
                <c:pt idx="232">
                  <c:v>2981</c:v>
                </c:pt>
                <c:pt idx="233">
                  <c:v>2982</c:v>
                </c:pt>
                <c:pt idx="234">
                  <c:v>2983</c:v>
                </c:pt>
                <c:pt idx="235">
                  <c:v>2984</c:v>
                </c:pt>
                <c:pt idx="236">
                  <c:v>2985</c:v>
                </c:pt>
                <c:pt idx="237">
                  <c:v>2986</c:v>
                </c:pt>
                <c:pt idx="238">
                  <c:v>2987</c:v>
                </c:pt>
                <c:pt idx="239">
                  <c:v>2988</c:v>
                </c:pt>
                <c:pt idx="240">
                  <c:v>2989</c:v>
                </c:pt>
                <c:pt idx="241">
                  <c:v>2990</c:v>
                </c:pt>
                <c:pt idx="242">
                  <c:v>2991</c:v>
                </c:pt>
                <c:pt idx="243">
                  <c:v>2992</c:v>
                </c:pt>
                <c:pt idx="244">
                  <c:v>2993</c:v>
                </c:pt>
                <c:pt idx="245">
                  <c:v>2994</c:v>
                </c:pt>
                <c:pt idx="246">
                  <c:v>2995</c:v>
                </c:pt>
                <c:pt idx="247">
                  <c:v>2996</c:v>
                </c:pt>
                <c:pt idx="248">
                  <c:v>2997</c:v>
                </c:pt>
                <c:pt idx="249">
                  <c:v>2998</c:v>
                </c:pt>
                <c:pt idx="250">
                  <c:v>2999</c:v>
                </c:pt>
              </c:numCache>
            </c:numRef>
          </c:xVal>
          <c:yVal>
            <c:numRef>
              <c:f>Graph!$D$2751:$D$2999</c:f>
              <c:numCache>
                <c:formatCode>General</c:formatCode>
                <c:ptCount val="249"/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42-478F-8548-7718C96CB9E9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Graph!$A$2750:$A$3000</c:f>
              <c:numCache>
                <c:formatCode>General</c:formatCode>
                <c:ptCount val="251"/>
                <c:pt idx="0">
                  <c:v>2749</c:v>
                </c:pt>
                <c:pt idx="1">
                  <c:v>2750</c:v>
                </c:pt>
                <c:pt idx="2">
                  <c:v>2751</c:v>
                </c:pt>
                <c:pt idx="3">
                  <c:v>2752</c:v>
                </c:pt>
                <c:pt idx="4">
                  <c:v>2753</c:v>
                </c:pt>
                <c:pt idx="5">
                  <c:v>2754</c:v>
                </c:pt>
                <c:pt idx="6">
                  <c:v>2755</c:v>
                </c:pt>
                <c:pt idx="7">
                  <c:v>2756</c:v>
                </c:pt>
                <c:pt idx="8">
                  <c:v>2757</c:v>
                </c:pt>
                <c:pt idx="9">
                  <c:v>2758</c:v>
                </c:pt>
                <c:pt idx="10">
                  <c:v>2759</c:v>
                </c:pt>
                <c:pt idx="11">
                  <c:v>2760</c:v>
                </c:pt>
                <c:pt idx="12">
                  <c:v>2761</c:v>
                </c:pt>
                <c:pt idx="13">
                  <c:v>2762</c:v>
                </c:pt>
                <c:pt idx="14">
                  <c:v>2763</c:v>
                </c:pt>
                <c:pt idx="15">
                  <c:v>2764</c:v>
                </c:pt>
                <c:pt idx="16">
                  <c:v>2765</c:v>
                </c:pt>
                <c:pt idx="17">
                  <c:v>2766</c:v>
                </c:pt>
                <c:pt idx="18">
                  <c:v>2767</c:v>
                </c:pt>
                <c:pt idx="19">
                  <c:v>2768</c:v>
                </c:pt>
                <c:pt idx="20">
                  <c:v>2769</c:v>
                </c:pt>
                <c:pt idx="21">
                  <c:v>2770</c:v>
                </c:pt>
                <c:pt idx="22">
                  <c:v>2771</c:v>
                </c:pt>
                <c:pt idx="23">
                  <c:v>2772</c:v>
                </c:pt>
                <c:pt idx="24">
                  <c:v>2773</c:v>
                </c:pt>
                <c:pt idx="25">
                  <c:v>2774</c:v>
                </c:pt>
                <c:pt idx="26">
                  <c:v>2775</c:v>
                </c:pt>
                <c:pt idx="27">
                  <c:v>2776</c:v>
                </c:pt>
                <c:pt idx="28">
                  <c:v>2777</c:v>
                </c:pt>
                <c:pt idx="29">
                  <c:v>2778</c:v>
                </c:pt>
                <c:pt idx="30">
                  <c:v>2779</c:v>
                </c:pt>
                <c:pt idx="31">
                  <c:v>2780</c:v>
                </c:pt>
                <c:pt idx="32">
                  <c:v>2781</c:v>
                </c:pt>
                <c:pt idx="33">
                  <c:v>2782</c:v>
                </c:pt>
                <c:pt idx="34">
                  <c:v>2783</c:v>
                </c:pt>
                <c:pt idx="35">
                  <c:v>2784</c:v>
                </c:pt>
                <c:pt idx="36">
                  <c:v>2785</c:v>
                </c:pt>
                <c:pt idx="37">
                  <c:v>2786</c:v>
                </c:pt>
                <c:pt idx="38">
                  <c:v>2787</c:v>
                </c:pt>
                <c:pt idx="39">
                  <c:v>2788</c:v>
                </c:pt>
                <c:pt idx="40">
                  <c:v>2789</c:v>
                </c:pt>
                <c:pt idx="41">
                  <c:v>2790</c:v>
                </c:pt>
                <c:pt idx="42">
                  <c:v>2791</c:v>
                </c:pt>
                <c:pt idx="43">
                  <c:v>2792</c:v>
                </c:pt>
                <c:pt idx="44">
                  <c:v>2793</c:v>
                </c:pt>
                <c:pt idx="45">
                  <c:v>2794</c:v>
                </c:pt>
                <c:pt idx="46">
                  <c:v>2795</c:v>
                </c:pt>
                <c:pt idx="47">
                  <c:v>2796</c:v>
                </c:pt>
                <c:pt idx="48">
                  <c:v>2797</c:v>
                </c:pt>
                <c:pt idx="49">
                  <c:v>2798</c:v>
                </c:pt>
                <c:pt idx="50">
                  <c:v>2799</c:v>
                </c:pt>
                <c:pt idx="51">
                  <c:v>2800</c:v>
                </c:pt>
                <c:pt idx="52">
                  <c:v>2801</c:v>
                </c:pt>
                <c:pt idx="53">
                  <c:v>2802</c:v>
                </c:pt>
                <c:pt idx="54">
                  <c:v>2803</c:v>
                </c:pt>
                <c:pt idx="55">
                  <c:v>2804</c:v>
                </c:pt>
                <c:pt idx="56">
                  <c:v>2805</c:v>
                </c:pt>
                <c:pt idx="57">
                  <c:v>2806</c:v>
                </c:pt>
                <c:pt idx="58">
                  <c:v>2807</c:v>
                </c:pt>
                <c:pt idx="59">
                  <c:v>2808</c:v>
                </c:pt>
                <c:pt idx="60">
                  <c:v>2809</c:v>
                </c:pt>
                <c:pt idx="61">
                  <c:v>2810</c:v>
                </c:pt>
                <c:pt idx="62">
                  <c:v>2811</c:v>
                </c:pt>
                <c:pt idx="63">
                  <c:v>2812</c:v>
                </c:pt>
                <c:pt idx="64">
                  <c:v>2813</c:v>
                </c:pt>
                <c:pt idx="65">
                  <c:v>2814</c:v>
                </c:pt>
                <c:pt idx="66">
                  <c:v>2815</c:v>
                </c:pt>
                <c:pt idx="67">
                  <c:v>2816</c:v>
                </c:pt>
                <c:pt idx="68">
                  <c:v>2817</c:v>
                </c:pt>
                <c:pt idx="69">
                  <c:v>2818</c:v>
                </c:pt>
                <c:pt idx="70">
                  <c:v>2819</c:v>
                </c:pt>
                <c:pt idx="71">
                  <c:v>2820</c:v>
                </c:pt>
                <c:pt idx="72">
                  <c:v>2821</c:v>
                </c:pt>
                <c:pt idx="73">
                  <c:v>2822</c:v>
                </c:pt>
                <c:pt idx="74">
                  <c:v>2823</c:v>
                </c:pt>
                <c:pt idx="75">
                  <c:v>2824</c:v>
                </c:pt>
                <c:pt idx="76">
                  <c:v>2825</c:v>
                </c:pt>
                <c:pt idx="77">
                  <c:v>2826</c:v>
                </c:pt>
                <c:pt idx="78">
                  <c:v>2827</c:v>
                </c:pt>
                <c:pt idx="79">
                  <c:v>2828</c:v>
                </c:pt>
                <c:pt idx="80">
                  <c:v>2829</c:v>
                </c:pt>
                <c:pt idx="81">
                  <c:v>2830</c:v>
                </c:pt>
                <c:pt idx="82">
                  <c:v>2831</c:v>
                </c:pt>
                <c:pt idx="83">
                  <c:v>2832</c:v>
                </c:pt>
                <c:pt idx="84">
                  <c:v>2833</c:v>
                </c:pt>
                <c:pt idx="85">
                  <c:v>2834</c:v>
                </c:pt>
                <c:pt idx="86">
                  <c:v>2835</c:v>
                </c:pt>
                <c:pt idx="87">
                  <c:v>2836</c:v>
                </c:pt>
                <c:pt idx="88">
                  <c:v>2837</c:v>
                </c:pt>
                <c:pt idx="89">
                  <c:v>2838</c:v>
                </c:pt>
                <c:pt idx="90">
                  <c:v>2839</c:v>
                </c:pt>
                <c:pt idx="91">
                  <c:v>2840</c:v>
                </c:pt>
                <c:pt idx="92">
                  <c:v>2841</c:v>
                </c:pt>
                <c:pt idx="93">
                  <c:v>2842</c:v>
                </c:pt>
                <c:pt idx="94">
                  <c:v>2843</c:v>
                </c:pt>
                <c:pt idx="95">
                  <c:v>2844</c:v>
                </c:pt>
                <c:pt idx="96">
                  <c:v>2845</c:v>
                </c:pt>
                <c:pt idx="97">
                  <c:v>2846</c:v>
                </c:pt>
                <c:pt idx="98">
                  <c:v>2847</c:v>
                </c:pt>
                <c:pt idx="99">
                  <c:v>2848</c:v>
                </c:pt>
                <c:pt idx="100">
                  <c:v>2849</c:v>
                </c:pt>
                <c:pt idx="101">
                  <c:v>2850</c:v>
                </c:pt>
                <c:pt idx="102">
                  <c:v>2851</c:v>
                </c:pt>
                <c:pt idx="103">
                  <c:v>2852</c:v>
                </c:pt>
                <c:pt idx="104">
                  <c:v>2853</c:v>
                </c:pt>
                <c:pt idx="105">
                  <c:v>2854</c:v>
                </c:pt>
                <c:pt idx="106">
                  <c:v>2855</c:v>
                </c:pt>
                <c:pt idx="107">
                  <c:v>2856</c:v>
                </c:pt>
                <c:pt idx="108">
                  <c:v>2857</c:v>
                </c:pt>
                <c:pt idx="109">
                  <c:v>2858</c:v>
                </c:pt>
                <c:pt idx="110">
                  <c:v>2859</c:v>
                </c:pt>
                <c:pt idx="111">
                  <c:v>2860</c:v>
                </c:pt>
                <c:pt idx="112">
                  <c:v>2861</c:v>
                </c:pt>
                <c:pt idx="113">
                  <c:v>2862</c:v>
                </c:pt>
                <c:pt idx="114">
                  <c:v>2863</c:v>
                </c:pt>
                <c:pt idx="115">
                  <c:v>2864</c:v>
                </c:pt>
                <c:pt idx="116">
                  <c:v>2865</c:v>
                </c:pt>
                <c:pt idx="117">
                  <c:v>2866</c:v>
                </c:pt>
                <c:pt idx="118">
                  <c:v>2867</c:v>
                </c:pt>
                <c:pt idx="119">
                  <c:v>2868</c:v>
                </c:pt>
                <c:pt idx="120">
                  <c:v>2869</c:v>
                </c:pt>
                <c:pt idx="121">
                  <c:v>2870</c:v>
                </c:pt>
                <c:pt idx="122">
                  <c:v>2871</c:v>
                </c:pt>
                <c:pt idx="123">
                  <c:v>2872</c:v>
                </c:pt>
                <c:pt idx="124">
                  <c:v>2873</c:v>
                </c:pt>
                <c:pt idx="125">
                  <c:v>2874</c:v>
                </c:pt>
                <c:pt idx="126">
                  <c:v>2875</c:v>
                </c:pt>
                <c:pt idx="127">
                  <c:v>2876</c:v>
                </c:pt>
                <c:pt idx="128">
                  <c:v>2877</c:v>
                </c:pt>
                <c:pt idx="129">
                  <c:v>2878</c:v>
                </c:pt>
                <c:pt idx="130">
                  <c:v>2879</c:v>
                </c:pt>
                <c:pt idx="131">
                  <c:v>2880</c:v>
                </c:pt>
                <c:pt idx="132">
                  <c:v>2881</c:v>
                </c:pt>
                <c:pt idx="133">
                  <c:v>2882</c:v>
                </c:pt>
                <c:pt idx="134">
                  <c:v>2883</c:v>
                </c:pt>
                <c:pt idx="135">
                  <c:v>2884</c:v>
                </c:pt>
                <c:pt idx="136">
                  <c:v>2885</c:v>
                </c:pt>
                <c:pt idx="137">
                  <c:v>2886</c:v>
                </c:pt>
                <c:pt idx="138">
                  <c:v>2887</c:v>
                </c:pt>
                <c:pt idx="139">
                  <c:v>2888</c:v>
                </c:pt>
                <c:pt idx="140">
                  <c:v>2889</c:v>
                </c:pt>
                <c:pt idx="141">
                  <c:v>2890</c:v>
                </c:pt>
                <c:pt idx="142">
                  <c:v>2891</c:v>
                </c:pt>
                <c:pt idx="143">
                  <c:v>2892</c:v>
                </c:pt>
                <c:pt idx="144">
                  <c:v>2893</c:v>
                </c:pt>
                <c:pt idx="145">
                  <c:v>2894</c:v>
                </c:pt>
                <c:pt idx="146">
                  <c:v>2895</c:v>
                </c:pt>
                <c:pt idx="147">
                  <c:v>2896</c:v>
                </c:pt>
                <c:pt idx="148">
                  <c:v>2897</c:v>
                </c:pt>
                <c:pt idx="149">
                  <c:v>2898</c:v>
                </c:pt>
                <c:pt idx="150">
                  <c:v>2899</c:v>
                </c:pt>
                <c:pt idx="151">
                  <c:v>2900</c:v>
                </c:pt>
                <c:pt idx="152">
                  <c:v>2901</c:v>
                </c:pt>
                <c:pt idx="153">
                  <c:v>2902</c:v>
                </c:pt>
                <c:pt idx="154">
                  <c:v>2903</c:v>
                </c:pt>
                <c:pt idx="155">
                  <c:v>2904</c:v>
                </c:pt>
                <c:pt idx="156">
                  <c:v>2905</c:v>
                </c:pt>
                <c:pt idx="157">
                  <c:v>2906</c:v>
                </c:pt>
                <c:pt idx="158">
                  <c:v>2907</c:v>
                </c:pt>
                <c:pt idx="159">
                  <c:v>2908</c:v>
                </c:pt>
                <c:pt idx="160">
                  <c:v>2909</c:v>
                </c:pt>
                <c:pt idx="161">
                  <c:v>2910</c:v>
                </c:pt>
                <c:pt idx="162">
                  <c:v>2911</c:v>
                </c:pt>
                <c:pt idx="163">
                  <c:v>2912</c:v>
                </c:pt>
                <c:pt idx="164">
                  <c:v>2913</c:v>
                </c:pt>
                <c:pt idx="165">
                  <c:v>2914</c:v>
                </c:pt>
                <c:pt idx="166">
                  <c:v>2915</c:v>
                </c:pt>
                <c:pt idx="167">
                  <c:v>2916</c:v>
                </c:pt>
                <c:pt idx="168">
                  <c:v>2917</c:v>
                </c:pt>
                <c:pt idx="169">
                  <c:v>2918</c:v>
                </c:pt>
                <c:pt idx="170">
                  <c:v>2919</c:v>
                </c:pt>
                <c:pt idx="171">
                  <c:v>2920</c:v>
                </c:pt>
                <c:pt idx="172">
                  <c:v>2921</c:v>
                </c:pt>
                <c:pt idx="173">
                  <c:v>2922</c:v>
                </c:pt>
                <c:pt idx="174">
                  <c:v>2923</c:v>
                </c:pt>
                <c:pt idx="175">
                  <c:v>2924</c:v>
                </c:pt>
                <c:pt idx="176">
                  <c:v>2925</c:v>
                </c:pt>
                <c:pt idx="177">
                  <c:v>2926</c:v>
                </c:pt>
                <c:pt idx="178">
                  <c:v>2927</c:v>
                </c:pt>
                <c:pt idx="179">
                  <c:v>2928</c:v>
                </c:pt>
                <c:pt idx="180">
                  <c:v>2929</c:v>
                </c:pt>
                <c:pt idx="181">
                  <c:v>2930</c:v>
                </c:pt>
                <c:pt idx="182">
                  <c:v>2931</c:v>
                </c:pt>
                <c:pt idx="183">
                  <c:v>2932</c:v>
                </c:pt>
                <c:pt idx="184">
                  <c:v>2933</c:v>
                </c:pt>
                <c:pt idx="185">
                  <c:v>2934</c:v>
                </c:pt>
                <c:pt idx="186">
                  <c:v>2935</c:v>
                </c:pt>
                <c:pt idx="187">
                  <c:v>2936</c:v>
                </c:pt>
                <c:pt idx="188">
                  <c:v>2937</c:v>
                </c:pt>
                <c:pt idx="189">
                  <c:v>2938</c:v>
                </c:pt>
                <c:pt idx="190">
                  <c:v>2939</c:v>
                </c:pt>
                <c:pt idx="191">
                  <c:v>2940</c:v>
                </c:pt>
                <c:pt idx="192">
                  <c:v>2941</c:v>
                </c:pt>
                <c:pt idx="193">
                  <c:v>2942</c:v>
                </c:pt>
                <c:pt idx="194">
                  <c:v>2943</c:v>
                </c:pt>
                <c:pt idx="195">
                  <c:v>2944</c:v>
                </c:pt>
                <c:pt idx="196">
                  <c:v>2945</c:v>
                </c:pt>
                <c:pt idx="197">
                  <c:v>2946</c:v>
                </c:pt>
                <c:pt idx="198">
                  <c:v>2947</c:v>
                </c:pt>
                <c:pt idx="199">
                  <c:v>2948</c:v>
                </c:pt>
                <c:pt idx="200">
                  <c:v>2949</c:v>
                </c:pt>
                <c:pt idx="201">
                  <c:v>2950</c:v>
                </c:pt>
                <c:pt idx="202">
                  <c:v>2951</c:v>
                </c:pt>
                <c:pt idx="203">
                  <c:v>2952</c:v>
                </c:pt>
                <c:pt idx="204">
                  <c:v>2953</c:v>
                </c:pt>
                <c:pt idx="205">
                  <c:v>2954</c:v>
                </c:pt>
                <c:pt idx="206">
                  <c:v>2955</c:v>
                </c:pt>
                <c:pt idx="207">
                  <c:v>2956</c:v>
                </c:pt>
                <c:pt idx="208">
                  <c:v>2957</c:v>
                </c:pt>
                <c:pt idx="209">
                  <c:v>2958</c:v>
                </c:pt>
                <c:pt idx="210">
                  <c:v>2959</c:v>
                </c:pt>
                <c:pt idx="211">
                  <c:v>2960</c:v>
                </c:pt>
                <c:pt idx="212">
                  <c:v>2961</c:v>
                </c:pt>
                <c:pt idx="213">
                  <c:v>2962</c:v>
                </c:pt>
                <c:pt idx="214">
                  <c:v>2963</c:v>
                </c:pt>
                <c:pt idx="215">
                  <c:v>2964</c:v>
                </c:pt>
                <c:pt idx="216">
                  <c:v>2965</c:v>
                </c:pt>
                <c:pt idx="217">
                  <c:v>2966</c:v>
                </c:pt>
                <c:pt idx="218">
                  <c:v>2967</c:v>
                </c:pt>
                <c:pt idx="219">
                  <c:v>2968</c:v>
                </c:pt>
                <c:pt idx="220">
                  <c:v>2969</c:v>
                </c:pt>
                <c:pt idx="221">
                  <c:v>2970</c:v>
                </c:pt>
                <c:pt idx="222">
                  <c:v>2971</c:v>
                </c:pt>
                <c:pt idx="223">
                  <c:v>2972</c:v>
                </c:pt>
                <c:pt idx="224">
                  <c:v>2973</c:v>
                </c:pt>
                <c:pt idx="225">
                  <c:v>2974</c:v>
                </c:pt>
                <c:pt idx="226">
                  <c:v>2975</c:v>
                </c:pt>
                <c:pt idx="227">
                  <c:v>2976</c:v>
                </c:pt>
                <c:pt idx="228">
                  <c:v>2977</c:v>
                </c:pt>
                <c:pt idx="229">
                  <c:v>2978</c:v>
                </c:pt>
                <c:pt idx="230">
                  <c:v>2979</c:v>
                </c:pt>
                <c:pt idx="231">
                  <c:v>2980</c:v>
                </c:pt>
                <c:pt idx="232">
                  <c:v>2981</c:v>
                </c:pt>
                <c:pt idx="233">
                  <c:v>2982</c:v>
                </c:pt>
                <c:pt idx="234">
                  <c:v>2983</c:v>
                </c:pt>
                <c:pt idx="235">
                  <c:v>2984</c:v>
                </c:pt>
                <c:pt idx="236">
                  <c:v>2985</c:v>
                </c:pt>
                <c:pt idx="237">
                  <c:v>2986</c:v>
                </c:pt>
                <c:pt idx="238">
                  <c:v>2987</c:v>
                </c:pt>
                <c:pt idx="239">
                  <c:v>2988</c:v>
                </c:pt>
                <c:pt idx="240">
                  <c:v>2989</c:v>
                </c:pt>
                <c:pt idx="241">
                  <c:v>2990</c:v>
                </c:pt>
                <c:pt idx="242">
                  <c:v>2991</c:v>
                </c:pt>
                <c:pt idx="243">
                  <c:v>2992</c:v>
                </c:pt>
                <c:pt idx="244">
                  <c:v>2993</c:v>
                </c:pt>
                <c:pt idx="245">
                  <c:v>2994</c:v>
                </c:pt>
                <c:pt idx="246">
                  <c:v>2995</c:v>
                </c:pt>
                <c:pt idx="247">
                  <c:v>2996</c:v>
                </c:pt>
                <c:pt idx="248">
                  <c:v>2997</c:v>
                </c:pt>
                <c:pt idx="249">
                  <c:v>2998</c:v>
                </c:pt>
                <c:pt idx="250">
                  <c:v>2999</c:v>
                </c:pt>
              </c:numCache>
            </c:numRef>
          </c:xVal>
          <c:yVal>
            <c:numRef>
              <c:f>Graph!$B$2751:$B$2999</c:f>
              <c:numCache>
                <c:formatCode>General</c:formatCode>
                <c:ptCount val="2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42-478F-8548-7718C96CB9E9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Graph!$A$2750:$A$3000</c:f>
              <c:numCache>
                <c:formatCode>General</c:formatCode>
                <c:ptCount val="251"/>
                <c:pt idx="0">
                  <c:v>2749</c:v>
                </c:pt>
                <c:pt idx="1">
                  <c:v>2750</c:v>
                </c:pt>
                <c:pt idx="2">
                  <c:v>2751</c:v>
                </c:pt>
                <c:pt idx="3">
                  <c:v>2752</c:v>
                </c:pt>
                <c:pt idx="4">
                  <c:v>2753</c:v>
                </c:pt>
                <c:pt idx="5">
                  <c:v>2754</c:v>
                </c:pt>
                <c:pt idx="6">
                  <c:v>2755</c:v>
                </c:pt>
                <c:pt idx="7">
                  <c:v>2756</c:v>
                </c:pt>
                <c:pt idx="8">
                  <c:v>2757</c:v>
                </c:pt>
                <c:pt idx="9">
                  <c:v>2758</c:v>
                </c:pt>
                <c:pt idx="10">
                  <c:v>2759</c:v>
                </c:pt>
                <c:pt idx="11">
                  <c:v>2760</c:v>
                </c:pt>
                <c:pt idx="12">
                  <c:v>2761</c:v>
                </c:pt>
                <c:pt idx="13">
                  <c:v>2762</c:v>
                </c:pt>
                <c:pt idx="14">
                  <c:v>2763</c:v>
                </c:pt>
                <c:pt idx="15">
                  <c:v>2764</c:v>
                </c:pt>
                <c:pt idx="16">
                  <c:v>2765</c:v>
                </c:pt>
                <c:pt idx="17">
                  <c:v>2766</c:v>
                </c:pt>
                <c:pt idx="18">
                  <c:v>2767</c:v>
                </c:pt>
                <c:pt idx="19">
                  <c:v>2768</c:v>
                </c:pt>
                <c:pt idx="20">
                  <c:v>2769</c:v>
                </c:pt>
                <c:pt idx="21">
                  <c:v>2770</c:v>
                </c:pt>
                <c:pt idx="22">
                  <c:v>2771</c:v>
                </c:pt>
                <c:pt idx="23">
                  <c:v>2772</c:v>
                </c:pt>
                <c:pt idx="24">
                  <c:v>2773</c:v>
                </c:pt>
                <c:pt idx="25">
                  <c:v>2774</c:v>
                </c:pt>
                <c:pt idx="26">
                  <c:v>2775</c:v>
                </c:pt>
                <c:pt idx="27">
                  <c:v>2776</c:v>
                </c:pt>
                <c:pt idx="28">
                  <c:v>2777</c:v>
                </c:pt>
                <c:pt idx="29">
                  <c:v>2778</c:v>
                </c:pt>
                <c:pt idx="30">
                  <c:v>2779</c:v>
                </c:pt>
                <c:pt idx="31">
                  <c:v>2780</c:v>
                </c:pt>
                <c:pt idx="32">
                  <c:v>2781</c:v>
                </c:pt>
                <c:pt idx="33">
                  <c:v>2782</c:v>
                </c:pt>
                <c:pt idx="34">
                  <c:v>2783</c:v>
                </c:pt>
                <c:pt idx="35">
                  <c:v>2784</c:v>
                </c:pt>
                <c:pt idx="36">
                  <c:v>2785</c:v>
                </c:pt>
                <c:pt idx="37">
                  <c:v>2786</c:v>
                </c:pt>
                <c:pt idx="38">
                  <c:v>2787</c:v>
                </c:pt>
                <c:pt idx="39">
                  <c:v>2788</c:v>
                </c:pt>
                <c:pt idx="40">
                  <c:v>2789</c:v>
                </c:pt>
                <c:pt idx="41">
                  <c:v>2790</c:v>
                </c:pt>
                <c:pt idx="42">
                  <c:v>2791</c:v>
                </c:pt>
                <c:pt idx="43">
                  <c:v>2792</c:v>
                </c:pt>
                <c:pt idx="44">
                  <c:v>2793</c:v>
                </c:pt>
                <c:pt idx="45">
                  <c:v>2794</c:v>
                </c:pt>
                <c:pt idx="46">
                  <c:v>2795</c:v>
                </c:pt>
                <c:pt idx="47">
                  <c:v>2796</c:v>
                </c:pt>
                <c:pt idx="48">
                  <c:v>2797</c:v>
                </c:pt>
                <c:pt idx="49">
                  <c:v>2798</c:v>
                </c:pt>
                <c:pt idx="50">
                  <c:v>2799</c:v>
                </c:pt>
                <c:pt idx="51">
                  <c:v>2800</c:v>
                </c:pt>
                <c:pt idx="52">
                  <c:v>2801</c:v>
                </c:pt>
                <c:pt idx="53">
                  <c:v>2802</c:v>
                </c:pt>
                <c:pt idx="54">
                  <c:v>2803</c:v>
                </c:pt>
                <c:pt idx="55">
                  <c:v>2804</c:v>
                </c:pt>
                <c:pt idx="56">
                  <c:v>2805</c:v>
                </c:pt>
                <c:pt idx="57">
                  <c:v>2806</c:v>
                </c:pt>
                <c:pt idx="58">
                  <c:v>2807</c:v>
                </c:pt>
                <c:pt idx="59">
                  <c:v>2808</c:v>
                </c:pt>
                <c:pt idx="60">
                  <c:v>2809</c:v>
                </c:pt>
                <c:pt idx="61">
                  <c:v>2810</c:v>
                </c:pt>
                <c:pt idx="62">
                  <c:v>2811</c:v>
                </c:pt>
                <c:pt idx="63">
                  <c:v>2812</c:v>
                </c:pt>
                <c:pt idx="64">
                  <c:v>2813</c:v>
                </c:pt>
                <c:pt idx="65">
                  <c:v>2814</c:v>
                </c:pt>
                <c:pt idx="66">
                  <c:v>2815</c:v>
                </c:pt>
                <c:pt idx="67">
                  <c:v>2816</c:v>
                </c:pt>
                <c:pt idx="68">
                  <c:v>2817</c:v>
                </c:pt>
                <c:pt idx="69">
                  <c:v>2818</c:v>
                </c:pt>
                <c:pt idx="70">
                  <c:v>2819</c:v>
                </c:pt>
                <c:pt idx="71">
                  <c:v>2820</c:v>
                </c:pt>
                <c:pt idx="72">
                  <c:v>2821</c:v>
                </c:pt>
                <c:pt idx="73">
                  <c:v>2822</c:v>
                </c:pt>
                <c:pt idx="74">
                  <c:v>2823</c:v>
                </c:pt>
                <c:pt idx="75">
                  <c:v>2824</c:v>
                </c:pt>
                <c:pt idx="76">
                  <c:v>2825</c:v>
                </c:pt>
                <c:pt idx="77">
                  <c:v>2826</c:v>
                </c:pt>
                <c:pt idx="78">
                  <c:v>2827</c:v>
                </c:pt>
                <c:pt idx="79">
                  <c:v>2828</c:v>
                </c:pt>
                <c:pt idx="80">
                  <c:v>2829</c:v>
                </c:pt>
                <c:pt idx="81">
                  <c:v>2830</c:v>
                </c:pt>
                <c:pt idx="82">
                  <c:v>2831</c:v>
                </c:pt>
                <c:pt idx="83">
                  <c:v>2832</c:v>
                </c:pt>
                <c:pt idx="84">
                  <c:v>2833</c:v>
                </c:pt>
                <c:pt idx="85">
                  <c:v>2834</c:v>
                </c:pt>
                <c:pt idx="86">
                  <c:v>2835</c:v>
                </c:pt>
                <c:pt idx="87">
                  <c:v>2836</c:v>
                </c:pt>
                <c:pt idx="88">
                  <c:v>2837</c:v>
                </c:pt>
                <c:pt idx="89">
                  <c:v>2838</c:v>
                </c:pt>
                <c:pt idx="90">
                  <c:v>2839</c:v>
                </c:pt>
                <c:pt idx="91">
                  <c:v>2840</c:v>
                </c:pt>
                <c:pt idx="92">
                  <c:v>2841</c:v>
                </c:pt>
                <c:pt idx="93">
                  <c:v>2842</c:v>
                </c:pt>
                <c:pt idx="94">
                  <c:v>2843</c:v>
                </c:pt>
                <c:pt idx="95">
                  <c:v>2844</c:v>
                </c:pt>
                <c:pt idx="96">
                  <c:v>2845</c:v>
                </c:pt>
                <c:pt idx="97">
                  <c:v>2846</c:v>
                </c:pt>
                <c:pt idx="98">
                  <c:v>2847</c:v>
                </c:pt>
                <c:pt idx="99">
                  <c:v>2848</c:v>
                </c:pt>
                <c:pt idx="100">
                  <c:v>2849</c:v>
                </c:pt>
                <c:pt idx="101">
                  <c:v>2850</c:v>
                </c:pt>
                <c:pt idx="102">
                  <c:v>2851</c:v>
                </c:pt>
                <c:pt idx="103">
                  <c:v>2852</c:v>
                </c:pt>
                <c:pt idx="104">
                  <c:v>2853</c:v>
                </c:pt>
                <c:pt idx="105">
                  <c:v>2854</c:v>
                </c:pt>
                <c:pt idx="106">
                  <c:v>2855</c:v>
                </c:pt>
                <c:pt idx="107">
                  <c:v>2856</c:v>
                </c:pt>
                <c:pt idx="108">
                  <c:v>2857</c:v>
                </c:pt>
                <c:pt idx="109">
                  <c:v>2858</c:v>
                </c:pt>
                <c:pt idx="110">
                  <c:v>2859</c:v>
                </c:pt>
                <c:pt idx="111">
                  <c:v>2860</c:v>
                </c:pt>
                <c:pt idx="112">
                  <c:v>2861</c:v>
                </c:pt>
                <c:pt idx="113">
                  <c:v>2862</c:v>
                </c:pt>
                <c:pt idx="114">
                  <c:v>2863</c:v>
                </c:pt>
                <c:pt idx="115">
                  <c:v>2864</c:v>
                </c:pt>
                <c:pt idx="116">
                  <c:v>2865</c:v>
                </c:pt>
                <c:pt idx="117">
                  <c:v>2866</c:v>
                </c:pt>
                <c:pt idx="118">
                  <c:v>2867</c:v>
                </c:pt>
                <c:pt idx="119">
                  <c:v>2868</c:v>
                </c:pt>
                <c:pt idx="120">
                  <c:v>2869</c:v>
                </c:pt>
                <c:pt idx="121">
                  <c:v>2870</c:v>
                </c:pt>
                <c:pt idx="122">
                  <c:v>2871</c:v>
                </c:pt>
                <c:pt idx="123">
                  <c:v>2872</c:v>
                </c:pt>
                <c:pt idx="124">
                  <c:v>2873</c:v>
                </c:pt>
                <c:pt idx="125">
                  <c:v>2874</c:v>
                </c:pt>
                <c:pt idx="126">
                  <c:v>2875</c:v>
                </c:pt>
                <c:pt idx="127">
                  <c:v>2876</c:v>
                </c:pt>
                <c:pt idx="128">
                  <c:v>2877</c:v>
                </c:pt>
                <c:pt idx="129">
                  <c:v>2878</c:v>
                </c:pt>
                <c:pt idx="130">
                  <c:v>2879</c:v>
                </c:pt>
                <c:pt idx="131">
                  <c:v>2880</c:v>
                </c:pt>
                <c:pt idx="132">
                  <c:v>2881</c:v>
                </c:pt>
                <c:pt idx="133">
                  <c:v>2882</c:v>
                </c:pt>
                <c:pt idx="134">
                  <c:v>2883</c:v>
                </c:pt>
                <c:pt idx="135">
                  <c:v>2884</c:v>
                </c:pt>
                <c:pt idx="136">
                  <c:v>2885</c:v>
                </c:pt>
                <c:pt idx="137">
                  <c:v>2886</c:v>
                </c:pt>
                <c:pt idx="138">
                  <c:v>2887</c:v>
                </c:pt>
                <c:pt idx="139">
                  <c:v>2888</c:v>
                </c:pt>
                <c:pt idx="140">
                  <c:v>2889</c:v>
                </c:pt>
                <c:pt idx="141">
                  <c:v>2890</c:v>
                </c:pt>
                <c:pt idx="142">
                  <c:v>2891</c:v>
                </c:pt>
                <c:pt idx="143">
                  <c:v>2892</c:v>
                </c:pt>
                <c:pt idx="144">
                  <c:v>2893</c:v>
                </c:pt>
                <c:pt idx="145">
                  <c:v>2894</c:v>
                </c:pt>
                <c:pt idx="146">
                  <c:v>2895</c:v>
                </c:pt>
                <c:pt idx="147">
                  <c:v>2896</c:v>
                </c:pt>
                <c:pt idx="148">
                  <c:v>2897</c:v>
                </c:pt>
                <c:pt idx="149">
                  <c:v>2898</c:v>
                </c:pt>
                <c:pt idx="150">
                  <c:v>2899</c:v>
                </c:pt>
                <c:pt idx="151">
                  <c:v>2900</c:v>
                </c:pt>
                <c:pt idx="152">
                  <c:v>2901</c:v>
                </c:pt>
                <c:pt idx="153">
                  <c:v>2902</c:v>
                </c:pt>
                <c:pt idx="154">
                  <c:v>2903</c:v>
                </c:pt>
                <c:pt idx="155">
                  <c:v>2904</c:v>
                </c:pt>
                <c:pt idx="156">
                  <c:v>2905</c:v>
                </c:pt>
                <c:pt idx="157">
                  <c:v>2906</c:v>
                </c:pt>
                <c:pt idx="158">
                  <c:v>2907</c:v>
                </c:pt>
                <c:pt idx="159">
                  <c:v>2908</c:v>
                </c:pt>
                <c:pt idx="160">
                  <c:v>2909</c:v>
                </c:pt>
                <c:pt idx="161">
                  <c:v>2910</c:v>
                </c:pt>
                <c:pt idx="162">
                  <c:v>2911</c:v>
                </c:pt>
                <c:pt idx="163">
                  <c:v>2912</c:v>
                </c:pt>
                <c:pt idx="164">
                  <c:v>2913</c:v>
                </c:pt>
                <c:pt idx="165">
                  <c:v>2914</c:v>
                </c:pt>
                <c:pt idx="166">
                  <c:v>2915</c:v>
                </c:pt>
                <c:pt idx="167">
                  <c:v>2916</c:v>
                </c:pt>
                <c:pt idx="168">
                  <c:v>2917</c:v>
                </c:pt>
                <c:pt idx="169">
                  <c:v>2918</c:v>
                </c:pt>
                <c:pt idx="170">
                  <c:v>2919</c:v>
                </c:pt>
                <c:pt idx="171">
                  <c:v>2920</c:v>
                </c:pt>
                <c:pt idx="172">
                  <c:v>2921</c:v>
                </c:pt>
                <c:pt idx="173">
                  <c:v>2922</c:v>
                </c:pt>
                <c:pt idx="174">
                  <c:v>2923</c:v>
                </c:pt>
                <c:pt idx="175">
                  <c:v>2924</c:v>
                </c:pt>
                <c:pt idx="176">
                  <c:v>2925</c:v>
                </c:pt>
                <c:pt idx="177">
                  <c:v>2926</c:v>
                </c:pt>
                <c:pt idx="178">
                  <c:v>2927</c:v>
                </c:pt>
                <c:pt idx="179">
                  <c:v>2928</c:v>
                </c:pt>
                <c:pt idx="180">
                  <c:v>2929</c:v>
                </c:pt>
                <c:pt idx="181">
                  <c:v>2930</c:v>
                </c:pt>
                <c:pt idx="182">
                  <c:v>2931</c:v>
                </c:pt>
                <c:pt idx="183">
                  <c:v>2932</c:v>
                </c:pt>
                <c:pt idx="184">
                  <c:v>2933</c:v>
                </c:pt>
                <c:pt idx="185">
                  <c:v>2934</c:v>
                </c:pt>
                <c:pt idx="186">
                  <c:v>2935</c:v>
                </c:pt>
                <c:pt idx="187">
                  <c:v>2936</c:v>
                </c:pt>
                <c:pt idx="188">
                  <c:v>2937</c:v>
                </c:pt>
                <c:pt idx="189">
                  <c:v>2938</c:v>
                </c:pt>
                <c:pt idx="190">
                  <c:v>2939</c:v>
                </c:pt>
                <c:pt idx="191">
                  <c:v>2940</c:v>
                </c:pt>
                <c:pt idx="192">
                  <c:v>2941</c:v>
                </c:pt>
                <c:pt idx="193">
                  <c:v>2942</c:v>
                </c:pt>
                <c:pt idx="194">
                  <c:v>2943</c:v>
                </c:pt>
                <c:pt idx="195">
                  <c:v>2944</c:v>
                </c:pt>
                <c:pt idx="196">
                  <c:v>2945</c:v>
                </c:pt>
                <c:pt idx="197">
                  <c:v>2946</c:v>
                </c:pt>
                <c:pt idx="198">
                  <c:v>2947</c:v>
                </c:pt>
                <c:pt idx="199">
                  <c:v>2948</c:v>
                </c:pt>
                <c:pt idx="200">
                  <c:v>2949</c:v>
                </c:pt>
                <c:pt idx="201">
                  <c:v>2950</c:v>
                </c:pt>
                <c:pt idx="202">
                  <c:v>2951</c:v>
                </c:pt>
                <c:pt idx="203">
                  <c:v>2952</c:v>
                </c:pt>
                <c:pt idx="204">
                  <c:v>2953</c:v>
                </c:pt>
                <c:pt idx="205">
                  <c:v>2954</c:v>
                </c:pt>
                <c:pt idx="206">
                  <c:v>2955</c:v>
                </c:pt>
                <c:pt idx="207">
                  <c:v>2956</c:v>
                </c:pt>
                <c:pt idx="208">
                  <c:v>2957</c:v>
                </c:pt>
                <c:pt idx="209">
                  <c:v>2958</c:v>
                </c:pt>
                <c:pt idx="210">
                  <c:v>2959</c:v>
                </c:pt>
                <c:pt idx="211">
                  <c:v>2960</c:v>
                </c:pt>
                <c:pt idx="212">
                  <c:v>2961</c:v>
                </c:pt>
                <c:pt idx="213">
                  <c:v>2962</c:v>
                </c:pt>
                <c:pt idx="214">
                  <c:v>2963</c:v>
                </c:pt>
                <c:pt idx="215">
                  <c:v>2964</c:v>
                </c:pt>
                <c:pt idx="216">
                  <c:v>2965</c:v>
                </c:pt>
                <c:pt idx="217">
                  <c:v>2966</c:v>
                </c:pt>
                <c:pt idx="218">
                  <c:v>2967</c:v>
                </c:pt>
                <c:pt idx="219">
                  <c:v>2968</c:v>
                </c:pt>
                <c:pt idx="220">
                  <c:v>2969</c:v>
                </c:pt>
                <c:pt idx="221">
                  <c:v>2970</c:v>
                </c:pt>
                <c:pt idx="222">
                  <c:v>2971</c:v>
                </c:pt>
                <c:pt idx="223">
                  <c:v>2972</c:v>
                </c:pt>
                <c:pt idx="224">
                  <c:v>2973</c:v>
                </c:pt>
                <c:pt idx="225">
                  <c:v>2974</c:v>
                </c:pt>
                <c:pt idx="226">
                  <c:v>2975</c:v>
                </c:pt>
                <c:pt idx="227">
                  <c:v>2976</c:v>
                </c:pt>
                <c:pt idx="228">
                  <c:v>2977</c:v>
                </c:pt>
                <c:pt idx="229">
                  <c:v>2978</c:v>
                </c:pt>
                <c:pt idx="230">
                  <c:v>2979</c:v>
                </c:pt>
                <c:pt idx="231">
                  <c:v>2980</c:v>
                </c:pt>
                <c:pt idx="232">
                  <c:v>2981</c:v>
                </c:pt>
                <c:pt idx="233">
                  <c:v>2982</c:v>
                </c:pt>
                <c:pt idx="234">
                  <c:v>2983</c:v>
                </c:pt>
                <c:pt idx="235">
                  <c:v>2984</c:v>
                </c:pt>
                <c:pt idx="236">
                  <c:v>2985</c:v>
                </c:pt>
                <c:pt idx="237">
                  <c:v>2986</c:v>
                </c:pt>
                <c:pt idx="238">
                  <c:v>2987</c:v>
                </c:pt>
                <c:pt idx="239">
                  <c:v>2988</c:v>
                </c:pt>
                <c:pt idx="240">
                  <c:v>2989</c:v>
                </c:pt>
                <c:pt idx="241">
                  <c:v>2990</c:v>
                </c:pt>
                <c:pt idx="242">
                  <c:v>2991</c:v>
                </c:pt>
                <c:pt idx="243">
                  <c:v>2992</c:v>
                </c:pt>
                <c:pt idx="244">
                  <c:v>2993</c:v>
                </c:pt>
                <c:pt idx="245">
                  <c:v>2994</c:v>
                </c:pt>
                <c:pt idx="246">
                  <c:v>2995</c:v>
                </c:pt>
                <c:pt idx="247">
                  <c:v>2996</c:v>
                </c:pt>
                <c:pt idx="248">
                  <c:v>2997</c:v>
                </c:pt>
                <c:pt idx="249">
                  <c:v>2998</c:v>
                </c:pt>
                <c:pt idx="250">
                  <c:v>2999</c:v>
                </c:pt>
              </c:numCache>
            </c:numRef>
          </c:xVal>
          <c:yVal>
            <c:numRef>
              <c:f>Graph!$C$2751:$C$2999</c:f>
              <c:numCache>
                <c:formatCode>General</c:formatCode>
                <c:ptCount val="249"/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42-478F-8548-7718C96CB9E9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Graph!$A$2750:$A$3000</c:f>
              <c:numCache>
                <c:formatCode>General</c:formatCode>
                <c:ptCount val="251"/>
                <c:pt idx="0">
                  <c:v>2749</c:v>
                </c:pt>
                <c:pt idx="1">
                  <c:v>2750</c:v>
                </c:pt>
                <c:pt idx="2">
                  <c:v>2751</c:v>
                </c:pt>
                <c:pt idx="3">
                  <c:v>2752</c:v>
                </c:pt>
                <c:pt idx="4">
                  <c:v>2753</c:v>
                </c:pt>
                <c:pt idx="5">
                  <c:v>2754</c:v>
                </c:pt>
                <c:pt idx="6">
                  <c:v>2755</c:v>
                </c:pt>
                <c:pt idx="7">
                  <c:v>2756</c:v>
                </c:pt>
                <c:pt idx="8">
                  <c:v>2757</c:v>
                </c:pt>
                <c:pt idx="9">
                  <c:v>2758</c:v>
                </c:pt>
                <c:pt idx="10">
                  <c:v>2759</c:v>
                </c:pt>
                <c:pt idx="11">
                  <c:v>2760</c:v>
                </c:pt>
                <c:pt idx="12">
                  <c:v>2761</c:v>
                </c:pt>
                <c:pt idx="13">
                  <c:v>2762</c:v>
                </c:pt>
                <c:pt idx="14">
                  <c:v>2763</c:v>
                </c:pt>
                <c:pt idx="15">
                  <c:v>2764</c:v>
                </c:pt>
                <c:pt idx="16">
                  <c:v>2765</c:v>
                </c:pt>
                <c:pt idx="17">
                  <c:v>2766</c:v>
                </c:pt>
                <c:pt idx="18">
                  <c:v>2767</c:v>
                </c:pt>
                <c:pt idx="19">
                  <c:v>2768</c:v>
                </c:pt>
                <c:pt idx="20">
                  <c:v>2769</c:v>
                </c:pt>
                <c:pt idx="21">
                  <c:v>2770</c:v>
                </c:pt>
                <c:pt idx="22">
                  <c:v>2771</c:v>
                </c:pt>
                <c:pt idx="23">
                  <c:v>2772</c:v>
                </c:pt>
                <c:pt idx="24">
                  <c:v>2773</c:v>
                </c:pt>
                <c:pt idx="25">
                  <c:v>2774</c:v>
                </c:pt>
                <c:pt idx="26">
                  <c:v>2775</c:v>
                </c:pt>
                <c:pt idx="27">
                  <c:v>2776</c:v>
                </c:pt>
                <c:pt idx="28">
                  <c:v>2777</c:v>
                </c:pt>
                <c:pt idx="29">
                  <c:v>2778</c:v>
                </c:pt>
                <c:pt idx="30">
                  <c:v>2779</c:v>
                </c:pt>
                <c:pt idx="31">
                  <c:v>2780</c:v>
                </c:pt>
                <c:pt idx="32">
                  <c:v>2781</c:v>
                </c:pt>
                <c:pt idx="33">
                  <c:v>2782</c:v>
                </c:pt>
                <c:pt idx="34">
                  <c:v>2783</c:v>
                </c:pt>
                <c:pt idx="35">
                  <c:v>2784</c:v>
                </c:pt>
                <c:pt idx="36">
                  <c:v>2785</c:v>
                </c:pt>
                <c:pt idx="37">
                  <c:v>2786</c:v>
                </c:pt>
                <c:pt idx="38">
                  <c:v>2787</c:v>
                </c:pt>
                <c:pt idx="39">
                  <c:v>2788</c:v>
                </c:pt>
                <c:pt idx="40">
                  <c:v>2789</c:v>
                </c:pt>
                <c:pt idx="41">
                  <c:v>2790</c:v>
                </c:pt>
                <c:pt idx="42">
                  <c:v>2791</c:v>
                </c:pt>
                <c:pt idx="43">
                  <c:v>2792</c:v>
                </c:pt>
                <c:pt idx="44">
                  <c:v>2793</c:v>
                </c:pt>
                <c:pt idx="45">
                  <c:v>2794</c:v>
                </c:pt>
                <c:pt idx="46">
                  <c:v>2795</c:v>
                </c:pt>
                <c:pt idx="47">
                  <c:v>2796</c:v>
                </c:pt>
                <c:pt idx="48">
                  <c:v>2797</c:v>
                </c:pt>
                <c:pt idx="49">
                  <c:v>2798</c:v>
                </c:pt>
                <c:pt idx="50">
                  <c:v>2799</c:v>
                </c:pt>
                <c:pt idx="51">
                  <c:v>2800</c:v>
                </c:pt>
                <c:pt idx="52">
                  <c:v>2801</c:v>
                </c:pt>
                <c:pt idx="53">
                  <c:v>2802</c:v>
                </c:pt>
                <c:pt idx="54">
                  <c:v>2803</c:v>
                </c:pt>
                <c:pt idx="55">
                  <c:v>2804</c:v>
                </c:pt>
                <c:pt idx="56">
                  <c:v>2805</c:v>
                </c:pt>
                <c:pt idx="57">
                  <c:v>2806</c:v>
                </c:pt>
                <c:pt idx="58">
                  <c:v>2807</c:v>
                </c:pt>
                <c:pt idx="59">
                  <c:v>2808</c:v>
                </c:pt>
                <c:pt idx="60">
                  <c:v>2809</c:v>
                </c:pt>
                <c:pt idx="61">
                  <c:v>2810</c:v>
                </c:pt>
                <c:pt idx="62">
                  <c:v>2811</c:v>
                </c:pt>
                <c:pt idx="63">
                  <c:v>2812</c:v>
                </c:pt>
                <c:pt idx="64">
                  <c:v>2813</c:v>
                </c:pt>
                <c:pt idx="65">
                  <c:v>2814</c:v>
                </c:pt>
                <c:pt idx="66">
                  <c:v>2815</c:v>
                </c:pt>
                <c:pt idx="67">
                  <c:v>2816</c:v>
                </c:pt>
                <c:pt idx="68">
                  <c:v>2817</c:v>
                </c:pt>
                <c:pt idx="69">
                  <c:v>2818</c:v>
                </c:pt>
                <c:pt idx="70">
                  <c:v>2819</c:v>
                </c:pt>
                <c:pt idx="71">
                  <c:v>2820</c:v>
                </c:pt>
                <c:pt idx="72">
                  <c:v>2821</c:v>
                </c:pt>
                <c:pt idx="73">
                  <c:v>2822</c:v>
                </c:pt>
                <c:pt idx="74">
                  <c:v>2823</c:v>
                </c:pt>
                <c:pt idx="75">
                  <c:v>2824</c:v>
                </c:pt>
                <c:pt idx="76">
                  <c:v>2825</c:v>
                </c:pt>
                <c:pt idx="77">
                  <c:v>2826</c:v>
                </c:pt>
                <c:pt idx="78">
                  <c:v>2827</c:v>
                </c:pt>
                <c:pt idx="79">
                  <c:v>2828</c:v>
                </c:pt>
                <c:pt idx="80">
                  <c:v>2829</c:v>
                </c:pt>
                <c:pt idx="81">
                  <c:v>2830</c:v>
                </c:pt>
                <c:pt idx="82">
                  <c:v>2831</c:v>
                </c:pt>
                <c:pt idx="83">
                  <c:v>2832</c:v>
                </c:pt>
                <c:pt idx="84">
                  <c:v>2833</c:v>
                </c:pt>
                <c:pt idx="85">
                  <c:v>2834</c:v>
                </c:pt>
                <c:pt idx="86">
                  <c:v>2835</c:v>
                </c:pt>
                <c:pt idx="87">
                  <c:v>2836</c:v>
                </c:pt>
                <c:pt idx="88">
                  <c:v>2837</c:v>
                </c:pt>
                <c:pt idx="89">
                  <c:v>2838</c:v>
                </c:pt>
                <c:pt idx="90">
                  <c:v>2839</c:v>
                </c:pt>
                <c:pt idx="91">
                  <c:v>2840</c:v>
                </c:pt>
                <c:pt idx="92">
                  <c:v>2841</c:v>
                </c:pt>
                <c:pt idx="93">
                  <c:v>2842</c:v>
                </c:pt>
                <c:pt idx="94">
                  <c:v>2843</c:v>
                </c:pt>
                <c:pt idx="95">
                  <c:v>2844</c:v>
                </c:pt>
                <c:pt idx="96">
                  <c:v>2845</c:v>
                </c:pt>
                <c:pt idx="97">
                  <c:v>2846</c:v>
                </c:pt>
                <c:pt idx="98">
                  <c:v>2847</c:v>
                </c:pt>
                <c:pt idx="99">
                  <c:v>2848</c:v>
                </c:pt>
                <c:pt idx="100">
                  <c:v>2849</c:v>
                </c:pt>
                <c:pt idx="101">
                  <c:v>2850</c:v>
                </c:pt>
                <c:pt idx="102">
                  <c:v>2851</c:v>
                </c:pt>
                <c:pt idx="103">
                  <c:v>2852</c:v>
                </c:pt>
                <c:pt idx="104">
                  <c:v>2853</c:v>
                </c:pt>
                <c:pt idx="105">
                  <c:v>2854</c:v>
                </c:pt>
                <c:pt idx="106">
                  <c:v>2855</c:v>
                </c:pt>
                <c:pt idx="107">
                  <c:v>2856</c:v>
                </c:pt>
                <c:pt idx="108">
                  <c:v>2857</c:v>
                </c:pt>
                <c:pt idx="109">
                  <c:v>2858</c:v>
                </c:pt>
                <c:pt idx="110">
                  <c:v>2859</c:v>
                </c:pt>
                <c:pt idx="111">
                  <c:v>2860</c:v>
                </c:pt>
                <c:pt idx="112">
                  <c:v>2861</c:v>
                </c:pt>
                <c:pt idx="113">
                  <c:v>2862</c:v>
                </c:pt>
                <c:pt idx="114">
                  <c:v>2863</c:v>
                </c:pt>
                <c:pt idx="115">
                  <c:v>2864</c:v>
                </c:pt>
                <c:pt idx="116">
                  <c:v>2865</c:v>
                </c:pt>
                <c:pt idx="117">
                  <c:v>2866</c:v>
                </c:pt>
                <c:pt idx="118">
                  <c:v>2867</c:v>
                </c:pt>
                <c:pt idx="119">
                  <c:v>2868</c:v>
                </c:pt>
                <c:pt idx="120">
                  <c:v>2869</c:v>
                </c:pt>
                <c:pt idx="121">
                  <c:v>2870</c:v>
                </c:pt>
                <c:pt idx="122">
                  <c:v>2871</c:v>
                </c:pt>
                <c:pt idx="123">
                  <c:v>2872</c:v>
                </c:pt>
                <c:pt idx="124">
                  <c:v>2873</c:v>
                </c:pt>
                <c:pt idx="125">
                  <c:v>2874</c:v>
                </c:pt>
                <c:pt idx="126">
                  <c:v>2875</c:v>
                </c:pt>
                <c:pt idx="127">
                  <c:v>2876</c:v>
                </c:pt>
                <c:pt idx="128">
                  <c:v>2877</c:v>
                </c:pt>
                <c:pt idx="129">
                  <c:v>2878</c:v>
                </c:pt>
                <c:pt idx="130">
                  <c:v>2879</c:v>
                </c:pt>
                <c:pt idx="131">
                  <c:v>2880</c:v>
                </c:pt>
                <c:pt idx="132">
                  <c:v>2881</c:v>
                </c:pt>
                <c:pt idx="133">
                  <c:v>2882</c:v>
                </c:pt>
                <c:pt idx="134">
                  <c:v>2883</c:v>
                </c:pt>
                <c:pt idx="135">
                  <c:v>2884</c:v>
                </c:pt>
                <c:pt idx="136">
                  <c:v>2885</c:v>
                </c:pt>
                <c:pt idx="137">
                  <c:v>2886</c:v>
                </c:pt>
                <c:pt idx="138">
                  <c:v>2887</c:v>
                </c:pt>
                <c:pt idx="139">
                  <c:v>2888</c:v>
                </c:pt>
                <c:pt idx="140">
                  <c:v>2889</c:v>
                </c:pt>
                <c:pt idx="141">
                  <c:v>2890</c:v>
                </c:pt>
                <c:pt idx="142">
                  <c:v>2891</c:v>
                </c:pt>
                <c:pt idx="143">
                  <c:v>2892</c:v>
                </c:pt>
                <c:pt idx="144">
                  <c:v>2893</c:v>
                </c:pt>
                <c:pt idx="145">
                  <c:v>2894</c:v>
                </c:pt>
                <c:pt idx="146">
                  <c:v>2895</c:v>
                </c:pt>
                <c:pt idx="147">
                  <c:v>2896</c:v>
                </c:pt>
                <c:pt idx="148">
                  <c:v>2897</c:v>
                </c:pt>
                <c:pt idx="149">
                  <c:v>2898</c:v>
                </c:pt>
                <c:pt idx="150">
                  <c:v>2899</c:v>
                </c:pt>
                <c:pt idx="151">
                  <c:v>2900</c:v>
                </c:pt>
                <c:pt idx="152">
                  <c:v>2901</c:v>
                </c:pt>
                <c:pt idx="153">
                  <c:v>2902</c:v>
                </c:pt>
                <c:pt idx="154">
                  <c:v>2903</c:v>
                </c:pt>
                <c:pt idx="155">
                  <c:v>2904</c:v>
                </c:pt>
                <c:pt idx="156">
                  <c:v>2905</c:v>
                </c:pt>
                <c:pt idx="157">
                  <c:v>2906</c:v>
                </c:pt>
                <c:pt idx="158">
                  <c:v>2907</c:v>
                </c:pt>
                <c:pt idx="159">
                  <c:v>2908</c:v>
                </c:pt>
                <c:pt idx="160">
                  <c:v>2909</c:v>
                </c:pt>
                <c:pt idx="161">
                  <c:v>2910</c:v>
                </c:pt>
                <c:pt idx="162">
                  <c:v>2911</c:v>
                </c:pt>
                <c:pt idx="163">
                  <c:v>2912</c:v>
                </c:pt>
                <c:pt idx="164">
                  <c:v>2913</c:v>
                </c:pt>
                <c:pt idx="165">
                  <c:v>2914</c:v>
                </c:pt>
                <c:pt idx="166">
                  <c:v>2915</c:v>
                </c:pt>
                <c:pt idx="167">
                  <c:v>2916</c:v>
                </c:pt>
                <c:pt idx="168">
                  <c:v>2917</c:v>
                </c:pt>
                <c:pt idx="169">
                  <c:v>2918</c:v>
                </c:pt>
                <c:pt idx="170">
                  <c:v>2919</c:v>
                </c:pt>
                <c:pt idx="171">
                  <c:v>2920</c:v>
                </c:pt>
                <c:pt idx="172">
                  <c:v>2921</c:v>
                </c:pt>
                <c:pt idx="173">
                  <c:v>2922</c:v>
                </c:pt>
                <c:pt idx="174">
                  <c:v>2923</c:v>
                </c:pt>
                <c:pt idx="175">
                  <c:v>2924</c:v>
                </c:pt>
                <c:pt idx="176">
                  <c:v>2925</c:v>
                </c:pt>
                <c:pt idx="177">
                  <c:v>2926</c:v>
                </c:pt>
                <c:pt idx="178">
                  <c:v>2927</c:v>
                </c:pt>
                <c:pt idx="179">
                  <c:v>2928</c:v>
                </c:pt>
                <c:pt idx="180">
                  <c:v>2929</c:v>
                </c:pt>
                <c:pt idx="181">
                  <c:v>2930</c:v>
                </c:pt>
                <c:pt idx="182">
                  <c:v>2931</c:v>
                </c:pt>
                <c:pt idx="183">
                  <c:v>2932</c:v>
                </c:pt>
                <c:pt idx="184">
                  <c:v>2933</c:v>
                </c:pt>
                <c:pt idx="185">
                  <c:v>2934</c:v>
                </c:pt>
                <c:pt idx="186">
                  <c:v>2935</c:v>
                </c:pt>
                <c:pt idx="187">
                  <c:v>2936</c:v>
                </c:pt>
                <c:pt idx="188">
                  <c:v>2937</c:v>
                </c:pt>
                <c:pt idx="189">
                  <c:v>2938</c:v>
                </c:pt>
                <c:pt idx="190">
                  <c:v>2939</c:v>
                </c:pt>
                <c:pt idx="191">
                  <c:v>2940</c:v>
                </c:pt>
                <c:pt idx="192">
                  <c:v>2941</c:v>
                </c:pt>
                <c:pt idx="193">
                  <c:v>2942</c:v>
                </c:pt>
                <c:pt idx="194">
                  <c:v>2943</c:v>
                </c:pt>
                <c:pt idx="195">
                  <c:v>2944</c:v>
                </c:pt>
                <c:pt idx="196">
                  <c:v>2945</c:v>
                </c:pt>
                <c:pt idx="197">
                  <c:v>2946</c:v>
                </c:pt>
                <c:pt idx="198">
                  <c:v>2947</c:v>
                </c:pt>
                <c:pt idx="199">
                  <c:v>2948</c:v>
                </c:pt>
                <c:pt idx="200">
                  <c:v>2949</c:v>
                </c:pt>
                <c:pt idx="201">
                  <c:v>2950</c:v>
                </c:pt>
                <c:pt idx="202">
                  <c:v>2951</c:v>
                </c:pt>
                <c:pt idx="203">
                  <c:v>2952</c:v>
                </c:pt>
                <c:pt idx="204">
                  <c:v>2953</c:v>
                </c:pt>
                <c:pt idx="205">
                  <c:v>2954</c:v>
                </c:pt>
                <c:pt idx="206">
                  <c:v>2955</c:v>
                </c:pt>
                <c:pt idx="207">
                  <c:v>2956</c:v>
                </c:pt>
                <c:pt idx="208">
                  <c:v>2957</c:v>
                </c:pt>
                <c:pt idx="209">
                  <c:v>2958</c:v>
                </c:pt>
                <c:pt idx="210">
                  <c:v>2959</c:v>
                </c:pt>
                <c:pt idx="211">
                  <c:v>2960</c:v>
                </c:pt>
                <c:pt idx="212">
                  <c:v>2961</c:v>
                </c:pt>
                <c:pt idx="213">
                  <c:v>2962</c:v>
                </c:pt>
                <c:pt idx="214">
                  <c:v>2963</c:v>
                </c:pt>
                <c:pt idx="215">
                  <c:v>2964</c:v>
                </c:pt>
                <c:pt idx="216">
                  <c:v>2965</c:v>
                </c:pt>
                <c:pt idx="217">
                  <c:v>2966</c:v>
                </c:pt>
                <c:pt idx="218">
                  <c:v>2967</c:v>
                </c:pt>
                <c:pt idx="219">
                  <c:v>2968</c:v>
                </c:pt>
                <c:pt idx="220">
                  <c:v>2969</c:v>
                </c:pt>
                <c:pt idx="221">
                  <c:v>2970</c:v>
                </c:pt>
                <c:pt idx="222">
                  <c:v>2971</c:v>
                </c:pt>
                <c:pt idx="223">
                  <c:v>2972</c:v>
                </c:pt>
                <c:pt idx="224">
                  <c:v>2973</c:v>
                </c:pt>
                <c:pt idx="225">
                  <c:v>2974</c:v>
                </c:pt>
                <c:pt idx="226">
                  <c:v>2975</c:v>
                </c:pt>
                <c:pt idx="227">
                  <c:v>2976</c:v>
                </c:pt>
                <c:pt idx="228">
                  <c:v>2977</c:v>
                </c:pt>
                <c:pt idx="229">
                  <c:v>2978</c:v>
                </c:pt>
                <c:pt idx="230">
                  <c:v>2979</c:v>
                </c:pt>
                <c:pt idx="231">
                  <c:v>2980</c:v>
                </c:pt>
                <c:pt idx="232">
                  <c:v>2981</c:v>
                </c:pt>
                <c:pt idx="233">
                  <c:v>2982</c:v>
                </c:pt>
                <c:pt idx="234">
                  <c:v>2983</c:v>
                </c:pt>
                <c:pt idx="235">
                  <c:v>2984</c:v>
                </c:pt>
                <c:pt idx="236">
                  <c:v>2985</c:v>
                </c:pt>
                <c:pt idx="237">
                  <c:v>2986</c:v>
                </c:pt>
                <c:pt idx="238">
                  <c:v>2987</c:v>
                </c:pt>
                <c:pt idx="239">
                  <c:v>2988</c:v>
                </c:pt>
                <c:pt idx="240">
                  <c:v>2989</c:v>
                </c:pt>
                <c:pt idx="241">
                  <c:v>2990</c:v>
                </c:pt>
                <c:pt idx="242">
                  <c:v>2991</c:v>
                </c:pt>
                <c:pt idx="243">
                  <c:v>2992</c:v>
                </c:pt>
                <c:pt idx="244">
                  <c:v>2993</c:v>
                </c:pt>
                <c:pt idx="245">
                  <c:v>2994</c:v>
                </c:pt>
                <c:pt idx="246">
                  <c:v>2995</c:v>
                </c:pt>
                <c:pt idx="247">
                  <c:v>2996</c:v>
                </c:pt>
                <c:pt idx="248">
                  <c:v>2997</c:v>
                </c:pt>
                <c:pt idx="249">
                  <c:v>2998</c:v>
                </c:pt>
                <c:pt idx="250">
                  <c:v>2999</c:v>
                </c:pt>
              </c:numCache>
            </c:numRef>
          </c:xVal>
          <c:yVal>
            <c:numRef>
              <c:f>Graph!$E$2751:$E$2999</c:f>
              <c:numCache>
                <c:formatCode>General</c:formatCode>
                <c:ptCount val="249"/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42-478F-8548-7718C96CB9E9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Graph!$A$2750:$A$3000</c:f>
              <c:numCache>
                <c:formatCode>General</c:formatCode>
                <c:ptCount val="251"/>
                <c:pt idx="0">
                  <c:v>2749</c:v>
                </c:pt>
                <c:pt idx="1">
                  <c:v>2750</c:v>
                </c:pt>
                <c:pt idx="2">
                  <c:v>2751</c:v>
                </c:pt>
                <c:pt idx="3">
                  <c:v>2752</c:v>
                </c:pt>
                <c:pt idx="4">
                  <c:v>2753</c:v>
                </c:pt>
                <c:pt idx="5">
                  <c:v>2754</c:v>
                </c:pt>
                <c:pt idx="6">
                  <c:v>2755</c:v>
                </c:pt>
                <c:pt idx="7">
                  <c:v>2756</c:v>
                </c:pt>
                <c:pt idx="8">
                  <c:v>2757</c:v>
                </c:pt>
                <c:pt idx="9">
                  <c:v>2758</c:v>
                </c:pt>
                <c:pt idx="10">
                  <c:v>2759</c:v>
                </c:pt>
                <c:pt idx="11">
                  <c:v>2760</c:v>
                </c:pt>
                <c:pt idx="12">
                  <c:v>2761</c:v>
                </c:pt>
                <c:pt idx="13">
                  <c:v>2762</c:v>
                </c:pt>
                <c:pt idx="14">
                  <c:v>2763</c:v>
                </c:pt>
                <c:pt idx="15">
                  <c:v>2764</c:v>
                </c:pt>
                <c:pt idx="16">
                  <c:v>2765</c:v>
                </c:pt>
                <c:pt idx="17">
                  <c:v>2766</c:v>
                </c:pt>
                <c:pt idx="18">
                  <c:v>2767</c:v>
                </c:pt>
                <c:pt idx="19">
                  <c:v>2768</c:v>
                </c:pt>
                <c:pt idx="20">
                  <c:v>2769</c:v>
                </c:pt>
                <c:pt idx="21">
                  <c:v>2770</c:v>
                </c:pt>
                <c:pt idx="22">
                  <c:v>2771</c:v>
                </c:pt>
                <c:pt idx="23">
                  <c:v>2772</c:v>
                </c:pt>
                <c:pt idx="24">
                  <c:v>2773</c:v>
                </c:pt>
                <c:pt idx="25">
                  <c:v>2774</c:v>
                </c:pt>
                <c:pt idx="26">
                  <c:v>2775</c:v>
                </c:pt>
                <c:pt idx="27">
                  <c:v>2776</c:v>
                </c:pt>
                <c:pt idx="28">
                  <c:v>2777</c:v>
                </c:pt>
                <c:pt idx="29">
                  <c:v>2778</c:v>
                </c:pt>
                <c:pt idx="30">
                  <c:v>2779</c:v>
                </c:pt>
                <c:pt idx="31">
                  <c:v>2780</c:v>
                </c:pt>
                <c:pt idx="32">
                  <c:v>2781</c:v>
                </c:pt>
                <c:pt idx="33">
                  <c:v>2782</c:v>
                </c:pt>
                <c:pt idx="34">
                  <c:v>2783</c:v>
                </c:pt>
                <c:pt idx="35">
                  <c:v>2784</c:v>
                </c:pt>
                <c:pt idx="36">
                  <c:v>2785</c:v>
                </c:pt>
                <c:pt idx="37">
                  <c:v>2786</c:v>
                </c:pt>
                <c:pt idx="38">
                  <c:v>2787</c:v>
                </c:pt>
                <c:pt idx="39">
                  <c:v>2788</c:v>
                </c:pt>
                <c:pt idx="40">
                  <c:v>2789</c:v>
                </c:pt>
                <c:pt idx="41">
                  <c:v>2790</c:v>
                </c:pt>
                <c:pt idx="42">
                  <c:v>2791</c:v>
                </c:pt>
                <c:pt idx="43">
                  <c:v>2792</c:v>
                </c:pt>
                <c:pt idx="44">
                  <c:v>2793</c:v>
                </c:pt>
                <c:pt idx="45">
                  <c:v>2794</c:v>
                </c:pt>
                <c:pt idx="46">
                  <c:v>2795</c:v>
                </c:pt>
                <c:pt idx="47">
                  <c:v>2796</c:v>
                </c:pt>
                <c:pt idx="48">
                  <c:v>2797</c:v>
                </c:pt>
                <c:pt idx="49">
                  <c:v>2798</c:v>
                </c:pt>
                <c:pt idx="50">
                  <c:v>2799</c:v>
                </c:pt>
                <c:pt idx="51">
                  <c:v>2800</c:v>
                </c:pt>
                <c:pt idx="52">
                  <c:v>2801</c:v>
                </c:pt>
                <c:pt idx="53">
                  <c:v>2802</c:v>
                </c:pt>
                <c:pt idx="54">
                  <c:v>2803</c:v>
                </c:pt>
                <c:pt idx="55">
                  <c:v>2804</c:v>
                </c:pt>
                <c:pt idx="56">
                  <c:v>2805</c:v>
                </c:pt>
                <c:pt idx="57">
                  <c:v>2806</c:v>
                </c:pt>
                <c:pt idx="58">
                  <c:v>2807</c:v>
                </c:pt>
                <c:pt idx="59">
                  <c:v>2808</c:v>
                </c:pt>
                <c:pt idx="60">
                  <c:v>2809</c:v>
                </c:pt>
                <c:pt idx="61">
                  <c:v>2810</c:v>
                </c:pt>
                <c:pt idx="62">
                  <c:v>2811</c:v>
                </c:pt>
                <c:pt idx="63">
                  <c:v>2812</c:v>
                </c:pt>
                <c:pt idx="64">
                  <c:v>2813</c:v>
                </c:pt>
                <c:pt idx="65">
                  <c:v>2814</c:v>
                </c:pt>
                <c:pt idx="66">
                  <c:v>2815</c:v>
                </c:pt>
                <c:pt idx="67">
                  <c:v>2816</c:v>
                </c:pt>
                <c:pt idx="68">
                  <c:v>2817</c:v>
                </c:pt>
                <c:pt idx="69">
                  <c:v>2818</c:v>
                </c:pt>
                <c:pt idx="70">
                  <c:v>2819</c:v>
                </c:pt>
                <c:pt idx="71">
                  <c:v>2820</c:v>
                </c:pt>
                <c:pt idx="72">
                  <c:v>2821</c:v>
                </c:pt>
                <c:pt idx="73">
                  <c:v>2822</c:v>
                </c:pt>
                <c:pt idx="74">
                  <c:v>2823</c:v>
                </c:pt>
                <c:pt idx="75">
                  <c:v>2824</c:v>
                </c:pt>
                <c:pt idx="76">
                  <c:v>2825</c:v>
                </c:pt>
                <c:pt idx="77">
                  <c:v>2826</c:v>
                </c:pt>
                <c:pt idx="78">
                  <c:v>2827</c:v>
                </c:pt>
                <c:pt idx="79">
                  <c:v>2828</c:v>
                </c:pt>
                <c:pt idx="80">
                  <c:v>2829</c:v>
                </c:pt>
                <c:pt idx="81">
                  <c:v>2830</c:v>
                </c:pt>
                <c:pt idx="82">
                  <c:v>2831</c:v>
                </c:pt>
                <c:pt idx="83">
                  <c:v>2832</c:v>
                </c:pt>
                <c:pt idx="84">
                  <c:v>2833</c:v>
                </c:pt>
                <c:pt idx="85">
                  <c:v>2834</c:v>
                </c:pt>
                <c:pt idx="86">
                  <c:v>2835</c:v>
                </c:pt>
                <c:pt idx="87">
                  <c:v>2836</c:v>
                </c:pt>
                <c:pt idx="88">
                  <c:v>2837</c:v>
                </c:pt>
                <c:pt idx="89">
                  <c:v>2838</c:v>
                </c:pt>
                <c:pt idx="90">
                  <c:v>2839</c:v>
                </c:pt>
                <c:pt idx="91">
                  <c:v>2840</c:v>
                </c:pt>
                <c:pt idx="92">
                  <c:v>2841</c:v>
                </c:pt>
                <c:pt idx="93">
                  <c:v>2842</c:v>
                </c:pt>
                <c:pt idx="94">
                  <c:v>2843</c:v>
                </c:pt>
                <c:pt idx="95">
                  <c:v>2844</c:v>
                </c:pt>
                <c:pt idx="96">
                  <c:v>2845</c:v>
                </c:pt>
                <c:pt idx="97">
                  <c:v>2846</c:v>
                </c:pt>
                <c:pt idx="98">
                  <c:v>2847</c:v>
                </c:pt>
                <c:pt idx="99">
                  <c:v>2848</c:v>
                </c:pt>
                <c:pt idx="100">
                  <c:v>2849</c:v>
                </c:pt>
                <c:pt idx="101">
                  <c:v>2850</c:v>
                </c:pt>
                <c:pt idx="102">
                  <c:v>2851</c:v>
                </c:pt>
                <c:pt idx="103">
                  <c:v>2852</c:v>
                </c:pt>
                <c:pt idx="104">
                  <c:v>2853</c:v>
                </c:pt>
                <c:pt idx="105">
                  <c:v>2854</c:v>
                </c:pt>
                <c:pt idx="106">
                  <c:v>2855</c:v>
                </c:pt>
                <c:pt idx="107">
                  <c:v>2856</c:v>
                </c:pt>
                <c:pt idx="108">
                  <c:v>2857</c:v>
                </c:pt>
                <c:pt idx="109">
                  <c:v>2858</c:v>
                </c:pt>
                <c:pt idx="110">
                  <c:v>2859</c:v>
                </c:pt>
                <c:pt idx="111">
                  <c:v>2860</c:v>
                </c:pt>
                <c:pt idx="112">
                  <c:v>2861</c:v>
                </c:pt>
                <c:pt idx="113">
                  <c:v>2862</c:v>
                </c:pt>
                <c:pt idx="114">
                  <c:v>2863</c:v>
                </c:pt>
                <c:pt idx="115">
                  <c:v>2864</c:v>
                </c:pt>
                <c:pt idx="116">
                  <c:v>2865</c:v>
                </c:pt>
                <c:pt idx="117">
                  <c:v>2866</c:v>
                </c:pt>
                <c:pt idx="118">
                  <c:v>2867</c:v>
                </c:pt>
                <c:pt idx="119">
                  <c:v>2868</c:v>
                </c:pt>
                <c:pt idx="120">
                  <c:v>2869</c:v>
                </c:pt>
                <c:pt idx="121">
                  <c:v>2870</c:v>
                </c:pt>
                <c:pt idx="122">
                  <c:v>2871</c:v>
                </c:pt>
                <c:pt idx="123">
                  <c:v>2872</c:v>
                </c:pt>
                <c:pt idx="124">
                  <c:v>2873</c:v>
                </c:pt>
                <c:pt idx="125">
                  <c:v>2874</c:v>
                </c:pt>
                <c:pt idx="126">
                  <c:v>2875</c:v>
                </c:pt>
                <c:pt idx="127">
                  <c:v>2876</c:v>
                </c:pt>
                <c:pt idx="128">
                  <c:v>2877</c:v>
                </c:pt>
                <c:pt idx="129">
                  <c:v>2878</c:v>
                </c:pt>
                <c:pt idx="130">
                  <c:v>2879</c:v>
                </c:pt>
                <c:pt idx="131">
                  <c:v>2880</c:v>
                </c:pt>
                <c:pt idx="132">
                  <c:v>2881</c:v>
                </c:pt>
                <c:pt idx="133">
                  <c:v>2882</c:v>
                </c:pt>
                <c:pt idx="134">
                  <c:v>2883</c:v>
                </c:pt>
                <c:pt idx="135">
                  <c:v>2884</c:v>
                </c:pt>
                <c:pt idx="136">
                  <c:v>2885</c:v>
                </c:pt>
                <c:pt idx="137">
                  <c:v>2886</c:v>
                </c:pt>
                <c:pt idx="138">
                  <c:v>2887</c:v>
                </c:pt>
                <c:pt idx="139">
                  <c:v>2888</c:v>
                </c:pt>
                <c:pt idx="140">
                  <c:v>2889</c:v>
                </c:pt>
                <c:pt idx="141">
                  <c:v>2890</c:v>
                </c:pt>
                <c:pt idx="142">
                  <c:v>2891</c:v>
                </c:pt>
                <c:pt idx="143">
                  <c:v>2892</c:v>
                </c:pt>
                <c:pt idx="144">
                  <c:v>2893</c:v>
                </c:pt>
                <c:pt idx="145">
                  <c:v>2894</c:v>
                </c:pt>
                <c:pt idx="146">
                  <c:v>2895</c:v>
                </c:pt>
                <c:pt idx="147">
                  <c:v>2896</c:v>
                </c:pt>
                <c:pt idx="148">
                  <c:v>2897</c:v>
                </c:pt>
                <c:pt idx="149">
                  <c:v>2898</c:v>
                </c:pt>
                <c:pt idx="150">
                  <c:v>2899</c:v>
                </c:pt>
                <c:pt idx="151">
                  <c:v>2900</c:v>
                </c:pt>
                <c:pt idx="152">
                  <c:v>2901</c:v>
                </c:pt>
                <c:pt idx="153">
                  <c:v>2902</c:v>
                </c:pt>
                <c:pt idx="154">
                  <c:v>2903</c:v>
                </c:pt>
                <c:pt idx="155">
                  <c:v>2904</c:v>
                </c:pt>
                <c:pt idx="156">
                  <c:v>2905</c:v>
                </c:pt>
                <c:pt idx="157">
                  <c:v>2906</c:v>
                </c:pt>
                <c:pt idx="158">
                  <c:v>2907</c:v>
                </c:pt>
                <c:pt idx="159">
                  <c:v>2908</c:v>
                </c:pt>
                <c:pt idx="160">
                  <c:v>2909</c:v>
                </c:pt>
                <c:pt idx="161">
                  <c:v>2910</c:v>
                </c:pt>
                <c:pt idx="162">
                  <c:v>2911</c:v>
                </c:pt>
                <c:pt idx="163">
                  <c:v>2912</c:v>
                </c:pt>
                <c:pt idx="164">
                  <c:v>2913</c:v>
                </c:pt>
                <c:pt idx="165">
                  <c:v>2914</c:v>
                </c:pt>
                <c:pt idx="166">
                  <c:v>2915</c:v>
                </c:pt>
                <c:pt idx="167">
                  <c:v>2916</c:v>
                </c:pt>
                <c:pt idx="168">
                  <c:v>2917</c:v>
                </c:pt>
                <c:pt idx="169">
                  <c:v>2918</c:v>
                </c:pt>
                <c:pt idx="170">
                  <c:v>2919</c:v>
                </c:pt>
                <c:pt idx="171">
                  <c:v>2920</c:v>
                </c:pt>
                <c:pt idx="172">
                  <c:v>2921</c:v>
                </c:pt>
                <c:pt idx="173">
                  <c:v>2922</c:v>
                </c:pt>
                <c:pt idx="174">
                  <c:v>2923</c:v>
                </c:pt>
                <c:pt idx="175">
                  <c:v>2924</c:v>
                </c:pt>
                <c:pt idx="176">
                  <c:v>2925</c:v>
                </c:pt>
                <c:pt idx="177">
                  <c:v>2926</c:v>
                </c:pt>
                <c:pt idx="178">
                  <c:v>2927</c:v>
                </c:pt>
                <c:pt idx="179">
                  <c:v>2928</c:v>
                </c:pt>
                <c:pt idx="180">
                  <c:v>2929</c:v>
                </c:pt>
                <c:pt idx="181">
                  <c:v>2930</c:v>
                </c:pt>
                <c:pt idx="182">
                  <c:v>2931</c:v>
                </c:pt>
                <c:pt idx="183">
                  <c:v>2932</c:v>
                </c:pt>
                <c:pt idx="184">
                  <c:v>2933</c:v>
                </c:pt>
                <c:pt idx="185">
                  <c:v>2934</c:v>
                </c:pt>
                <c:pt idx="186">
                  <c:v>2935</c:v>
                </c:pt>
                <c:pt idx="187">
                  <c:v>2936</c:v>
                </c:pt>
                <c:pt idx="188">
                  <c:v>2937</c:v>
                </c:pt>
                <c:pt idx="189">
                  <c:v>2938</c:v>
                </c:pt>
                <c:pt idx="190">
                  <c:v>2939</c:v>
                </c:pt>
                <c:pt idx="191">
                  <c:v>2940</c:v>
                </c:pt>
                <c:pt idx="192">
                  <c:v>2941</c:v>
                </c:pt>
                <c:pt idx="193">
                  <c:v>2942</c:v>
                </c:pt>
                <c:pt idx="194">
                  <c:v>2943</c:v>
                </c:pt>
                <c:pt idx="195">
                  <c:v>2944</c:v>
                </c:pt>
                <c:pt idx="196">
                  <c:v>2945</c:v>
                </c:pt>
                <c:pt idx="197">
                  <c:v>2946</c:v>
                </c:pt>
                <c:pt idx="198">
                  <c:v>2947</c:v>
                </c:pt>
                <c:pt idx="199">
                  <c:v>2948</c:v>
                </c:pt>
                <c:pt idx="200">
                  <c:v>2949</c:v>
                </c:pt>
                <c:pt idx="201">
                  <c:v>2950</c:v>
                </c:pt>
                <c:pt idx="202">
                  <c:v>2951</c:v>
                </c:pt>
                <c:pt idx="203">
                  <c:v>2952</c:v>
                </c:pt>
                <c:pt idx="204">
                  <c:v>2953</c:v>
                </c:pt>
                <c:pt idx="205">
                  <c:v>2954</c:v>
                </c:pt>
                <c:pt idx="206">
                  <c:v>2955</c:v>
                </c:pt>
                <c:pt idx="207">
                  <c:v>2956</c:v>
                </c:pt>
                <c:pt idx="208">
                  <c:v>2957</c:v>
                </c:pt>
                <c:pt idx="209">
                  <c:v>2958</c:v>
                </c:pt>
                <c:pt idx="210">
                  <c:v>2959</c:v>
                </c:pt>
                <c:pt idx="211">
                  <c:v>2960</c:v>
                </c:pt>
                <c:pt idx="212">
                  <c:v>2961</c:v>
                </c:pt>
                <c:pt idx="213">
                  <c:v>2962</c:v>
                </c:pt>
                <c:pt idx="214">
                  <c:v>2963</c:v>
                </c:pt>
                <c:pt idx="215">
                  <c:v>2964</c:v>
                </c:pt>
                <c:pt idx="216">
                  <c:v>2965</c:v>
                </c:pt>
                <c:pt idx="217">
                  <c:v>2966</c:v>
                </c:pt>
                <c:pt idx="218">
                  <c:v>2967</c:v>
                </c:pt>
                <c:pt idx="219">
                  <c:v>2968</c:v>
                </c:pt>
                <c:pt idx="220">
                  <c:v>2969</c:v>
                </c:pt>
                <c:pt idx="221">
                  <c:v>2970</c:v>
                </c:pt>
                <c:pt idx="222">
                  <c:v>2971</c:v>
                </c:pt>
                <c:pt idx="223">
                  <c:v>2972</c:v>
                </c:pt>
                <c:pt idx="224">
                  <c:v>2973</c:v>
                </c:pt>
                <c:pt idx="225">
                  <c:v>2974</c:v>
                </c:pt>
                <c:pt idx="226">
                  <c:v>2975</c:v>
                </c:pt>
                <c:pt idx="227">
                  <c:v>2976</c:v>
                </c:pt>
                <c:pt idx="228">
                  <c:v>2977</c:v>
                </c:pt>
                <c:pt idx="229">
                  <c:v>2978</c:v>
                </c:pt>
                <c:pt idx="230">
                  <c:v>2979</c:v>
                </c:pt>
                <c:pt idx="231">
                  <c:v>2980</c:v>
                </c:pt>
                <c:pt idx="232">
                  <c:v>2981</c:v>
                </c:pt>
                <c:pt idx="233">
                  <c:v>2982</c:v>
                </c:pt>
                <c:pt idx="234">
                  <c:v>2983</c:v>
                </c:pt>
                <c:pt idx="235">
                  <c:v>2984</c:v>
                </c:pt>
                <c:pt idx="236">
                  <c:v>2985</c:v>
                </c:pt>
                <c:pt idx="237">
                  <c:v>2986</c:v>
                </c:pt>
                <c:pt idx="238">
                  <c:v>2987</c:v>
                </c:pt>
                <c:pt idx="239">
                  <c:v>2988</c:v>
                </c:pt>
                <c:pt idx="240">
                  <c:v>2989</c:v>
                </c:pt>
                <c:pt idx="241">
                  <c:v>2990</c:v>
                </c:pt>
                <c:pt idx="242">
                  <c:v>2991</c:v>
                </c:pt>
                <c:pt idx="243">
                  <c:v>2992</c:v>
                </c:pt>
                <c:pt idx="244">
                  <c:v>2993</c:v>
                </c:pt>
                <c:pt idx="245">
                  <c:v>2994</c:v>
                </c:pt>
                <c:pt idx="246">
                  <c:v>2995</c:v>
                </c:pt>
                <c:pt idx="247">
                  <c:v>2996</c:v>
                </c:pt>
                <c:pt idx="248">
                  <c:v>2997</c:v>
                </c:pt>
                <c:pt idx="249">
                  <c:v>2998</c:v>
                </c:pt>
                <c:pt idx="250">
                  <c:v>2999</c:v>
                </c:pt>
              </c:numCache>
            </c:numRef>
          </c:xVal>
          <c:yVal>
            <c:numRef>
              <c:f>Graph!$G$2751:$G$2999</c:f>
              <c:numCache>
                <c:formatCode>General</c:formatCode>
                <c:ptCount val="24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42-478F-8548-7718C96CB9E9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Graph!$A$2750:$A$3000</c:f>
              <c:numCache>
                <c:formatCode>General</c:formatCode>
                <c:ptCount val="251"/>
                <c:pt idx="0">
                  <c:v>2749</c:v>
                </c:pt>
                <c:pt idx="1">
                  <c:v>2750</c:v>
                </c:pt>
                <c:pt idx="2">
                  <c:v>2751</c:v>
                </c:pt>
                <c:pt idx="3">
                  <c:v>2752</c:v>
                </c:pt>
                <c:pt idx="4">
                  <c:v>2753</c:v>
                </c:pt>
                <c:pt idx="5">
                  <c:v>2754</c:v>
                </c:pt>
                <c:pt idx="6">
                  <c:v>2755</c:v>
                </c:pt>
                <c:pt idx="7">
                  <c:v>2756</c:v>
                </c:pt>
                <c:pt idx="8">
                  <c:v>2757</c:v>
                </c:pt>
                <c:pt idx="9">
                  <c:v>2758</c:v>
                </c:pt>
                <c:pt idx="10">
                  <c:v>2759</c:v>
                </c:pt>
                <c:pt idx="11">
                  <c:v>2760</c:v>
                </c:pt>
                <c:pt idx="12">
                  <c:v>2761</c:v>
                </c:pt>
                <c:pt idx="13">
                  <c:v>2762</c:v>
                </c:pt>
                <c:pt idx="14">
                  <c:v>2763</c:v>
                </c:pt>
                <c:pt idx="15">
                  <c:v>2764</c:v>
                </c:pt>
                <c:pt idx="16">
                  <c:v>2765</c:v>
                </c:pt>
                <c:pt idx="17">
                  <c:v>2766</c:v>
                </c:pt>
                <c:pt idx="18">
                  <c:v>2767</c:v>
                </c:pt>
                <c:pt idx="19">
                  <c:v>2768</c:v>
                </c:pt>
                <c:pt idx="20">
                  <c:v>2769</c:v>
                </c:pt>
                <c:pt idx="21">
                  <c:v>2770</c:v>
                </c:pt>
                <c:pt idx="22">
                  <c:v>2771</c:v>
                </c:pt>
                <c:pt idx="23">
                  <c:v>2772</c:v>
                </c:pt>
                <c:pt idx="24">
                  <c:v>2773</c:v>
                </c:pt>
                <c:pt idx="25">
                  <c:v>2774</c:v>
                </c:pt>
                <c:pt idx="26">
                  <c:v>2775</c:v>
                </c:pt>
                <c:pt idx="27">
                  <c:v>2776</c:v>
                </c:pt>
                <c:pt idx="28">
                  <c:v>2777</c:v>
                </c:pt>
                <c:pt idx="29">
                  <c:v>2778</c:v>
                </c:pt>
                <c:pt idx="30">
                  <c:v>2779</c:v>
                </c:pt>
                <c:pt idx="31">
                  <c:v>2780</c:v>
                </c:pt>
                <c:pt idx="32">
                  <c:v>2781</c:v>
                </c:pt>
                <c:pt idx="33">
                  <c:v>2782</c:v>
                </c:pt>
                <c:pt idx="34">
                  <c:v>2783</c:v>
                </c:pt>
                <c:pt idx="35">
                  <c:v>2784</c:v>
                </c:pt>
                <c:pt idx="36">
                  <c:v>2785</c:v>
                </c:pt>
                <c:pt idx="37">
                  <c:v>2786</c:v>
                </c:pt>
                <c:pt idx="38">
                  <c:v>2787</c:v>
                </c:pt>
                <c:pt idx="39">
                  <c:v>2788</c:v>
                </c:pt>
                <c:pt idx="40">
                  <c:v>2789</c:v>
                </c:pt>
                <c:pt idx="41">
                  <c:v>2790</c:v>
                </c:pt>
                <c:pt idx="42">
                  <c:v>2791</c:v>
                </c:pt>
                <c:pt idx="43">
                  <c:v>2792</c:v>
                </c:pt>
                <c:pt idx="44">
                  <c:v>2793</c:v>
                </c:pt>
                <c:pt idx="45">
                  <c:v>2794</c:v>
                </c:pt>
                <c:pt idx="46">
                  <c:v>2795</c:v>
                </c:pt>
                <c:pt idx="47">
                  <c:v>2796</c:v>
                </c:pt>
                <c:pt idx="48">
                  <c:v>2797</c:v>
                </c:pt>
                <c:pt idx="49">
                  <c:v>2798</c:v>
                </c:pt>
                <c:pt idx="50">
                  <c:v>2799</c:v>
                </c:pt>
                <c:pt idx="51">
                  <c:v>2800</c:v>
                </c:pt>
                <c:pt idx="52">
                  <c:v>2801</c:v>
                </c:pt>
                <c:pt idx="53">
                  <c:v>2802</c:v>
                </c:pt>
                <c:pt idx="54">
                  <c:v>2803</c:v>
                </c:pt>
                <c:pt idx="55">
                  <c:v>2804</c:v>
                </c:pt>
                <c:pt idx="56">
                  <c:v>2805</c:v>
                </c:pt>
                <c:pt idx="57">
                  <c:v>2806</c:v>
                </c:pt>
                <c:pt idx="58">
                  <c:v>2807</c:v>
                </c:pt>
                <c:pt idx="59">
                  <c:v>2808</c:v>
                </c:pt>
                <c:pt idx="60">
                  <c:v>2809</c:v>
                </c:pt>
                <c:pt idx="61">
                  <c:v>2810</c:v>
                </c:pt>
                <c:pt idx="62">
                  <c:v>2811</c:v>
                </c:pt>
                <c:pt idx="63">
                  <c:v>2812</c:v>
                </c:pt>
                <c:pt idx="64">
                  <c:v>2813</c:v>
                </c:pt>
                <c:pt idx="65">
                  <c:v>2814</c:v>
                </c:pt>
                <c:pt idx="66">
                  <c:v>2815</c:v>
                </c:pt>
                <c:pt idx="67">
                  <c:v>2816</c:v>
                </c:pt>
                <c:pt idx="68">
                  <c:v>2817</c:v>
                </c:pt>
                <c:pt idx="69">
                  <c:v>2818</c:v>
                </c:pt>
                <c:pt idx="70">
                  <c:v>2819</c:v>
                </c:pt>
                <c:pt idx="71">
                  <c:v>2820</c:v>
                </c:pt>
                <c:pt idx="72">
                  <c:v>2821</c:v>
                </c:pt>
                <c:pt idx="73">
                  <c:v>2822</c:v>
                </c:pt>
                <c:pt idx="74">
                  <c:v>2823</c:v>
                </c:pt>
                <c:pt idx="75">
                  <c:v>2824</c:v>
                </c:pt>
                <c:pt idx="76">
                  <c:v>2825</c:v>
                </c:pt>
                <c:pt idx="77">
                  <c:v>2826</c:v>
                </c:pt>
                <c:pt idx="78">
                  <c:v>2827</c:v>
                </c:pt>
                <c:pt idx="79">
                  <c:v>2828</c:v>
                </c:pt>
                <c:pt idx="80">
                  <c:v>2829</c:v>
                </c:pt>
                <c:pt idx="81">
                  <c:v>2830</c:v>
                </c:pt>
                <c:pt idx="82">
                  <c:v>2831</c:v>
                </c:pt>
                <c:pt idx="83">
                  <c:v>2832</c:v>
                </c:pt>
                <c:pt idx="84">
                  <c:v>2833</c:v>
                </c:pt>
                <c:pt idx="85">
                  <c:v>2834</c:v>
                </c:pt>
                <c:pt idx="86">
                  <c:v>2835</c:v>
                </c:pt>
                <c:pt idx="87">
                  <c:v>2836</c:v>
                </c:pt>
                <c:pt idx="88">
                  <c:v>2837</c:v>
                </c:pt>
                <c:pt idx="89">
                  <c:v>2838</c:v>
                </c:pt>
                <c:pt idx="90">
                  <c:v>2839</c:v>
                </c:pt>
                <c:pt idx="91">
                  <c:v>2840</c:v>
                </c:pt>
                <c:pt idx="92">
                  <c:v>2841</c:v>
                </c:pt>
                <c:pt idx="93">
                  <c:v>2842</c:v>
                </c:pt>
                <c:pt idx="94">
                  <c:v>2843</c:v>
                </c:pt>
                <c:pt idx="95">
                  <c:v>2844</c:v>
                </c:pt>
                <c:pt idx="96">
                  <c:v>2845</c:v>
                </c:pt>
                <c:pt idx="97">
                  <c:v>2846</c:v>
                </c:pt>
                <c:pt idx="98">
                  <c:v>2847</c:v>
                </c:pt>
                <c:pt idx="99">
                  <c:v>2848</c:v>
                </c:pt>
                <c:pt idx="100">
                  <c:v>2849</c:v>
                </c:pt>
                <c:pt idx="101">
                  <c:v>2850</c:v>
                </c:pt>
                <c:pt idx="102">
                  <c:v>2851</c:v>
                </c:pt>
                <c:pt idx="103">
                  <c:v>2852</c:v>
                </c:pt>
                <c:pt idx="104">
                  <c:v>2853</c:v>
                </c:pt>
                <c:pt idx="105">
                  <c:v>2854</c:v>
                </c:pt>
                <c:pt idx="106">
                  <c:v>2855</c:v>
                </c:pt>
                <c:pt idx="107">
                  <c:v>2856</c:v>
                </c:pt>
                <c:pt idx="108">
                  <c:v>2857</c:v>
                </c:pt>
                <c:pt idx="109">
                  <c:v>2858</c:v>
                </c:pt>
                <c:pt idx="110">
                  <c:v>2859</c:v>
                </c:pt>
                <c:pt idx="111">
                  <c:v>2860</c:v>
                </c:pt>
                <c:pt idx="112">
                  <c:v>2861</c:v>
                </c:pt>
                <c:pt idx="113">
                  <c:v>2862</c:v>
                </c:pt>
                <c:pt idx="114">
                  <c:v>2863</c:v>
                </c:pt>
                <c:pt idx="115">
                  <c:v>2864</c:v>
                </c:pt>
                <c:pt idx="116">
                  <c:v>2865</c:v>
                </c:pt>
                <c:pt idx="117">
                  <c:v>2866</c:v>
                </c:pt>
                <c:pt idx="118">
                  <c:v>2867</c:v>
                </c:pt>
                <c:pt idx="119">
                  <c:v>2868</c:v>
                </c:pt>
                <c:pt idx="120">
                  <c:v>2869</c:v>
                </c:pt>
                <c:pt idx="121">
                  <c:v>2870</c:v>
                </c:pt>
                <c:pt idx="122">
                  <c:v>2871</c:v>
                </c:pt>
                <c:pt idx="123">
                  <c:v>2872</c:v>
                </c:pt>
                <c:pt idx="124">
                  <c:v>2873</c:v>
                </c:pt>
                <c:pt idx="125">
                  <c:v>2874</c:v>
                </c:pt>
                <c:pt idx="126">
                  <c:v>2875</c:v>
                </c:pt>
                <c:pt idx="127">
                  <c:v>2876</c:v>
                </c:pt>
                <c:pt idx="128">
                  <c:v>2877</c:v>
                </c:pt>
                <c:pt idx="129">
                  <c:v>2878</c:v>
                </c:pt>
                <c:pt idx="130">
                  <c:v>2879</c:v>
                </c:pt>
                <c:pt idx="131">
                  <c:v>2880</c:v>
                </c:pt>
                <c:pt idx="132">
                  <c:v>2881</c:v>
                </c:pt>
                <c:pt idx="133">
                  <c:v>2882</c:v>
                </c:pt>
                <c:pt idx="134">
                  <c:v>2883</c:v>
                </c:pt>
                <c:pt idx="135">
                  <c:v>2884</c:v>
                </c:pt>
                <c:pt idx="136">
                  <c:v>2885</c:v>
                </c:pt>
                <c:pt idx="137">
                  <c:v>2886</c:v>
                </c:pt>
                <c:pt idx="138">
                  <c:v>2887</c:v>
                </c:pt>
                <c:pt idx="139">
                  <c:v>2888</c:v>
                </c:pt>
                <c:pt idx="140">
                  <c:v>2889</c:v>
                </c:pt>
                <c:pt idx="141">
                  <c:v>2890</c:v>
                </c:pt>
                <c:pt idx="142">
                  <c:v>2891</c:v>
                </c:pt>
                <c:pt idx="143">
                  <c:v>2892</c:v>
                </c:pt>
                <c:pt idx="144">
                  <c:v>2893</c:v>
                </c:pt>
                <c:pt idx="145">
                  <c:v>2894</c:v>
                </c:pt>
                <c:pt idx="146">
                  <c:v>2895</c:v>
                </c:pt>
                <c:pt idx="147">
                  <c:v>2896</c:v>
                </c:pt>
                <c:pt idx="148">
                  <c:v>2897</c:v>
                </c:pt>
                <c:pt idx="149">
                  <c:v>2898</c:v>
                </c:pt>
                <c:pt idx="150">
                  <c:v>2899</c:v>
                </c:pt>
                <c:pt idx="151">
                  <c:v>2900</c:v>
                </c:pt>
                <c:pt idx="152">
                  <c:v>2901</c:v>
                </c:pt>
                <c:pt idx="153">
                  <c:v>2902</c:v>
                </c:pt>
                <c:pt idx="154">
                  <c:v>2903</c:v>
                </c:pt>
                <c:pt idx="155">
                  <c:v>2904</c:v>
                </c:pt>
                <c:pt idx="156">
                  <c:v>2905</c:v>
                </c:pt>
                <c:pt idx="157">
                  <c:v>2906</c:v>
                </c:pt>
                <c:pt idx="158">
                  <c:v>2907</c:v>
                </c:pt>
                <c:pt idx="159">
                  <c:v>2908</c:v>
                </c:pt>
                <c:pt idx="160">
                  <c:v>2909</c:v>
                </c:pt>
                <c:pt idx="161">
                  <c:v>2910</c:v>
                </c:pt>
                <c:pt idx="162">
                  <c:v>2911</c:v>
                </c:pt>
                <c:pt idx="163">
                  <c:v>2912</c:v>
                </c:pt>
                <c:pt idx="164">
                  <c:v>2913</c:v>
                </c:pt>
                <c:pt idx="165">
                  <c:v>2914</c:v>
                </c:pt>
                <c:pt idx="166">
                  <c:v>2915</c:v>
                </c:pt>
                <c:pt idx="167">
                  <c:v>2916</c:v>
                </c:pt>
                <c:pt idx="168">
                  <c:v>2917</c:v>
                </c:pt>
                <c:pt idx="169">
                  <c:v>2918</c:v>
                </c:pt>
                <c:pt idx="170">
                  <c:v>2919</c:v>
                </c:pt>
                <c:pt idx="171">
                  <c:v>2920</c:v>
                </c:pt>
                <c:pt idx="172">
                  <c:v>2921</c:v>
                </c:pt>
                <c:pt idx="173">
                  <c:v>2922</c:v>
                </c:pt>
                <c:pt idx="174">
                  <c:v>2923</c:v>
                </c:pt>
                <c:pt idx="175">
                  <c:v>2924</c:v>
                </c:pt>
                <c:pt idx="176">
                  <c:v>2925</c:v>
                </c:pt>
                <c:pt idx="177">
                  <c:v>2926</c:v>
                </c:pt>
                <c:pt idx="178">
                  <c:v>2927</c:v>
                </c:pt>
                <c:pt idx="179">
                  <c:v>2928</c:v>
                </c:pt>
                <c:pt idx="180">
                  <c:v>2929</c:v>
                </c:pt>
                <c:pt idx="181">
                  <c:v>2930</c:v>
                </c:pt>
                <c:pt idx="182">
                  <c:v>2931</c:v>
                </c:pt>
                <c:pt idx="183">
                  <c:v>2932</c:v>
                </c:pt>
                <c:pt idx="184">
                  <c:v>2933</c:v>
                </c:pt>
                <c:pt idx="185">
                  <c:v>2934</c:v>
                </c:pt>
                <c:pt idx="186">
                  <c:v>2935</c:v>
                </c:pt>
                <c:pt idx="187">
                  <c:v>2936</c:v>
                </c:pt>
                <c:pt idx="188">
                  <c:v>2937</c:v>
                </c:pt>
                <c:pt idx="189">
                  <c:v>2938</c:v>
                </c:pt>
                <c:pt idx="190">
                  <c:v>2939</c:v>
                </c:pt>
                <c:pt idx="191">
                  <c:v>2940</c:v>
                </c:pt>
                <c:pt idx="192">
                  <c:v>2941</c:v>
                </c:pt>
                <c:pt idx="193">
                  <c:v>2942</c:v>
                </c:pt>
                <c:pt idx="194">
                  <c:v>2943</c:v>
                </c:pt>
                <c:pt idx="195">
                  <c:v>2944</c:v>
                </c:pt>
                <c:pt idx="196">
                  <c:v>2945</c:v>
                </c:pt>
                <c:pt idx="197">
                  <c:v>2946</c:v>
                </c:pt>
                <c:pt idx="198">
                  <c:v>2947</c:v>
                </c:pt>
                <c:pt idx="199">
                  <c:v>2948</c:v>
                </c:pt>
                <c:pt idx="200">
                  <c:v>2949</c:v>
                </c:pt>
                <c:pt idx="201">
                  <c:v>2950</c:v>
                </c:pt>
                <c:pt idx="202">
                  <c:v>2951</c:v>
                </c:pt>
                <c:pt idx="203">
                  <c:v>2952</c:v>
                </c:pt>
                <c:pt idx="204">
                  <c:v>2953</c:v>
                </c:pt>
                <c:pt idx="205">
                  <c:v>2954</c:v>
                </c:pt>
                <c:pt idx="206">
                  <c:v>2955</c:v>
                </c:pt>
                <c:pt idx="207">
                  <c:v>2956</c:v>
                </c:pt>
                <c:pt idx="208">
                  <c:v>2957</c:v>
                </c:pt>
                <c:pt idx="209">
                  <c:v>2958</c:v>
                </c:pt>
                <c:pt idx="210">
                  <c:v>2959</c:v>
                </c:pt>
                <c:pt idx="211">
                  <c:v>2960</c:v>
                </c:pt>
                <c:pt idx="212">
                  <c:v>2961</c:v>
                </c:pt>
                <c:pt idx="213">
                  <c:v>2962</c:v>
                </c:pt>
                <c:pt idx="214">
                  <c:v>2963</c:v>
                </c:pt>
                <c:pt idx="215">
                  <c:v>2964</c:v>
                </c:pt>
                <c:pt idx="216">
                  <c:v>2965</c:v>
                </c:pt>
                <c:pt idx="217">
                  <c:v>2966</c:v>
                </c:pt>
                <c:pt idx="218">
                  <c:v>2967</c:v>
                </c:pt>
                <c:pt idx="219">
                  <c:v>2968</c:v>
                </c:pt>
                <c:pt idx="220">
                  <c:v>2969</c:v>
                </c:pt>
                <c:pt idx="221">
                  <c:v>2970</c:v>
                </c:pt>
                <c:pt idx="222">
                  <c:v>2971</c:v>
                </c:pt>
                <c:pt idx="223">
                  <c:v>2972</c:v>
                </c:pt>
                <c:pt idx="224">
                  <c:v>2973</c:v>
                </c:pt>
                <c:pt idx="225">
                  <c:v>2974</c:v>
                </c:pt>
                <c:pt idx="226">
                  <c:v>2975</c:v>
                </c:pt>
                <c:pt idx="227">
                  <c:v>2976</c:v>
                </c:pt>
                <c:pt idx="228">
                  <c:v>2977</c:v>
                </c:pt>
                <c:pt idx="229">
                  <c:v>2978</c:v>
                </c:pt>
                <c:pt idx="230">
                  <c:v>2979</c:v>
                </c:pt>
                <c:pt idx="231">
                  <c:v>2980</c:v>
                </c:pt>
                <c:pt idx="232">
                  <c:v>2981</c:v>
                </c:pt>
                <c:pt idx="233">
                  <c:v>2982</c:v>
                </c:pt>
                <c:pt idx="234">
                  <c:v>2983</c:v>
                </c:pt>
                <c:pt idx="235">
                  <c:v>2984</c:v>
                </c:pt>
                <c:pt idx="236">
                  <c:v>2985</c:v>
                </c:pt>
                <c:pt idx="237">
                  <c:v>2986</c:v>
                </c:pt>
                <c:pt idx="238">
                  <c:v>2987</c:v>
                </c:pt>
                <c:pt idx="239">
                  <c:v>2988</c:v>
                </c:pt>
                <c:pt idx="240">
                  <c:v>2989</c:v>
                </c:pt>
                <c:pt idx="241">
                  <c:v>2990</c:v>
                </c:pt>
                <c:pt idx="242">
                  <c:v>2991</c:v>
                </c:pt>
                <c:pt idx="243">
                  <c:v>2992</c:v>
                </c:pt>
                <c:pt idx="244">
                  <c:v>2993</c:v>
                </c:pt>
                <c:pt idx="245">
                  <c:v>2994</c:v>
                </c:pt>
                <c:pt idx="246">
                  <c:v>2995</c:v>
                </c:pt>
                <c:pt idx="247">
                  <c:v>2996</c:v>
                </c:pt>
                <c:pt idx="248">
                  <c:v>2997</c:v>
                </c:pt>
                <c:pt idx="249">
                  <c:v>2998</c:v>
                </c:pt>
                <c:pt idx="250">
                  <c:v>2999</c:v>
                </c:pt>
              </c:numCache>
            </c:numRef>
          </c:xVal>
          <c:yVal>
            <c:numRef>
              <c:f>Graph!$H$2751:$H$2999</c:f>
              <c:numCache>
                <c:formatCode>General</c:formatCode>
                <c:ptCount val="24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42-478F-8548-7718C96CB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52879"/>
        <c:axId val="85750959"/>
      </c:scatterChart>
      <c:valAx>
        <c:axId val="85752879"/>
        <c:scaling>
          <c:orientation val="minMax"/>
          <c:max val="2999"/>
          <c:min val="2749"/>
        </c:scaling>
        <c:delete val="0"/>
        <c:axPos val="b"/>
        <c:numFmt formatCode="General" sourceLinked="1"/>
        <c:majorTickMark val="out"/>
        <c:minorTickMark val="none"/>
        <c:tickLblPos val="nextTo"/>
        <c:crossAx val="85750959"/>
        <c:crosses val="autoZero"/>
        <c:crossBetween val="midCat"/>
      </c:valAx>
      <c:valAx>
        <c:axId val="8575095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57528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Graph!$A$3002:$A$3230</c:f>
              <c:numCache>
                <c:formatCode>General</c:formatCode>
                <c:ptCount val="229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</c:numCache>
            </c:numRef>
          </c:xVal>
          <c:yVal>
            <c:numRef>
              <c:f>Graph!$D$3003:$D$3229</c:f>
              <c:numCache>
                <c:formatCode>General</c:formatCode>
                <c:ptCount val="227"/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04-4538-89F6-1A25BF7E8F35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Graph!$A$3002:$A$3230</c:f>
              <c:numCache>
                <c:formatCode>General</c:formatCode>
                <c:ptCount val="229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</c:numCache>
            </c:numRef>
          </c:xVal>
          <c:yVal>
            <c:numRef>
              <c:f>Graph!$B$3003:$B$3229</c:f>
              <c:numCache>
                <c:formatCode>General</c:formatCode>
                <c:ptCount val="2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04-4538-89F6-1A25BF7E8F35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Graph!$A$3002:$A$3230</c:f>
              <c:numCache>
                <c:formatCode>General</c:formatCode>
                <c:ptCount val="229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</c:numCache>
            </c:numRef>
          </c:xVal>
          <c:yVal>
            <c:numRef>
              <c:f>Graph!$C$3003:$C$3229</c:f>
              <c:numCache>
                <c:formatCode>General</c:formatCode>
                <c:ptCount val="227"/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04-4538-89F6-1A25BF7E8F35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Graph!$A$3002:$A$3230</c:f>
              <c:numCache>
                <c:formatCode>General</c:formatCode>
                <c:ptCount val="229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</c:numCache>
            </c:numRef>
          </c:xVal>
          <c:yVal>
            <c:numRef>
              <c:f>Graph!$E$3003:$E$3229</c:f>
              <c:numCache>
                <c:formatCode>General</c:formatCode>
                <c:ptCount val="227"/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004-4538-89F6-1A25BF7E8F35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Graph!$A$3002:$A$3230</c:f>
              <c:numCache>
                <c:formatCode>General</c:formatCode>
                <c:ptCount val="229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</c:numCache>
            </c:numRef>
          </c:xVal>
          <c:yVal>
            <c:numRef>
              <c:f>Graph!$G$3003:$G$3229</c:f>
              <c:numCache>
                <c:formatCode>General</c:formatCode>
                <c:ptCount val="22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004-4538-89F6-1A25BF7E8F35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Graph!$A$3002:$A$3230</c:f>
              <c:numCache>
                <c:formatCode>General</c:formatCode>
                <c:ptCount val="229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</c:numCache>
            </c:numRef>
          </c:xVal>
          <c:yVal>
            <c:numRef>
              <c:f>Graph!$H$3003:$H$3229</c:f>
              <c:numCache>
                <c:formatCode>General</c:formatCode>
                <c:ptCount val="22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004-4538-89F6-1A25BF7E8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49519"/>
        <c:axId val="85749999"/>
      </c:scatterChart>
      <c:valAx>
        <c:axId val="85749519"/>
        <c:scaling>
          <c:orientation val="minMax"/>
          <c:max val="3229"/>
          <c:min val="3001"/>
        </c:scaling>
        <c:delete val="0"/>
        <c:axPos val="b"/>
        <c:numFmt formatCode="General" sourceLinked="1"/>
        <c:majorTickMark val="out"/>
        <c:minorTickMark val="none"/>
        <c:tickLblPos val="nextTo"/>
        <c:crossAx val="85749999"/>
        <c:crosses val="autoZero"/>
        <c:crossBetween val="midCat"/>
      </c:valAx>
      <c:valAx>
        <c:axId val="857499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5749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Graph!$A$3232:$A$3463</c:f>
              <c:numCache>
                <c:formatCode>General</c:formatCode>
                <c:ptCount val="232"/>
                <c:pt idx="0">
                  <c:v>3231</c:v>
                </c:pt>
                <c:pt idx="1">
                  <c:v>3232</c:v>
                </c:pt>
                <c:pt idx="2">
                  <c:v>3233</c:v>
                </c:pt>
                <c:pt idx="3">
                  <c:v>3234</c:v>
                </c:pt>
                <c:pt idx="4">
                  <c:v>3235</c:v>
                </c:pt>
                <c:pt idx="5">
                  <c:v>3236</c:v>
                </c:pt>
                <c:pt idx="6">
                  <c:v>3237</c:v>
                </c:pt>
                <c:pt idx="7">
                  <c:v>3238</c:v>
                </c:pt>
                <c:pt idx="8">
                  <c:v>3239</c:v>
                </c:pt>
                <c:pt idx="9">
                  <c:v>3240</c:v>
                </c:pt>
                <c:pt idx="10">
                  <c:v>3241</c:v>
                </c:pt>
                <c:pt idx="11">
                  <c:v>3242</c:v>
                </c:pt>
                <c:pt idx="12">
                  <c:v>3243</c:v>
                </c:pt>
                <c:pt idx="13">
                  <c:v>3244</c:v>
                </c:pt>
                <c:pt idx="14">
                  <c:v>3245</c:v>
                </c:pt>
                <c:pt idx="15">
                  <c:v>3246</c:v>
                </c:pt>
                <c:pt idx="16">
                  <c:v>3247</c:v>
                </c:pt>
                <c:pt idx="17">
                  <c:v>3248</c:v>
                </c:pt>
                <c:pt idx="18">
                  <c:v>3249</c:v>
                </c:pt>
                <c:pt idx="19">
                  <c:v>3250</c:v>
                </c:pt>
                <c:pt idx="20">
                  <c:v>3251</c:v>
                </c:pt>
                <c:pt idx="21">
                  <c:v>3252</c:v>
                </c:pt>
                <c:pt idx="22">
                  <c:v>3253</c:v>
                </c:pt>
                <c:pt idx="23">
                  <c:v>3254</c:v>
                </c:pt>
                <c:pt idx="24">
                  <c:v>3255</c:v>
                </c:pt>
                <c:pt idx="25">
                  <c:v>3256</c:v>
                </c:pt>
                <c:pt idx="26">
                  <c:v>3257</c:v>
                </c:pt>
                <c:pt idx="27">
                  <c:v>3258</c:v>
                </c:pt>
                <c:pt idx="28">
                  <c:v>3259</c:v>
                </c:pt>
                <c:pt idx="29">
                  <c:v>3260</c:v>
                </c:pt>
                <c:pt idx="30">
                  <c:v>3261</c:v>
                </c:pt>
                <c:pt idx="31">
                  <c:v>3262</c:v>
                </c:pt>
                <c:pt idx="32">
                  <c:v>3263</c:v>
                </c:pt>
                <c:pt idx="33">
                  <c:v>3264</c:v>
                </c:pt>
                <c:pt idx="34">
                  <c:v>3265</c:v>
                </c:pt>
                <c:pt idx="35">
                  <c:v>3266</c:v>
                </c:pt>
                <c:pt idx="36">
                  <c:v>3267</c:v>
                </c:pt>
                <c:pt idx="37">
                  <c:v>3268</c:v>
                </c:pt>
                <c:pt idx="38">
                  <c:v>3269</c:v>
                </c:pt>
                <c:pt idx="39">
                  <c:v>3270</c:v>
                </c:pt>
                <c:pt idx="40">
                  <c:v>3271</c:v>
                </c:pt>
                <c:pt idx="41">
                  <c:v>3272</c:v>
                </c:pt>
                <c:pt idx="42">
                  <c:v>3273</c:v>
                </c:pt>
                <c:pt idx="43">
                  <c:v>3274</c:v>
                </c:pt>
                <c:pt idx="44">
                  <c:v>3275</c:v>
                </c:pt>
                <c:pt idx="45">
                  <c:v>3276</c:v>
                </c:pt>
                <c:pt idx="46">
                  <c:v>3277</c:v>
                </c:pt>
                <c:pt idx="47">
                  <c:v>3278</c:v>
                </c:pt>
                <c:pt idx="48">
                  <c:v>3279</c:v>
                </c:pt>
                <c:pt idx="49">
                  <c:v>3280</c:v>
                </c:pt>
                <c:pt idx="50">
                  <c:v>3281</c:v>
                </c:pt>
                <c:pt idx="51">
                  <c:v>3282</c:v>
                </c:pt>
                <c:pt idx="52">
                  <c:v>3283</c:v>
                </c:pt>
                <c:pt idx="53">
                  <c:v>3284</c:v>
                </c:pt>
                <c:pt idx="54">
                  <c:v>3285</c:v>
                </c:pt>
                <c:pt idx="55">
                  <c:v>3286</c:v>
                </c:pt>
                <c:pt idx="56">
                  <c:v>3287</c:v>
                </c:pt>
                <c:pt idx="57">
                  <c:v>3288</c:v>
                </c:pt>
                <c:pt idx="58">
                  <c:v>3289</c:v>
                </c:pt>
                <c:pt idx="59">
                  <c:v>3290</c:v>
                </c:pt>
                <c:pt idx="60">
                  <c:v>3291</c:v>
                </c:pt>
                <c:pt idx="61">
                  <c:v>3292</c:v>
                </c:pt>
                <c:pt idx="62">
                  <c:v>3293</c:v>
                </c:pt>
                <c:pt idx="63">
                  <c:v>3294</c:v>
                </c:pt>
                <c:pt idx="64">
                  <c:v>3295</c:v>
                </c:pt>
                <c:pt idx="65">
                  <c:v>3296</c:v>
                </c:pt>
                <c:pt idx="66">
                  <c:v>3297</c:v>
                </c:pt>
                <c:pt idx="67">
                  <c:v>3298</c:v>
                </c:pt>
                <c:pt idx="68">
                  <c:v>3299</c:v>
                </c:pt>
                <c:pt idx="69">
                  <c:v>3300</c:v>
                </c:pt>
                <c:pt idx="70">
                  <c:v>3301</c:v>
                </c:pt>
                <c:pt idx="71">
                  <c:v>3302</c:v>
                </c:pt>
                <c:pt idx="72">
                  <c:v>3303</c:v>
                </c:pt>
                <c:pt idx="73">
                  <c:v>3304</c:v>
                </c:pt>
                <c:pt idx="74">
                  <c:v>3305</c:v>
                </c:pt>
                <c:pt idx="75">
                  <c:v>3306</c:v>
                </c:pt>
                <c:pt idx="76">
                  <c:v>3307</c:v>
                </c:pt>
                <c:pt idx="77">
                  <c:v>3308</c:v>
                </c:pt>
                <c:pt idx="78">
                  <c:v>3309</c:v>
                </c:pt>
                <c:pt idx="79">
                  <c:v>3310</c:v>
                </c:pt>
                <c:pt idx="80">
                  <c:v>3311</c:v>
                </c:pt>
                <c:pt idx="81">
                  <c:v>3312</c:v>
                </c:pt>
                <c:pt idx="82">
                  <c:v>3313</c:v>
                </c:pt>
                <c:pt idx="83">
                  <c:v>3314</c:v>
                </c:pt>
                <c:pt idx="84">
                  <c:v>3315</c:v>
                </c:pt>
                <c:pt idx="85">
                  <c:v>3316</c:v>
                </c:pt>
                <c:pt idx="86">
                  <c:v>3317</c:v>
                </c:pt>
                <c:pt idx="87">
                  <c:v>3318</c:v>
                </c:pt>
                <c:pt idx="88">
                  <c:v>3319</c:v>
                </c:pt>
                <c:pt idx="89">
                  <c:v>3320</c:v>
                </c:pt>
                <c:pt idx="90">
                  <c:v>3321</c:v>
                </c:pt>
                <c:pt idx="91">
                  <c:v>3322</c:v>
                </c:pt>
                <c:pt idx="92">
                  <c:v>3323</c:v>
                </c:pt>
                <c:pt idx="93">
                  <c:v>3324</c:v>
                </c:pt>
                <c:pt idx="94">
                  <c:v>3325</c:v>
                </c:pt>
                <c:pt idx="95">
                  <c:v>3326</c:v>
                </c:pt>
                <c:pt idx="96">
                  <c:v>3327</c:v>
                </c:pt>
                <c:pt idx="97">
                  <c:v>3328</c:v>
                </c:pt>
                <c:pt idx="98">
                  <c:v>3329</c:v>
                </c:pt>
                <c:pt idx="99">
                  <c:v>3330</c:v>
                </c:pt>
                <c:pt idx="100">
                  <c:v>3331</c:v>
                </c:pt>
                <c:pt idx="101">
                  <c:v>3332</c:v>
                </c:pt>
                <c:pt idx="102">
                  <c:v>3333</c:v>
                </c:pt>
                <c:pt idx="103">
                  <c:v>3334</c:v>
                </c:pt>
                <c:pt idx="104">
                  <c:v>3335</c:v>
                </c:pt>
                <c:pt idx="105">
                  <c:v>3336</c:v>
                </c:pt>
                <c:pt idx="106">
                  <c:v>3337</c:v>
                </c:pt>
                <c:pt idx="107">
                  <c:v>3338</c:v>
                </c:pt>
                <c:pt idx="108">
                  <c:v>3339</c:v>
                </c:pt>
                <c:pt idx="109">
                  <c:v>3340</c:v>
                </c:pt>
                <c:pt idx="110">
                  <c:v>3341</c:v>
                </c:pt>
                <c:pt idx="111">
                  <c:v>3342</c:v>
                </c:pt>
                <c:pt idx="112">
                  <c:v>3343</c:v>
                </c:pt>
                <c:pt idx="113">
                  <c:v>3344</c:v>
                </c:pt>
                <c:pt idx="114">
                  <c:v>3345</c:v>
                </c:pt>
                <c:pt idx="115">
                  <c:v>3346</c:v>
                </c:pt>
                <c:pt idx="116">
                  <c:v>3347</c:v>
                </c:pt>
                <c:pt idx="117">
                  <c:v>3348</c:v>
                </c:pt>
                <c:pt idx="118">
                  <c:v>3349</c:v>
                </c:pt>
                <c:pt idx="119">
                  <c:v>3350</c:v>
                </c:pt>
                <c:pt idx="120">
                  <c:v>3351</c:v>
                </c:pt>
                <c:pt idx="121">
                  <c:v>3352</c:v>
                </c:pt>
                <c:pt idx="122">
                  <c:v>3353</c:v>
                </c:pt>
                <c:pt idx="123">
                  <c:v>3354</c:v>
                </c:pt>
                <c:pt idx="124">
                  <c:v>3355</c:v>
                </c:pt>
                <c:pt idx="125">
                  <c:v>3356</c:v>
                </c:pt>
                <c:pt idx="126">
                  <c:v>3357</c:v>
                </c:pt>
                <c:pt idx="127">
                  <c:v>3358</c:v>
                </c:pt>
                <c:pt idx="128">
                  <c:v>3359</c:v>
                </c:pt>
                <c:pt idx="129">
                  <c:v>3360</c:v>
                </c:pt>
                <c:pt idx="130">
                  <c:v>3361</c:v>
                </c:pt>
                <c:pt idx="131">
                  <c:v>3362</c:v>
                </c:pt>
                <c:pt idx="132">
                  <c:v>3363</c:v>
                </c:pt>
                <c:pt idx="133">
                  <c:v>3364</c:v>
                </c:pt>
                <c:pt idx="134">
                  <c:v>3365</c:v>
                </c:pt>
                <c:pt idx="135">
                  <c:v>3366</c:v>
                </c:pt>
                <c:pt idx="136">
                  <c:v>3367</c:v>
                </c:pt>
                <c:pt idx="137">
                  <c:v>3368</c:v>
                </c:pt>
                <c:pt idx="138">
                  <c:v>3369</c:v>
                </c:pt>
                <c:pt idx="139">
                  <c:v>3370</c:v>
                </c:pt>
                <c:pt idx="140">
                  <c:v>3371</c:v>
                </c:pt>
                <c:pt idx="141">
                  <c:v>3372</c:v>
                </c:pt>
                <c:pt idx="142">
                  <c:v>3373</c:v>
                </c:pt>
                <c:pt idx="143">
                  <c:v>3374</c:v>
                </c:pt>
                <c:pt idx="144">
                  <c:v>3375</c:v>
                </c:pt>
                <c:pt idx="145">
                  <c:v>3376</c:v>
                </c:pt>
                <c:pt idx="146">
                  <c:v>3377</c:v>
                </c:pt>
                <c:pt idx="147">
                  <c:v>3378</c:v>
                </c:pt>
                <c:pt idx="148">
                  <c:v>3379</c:v>
                </c:pt>
                <c:pt idx="149">
                  <c:v>3380</c:v>
                </c:pt>
                <c:pt idx="150">
                  <c:v>3381</c:v>
                </c:pt>
                <c:pt idx="151">
                  <c:v>3382</c:v>
                </c:pt>
                <c:pt idx="152">
                  <c:v>3383</c:v>
                </c:pt>
                <c:pt idx="153">
                  <c:v>3384</c:v>
                </c:pt>
                <c:pt idx="154">
                  <c:v>3385</c:v>
                </c:pt>
                <c:pt idx="155">
                  <c:v>3386</c:v>
                </c:pt>
                <c:pt idx="156">
                  <c:v>3387</c:v>
                </c:pt>
                <c:pt idx="157">
                  <c:v>3388</c:v>
                </c:pt>
                <c:pt idx="158">
                  <c:v>3389</c:v>
                </c:pt>
                <c:pt idx="159">
                  <c:v>3390</c:v>
                </c:pt>
                <c:pt idx="160">
                  <c:v>3391</c:v>
                </c:pt>
                <c:pt idx="161">
                  <c:v>3392</c:v>
                </c:pt>
                <c:pt idx="162">
                  <c:v>3393</c:v>
                </c:pt>
                <c:pt idx="163">
                  <c:v>3394</c:v>
                </c:pt>
                <c:pt idx="164">
                  <c:v>3395</c:v>
                </c:pt>
                <c:pt idx="165">
                  <c:v>3396</c:v>
                </c:pt>
                <c:pt idx="166">
                  <c:v>3397</c:v>
                </c:pt>
                <c:pt idx="167">
                  <c:v>3398</c:v>
                </c:pt>
                <c:pt idx="168">
                  <c:v>3399</c:v>
                </c:pt>
                <c:pt idx="169">
                  <c:v>3400</c:v>
                </c:pt>
                <c:pt idx="170">
                  <c:v>3401</c:v>
                </c:pt>
                <c:pt idx="171">
                  <c:v>3402</c:v>
                </c:pt>
                <c:pt idx="172">
                  <c:v>3403</c:v>
                </c:pt>
                <c:pt idx="173">
                  <c:v>3404</c:v>
                </c:pt>
                <c:pt idx="174">
                  <c:v>3405</c:v>
                </c:pt>
                <c:pt idx="175">
                  <c:v>3406</c:v>
                </c:pt>
                <c:pt idx="176">
                  <c:v>3407</c:v>
                </c:pt>
                <c:pt idx="177">
                  <c:v>3408</c:v>
                </c:pt>
                <c:pt idx="178">
                  <c:v>3409</c:v>
                </c:pt>
                <c:pt idx="179">
                  <c:v>3410</c:v>
                </c:pt>
                <c:pt idx="180">
                  <c:v>3411</c:v>
                </c:pt>
                <c:pt idx="181">
                  <c:v>3412</c:v>
                </c:pt>
                <c:pt idx="182">
                  <c:v>3413</c:v>
                </c:pt>
                <c:pt idx="183">
                  <c:v>3414</c:v>
                </c:pt>
                <c:pt idx="184">
                  <c:v>3415</c:v>
                </c:pt>
                <c:pt idx="185">
                  <c:v>3416</c:v>
                </c:pt>
                <c:pt idx="186">
                  <c:v>3417</c:v>
                </c:pt>
                <c:pt idx="187">
                  <c:v>3418</c:v>
                </c:pt>
                <c:pt idx="188">
                  <c:v>3419</c:v>
                </c:pt>
                <c:pt idx="189">
                  <c:v>3420</c:v>
                </c:pt>
                <c:pt idx="190">
                  <c:v>3421</c:v>
                </c:pt>
                <c:pt idx="191">
                  <c:v>3422</c:v>
                </c:pt>
                <c:pt idx="192">
                  <c:v>3423</c:v>
                </c:pt>
                <c:pt idx="193">
                  <c:v>3424</c:v>
                </c:pt>
                <c:pt idx="194">
                  <c:v>3425</c:v>
                </c:pt>
                <c:pt idx="195">
                  <c:v>3426</c:v>
                </c:pt>
                <c:pt idx="196">
                  <c:v>3427</c:v>
                </c:pt>
                <c:pt idx="197">
                  <c:v>3428</c:v>
                </c:pt>
                <c:pt idx="198">
                  <c:v>3429</c:v>
                </c:pt>
                <c:pt idx="199">
                  <c:v>3430</c:v>
                </c:pt>
                <c:pt idx="200">
                  <c:v>3431</c:v>
                </c:pt>
                <c:pt idx="201">
                  <c:v>3432</c:v>
                </c:pt>
                <c:pt idx="202">
                  <c:v>3433</c:v>
                </c:pt>
                <c:pt idx="203">
                  <c:v>3434</c:v>
                </c:pt>
                <c:pt idx="204">
                  <c:v>3435</c:v>
                </c:pt>
                <c:pt idx="205">
                  <c:v>3436</c:v>
                </c:pt>
                <c:pt idx="206">
                  <c:v>3437</c:v>
                </c:pt>
                <c:pt idx="207">
                  <c:v>3438</c:v>
                </c:pt>
                <c:pt idx="208">
                  <c:v>3439</c:v>
                </c:pt>
                <c:pt idx="209">
                  <c:v>3440</c:v>
                </c:pt>
                <c:pt idx="210">
                  <c:v>3441</c:v>
                </c:pt>
                <c:pt idx="211">
                  <c:v>3442</c:v>
                </c:pt>
                <c:pt idx="212">
                  <c:v>3443</c:v>
                </c:pt>
                <c:pt idx="213">
                  <c:v>3444</c:v>
                </c:pt>
                <c:pt idx="214">
                  <c:v>3445</c:v>
                </c:pt>
                <c:pt idx="215">
                  <c:v>3446</c:v>
                </c:pt>
                <c:pt idx="216">
                  <c:v>3447</c:v>
                </c:pt>
                <c:pt idx="217">
                  <c:v>3448</c:v>
                </c:pt>
                <c:pt idx="218">
                  <c:v>3449</c:v>
                </c:pt>
                <c:pt idx="219">
                  <c:v>3450</c:v>
                </c:pt>
                <c:pt idx="220">
                  <c:v>3451</c:v>
                </c:pt>
                <c:pt idx="221">
                  <c:v>3452</c:v>
                </c:pt>
                <c:pt idx="222">
                  <c:v>3453</c:v>
                </c:pt>
                <c:pt idx="223">
                  <c:v>3454</c:v>
                </c:pt>
                <c:pt idx="224">
                  <c:v>3455</c:v>
                </c:pt>
                <c:pt idx="225">
                  <c:v>3456</c:v>
                </c:pt>
                <c:pt idx="226">
                  <c:v>3457</c:v>
                </c:pt>
                <c:pt idx="227">
                  <c:v>3458</c:v>
                </c:pt>
                <c:pt idx="228">
                  <c:v>3459</c:v>
                </c:pt>
                <c:pt idx="229">
                  <c:v>3460</c:v>
                </c:pt>
                <c:pt idx="230">
                  <c:v>3461</c:v>
                </c:pt>
                <c:pt idx="231">
                  <c:v>3462</c:v>
                </c:pt>
              </c:numCache>
            </c:numRef>
          </c:xVal>
          <c:yVal>
            <c:numRef>
              <c:f>Graph!$D$3233:$D$3462</c:f>
              <c:numCache>
                <c:formatCode>General</c:formatCode>
                <c:ptCount val="23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2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E7-482D-87EF-5F7B8588096A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Graph!$A$3232:$A$3463</c:f>
              <c:numCache>
                <c:formatCode>General</c:formatCode>
                <c:ptCount val="232"/>
                <c:pt idx="0">
                  <c:v>3231</c:v>
                </c:pt>
                <c:pt idx="1">
                  <c:v>3232</c:v>
                </c:pt>
                <c:pt idx="2">
                  <c:v>3233</c:v>
                </c:pt>
                <c:pt idx="3">
                  <c:v>3234</c:v>
                </c:pt>
                <c:pt idx="4">
                  <c:v>3235</c:v>
                </c:pt>
                <c:pt idx="5">
                  <c:v>3236</c:v>
                </c:pt>
                <c:pt idx="6">
                  <c:v>3237</c:v>
                </c:pt>
                <c:pt idx="7">
                  <c:v>3238</c:v>
                </c:pt>
                <c:pt idx="8">
                  <c:v>3239</c:v>
                </c:pt>
                <c:pt idx="9">
                  <c:v>3240</c:v>
                </c:pt>
                <c:pt idx="10">
                  <c:v>3241</c:v>
                </c:pt>
                <c:pt idx="11">
                  <c:v>3242</c:v>
                </c:pt>
                <c:pt idx="12">
                  <c:v>3243</c:v>
                </c:pt>
                <c:pt idx="13">
                  <c:v>3244</c:v>
                </c:pt>
                <c:pt idx="14">
                  <c:v>3245</c:v>
                </c:pt>
                <c:pt idx="15">
                  <c:v>3246</c:v>
                </c:pt>
                <c:pt idx="16">
                  <c:v>3247</c:v>
                </c:pt>
                <c:pt idx="17">
                  <c:v>3248</c:v>
                </c:pt>
                <c:pt idx="18">
                  <c:v>3249</c:v>
                </c:pt>
                <c:pt idx="19">
                  <c:v>3250</c:v>
                </c:pt>
                <c:pt idx="20">
                  <c:v>3251</c:v>
                </c:pt>
                <c:pt idx="21">
                  <c:v>3252</c:v>
                </c:pt>
                <c:pt idx="22">
                  <c:v>3253</c:v>
                </c:pt>
                <c:pt idx="23">
                  <c:v>3254</c:v>
                </c:pt>
                <c:pt idx="24">
                  <c:v>3255</c:v>
                </c:pt>
                <c:pt idx="25">
                  <c:v>3256</c:v>
                </c:pt>
                <c:pt idx="26">
                  <c:v>3257</c:v>
                </c:pt>
                <c:pt idx="27">
                  <c:v>3258</c:v>
                </c:pt>
                <c:pt idx="28">
                  <c:v>3259</c:v>
                </c:pt>
                <c:pt idx="29">
                  <c:v>3260</c:v>
                </c:pt>
                <c:pt idx="30">
                  <c:v>3261</c:v>
                </c:pt>
                <c:pt idx="31">
                  <c:v>3262</c:v>
                </c:pt>
                <c:pt idx="32">
                  <c:v>3263</c:v>
                </c:pt>
                <c:pt idx="33">
                  <c:v>3264</c:v>
                </c:pt>
                <c:pt idx="34">
                  <c:v>3265</c:v>
                </c:pt>
                <c:pt idx="35">
                  <c:v>3266</c:v>
                </c:pt>
                <c:pt idx="36">
                  <c:v>3267</c:v>
                </c:pt>
                <c:pt idx="37">
                  <c:v>3268</c:v>
                </c:pt>
                <c:pt idx="38">
                  <c:v>3269</c:v>
                </c:pt>
                <c:pt idx="39">
                  <c:v>3270</c:v>
                </c:pt>
                <c:pt idx="40">
                  <c:v>3271</c:v>
                </c:pt>
                <c:pt idx="41">
                  <c:v>3272</c:v>
                </c:pt>
                <c:pt idx="42">
                  <c:v>3273</c:v>
                </c:pt>
                <c:pt idx="43">
                  <c:v>3274</c:v>
                </c:pt>
                <c:pt idx="44">
                  <c:v>3275</c:v>
                </c:pt>
                <c:pt idx="45">
                  <c:v>3276</c:v>
                </c:pt>
                <c:pt idx="46">
                  <c:v>3277</c:v>
                </c:pt>
                <c:pt idx="47">
                  <c:v>3278</c:v>
                </c:pt>
                <c:pt idx="48">
                  <c:v>3279</c:v>
                </c:pt>
                <c:pt idx="49">
                  <c:v>3280</c:v>
                </c:pt>
                <c:pt idx="50">
                  <c:v>3281</c:v>
                </c:pt>
                <c:pt idx="51">
                  <c:v>3282</c:v>
                </c:pt>
                <c:pt idx="52">
                  <c:v>3283</c:v>
                </c:pt>
                <c:pt idx="53">
                  <c:v>3284</c:v>
                </c:pt>
                <c:pt idx="54">
                  <c:v>3285</c:v>
                </c:pt>
                <c:pt idx="55">
                  <c:v>3286</c:v>
                </c:pt>
                <c:pt idx="56">
                  <c:v>3287</c:v>
                </c:pt>
                <c:pt idx="57">
                  <c:v>3288</c:v>
                </c:pt>
                <c:pt idx="58">
                  <c:v>3289</c:v>
                </c:pt>
                <c:pt idx="59">
                  <c:v>3290</c:v>
                </c:pt>
                <c:pt idx="60">
                  <c:v>3291</c:v>
                </c:pt>
                <c:pt idx="61">
                  <c:v>3292</c:v>
                </c:pt>
                <c:pt idx="62">
                  <c:v>3293</c:v>
                </c:pt>
                <c:pt idx="63">
                  <c:v>3294</c:v>
                </c:pt>
                <c:pt idx="64">
                  <c:v>3295</c:v>
                </c:pt>
                <c:pt idx="65">
                  <c:v>3296</c:v>
                </c:pt>
                <c:pt idx="66">
                  <c:v>3297</c:v>
                </c:pt>
                <c:pt idx="67">
                  <c:v>3298</c:v>
                </c:pt>
                <c:pt idx="68">
                  <c:v>3299</c:v>
                </c:pt>
                <c:pt idx="69">
                  <c:v>3300</c:v>
                </c:pt>
                <c:pt idx="70">
                  <c:v>3301</c:v>
                </c:pt>
                <c:pt idx="71">
                  <c:v>3302</c:v>
                </c:pt>
                <c:pt idx="72">
                  <c:v>3303</c:v>
                </c:pt>
                <c:pt idx="73">
                  <c:v>3304</c:v>
                </c:pt>
                <c:pt idx="74">
                  <c:v>3305</c:v>
                </c:pt>
                <c:pt idx="75">
                  <c:v>3306</c:v>
                </c:pt>
                <c:pt idx="76">
                  <c:v>3307</c:v>
                </c:pt>
                <c:pt idx="77">
                  <c:v>3308</c:v>
                </c:pt>
                <c:pt idx="78">
                  <c:v>3309</c:v>
                </c:pt>
                <c:pt idx="79">
                  <c:v>3310</c:v>
                </c:pt>
                <c:pt idx="80">
                  <c:v>3311</c:v>
                </c:pt>
                <c:pt idx="81">
                  <c:v>3312</c:v>
                </c:pt>
                <c:pt idx="82">
                  <c:v>3313</c:v>
                </c:pt>
                <c:pt idx="83">
                  <c:v>3314</c:v>
                </c:pt>
                <c:pt idx="84">
                  <c:v>3315</c:v>
                </c:pt>
                <c:pt idx="85">
                  <c:v>3316</c:v>
                </c:pt>
                <c:pt idx="86">
                  <c:v>3317</c:v>
                </c:pt>
                <c:pt idx="87">
                  <c:v>3318</c:v>
                </c:pt>
                <c:pt idx="88">
                  <c:v>3319</c:v>
                </c:pt>
                <c:pt idx="89">
                  <c:v>3320</c:v>
                </c:pt>
                <c:pt idx="90">
                  <c:v>3321</c:v>
                </c:pt>
                <c:pt idx="91">
                  <c:v>3322</c:v>
                </c:pt>
                <c:pt idx="92">
                  <c:v>3323</c:v>
                </c:pt>
                <c:pt idx="93">
                  <c:v>3324</c:v>
                </c:pt>
                <c:pt idx="94">
                  <c:v>3325</c:v>
                </c:pt>
                <c:pt idx="95">
                  <c:v>3326</c:v>
                </c:pt>
                <c:pt idx="96">
                  <c:v>3327</c:v>
                </c:pt>
                <c:pt idx="97">
                  <c:v>3328</c:v>
                </c:pt>
                <c:pt idx="98">
                  <c:v>3329</c:v>
                </c:pt>
                <c:pt idx="99">
                  <c:v>3330</c:v>
                </c:pt>
                <c:pt idx="100">
                  <c:v>3331</c:v>
                </c:pt>
                <c:pt idx="101">
                  <c:v>3332</c:v>
                </c:pt>
                <c:pt idx="102">
                  <c:v>3333</c:v>
                </c:pt>
                <c:pt idx="103">
                  <c:v>3334</c:v>
                </c:pt>
                <c:pt idx="104">
                  <c:v>3335</c:v>
                </c:pt>
                <c:pt idx="105">
                  <c:v>3336</c:v>
                </c:pt>
                <c:pt idx="106">
                  <c:v>3337</c:v>
                </c:pt>
                <c:pt idx="107">
                  <c:v>3338</c:v>
                </c:pt>
                <c:pt idx="108">
                  <c:v>3339</c:v>
                </c:pt>
                <c:pt idx="109">
                  <c:v>3340</c:v>
                </c:pt>
                <c:pt idx="110">
                  <c:v>3341</c:v>
                </c:pt>
                <c:pt idx="111">
                  <c:v>3342</c:v>
                </c:pt>
                <c:pt idx="112">
                  <c:v>3343</c:v>
                </c:pt>
                <c:pt idx="113">
                  <c:v>3344</c:v>
                </c:pt>
                <c:pt idx="114">
                  <c:v>3345</c:v>
                </c:pt>
                <c:pt idx="115">
                  <c:v>3346</c:v>
                </c:pt>
                <c:pt idx="116">
                  <c:v>3347</c:v>
                </c:pt>
                <c:pt idx="117">
                  <c:v>3348</c:v>
                </c:pt>
                <c:pt idx="118">
                  <c:v>3349</c:v>
                </c:pt>
                <c:pt idx="119">
                  <c:v>3350</c:v>
                </c:pt>
                <c:pt idx="120">
                  <c:v>3351</c:v>
                </c:pt>
                <c:pt idx="121">
                  <c:v>3352</c:v>
                </c:pt>
                <c:pt idx="122">
                  <c:v>3353</c:v>
                </c:pt>
                <c:pt idx="123">
                  <c:v>3354</c:v>
                </c:pt>
                <c:pt idx="124">
                  <c:v>3355</c:v>
                </c:pt>
                <c:pt idx="125">
                  <c:v>3356</c:v>
                </c:pt>
                <c:pt idx="126">
                  <c:v>3357</c:v>
                </c:pt>
                <c:pt idx="127">
                  <c:v>3358</c:v>
                </c:pt>
                <c:pt idx="128">
                  <c:v>3359</c:v>
                </c:pt>
                <c:pt idx="129">
                  <c:v>3360</c:v>
                </c:pt>
                <c:pt idx="130">
                  <c:v>3361</c:v>
                </c:pt>
                <c:pt idx="131">
                  <c:v>3362</c:v>
                </c:pt>
                <c:pt idx="132">
                  <c:v>3363</c:v>
                </c:pt>
                <c:pt idx="133">
                  <c:v>3364</c:v>
                </c:pt>
                <c:pt idx="134">
                  <c:v>3365</c:v>
                </c:pt>
                <c:pt idx="135">
                  <c:v>3366</c:v>
                </c:pt>
                <c:pt idx="136">
                  <c:v>3367</c:v>
                </c:pt>
                <c:pt idx="137">
                  <c:v>3368</c:v>
                </c:pt>
                <c:pt idx="138">
                  <c:v>3369</c:v>
                </c:pt>
                <c:pt idx="139">
                  <c:v>3370</c:v>
                </c:pt>
                <c:pt idx="140">
                  <c:v>3371</c:v>
                </c:pt>
                <c:pt idx="141">
                  <c:v>3372</c:v>
                </c:pt>
                <c:pt idx="142">
                  <c:v>3373</c:v>
                </c:pt>
                <c:pt idx="143">
                  <c:v>3374</c:v>
                </c:pt>
                <c:pt idx="144">
                  <c:v>3375</c:v>
                </c:pt>
                <c:pt idx="145">
                  <c:v>3376</c:v>
                </c:pt>
                <c:pt idx="146">
                  <c:v>3377</c:v>
                </c:pt>
                <c:pt idx="147">
                  <c:v>3378</c:v>
                </c:pt>
                <c:pt idx="148">
                  <c:v>3379</c:v>
                </c:pt>
                <c:pt idx="149">
                  <c:v>3380</c:v>
                </c:pt>
                <c:pt idx="150">
                  <c:v>3381</c:v>
                </c:pt>
                <c:pt idx="151">
                  <c:v>3382</c:v>
                </c:pt>
                <c:pt idx="152">
                  <c:v>3383</c:v>
                </c:pt>
                <c:pt idx="153">
                  <c:v>3384</c:v>
                </c:pt>
                <c:pt idx="154">
                  <c:v>3385</c:v>
                </c:pt>
                <c:pt idx="155">
                  <c:v>3386</c:v>
                </c:pt>
                <c:pt idx="156">
                  <c:v>3387</c:v>
                </c:pt>
                <c:pt idx="157">
                  <c:v>3388</c:v>
                </c:pt>
                <c:pt idx="158">
                  <c:v>3389</c:v>
                </c:pt>
                <c:pt idx="159">
                  <c:v>3390</c:v>
                </c:pt>
                <c:pt idx="160">
                  <c:v>3391</c:v>
                </c:pt>
                <c:pt idx="161">
                  <c:v>3392</c:v>
                </c:pt>
                <c:pt idx="162">
                  <c:v>3393</c:v>
                </c:pt>
                <c:pt idx="163">
                  <c:v>3394</c:v>
                </c:pt>
                <c:pt idx="164">
                  <c:v>3395</c:v>
                </c:pt>
                <c:pt idx="165">
                  <c:v>3396</c:v>
                </c:pt>
                <c:pt idx="166">
                  <c:v>3397</c:v>
                </c:pt>
                <c:pt idx="167">
                  <c:v>3398</c:v>
                </c:pt>
                <c:pt idx="168">
                  <c:v>3399</c:v>
                </c:pt>
                <c:pt idx="169">
                  <c:v>3400</c:v>
                </c:pt>
                <c:pt idx="170">
                  <c:v>3401</c:v>
                </c:pt>
                <c:pt idx="171">
                  <c:v>3402</c:v>
                </c:pt>
                <c:pt idx="172">
                  <c:v>3403</c:v>
                </c:pt>
                <c:pt idx="173">
                  <c:v>3404</c:v>
                </c:pt>
                <c:pt idx="174">
                  <c:v>3405</c:v>
                </c:pt>
                <c:pt idx="175">
                  <c:v>3406</c:v>
                </c:pt>
                <c:pt idx="176">
                  <c:v>3407</c:v>
                </c:pt>
                <c:pt idx="177">
                  <c:v>3408</c:v>
                </c:pt>
                <c:pt idx="178">
                  <c:v>3409</c:v>
                </c:pt>
                <c:pt idx="179">
                  <c:v>3410</c:v>
                </c:pt>
                <c:pt idx="180">
                  <c:v>3411</c:v>
                </c:pt>
                <c:pt idx="181">
                  <c:v>3412</c:v>
                </c:pt>
                <c:pt idx="182">
                  <c:v>3413</c:v>
                </c:pt>
                <c:pt idx="183">
                  <c:v>3414</c:v>
                </c:pt>
                <c:pt idx="184">
                  <c:v>3415</c:v>
                </c:pt>
                <c:pt idx="185">
                  <c:v>3416</c:v>
                </c:pt>
                <c:pt idx="186">
                  <c:v>3417</c:v>
                </c:pt>
                <c:pt idx="187">
                  <c:v>3418</c:v>
                </c:pt>
                <c:pt idx="188">
                  <c:v>3419</c:v>
                </c:pt>
                <c:pt idx="189">
                  <c:v>3420</c:v>
                </c:pt>
                <c:pt idx="190">
                  <c:v>3421</c:v>
                </c:pt>
                <c:pt idx="191">
                  <c:v>3422</c:v>
                </c:pt>
                <c:pt idx="192">
                  <c:v>3423</c:v>
                </c:pt>
                <c:pt idx="193">
                  <c:v>3424</c:v>
                </c:pt>
                <c:pt idx="194">
                  <c:v>3425</c:v>
                </c:pt>
                <c:pt idx="195">
                  <c:v>3426</c:v>
                </c:pt>
                <c:pt idx="196">
                  <c:v>3427</c:v>
                </c:pt>
                <c:pt idx="197">
                  <c:v>3428</c:v>
                </c:pt>
                <c:pt idx="198">
                  <c:v>3429</c:v>
                </c:pt>
                <c:pt idx="199">
                  <c:v>3430</c:v>
                </c:pt>
                <c:pt idx="200">
                  <c:v>3431</c:v>
                </c:pt>
                <c:pt idx="201">
                  <c:v>3432</c:v>
                </c:pt>
                <c:pt idx="202">
                  <c:v>3433</c:v>
                </c:pt>
                <c:pt idx="203">
                  <c:v>3434</c:v>
                </c:pt>
                <c:pt idx="204">
                  <c:v>3435</c:v>
                </c:pt>
                <c:pt idx="205">
                  <c:v>3436</c:v>
                </c:pt>
                <c:pt idx="206">
                  <c:v>3437</c:v>
                </c:pt>
                <c:pt idx="207">
                  <c:v>3438</c:v>
                </c:pt>
                <c:pt idx="208">
                  <c:v>3439</c:v>
                </c:pt>
                <c:pt idx="209">
                  <c:v>3440</c:v>
                </c:pt>
                <c:pt idx="210">
                  <c:v>3441</c:v>
                </c:pt>
                <c:pt idx="211">
                  <c:v>3442</c:v>
                </c:pt>
                <c:pt idx="212">
                  <c:v>3443</c:v>
                </c:pt>
                <c:pt idx="213">
                  <c:v>3444</c:v>
                </c:pt>
                <c:pt idx="214">
                  <c:v>3445</c:v>
                </c:pt>
                <c:pt idx="215">
                  <c:v>3446</c:v>
                </c:pt>
                <c:pt idx="216">
                  <c:v>3447</c:v>
                </c:pt>
                <c:pt idx="217">
                  <c:v>3448</c:v>
                </c:pt>
                <c:pt idx="218">
                  <c:v>3449</c:v>
                </c:pt>
                <c:pt idx="219">
                  <c:v>3450</c:v>
                </c:pt>
                <c:pt idx="220">
                  <c:v>3451</c:v>
                </c:pt>
                <c:pt idx="221">
                  <c:v>3452</c:v>
                </c:pt>
                <c:pt idx="222">
                  <c:v>3453</c:v>
                </c:pt>
                <c:pt idx="223">
                  <c:v>3454</c:v>
                </c:pt>
                <c:pt idx="224">
                  <c:v>3455</c:v>
                </c:pt>
                <c:pt idx="225">
                  <c:v>3456</c:v>
                </c:pt>
                <c:pt idx="226">
                  <c:v>3457</c:v>
                </c:pt>
                <c:pt idx="227">
                  <c:v>3458</c:v>
                </c:pt>
                <c:pt idx="228">
                  <c:v>3459</c:v>
                </c:pt>
                <c:pt idx="229">
                  <c:v>3460</c:v>
                </c:pt>
                <c:pt idx="230">
                  <c:v>3461</c:v>
                </c:pt>
                <c:pt idx="231">
                  <c:v>3462</c:v>
                </c:pt>
              </c:numCache>
            </c:numRef>
          </c:xVal>
          <c:yVal>
            <c:numRef>
              <c:f>Graph!$B$3233:$B$3462</c:f>
              <c:numCache>
                <c:formatCode>General</c:formatCode>
                <c:ptCount val="230"/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E7-482D-87EF-5F7B8588096A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Graph!$A$3232:$A$3463</c:f>
              <c:numCache>
                <c:formatCode>General</c:formatCode>
                <c:ptCount val="232"/>
                <c:pt idx="0">
                  <c:v>3231</c:v>
                </c:pt>
                <c:pt idx="1">
                  <c:v>3232</c:v>
                </c:pt>
                <c:pt idx="2">
                  <c:v>3233</c:v>
                </c:pt>
                <c:pt idx="3">
                  <c:v>3234</c:v>
                </c:pt>
                <c:pt idx="4">
                  <c:v>3235</c:v>
                </c:pt>
                <c:pt idx="5">
                  <c:v>3236</c:v>
                </c:pt>
                <c:pt idx="6">
                  <c:v>3237</c:v>
                </c:pt>
                <c:pt idx="7">
                  <c:v>3238</c:v>
                </c:pt>
                <c:pt idx="8">
                  <c:v>3239</c:v>
                </c:pt>
                <c:pt idx="9">
                  <c:v>3240</c:v>
                </c:pt>
                <c:pt idx="10">
                  <c:v>3241</c:v>
                </c:pt>
                <c:pt idx="11">
                  <c:v>3242</c:v>
                </c:pt>
                <c:pt idx="12">
                  <c:v>3243</c:v>
                </c:pt>
                <c:pt idx="13">
                  <c:v>3244</c:v>
                </c:pt>
                <c:pt idx="14">
                  <c:v>3245</c:v>
                </c:pt>
                <c:pt idx="15">
                  <c:v>3246</c:v>
                </c:pt>
                <c:pt idx="16">
                  <c:v>3247</c:v>
                </c:pt>
                <c:pt idx="17">
                  <c:v>3248</c:v>
                </c:pt>
                <c:pt idx="18">
                  <c:v>3249</c:v>
                </c:pt>
                <c:pt idx="19">
                  <c:v>3250</c:v>
                </c:pt>
                <c:pt idx="20">
                  <c:v>3251</c:v>
                </c:pt>
                <c:pt idx="21">
                  <c:v>3252</c:v>
                </c:pt>
                <c:pt idx="22">
                  <c:v>3253</c:v>
                </c:pt>
                <c:pt idx="23">
                  <c:v>3254</c:v>
                </c:pt>
                <c:pt idx="24">
                  <c:v>3255</c:v>
                </c:pt>
                <c:pt idx="25">
                  <c:v>3256</c:v>
                </c:pt>
                <c:pt idx="26">
                  <c:v>3257</c:v>
                </c:pt>
                <c:pt idx="27">
                  <c:v>3258</c:v>
                </c:pt>
                <c:pt idx="28">
                  <c:v>3259</c:v>
                </c:pt>
                <c:pt idx="29">
                  <c:v>3260</c:v>
                </c:pt>
                <c:pt idx="30">
                  <c:v>3261</c:v>
                </c:pt>
                <c:pt idx="31">
                  <c:v>3262</c:v>
                </c:pt>
                <c:pt idx="32">
                  <c:v>3263</c:v>
                </c:pt>
                <c:pt idx="33">
                  <c:v>3264</c:v>
                </c:pt>
                <c:pt idx="34">
                  <c:v>3265</c:v>
                </c:pt>
                <c:pt idx="35">
                  <c:v>3266</c:v>
                </c:pt>
                <c:pt idx="36">
                  <c:v>3267</c:v>
                </c:pt>
                <c:pt idx="37">
                  <c:v>3268</c:v>
                </c:pt>
                <c:pt idx="38">
                  <c:v>3269</c:v>
                </c:pt>
                <c:pt idx="39">
                  <c:v>3270</c:v>
                </c:pt>
                <c:pt idx="40">
                  <c:v>3271</c:v>
                </c:pt>
                <c:pt idx="41">
                  <c:v>3272</c:v>
                </c:pt>
                <c:pt idx="42">
                  <c:v>3273</c:v>
                </c:pt>
                <c:pt idx="43">
                  <c:v>3274</c:v>
                </c:pt>
                <c:pt idx="44">
                  <c:v>3275</c:v>
                </c:pt>
                <c:pt idx="45">
                  <c:v>3276</c:v>
                </c:pt>
                <c:pt idx="46">
                  <c:v>3277</c:v>
                </c:pt>
                <c:pt idx="47">
                  <c:v>3278</c:v>
                </c:pt>
                <c:pt idx="48">
                  <c:v>3279</c:v>
                </c:pt>
                <c:pt idx="49">
                  <c:v>3280</c:v>
                </c:pt>
                <c:pt idx="50">
                  <c:v>3281</c:v>
                </c:pt>
                <c:pt idx="51">
                  <c:v>3282</c:v>
                </c:pt>
                <c:pt idx="52">
                  <c:v>3283</c:v>
                </c:pt>
                <c:pt idx="53">
                  <c:v>3284</c:v>
                </c:pt>
                <c:pt idx="54">
                  <c:v>3285</c:v>
                </c:pt>
                <c:pt idx="55">
                  <c:v>3286</c:v>
                </c:pt>
                <c:pt idx="56">
                  <c:v>3287</c:v>
                </c:pt>
                <c:pt idx="57">
                  <c:v>3288</c:v>
                </c:pt>
                <c:pt idx="58">
                  <c:v>3289</c:v>
                </c:pt>
                <c:pt idx="59">
                  <c:v>3290</c:v>
                </c:pt>
                <c:pt idx="60">
                  <c:v>3291</c:v>
                </c:pt>
                <c:pt idx="61">
                  <c:v>3292</c:v>
                </c:pt>
                <c:pt idx="62">
                  <c:v>3293</c:v>
                </c:pt>
                <c:pt idx="63">
                  <c:v>3294</c:v>
                </c:pt>
                <c:pt idx="64">
                  <c:v>3295</c:v>
                </c:pt>
                <c:pt idx="65">
                  <c:v>3296</c:v>
                </c:pt>
                <c:pt idx="66">
                  <c:v>3297</c:v>
                </c:pt>
                <c:pt idx="67">
                  <c:v>3298</c:v>
                </c:pt>
                <c:pt idx="68">
                  <c:v>3299</c:v>
                </c:pt>
                <c:pt idx="69">
                  <c:v>3300</c:v>
                </c:pt>
                <c:pt idx="70">
                  <c:v>3301</c:v>
                </c:pt>
                <c:pt idx="71">
                  <c:v>3302</c:v>
                </c:pt>
                <c:pt idx="72">
                  <c:v>3303</c:v>
                </c:pt>
                <c:pt idx="73">
                  <c:v>3304</c:v>
                </c:pt>
                <c:pt idx="74">
                  <c:v>3305</c:v>
                </c:pt>
                <c:pt idx="75">
                  <c:v>3306</c:v>
                </c:pt>
                <c:pt idx="76">
                  <c:v>3307</c:v>
                </c:pt>
                <c:pt idx="77">
                  <c:v>3308</c:v>
                </c:pt>
                <c:pt idx="78">
                  <c:v>3309</c:v>
                </c:pt>
                <c:pt idx="79">
                  <c:v>3310</c:v>
                </c:pt>
                <c:pt idx="80">
                  <c:v>3311</c:v>
                </c:pt>
                <c:pt idx="81">
                  <c:v>3312</c:v>
                </c:pt>
                <c:pt idx="82">
                  <c:v>3313</c:v>
                </c:pt>
                <c:pt idx="83">
                  <c:v>3314</c:v>
                </c:pt>
                <c:pt idx="84">
                  <c:v>3315</c:v>
                </c:pt>
                <c:pt idx="85">
                  <c:v>3316</c:v>
                </c:pt>
                <c:pt idx="86">
                  <c:v>3317</c:v>
                </c:pt>
                <c:pt idx="87">
                  <c:v>3318</c:v>
                </c:pt>
                <c:pt idx="88">
                  <c:v>3319</c:v>
                </c:pt>
                <c:pt idx="89">
                  <c:v>3320</c:v>
                </c:pt>
                <c:pt idx="90">
                  <c:v>3321</c:v>
                </c:pt>
                <c:pt idx="91">
                  <c:v>3322</c:v>
                </c:pt>
                <c:pt idx="92">
                  <c:v>3323</c:v>
                </c:pt>
                <c:pt idx="93">
                  <c:v>3324</c:v>
                </c:pt>
                <c:pt idx="94">
                  <c:v>3325</c:v>
                </c:pt>
                <c:pt idx="95">
                  <c:v>3326</c:v>
                </c:pt>
                <c:pt idx="96">
                  <c:v>3327</c:v>
                </c:pt>
                <c:pt idx="97">
                  <c:v>3328</c:v>
                </c:pt>
                <c:pt idx="98">
                  <c:v>3329</c:v>
                </c:pt>
                <c:pt idx="99">
                  <c:v>3330</c:v>
                </c:pt>
                <c:pt idx="100">
                  <c:v>3331</c:v>
                </c:pt>
                <c:pt idx="101">
                  <c:v>3332</c:v>
                </c:pt>
                <c:pt idx="102">
                  <c:v>3333</c:v>
                </c:pt>
                <c:pt idx="103">
                  <c:v>3334</c:v>
                </c:pt>
                <c:pt idx="104">
                  <c:v>3335</c:v>
                </c:pt>
                <c:pt idx="105">
                  <c:v>3336</c:v>
                </c:pt>
                <c:pt idx="106">
                  <c:v>3337</c:v>
                </c:pt>
                <c:pt idx="107">
                  <c:v>3338</c:v>
                </c:pt>
                <c:pt idx="108">
                  <c:v>3339</c:v>
                </c:pt>
                <c:pt idx="109">
                  <c:v>3340</c:v>
                </c:pt>
                <c:pt idx="110">
                  <c:v>3341</c:v>
                </c:pt>
                <c:pt idx="111">
                  <c:v>3342</c:v>
                </c:pt>
                <c:pt idx="112">
                  <c:v>3343</c:v>
                </c:pt>
                <c:pt idx="113">
                  <c:v>3344</c:v>
                </c:pt>
                <c:pt idx="114">
                  <c:v>3345</c:v>
                </c:pt>
                <c:pt idx="115">
                  <c:v>3346</c:v>
                </c:pt>
                <c:pt idx="116">
                  <c:v>3347</c:v>
                </c:pt>
                <c:pt idx="117">
                  <c:v>3348</c:v>
                </c:pt>
                <c:pt idx="118">
                  <c:v>3349</c:v>
                </c:pt>
                <c:pt idx="119">
                  <c:v>3350</c:v>
                </c:pt>
                <c:pt idx="120">
                  <c:v>3351</c:v>
                </c:pt>
                <c:pt idx="121">
                  <c:v>3352</c:v>
                </c:pt>
                <c:pt idx="122">
                  <c:v>3353</c:v>
                </c:pt>
                <c:pt idx="123">
                  <c:v>3354</c:v>
                </c:pt>
                <c:pt idx="124">
                  <c:v>3355</c:v>
                </c:pt>
                <c:pt idx="125">
                  <c:v>3356</c:v>
                </c:pt>
                <c:pt idx="126">
                  <c:v>3357</c:v>
                </c:pt>
                <c:pt idx="127">
                  <c:v>3358</c:v>
                </c:pt>
                <c:pt idx="128">
                  <c:v>3359</c:v>
                </c:pt>
                <c:pt idx="129">
                  <c:v>3360</c:v>
                </c:pt>
                <c:pt idx="130">
                  <c:v>3361</c:v>
                </c:pt>
                <c:pt idx="131">
                  <c:v>3362</c:v>
                </c:pt>
                <c:pt idx="132">
                  <c:v>3363</c:v>
                </c:pt>
                <c:pt idx="133">
                  <c:v>3364</c:v>
                </c:pt>
                <c:pt idx="134">
                  <c:v>3365</c:v>
                </c:pt>
                <c:pt idx="135">
                  <c:v>3366</c:v>
                </c:pt>
                <c:pt idx="136">
                  <c:v>3367</c:v>
                </c:pt>
                <c:pt idx="137">
                  <c:v>3368</c:v>
                </c:pt>
                <c:pt idx="138">
                  <c:v>3369</c:v>
                </c:pt>
                <c:pt idx="139">
                  <c:v>3370</c:v>
                </c:pt>
                <c:pt idx="140">
                  <c:v>3371</c:v>
                </c:pt>
                <c:pt idx="141">
                  <c:v>3372</c:v>
                </c:pt>
                <c:pt idx="142">
                  <c:v>3373</c:v>
                </c:pt>
                <c:pt idx="143">
                  <c:v>3374</c:v>
                </c:pt>
                <c:pt idx="144">
                  <c:v>3375</c:v>
                </c:pt>
                <c:pt idx="145">
                  <c:v>3376</c:v>
                </c:pt>
                <c:pt idx="146">
                  <c:v>3377</c:v>
                </c:pt>
                <c:pt idx="147">
                  <c:v>3378</c:v>
                </c:pt>
                <c:pt idx="148">
                  <c:v>3379</c:v>
                </c:pt>
                <c:pt idx="149">
                  <c:v>3380</c:v>
                </c:pt>
                <c:pt idx="150">
                  <c:v>3381</c:v>
                </c:pt>
                <c:pt idx="151">
                  <c:v>3382</c:v>
                </c:pt>
                <c:pt idx="152">
                  <c:v>3383</c:v>
                </c:pt>
                <c:pt idx="153">
                  <c:v>3384</c:v>
                </c:pt>
                <c:pt idx="154">
                  <c:v>3385</c:v>
                </c:pt>
                <c:pt idx="155">
                  <c:v>3386</c:v>
                </c:pt>
                <c:pt idx="156">
                  <c:v>3387</c:v>
                </c:pt>
                <c:pt idx="157">
                  <c:v>3388</c:v>
                </c:pt>
                <c:pt idx="158">
                  <c:v>3389</c:v>
                </c:pt>
                <c:pt idx="159">
                  <c:v>3390</c:v>
                </c:pt>
                <c:pt idx="160">
                  <c:v>3391</c:v>
                </c:pt>
                <c:pt idx="161">
                  <c:v>3392</c:v>
                </c:pt>
                <c:pt idx="162">
                  <c:v>3393</c:v>
                </c:pt>
                <c:pt idx="163">
                  <c:v>3394</c:v>
                </c:pt>
                <c:pt idx="164">
                  <c:v>3395</c:v>
                </c:pt>
                <c:pt idx="165">
                  <c:v>3396</c:v>
                </c:pt>
                <c:pt idx="166">
                  <c:v>3397</c:v>
                </c:pt>
                <c:pt idx="167">
                  <c:v>3398</c:v>
                </c:pt>
                <c:pt idx="168">
                  <c:v>3399</c:v>
                </c:pt>
                <c:pt idx="169">
                  <c:v>3400</c:v>
                </c:pt>
                <c:pt idx="170">
                  <c:v>3401</c:v>
                </c:pt>
                <c:pt idx="171">
                  <c:v>3402</c:v>
                </c:pt>
                <c:pt idx="172">
                  <c:v>3403</c:v>
                </c:pt>
                <c:pt idx="173">
                  <c:v>3404</c:v>
                </c:pt>
                <c:pt idx="174">
                  <c:v>3405</c:v>
                </c:pt>
                <c:pt idx="175">
                  <c:v>3406</c:v>
                </c:pt>
                <c:pt idx="176">
                  <c:v>3407</c:v>
                </c:pt>
                <c:pt idx="177">
                  <c:v>3408</c:v>
                </c:pt>
                <c:pt idx="178">
                  <c:v>3409</c:v>
                </c:pt>
                <c:pt idx="179">
                  <c:v>3410</c:v>
                </c:pt>
                <c:pt idx="180">
                  <c:v>3411</c:v>
                </c:pt>
                <c:pt idx="181">
                  <c:v>3412</c:v>
                </c:pt>
                <c:pt idx="182">
                  <c:v>3413</c:v>
                </c:pt>
                <c:pt idx="183">
                  <c:v>3414</c:v>
                </c:pt>
                <c:pt idx="184">
                  <c:v>3415</c:v>
                </c:pt>
                <c:pt idx="185">
                  <c:v>3416</c:v>
                </c:pt>
                <c:pt idx="186">
                  <c:v>3417</c:v>
                </c:pt>
                <c:pt idx="187">
                  <c:v>3418</c:v>
                </c:pt>
                <c:pt idx="188">
                  <c:v>3419</c:v>
                </c:pt>
                <c:pt idx="189">
                  <c:v>3420</c:v>
                </c:pt>
                <c:pt idx="190">
                  <c:v>3421</c:v>
                </c:pt>
                <c:pt idx="191">
                  <c:v>3422</c:v>
                </c:pt>
                <c:pt idx="192">
                  <c:v>3423</c:v>
                </c:pt>
                <c:pt idx="193">
                  <c:v>3424</c:v>
                </c:pt>
                <c:pt idx="194">
                  <c:v>3425</c:v>
                </c:pt>
                <c:pt idx="195">
                  <c:v>3426</c:v>
                </c:pt>
                <c:pt idx="196">
                  <c:v>3427</c:v>
                </c:pt>
                <c:pt idx="197">
                  <c:v>3428</c:v>
                </c:pt>
                <c:pt idx="198">
                  <c:v>3429</c:v>
                </c:pt>
                <c:pt idx="199">
                  <c:v>3430</c:v>
                </c:pt>
                <c:pt idx="200">
                  <c:v>3431</c:v>
                </c:pt>
                <c:pt idx="201">
                  <c:v>3432</c:v>
                </c:pt>
                <c:pt idx="202">
                  <c:v>3433</c:v>
                </c:pt>
                <c:pt idx="203">
                  <c:v>3434</c:v>
                </c:pt>
                <c:pt idx="204">
                  <c:v>3435</c:v>
                </c:pt>
                <c:pt idx="205">
                  <c:v>3436</c:v>
                </c:pt>
                <c:pt idx="206">
                  <c:v>3437</c:v>
                </c:pt>
                <c:pt idx="207">
                  <c:v>3438</c:v>
                </c:pt>
                <c:pt idx="208">
                  <c:v>3439</c:v>
                </c:pt>
                <c:pt idx="209">
                  <c:v>3440</c:v>
                </c:pt>
                <c:pt idx="210">
                  <c:v>3441</c:v>
                </c:pt>
                <c:pt idx="211">
                  <c:v>3442</c:v>
                </c:pt>
                <c:pt idx="212">
                  <c:v>3443</c:v>
                </c:pt>
                <c:pt idx="213">
                  <c:v>3444</c:v>
                </c:pt>
                <c:pt idx="214">
                  <c:v>3445</c:v>
                </c:pt>
                <c:pt idx="215">
                  <c:v>3446</c:v>
                </c:pt>
                <c:pt idx="216">
                  <c:v>3447</c:v>
                </c:pt>
                <c:pt idx="217">
                  <c:v>3448</c:v>
                </c:pt>
                <c:pt idx="218">
                  <c:v>3449</c:v>
                </c:pt>
                <c:pt idx="219">
                  <c:v>3450</c:v>
                </c:pt>
                <c:pt idx="220">
                  <c:v>3451</c:v>
                </c:pt>
                <c:pt idx="221">
                  <c:v>3452</c:v>
                </c:pt>
                <c:pt idx="222">
                  <c:v>3453</c:v>
                </c:pt>
                <c:pt idx="223">
                  <c:v>3454</c:v>
                </c:pt>
                <c:pt idx="224">
                  <c:v>3455</c:v>
                </c:pt>
                <c:pt idx="225">
                  <c:v>3456</c:v>
                </c:pt>
                <c:pt idx="226">
                  <c:v>3457</c:v>
                </c:pt>
                <c:pt idx="227">
                  <c:v>3458</c:v>
                </c:pt>
                <c:pt idx="228">
                  <c:v>3459</c:v>
                </c:pt>
                <c:pt idx="229">
                  <c:v>3460</c:v>
                </c:pt>
                <c:pt idx="230">
                  <c:v>3461</c:v>
                </c:pt>
                <c:pt idx="231">
                  <c:v>3462</c:v>
                </c:pt>
              </c:numCache>
            </c:numRef>
          </c:xVal>
          <c:yVal>
            <c:numRef>
              <c:f>Graph!$C$3233:$C$3462</c:f>
              <c:numCache>
                <c:formatCode>General</c:formatCode>
                <c:ptCount val="2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E7-482D-87EF-5F7B8588096A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Graph!$A$3232:$A$3463</c:f>
              <c:numCache>
                <c:formatCode>General</c:formatCode>
                <c:ptCount val="232"/>
                <c:pt idx="0">
                  <c:v>3231</c:v>
                </c:pt>
                <c:pt idx="1">
                  <c:v>3232</c:v>
                </c:pt>
                <c:pt idx="2">
                  <c:v>3233</c:v>
                </c:pt>
                <c:pt idx="3">
                  <c:v>3234</c:v>
                </c:pt>
                <c:pt idx="4">
                  <c:v>3235</c:v>
                </c:pt>
                <c:pt idx="5">
                  <c:v>3236</c:v>
                </c:pt>
                <c:pt idx="6">
                  <c:v>3237</c:v>
                </c:pt>
                <c:pt idx="7">
                  <c:v>3238</c:v>
                </c:pt>
                <c:pt idx="8">
                  <c:v>3239</c:v>
                </c:pt>
                <c:pt idx="9">
                  <c:v>3240</c:v>
                </c:pt>
                <c:pt idx="10">
                  <c:v>3241</c:v>
                </c:pt>
                <c:pt idx="11">
                  <c:v>3242</c:v>
                </c:pt>
                <c:pt idx="12">
                  <c:v>3243</c:v>
                </c:pt>
                <c:pt idx="13">
                  <c:v>3244</c:v>
                </c:pt>
                <c:pt idx="14">
                  <c:v>3245</c:v>
                </c:pt>
                <c:pt idx="15">
                  <c:v>3246</c:v>
                </c:pt>
                <c:pt idx="16">
                  <c:v>3247</c:v>
                </c:pt>
                <c:pt idx="17">
                  <c:v>3248</c:v>
                </c:pt>
                <c:pt idx="18">
                  <c:v>3249</c:v>
                </c:pt>
                <c:pt idx="19">
                  <c:v>3250</c:v>
                </c:pt>
                <c:pt idx="20">
                  <c:v>3251</c:v>
                </c:pt>
                <c:pt idx="21">
                  <c:v>3252</c:v>
                </c:pt>
                <c:pt idx="22">
                  <c:v>3253</c:v>
                </c:pt>
                <c:pt idx="23">
                  <c:v>3254</c:v>
                </c:pt>
                <c:pt idx="24">
                  <c:v>3255</c:v>
                </c:pt>
                <c:pt idx="25">
                  <c:v>3256</c:v>
                </c:pt>
                <c:pt idx="26">
                  <c:v>3257</c:v>
                </c:pt>
                <c:pt idx="27">
                  <c:v>3258</c:v>
                </c:pt>
                <c:pt idx="28">
                  <c:v>3259</c:v>
                </c:pt>
                <c:pt idx="29">
                  <c:v>3260</c:v>
                </c:pt>
                <c:pt idx="30">
                  <c:v>3261</c:v>
                </c:pt>
                <c:pt idx="31">
                  <c:v>3262</c:v>
                </c:pt>
                <c:pt idx="32">
                  <c:v>3263</c:v>
                </c:pt>
                <c:pt idx="33">
                  <c:v>3264</c:v>
                </c:pt>
                <c:pt idx="34">
                  <c:v>3265</c:v>
                </c:pt>
                <c:pt idx="35">
                  <c:v>3266</c:v>
                </c:pt>
                <c:pt idx="36">
                  <c:v>3267</c:v>
                </c:pt>
                <c:pt idx="37">
                  <c:v>3268</c:v>
                </c:pt>
                <c:pt idx="38">
                  <c:v>3269</c:v>
                </c:pt>
                <c:pt idx="39">
                  <c:v>3270</c:v>
                </c:pt>
                <c:pt idx="40">
                  <c:v>3271</c:v>
                </c:pt>
                <c:pt idx="41">
                  <c:v>3272</c:v>
                </c:pt>
                <c:pt idx="42">
                  <c:v>3273</c:v>
                </c:pt>
                <c:pt idx="43">
                  <c:v>3274</c:v>
                </c:pt>
                <c:pt idx="44">
                  <c:v>3275</c:v>
                </c:pt>
                <c:pt idx="45">
                  <c:v>3276</c:v>
                </c:pt>
                <c:pt idx="46">
                  <c:v>3277</c:v>
                </c:pt>
                <c:pt idx="47">
                  <c:v>3278</c:v>
                </c:pt>
                <c:pt idx="48">
                  <c:v>3279</c:v>
                </c:pt>
                <c:pt idx="49">
                  <c:v>3280</c:v>
                </c:pt>
                <c:pt idx="50">
                  <c:v>3281</c:v>
                </c:pt>
                <c:pt idx="51">
                  <c:v>3282</c:v>
                </c:pt>
                <c:pt idx="52">
                  <c:v>3283</c:v>
                </c:pt>
                <c:pt idx="53">
                  <c:v>3284</c:v>
                </c:pt>
                <c:pt idx="54">
                  <c:v>3285</c:v>
                </c:pt>
                <c:pt idx="55">
                  <c:v>3286</c:v>
                </c:pt>
                <c:pt idx="56">
                  <c:v>3287</c:v>
                </c:pt>
                <c:pt idx="57">
                  <c:v>3288</c:v>
                </c:pt>
                <c:pt idx="58">
                  <c:v>3289</c:v>
                </c:pt>
                <c:pt idx="59">
                  <c:v>3290</c:v>
                </c:pt>
                <c:pt idx="60">
                  <c:v>3291</c:v>
                </c:pt>
                <c:pt idx="61">
                  <c:v>3292</c:v>
                </c:pt>
                <c:pt idx="62">
                  <c:v>3293</c:v>
                </c:pt>
                <c:pt idx="63">
                  <c:v>3294</c:v>
                </c:pt>
                <c:pt idx="64">
                  <c:v>3295</c:v>
                </c:pt>
                <c:pt idx="65">
                  <c:v>3296</c:v>
                </c:pt>
                <c:pt idx="66">
                  <c:v>3297</c:v>
                </c:pt>
                <c:pt idx="67">
                  <c:v>3298</c:v>
                </c:pt>
                <c:pt idx="68">
                  <c:v>3299</c:v>
                </c:pt>
                <c:pt idx="69">
                  <c:v>3300</c:v>
                </c:pt>
                <c:pt idx="70">
                  <c:v>3301</c:v>
                </c:pt>
                <c:pt idx="71">
                  <c:v>3302</c:v>
                </c:pt>
                <c:pt idx="72">
                  <c:v>3303</c:v>
                </c:pt>
                <c:pt idx="73">
                  <c:v>3304</c:v>
                </c:pt>
                <c:pt idx="74">
                  <c:v>3305</c:v>
                </c:pt>
                <c:pt idx="75">
                  <c:v>3306</c:v>
                </c:pt>
                <c:pt idx="76">
                  <c:v>3307</c:v>
                </c:pt>
                <c:pt idx="77">
                  <c:v>3308</c:v>
                </c:pt>
                <c:pt idx="78">
                  <c:v>3309</c:v>
                </c:pt>
                <c:pt idx="79">
                  <c:v>3310</c:v>
                </c:pt>
                <c:pt idx="80">
                  <c:v>3311</c:v>
                </c:pt>
                <c:pt idx="81">
                  <c:v>3312</c:v>
                </c:pt>
                <c:pt idx="82">
                  <c:v>3313</c:v>
                </c:pt>
                <c:pt idx="83">
                  <c:v>3314</c:v>
                </c:pt>
                <c:pt idx="84">
                  <c:v>3315</c:v>
                </c:pt>
                <c:pt idx="85">
                  <c:v>3316</c:v>
                </c:pt>
                <c:pt idx="86">
                  <c:v>3317</c:v>
                </c:pt>
                <c:pt idx="87">
                  <c:v>3318</c:v>
                </c:pt>
                <c:pt idx="88">
                  <c:v>3319</c:v>
                </c:pt>
                <c:pt idx="89">
                  <c:v>3320</c:v>
                </c:pt>
                <c:pt idx="90">
                  <c:v>3321</c:v>
                </c:pt>
                <c:pt idx="91">
                  <c:v>3322</c:v>
                </c:pt>
                <c:pt idx="92">
                  <c:v>3323</c:v>
                </c:pt>
                <c:pt idx="93">
                  <c:v>3324</c:v>
                </c:pt>
                <c:pt idx="94">
                  <c:v>3325</c:v>
                </c:pt>
                <c:pt idx="95">
                  <c:v>3326</c:v>
                </c:pt>
                <c:pt idx="96">
                  <c:v>3327</c:v>
                </c:pt>
                <c:pt idx="97">
                  <c:v>3328</c:v>
                </c:pt>
                <c:pt idx="98">
                  <c:v>3329</c:v>
                </c:pt>
                <c:pt idx="99">
                  <c:v>3330</c:v>
                </c:pt>
                <c:pt idx="100">
                  <c:v>3331</c:v>
                </c:pt>
                <c:pt idx="101">
                  <c:v>3332</c:v>
                </c:pt>
                <c:pt idx="102">
                  <c:v>3333</c:v>
                </c:pt>
                <c:pt idx="103">
                  <c:v>3334</c:v>
                </c:pt>
                <c:pt idx="104">
                  <c:v>3335</c:v>
                </c:pt>
                <c:pt idx="105">
                  <c:v>3336</c:v>
                </c:pt>
                <c:pt idx="106">
                  <c:v>3337</c:v>
                </c:pt>
                <c:pt idx="107">
                  <c:v>3338</c:v>
                </c:pt>
                <c:pt idx="108">
                  <c:v>3339</c:v>
                </c:pt>
                <c:pt idx="109">
                  <c:v>3340</c:v>
                </c:pt>
                <c:pt idx="110">
                  <c:v>3341</c:v>
                </c:pt>
                <c:pt idx="111">
                  <c:v>3342</c:v>
                </c:pt>
                <c:pt idx="112">
                  <c:v>3343</c:v>
                </c:pt>
                <c:pt idx="113">
                  <c:v>3344</c:v>
                </c:pt>
                <c:pt idx="114">
                  <c:v>3345</c:v>
                </c:pt>
                <c:pt idx="115">
                  <c:v>3346</c:v>
                </c:pt>
                <c:pt idx="116">
                  <c:v>3347</c:v>
                </c:pt>
                <c:pt idx="117">
                  <c:v>3348</c:v>
                </c:pt>
                <c:pt idx="118">
                  <c:v>3349</c:v>
                </c:pt>
                <c:pt idx="119">
                  <c:v>3350</c:v>
                </c:pt>
                <c:pt idx="120">
                  <c:v>3351</c:v>
                </c:pt>
                <c:pt idx="121">
                  <c:v>3352</c:v>
                </c:pt>
                <c:pt idx="122">
                  <c:v>3353</c:v>
                </c:pt>
                <c:pt idx="123">
                  <c:v>3354</c:v>
                </c:pt>
                <c:pt idx="124">
                  <c:v>3355</c:v>
                </c:pt>
                <c:pt idx="125">
                  <c:v>3356</c:v>
                </c:pt>
                <c:pt idx="126">
                  <c:v>3357</c:v>
                </c:pt>
                <c:pt idx="127">
                  <c:v>3358</c:v>
                </c:pt>
                <c:pt idx="128">
                  <c:v>3359</c:v>
                </c:pt>
                <c:pt idx="129">
                  <c:v>3360</c:v>
                </c:pt>
                <c:pt idx="130">
                  <c:v>3361</c:v>
                </c:pt>
                <c:pt idx="131">
                  <c:v>3362</c:v>
                </c:pt>
                <c:pt idx="132">
                  <c:v>3363</c:v>
                </c:pt>
                <c:pt idx="133">
                  <c:v>3364</c:v>
                </c:pt>
                <c:pt idx="134">
                  <c:v>3365</c:v>
                </c:pt>
                <c:pt idx="135">
                  <c:v>3366</c:v>
                </c:pt>
                <c:pt idx="136">
                  <c:v>3367</c:v>
                </c:pt>
                <c:pt idx="137">
                  <c:v>3368</c:v>
                </c:pt>
                <c:pt idx="138">
                  <c:v>3369</c:v>
                </c:pt>
                <c:pt idx="139">
                  <c:v>3370</c:v>
                </c:pt>
                <c:pt idx="140">
                  <c:v>3371</c:v>
                </c:pt>
                <c:pt idx="141">
                  <c:v>3372</c:v>
                </c:pt>
                <c:pt idx="142">
                  <c:v>3373</c:v>
                </c:pt>
                <c:pt idx="143">
                  <c:v>3374</c:v>
                </c:pt>
                <c:pt idx="144">
                  <c:v>3375</c:v>
                </c:pt>
                <c:pt idx="145">
                  <c:v>3376</c:v>
                </c:pt>
                <c:pt idx="146">
                  <c:v>3377</c:v>
                </c:pt>
                <c:pt idx="147">
                  <c:v>3378</c:v>
                </c:pt>
                <c:pt idx="148">
                  <c:v>3379</c:v>
                </c:pt>
                <c:pt idx="149">
                  <c:v>3380</c:v>
                </c:pt>
                <c:pt idx="150">
                  <c:v>3381</c:v>
                </c:pt>
                <c:pt idx="151">
                  <c:v>3382</c:v>
                </c:pt>
                <c:pt idx="152">
                  <c:v>3383</c:v>
                </c:pt>
                <c:pt idx="153">
                  <c:v>3384</c:v>
                </c:pt>
                <c:pt idx="154">
                  <c:v>3385</c:v>
                </c:pt>
                <c:pt idx="155">
                  <c:v>3386</c:v>
                </c:pt>
                <c:pt idx="156">
                  <c:v>3387</c:v>
                </c:pt>
                <c:pt idx="157">
                  <c:v>3388</c:v>
                </c:pt>
                <c:pt idx="158">
                  <c:v>3389</c:v>
                </c:pt>
                <c:pt idx="159">
                  <c:v>3390</c:v>
                </c:pt>
                <c:pt idx="160">
                  <c:v>3391</c:v>
                </c:pt>
                <c:pt idx="161">
                  <c:v>3392</c:v>
                </c:pt>
                <c:pt idx="162">
                  <c:v>3393</c:v>
                </c:pt>
                <c:pt idx="163">
                  <c:v>3394</c:v>
                </c:pt>
                <c:pt idx="164">
                  <c:v>3395</c:v>
                </c:pt>
                <c:pt idx="165">
                  <c:v>3396</c:v>
                </c:pt>
                <c:pt idx="166">
                  <c:v>3397</c:v>
                </c:pt>
                <c:pt idx="167">
                  <c:v>3398</c:v>
                </c:pt>
                <c:pt idx="168">
                  <c:v>3399</c:v>
                </c:pt>
                <c:pt idx="169">
                  <c:v>3400</c:v>
                </c:pt>
                <c:pt idx="170">
                  <c:v>3401</c:v>
                </c:pt>
                <c:pt idx="171">
                  <c:v>3402</c:v>
                </c:pt>
                <c:pt idx="172">
                  <c:v>3403</c:v>
                </c:pt>
                <c:pt idx="173">
                  <c:v>3404</c:v>
                </c:pt>
                <c:pt idx="174">
                  <c:v>3405</c:v>
                </c:pt>
                <c:pt idx="175">
                  <c:v>3406</c:v>
                </c:pt>
                <c:pt idx="176">
                  <c:v>3407</c:v>
                </c:pt>
                <c:pt idx="177">
                  <c:v>3408</c:v>
                </c:pt>
                <c:pt idx="178">
                  <c:v>3409</c:v>
                </c:pt>
                <c:pt idx="179">
                  <c:v>3410</c:v>
                </c:pt>
                <c:pt idx="180">
                  <c:v>3411</c:v>
                </c:pt>
                <c:pt idx="181">
                  <c:v>3412</c:v>
                </c:pt>
                <c:pt idx="182">
                  <c:v>3413</c:v>
                </c:pt>
                <c:pt idx="183">
                  <c:v>3414</c:v>
                </c:pt>
                <c:pt idx="184">
                  <c:v>3415</c:v>
                </c:pt>
                <c:pt idx="185">
                  <c:v>3416</c:v>
                </c:pt>
                <c:pt idx="186">
                  <c:v>3417</c:v>
                </c:pt>
                <c:pt idx="187">
                  <c:v>3418</c:v>
                </c:pt>
                <c:pt idx="188">
                  <c:v>3419</c:v>
                </c:pt>
                <c:pt idx="189">
                  <c:v>3420</c:v>
                </c:pt>
                <c:pt idx="190">
                  <c:v>3421</c:v>
                </c:pt>
                <c:pt idx="191">
                  <c:v>3422</c:v>
                </c:pt>
                <c:pt idx="192">
                  <c:v>3423</c:v>
                </c:pt>
                <c:pt idx="193">
                  <c:v>3424</c:v>
                </c:pt>
                <c:pt idx="194">
                  <c:v>3425</c:v>
                </c:pt>
                <c:pt idx="195">
                  <c:v>3426</c:v>
                </c:pt>
                <c:pt idx="196">
                  <c:v>3427</c:v>
                </c:pt>
                <c:pt idx="197">
                  <c:v>3428</c:v>
                </c:pt>
                <c:pt idx="198">
                  <c:v>3429</c:v>
                </c:pt>
                <c:pt idx="199">
                  <c:v>3430</c:v>
                </c:pt>
                <c:pt idx="200">
                  <c:v>3431</c:v>
                </c:pt>
                <c:pt idx="201">
                  <c:v>3432</c:v>
                </c:pt>
                <c:pt idx="202">
                  <c:v>3433</c:v>
                </c:pt>
                <c:pt idx="203">
                  <c:v>3434</c:v>
                </c:pt>
                <c:pt idx="204">
                  <c:v>3435</c:v>
                </c:pt>
                <c:pt idx="205">
                  <c:v>3436</c:v>
                </c:pt>
                <c:pt idx="206">
                  <c:v>3437</c:v>
                </c:pt>
                <c:pt idx="207">
                  <c:v>3438</c:v>
                </c:pt>
                <c:pt idx="208">
                  <c:v>3439</c:v>
                </c:pt>
                <c:pt idx="209">
                  <c:v>3440</c:v>
                </c:pt>
                <c:pt idx="210">
                  <c:v>3441</c:v>
                </c:pt>
                <c:pt idx="211">
                  <c:v>3442</c:v>
                </c:pt>
                <c:pt idx="212">
                  <c:v>3443</c:v>
                </c:pt>
                <c:pt idx="213">
                  <c:v>3444</c:v>
                </c:pt>
                <c:pt idx="214">
                  <c:v>3445</c:v>
                </c:pt>
                <c:pt idx="215">
                  <c:v>3446</c:v>
                </c:pt>
                <c:pt idx="216">
                  <c:v>3447</c:v>
                </c:pt>
                <c:pt idx="217">
                  <c:v>3448</c:v>
                </c:pt>
                <c:pt idx="218">
                  <c:v>3449</c:v>
                </c:pt>
                <c:pt idx="219">
                  <c:v>3450</c:v>
                </c:pt>
                <c:pt idx="220">
                  <c:v>3451</c:v>
                </c:pt>
                <c:pt idx="221">
                  <c:v>3452</c:v>
                </c:pt>
                <c:pt idx="222">
                  <c:v>3453</c:v>
                </c:pt>
                <c:pt idx="223">
                  <c:v>3454</c:v>
                </c:pt>
                <c:pt idx="224">
                  <c:v>3455</c:v>
                </c:pt>
                <c:pt idx="225">
                  <c:v>3456</c:v>
                </c:pt>
                <c:pt idx="226">
                  <c:v>3457</c:v>
                </c:pt>
                <c:pt idx="227">
                  <c:v>3458</c:v>
                </c:pt>
                <c:pt idx="228">
                  <c:v>3459</c:v>
                </c:pt>
                <c:pt idx="229">
                  <c:v>3460</c:v>
                </c:pt>
                <c:pt idx="230">
                  <c:v>3461</c:v>
                </c:pt>
                <c:pt idx="231">
                  <c:v>3462</c:v>
                </c:pt>
              </c:numCache>
            </c:numRef>
          </c:xVal>
          <c:yVal>
            <c:numRef>
              <c:f>Graph!$E$3233:$E$3462</c:f>
              <c:numCache>
                <c:formatCode>General</c:formatCode>
                <c:ptCount val="230"/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E7-482D-87EF-5F7B8588096A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Graph!$A$3232:$A$3463</c:f>
              <c:numCache>
                <c:formatCode>General</c:formatCode>
                <c:ptCount val="232"/>
                <c:pt idx="0">
                  <c:v>3231</c:v>
                </c:pt>
                <c:pt idx="1">
                  <c:v>3232</c:v>
                </c:pt>
                <c:pt idx="2">
                  <c:v>3233</c:v>
                </c:pt>
                <c:pt idx="3">
                  <c:v>3234</c:v>
                </c:pt>
                <c:pt idx="4">
                  <c:v>3235</c:v>
                </c:pt>
                <c:pt idx="5">
                  <c:v>3236</c:v>
                </c:pt>
                <c:pt idx="6">
                  <c:v>3237</c:v>
                </c:pt>
                <c:pt idx="7">
                  <c:v>3238</c:v>
                </c:pt>
                <c:pt idx="8">
                  <c:v>3239</c:v>
                </c:pt>
                <c:pt idx="9">
                  <c:v>3240</c:v>
                </c:pt>
                <c:pt idx="10">
                  <c:v>3241</c:v>
                </c:pt>
                <c:pt idx="11">
                  <c:v>3242</c:v>
                </c:pt>
                <c:pt idx="12">
                  <c:v>3243</c:v>
                </c:pt>
                <c:pt idx="13">
                  <c:v>3244</c:v>
                </c:pt>
                <c:pt idx="14">
                  <c:v>3245</c:v>
                </c:pt>
                <c:pt idx="15">
                  <c:v>3246</c:v>
                </c:pt>
                <c:pt idx="16">
                  <c:v>3247</c:v>
                </c:pt>
                <c:pt idx="17">
                  <c:v>3248</c:v>
                </c:pt>
                <c:pt idx="18">
                  <c:v>3249</c:v>
                </c:pt>
                <c:pt idx="19">
                  <c:v>3250</c:v>
                </c:pt>
                <c:pt idx="20">
                  <c:v>3251</c:v>
                </c:pt>
                <c:pt idx="21">
                  <c:v>3252</c:v>
                </c:pt>
                <c:pt idx="22">
                  <c:v>3253</c:v>
                </c:pt>
                <c:pt idx="23">
                  <c:v>3254</c:v>
                </c:pt>
                <c:pt idx="24">
                  <c:v>3255</c:v>
                </c:pt>
                <c:pt idx="25">
                  <c:v>3256</c:v>
                </c:pt>
                <c:pt idx="26">
                  <c:v>3257</c:v>
                </c:pt>
                <c:pt idx="27">
                  <c:v>3258</c:v>
                </c:pt>
                <c:pt idx="28">
                  <c:v>3259</c:v>
                </c:pt>
                <c:pt idx="29">
                  <c:v>3260</c:v>
                </c:pt>
                <c:pt idx="30">
                  <c:v>3261</c:v>
                </c:pt>
                <c:pt idx="31">
                  <c:v>3262</c:v>
                </c:pt>
                <c:pt idx="32">
                  <c:v>3263</c:v>
                </c:pt>
                <c:pt idx="33">
                  <c:v>3264</c:v>
                </c:pt>
                <c:pt idx="34">
                  <c:v>3265</c:v>
                </c:pt>
                <c:pt idx="35">
                  <c:v>3266</c:v>
                </c:pt>
                <c:pt idx="36">
                  <c:v>3267</c:v>
                </c:pt>
                <c:pt idx="37">
                  <c:v>3268</c:v>
                </c:pt>
                <c:pt idx="38">
                  <c:v>3269</c:v>
                </c:pt>
                <c:pt idx="39">
                  <c:v>3270</c:v>
                </c:pt>
                <c:pt idx="40">
                  <c:v>3271</c:v>
                </c:pt>
                <c:pt idx="41">
                  <c:v>3272</c:v>
                </c:pt>
                <c:pt idx="42">
                  <c:v>3273</c:v>
                </c:pt>
                <c:pt idx="43">
                  <c:v>3274</c:v>
                </c:pt>
                <c:pt idx="44">
                  <c:v>3275</c:v>
                </c:pt>
                <c:pt idx="45">
                  <c:v>3276</c:v>
                </c:pt>
                <c:pt idx="46">
                  <c:v>3277</c:v>
                </c:pt>
                <c:pt idx="47">
                  <c:v>3278</c:v>
                </c:pt>
                <c:pt idx="48">
                  <c:v>3279</c:v>
                </c:pt>
                <c:pt idx="49">
                  <c:v>3280</c:v>
                </c:pt>
                <c:pt idx="50">
                  <c:v>3281</c:v>
                </c:pt>
                <c:pt idx="51">
                  <c:v>3282</c:v>
                </c:pt>
                <c:pt idx="52">
                  <c:v>3283</c:v>
                </c:pt>
                <c:pt idx="53">
                  <c:v>3284</c:v>
                </c:pt>
                <c:pt idx="54">
                  <c:v>3285</c:v>
                </c:pt>
                <c:pt idx="55">
                  <c:v>3286</c:v>
                </c:pt>
                <c:pt idx="56">
                  <c:v>3287</c:v>
                </c:pt>
                <c:pt idx="57">
                  <c:v>3288</c:v>
                </c:pt>
                <c:pt idx="58">
                  <c:v>3289</c:v>
                </c:pt>
                <c:pt idx="59">
                  <c:v>3290</c:v>
                </c:pt>
                <c:pt idx="60">
                  <c:v>3291</c:v>
                </c:pt>
                <c:pt idx="61">
                  <c:v>3292</c:v>
                </c:pt>
                <c:pt idx="62">
                  <c:v>3293</c:v>
                </c:pt>
                <c:pt idx="63">
                  <c:v>3294</c:v>
                </c:pt>
                <c:pt idx="64">
                  <c:v>3295</c:v>
                </c:pt>
                <c:pt idx="65">
                  <c:v>3296</c:v>
                </c:pt>
                <c:pt idx="66">
                  <c:v>3297</c:v>
                </c:pt>
                <c:pt idx="67">
                  <c:v>3298</c:v>
                </c:pt>
                <c:pt idx="68">
                  <c:v>3299</c:v>
                </c:pt>
                <c:pt idx="69">
                  <c:v>3300</c:v>
                </c:pt>
                <c:pt idx="70">
                  <c:v>3301</c:v>
                </c:pt>
                <c:pt idx="71">
                  <c:v>3302</c:v>
                </c:pt>
                <c:pt idx="72">
                  <c:v>3303</c:v>
                </c:pt>
                <c:pt idx="73">
                  <c:v>3304</c:v>
                </c:pt>
                <c:pt idx="74">
                  <c:v>3305</c:v>
                </c:pt>
                <c:pt idx="75">
                  <c:v>3306</c:v>
                </c:pt>
                <c:pt idx="76">
                  <c:v>3307</c:v>
                </c:pt>
                <c:pt idx="77">
                  <c:v>3308</c:v>
                </c:pt>
                <c:pt idx="78">
                  <c:v>3309</c:v>
                </c:pt>
                <c:pt idx="79">
                  <c:v>3310</c:v>
                </c:pt>
                <c:pt idx="80">
                  <c:v>3311</c:v>
                </c:pt>
                <c:pt idx="81">
                  <c:v>3312</c:v>
                </c:pt>
                <c:pt idx="82">
                  <c:v>3313</c:v>
                </c:pt>
                <c:pt idx="83">
                  <c:v>3314</c:v>
                </c:pt>
                <c:pt idx="84">
                  <c:v>3315</c:v>
                </c:pt>
                <c:pt idx="85">
                  <c:v>3316</c:v>
                </c:pt>
                <c:pt idx="86">
                  <c:v>3317</c:v>
                </c:pt>
                <c:pt idx="87">
                  <c:v>3318</c:v>
                </c:pt>
                <c:pt idx="88">
                  <c:v>3319</c:v>
                </c:pt>
                <c:pt idx="89">
                  <c:v>3320</c:v>
                </c:pt>
                <c:pt idx="90">
                  <c:v>3321</c:v>
                </c:pt>
                <c:pt idx="91">
                  <c:v>3322</c:v>
                </c:pt>
                <c:pt idx="92">
                  <c:v>3323</c:v>
                </c:pt>
                <c:pt idx="93">
                  <c:v>3324</c:v>
                </c:pt>
                <c:pt idx="94">
                  <c:v>3325</c:v>
                </c:pt>
                <c:pt idx="95">
                  <c:v>3326</c:v>
                </c:pt>
                <c:pt idx="96">
                  <c:v>3327</c:v>
                </c:pt>
                <c:pt idx="97">
                  <c:v>3328</c:v>
                </c:pt>
                <c:pt idx="98">
                  <c:v>3329</c:v>
                </c:pt>
                <c:pt idx="99">
                  <c:v>3330</c:v>
                </c:pt>
                <c:pt idx="100">
                  <c:v>3331</c:v>
                </c:pt>
                <c:pt idx="101">
                  <c:v>3332</c:v>
                </c:pt>
                <c:pt idx="102">
                  <c:v>3333</c:v>
                </c:pt>
                <c:pt idx="103">
                  <c:v>3334</c:v>
                </c:pt>
                <c:pt idx="104">
                  <c:v>3335</c:v>
                </c:pt>
                <c:pt idx="105">
                  <c:v>3336</c:v>
                </c:pt>
                <c:pt idx="106">
                  <c:v>3337</c:v>
                </c:pt>
                <c:pt idx="107">
                  <c:v>3338</c:v>
                </c:pt>
                <c:pt idx="108">
                  <c:v>3339</c:v>
                </c:pt>
                <c:pt idx="109">
                  <c:v>3340</c:v>
                </c:pt>
                <c:pt idx="110">
                  <c:v>3341</c:v>
                </c:pt>
                <c:pt idx="111">
                  <c:v>3342</c:v>
                </c:pt>
                <c:pt idx="112">
                  <c:v>3343</c:v>
                </c:pt>
                <c:pt idx="113">
                  <c:v>3344</c:v>
                </c:pt>
                <c:pt idx="114">
                  <c:v>3345</c:v>
                </c:pt>
                <c:pt idx="115">
                  <c:v>3346</c:v>
                </c:pt>
                <c:pt idx="116">
                  <c:v>3347</c:v>
                </c:pt>
                <c:pt idx="117">
                  <c:v>3348</c:v>
                </c:pt>
                <c:pt idx="118">
                  <c:v>3349</c:v>
                </c:pt>
                <c:pt idx="119">
                  <c:v>3350</c:v>
                </c:pt>
                <c:pt idx="120">
                  <c:v>3351</c:v>
                </c:pt>
                <c:pt idx="121">
                  <c:v>3352</c:v>
                </c:pt>
                <c:pt idx="122">
                  <c:v>3353</c:v>
                </c:pt>
                <c:pt idx="123">
                  <c:v>3354</c:v>
                </c:pt>
                <c:pt idx="124">
                  <c:v>3355</c:v>
                </c:pt>
                <c:pt idx="125">
                  <c:v>3356</c:v>
                </c:pt>
                <c:pt idx="126">
                  <c:v>3357</c:v>
                </c:pt>
                <c:pt idx="127">
                  <c:v>3358</c:v>
                </c:pt>
                <c:pt idx="128">
                  <c:v>3359</c:v>
                </c:pt>
                <c:pt idx="129">
                  <c:v>3360</c:v>
                </c:pt>
                <c:pt idx="130">
                  <c:v>3361</c:v>
                </c:pt>
                <c:pt idx="131">
                  <c:v>3362</c:v>
                </c:pt>
                <c:pt idx="132">
                  <c:v>3363</c:v>
                </c:pt>
                <c:pt idx="133">
                  <c:v>3364</c:v>
                </c:pt>
                <c:pt idx="134">
                  <c:v>3365</c:v>
                </c:pt>
                <c:pt idx="135">
                  <c:v>3366</c:v>
                </c:pt>
                <c:pt idx="136">
                  <c:v>3367</c:v>
                </c:pt>
                <c:pt idx="137">
                  <c:v>3368</c:v>
                </c:pt>
                <c:pt idx="138">
                  <c:v>3369</c:v>
                </c:pt>
                <c:pt idx="139">
                  <c:v>3370</c:v>
                </c:pt>
                <c:pt idx="140">
                  <c:v>3371</c:v>
                </c:pt>
                <c:pt idx="141">
                  <c:v>3372</c:v>
                </c:pt>
                <c:pt idx="142">
                  <c:v>3373</c:v>
                </c:pt>
                <c:pt idx="143">
                  <c:v>3374</c:v>
                </c:pt>
                <c:pt idx="144">
                  <c:v>3375</c:v>
                </c:pt>
                <c:pt idx="145">
                  <c:v>3376</c:v>
                </c:pt>
                <c:pt idx="146">
                  <c:v>3377</c:v>
                </c:pt>
                <c:pt idx="147">
                  <c:v>3378</c:v>
                </c:pt>
                <c:pt idx="148">
                  <c:v>3379</c:v>
                </c:pt>
                <c:pt idx="149">
                  <c:v>3380</c:v>
                </c:pt>
                <c:pt idx="150">
                  <c:v>3381</c:v>
                </c:pt>
                <c:pt idx="151">
                  <c:v>3382</c:v>
                </c:pt>
                <c:pt idx="152">
                  <c:v>3383</c:v>
                </c:pt>
                <c:pt idx="153">
                  <c:v>3384</c:v>
                </c:pt>
                <c:pt idx="154">
                  <c:v>3385</c:v>
                </c:pt>
                <c:pt idx="155">
                  <c:v>3386</c:v>
                </c:pt>
                <c:pt idx="156">
                  <c:v>3387</c:v>
                </c:pt>
                <c:pt idx="157">
                  <c:v>3388</c:v>
                </c:pt>
                <c:pt idx="158">
                  <c:v>3389</c:v>
                </c:pt>
                <c:pt idx="159">
                  <c:v>3390</c:v>
                </c:pt>
                <c:pt idx="160">
                  <c:v>3391</c:v>
                </c:pt>
                <c:pt idx="161">
                  <c:v>3392</c:v>
                </c:pt>
                <c:pt idx="162">
                  <c:v>3393</c:v>
                </c:pt>
                <c:pt idx="163">
                  <c:v>3394</c:v>
                </c:pt>
                <c:pt idx="164">
                  <c:v>3395</c:v>
                </c:pt>
                <c:pt idx="165">
                  <c:v>3396</c:v>
                </c:pt>
                <c:pt idx="166">
                  <c:v>3397</c:v>
                </c:pt>
                <c:pt idx="167">
                  <c:v>3398</c:v>
                </c:pt>
                <c:pt idx="168">
                  <c:v>3399</c:v>
                </c:pt>
                <c:pt idx="169">
                  <c:v>3400</c:v>
                </c:pt>
                <c:pt idx="170">
                  <c:v>3401</c:v>
                </c:pt>
                <c:pt idx="171">
                  <c:v>3402</c:v>
                </c:pt>
                <c:pt idx="172">
                  <c:v>3403</c:v>
                </c:pt>
                <c:pt idx="173">
                  <c:v>3404</c:v>
                </c:pt>
                <c:pt idx="174">
                  <c:v>3405</c:v>
                </c:pt>
                <c:pt idx="175">
                  <c:v>3406</c:v>
                </c:pt>
                <c:pt idx="176">
                  <c:v>3407</c:v>
                </c:pt>
                <c:pt idx="177">
                  <c:v>3408</c:v>
                </c:pt>
                <c:pt idx="178">
                  <c:v>3409</c:v>
                </c:pt>
                <c:pt idx="179">
                  <c:v>3410</c:v>
                </c:pt>
                <c:pt idx="180">
                  <c:v>3411</c:v>
                </c:pt>
                <c:pt idx="181">
                  <c:v>3412</c:v>
                </c:pt>
                <c:pt idx="182">
                  <c:v>3413</c:v>
                </c:pt>
                <c:pt idx="183">
                  <c:v>3414</c:v>
                </c:pt>
                <c:pt idx="184">
                  <c:v>3415</c:v>
                </c:pt>
                <c:pt idx="185">
                  <c:v>3416</c:v>
                </c:pt>
                <c:pt idx="186">
                  <c:v>3417</c:v>
                </c:pt>
                <c:pt idx="187">
                  <c:v>3418</c:v>
                </c:pt>
                <c:pt idx="188">
                  <c:v>3419</c:v>
                </c:pt>
                <c:pt idx="189">
                  <c:v>3420</c:v>
                </c:pt>
                <c:pt idx="190">
                  <c:v>3421</c:v>
                </c:pt>
                <c:pt idx="191">
                  <c:v>3422</c:v>
                </c:pt>
                <c:pt idx="192">
                  <c:v>3423</c:v>
                </c:pt>
                <c:pt idx="193">
                  <c:v>3424</c:v>
                </c:pt>
                <c:pt idx="194">
                  <c:v>3425</c:v>
                </c:pt>
                <c:pt idx="195">
                  <c:v>3426</c:v>
                </c:pt>
                <c:pt idx="196">
                  <c:v>3427</c:v>
                </c:pt>
                <c:pt idx="197">
                  <c:v>3428</c:v>
                </c:pt>
                <c:pt idx="198">
                  <c:v>3429</c:v>
                </c:pt>
                <c:pt idx="199">
                  <c:v>3430</c:v>
                </c:pt>
                <c:pt idx="200">
                  <c:v>3431</c:v>
                </c:pt>
                <c:pt idx="201">
                  <c:v>3432</c:v>
                </c:pt>
                <c:pt idx="202">
                  <c:v>3433</c:v>
                </c:pt>
                <c:pt idx="203">
                  <c:v>3434</c:v>
                </c:pt>
                <c:pt idx="204">
                  <c:v>3435</c:v>
                </c:pt>
                <c:pt idx="205">
                  <c:v>3436</c:v>
                </c:pt>
                <c:pt idx="206">
                  <c:v>3437</c:v>
                </c:pt>
                <c:pt idx="207">
                  <c:v>3438</c:v>
                </c:pt>
                <c:pt idx="208">
                  <c:v>3439</c:v>
                </c:pt>
                <c:pt idx="209">
                  <c:v>3440</c:v>
                </c:pt>
                <c:pt idx="210">
                  <c:v>3441</c:v>
                </c:pt>
                <c:pt idx="211">
                  <c:v>3442</c:v>
                </c:pt>
                <c:pt idx="212">
                  <c:v>3443</c:v>
                </c:pt>
                <c:pt idx="213">
                  <c:v>3444</c:v>
                </c:pt>
                <c:pt idx="214">
                  <c:v>3445</c:v>
                </c:pt>
                <c:pt idx="215">
                  <c:v>3446</c:v>
                </c:pt>
                <c:pt idx="216">
                  <c:v>3447</c:v>
                </c:pt>
                <c:pt idx="217">
                  <c:v>3448</c:v>
                </c:pt>
                <c:pt idx="218">
                  <c:v>3449</c:v>
                </c:pt>
                <c:pt idx="219">
                  <c:v>3450</c:v>
                </c:pt>
                <c:pt idx="220">
                  <c:v>3451</c:v>
                </c:pt>
                <c:pt idx="221">
                  <c:v>3452</c:v>
                </c:pt>
                <c:pt idx="222">
                  <c:v>3453</c:v>
                </c:pt>
                <c:pt idx="223">
                  <c:v>3454</c:v>
                </c:pt>
                <c:pt idx="224">
                  <c:v>3455</c:v>
                </c:pt>
                <c:pt idx="225">
                  <c:v>3456</c:v>
                </c:pt>
                <c:pt idx="226">
                  <c:v>3457</c:v>
                </c:pt>
                <c:pt idx="227">
                  <c:v>3458</c:v>
                </c:pt>
                <c:pt idx="228">
                  <c:v>3459</c:v>
                </c:pt>
                <c:pt idx="229">
                  <c:v>3460</c:v>
                </c:pt>
                <c:pt idx="230">
                  <c:v>3461</c:v>
                </c:pt>
                <c:pt idx="231">
                  <c:v>3462</c:v>
                </c:pt>
              </c:numCache>
            </c:numRef>
          </c:xVal>
          <c:yVal>
            <c:numRef>
              <c:f>Graph!$G$3233:$G$3462</c:f>
              <c:numCache>
                <c:formatCode>General</c:formatCode>
                <c:ptCount val="2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E7-482D-87EF-5F7B8588096A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Graph!$A$3232:$A$3463</c:f>
              <c:numCache>
                <c:formatCode>General</c:formatCode>
                <c:ptCount val="232"/>
                <c:pt idx="0">
                  <c:v>3231</c:v>
                </c:pt>
                <c:pt idx="1">
                  <c:v>3232</c:v>
                </c:pt>
                <c:pt idx="2">
                  <c:v>3233</c:v>
                </c:pt>
                <c:pt idx="3">
                  <c:v>3234</c:v>
                </c:pt>
                <c:pt idx="4">
                  <c:v>3235</c:v>
                </c:pt>
                <c:pt idx="5">
                  <c:v>3236</c:v>
                </c:pt>
                <c:pt idx="6">
                  <c:v>3237</c:v>
                </c:pt>
                <c:pt idx="7">
                  <c:v>3238</c:v>
                </c:pt>
                <c:pt idx="8">
                  <c:v>3239</c:v>
                </c:pt>
                <c:pt idx="9">
                  <c:v>3240</c:v>
                </c:pt>
                <c:pt idx="10">
                  <c:v>3241</c:v>
                </c:pt>
                <c:pt idx="11">
                  <c:v>3242</c:v>
                </c:pt>
                <c:pt idx="12">
                  <c:v>3243</c:v>
                </c:pt>
                <c:pt idx="13">
                  <c:v>3244</c:v>
                </c:pt>
                <c:pt idx="14">
                  <c:v>3245</c:v>
                </c:pt>
                <c:pt idx="15">
                  <c:v>3246</c:v>
                </c:pt>
                <c:pt idx="16">
                  <c:v>3247</c:v>
                </c:pt>
                <c:pt idx="17">
                  <c:v>3248</c:v>
                </c:pt>
                <c:pt idx="18">
                  <c:v>3249</c:v>
                </c:pt>
                <c:pt idx="19">
                  <c:v>3250</c:v>
                </c:pt>
                <c:pt idx="20">
                  <c:v>3251</c:v>
                </c:pt>
                <c:pt idx="21">
                  <c:v>3252</c:v>
                </c:pt>
                <c:pt idx="22">
                  <c:v>3253</c:v>
                </c:pt>
                <c:pt idx="23">
                  <c:v>3254</c:v>
                </c:pt>
                <c:pt idx="24">
                  <c:v>3255</c:v>
                </c:pt>
                <c:pt idx="25">
                  <c:v>3256</c:v>
                </c:pt>
                <c:pt idx="26">
                  <c:v>3257</c:v>
                </c:pt>
                <c:pt idx="27">
                  <c:v>3258</c:v>
                </c:pt>
                <c:pt idx="28">
                  <c:v>3259</c:v>
                </c:pt>
                <c:pt idx="29">
                  <c:v>3260</c:v>
                </c:pt>
                <c:pt idx="30">
                  <c:v>3261</c:v>
                </c:pt>
                <c:pt idx="31">
                  <c:v>3262</c:v>
                </c:pt>
                <c:pt idx="32">
                  <c:v>3263</c:v>
                </c:pt>
                <c:pt idx="33">
                  <c:v>3264</c:v>
                </c:pt>
                <c:pt idx="34">
                  <c:v>3265</c:v>
                </c:pt>
                <c:pt idx="35">
                  <c:v>3266</c:v>
                </c:pt>
                <c:pt idx="36">
                  <c:v>3267</c:v>
                </c:pt>
                <c:pt idx="37">
                  <c:v>3268</c:v>
                </c:pt>
                <c:pt idx="38">
                  <c:v>3269</c:v>
                </c:pt>
                <c:pt idx="39">
                  <c:v>3270</c:v>
                </c:pt>
                <c:pt idx="40">
                  <c:v>3271</c:v>
                </c:pt>
                <c:pt idx="41">
                  <c:v>3272</c:v>
                </c:pt>
                <c:pt idx="42">
                  <c:v>3273</c:v>
                </c:pt>
                <c:pt idx="43">
                  <c:v>3274</c:v>
                </c:pt>
                <c:pt idx="44">
                  <c:v>3275</c:v>
                </c:pt>
                <c:pt idx="45">
                  <c:v>3276</c:v>
                </c:pt>
                <c:pt idx="46">
                  <c:v>3277</c:v>
                </c:pt>
                <c:pt idx="47">
                  <c:v>3278</c:v>
                </c:pt>
                <c:pt idx="48">
                  <c:v>3279</c:v>
                </c:pt>
                <c:pt idx="49">
                  <c:v>3280</c:v>
                </c:pt>
                <c:pt idx="50">
                  <c:v>3281</c:v>
                </c:pt>
                <c:pt idx="51">
                  <c:v>3282</c:v>
                </c:pt>
                <c:pt idx="52">
                  <c:v>3283</c:v>
                </c:pt>
                <c:pt idx="53">
                  <c:v>3284</c:v>
                </c:pt>
                <c:pt idx="54">
                  <c:v>3285</c:v>
                </c:pt>
                <c:pt idx="55">
                  <c:v>3286</c:v>
                </c:pt>
                <c:pt idx="56">
                  <c:v>3287</c:v>
                </c:pt>
                <c:pt idx="57">
                  <c:v>3288</c:v>
                </c:pt>
                <c:pt idx="58">
                  <c:v>3289</c:v>
                </c:pt>
                <c:pt idx="59">
                  <c:v>3290</c:v>
                </c:pt>
                <c:pt idx="60">
                  <c:v>3291</c:v>
                </c:pt>
                <c:pt idx="61">
                  <c:v>3292</c:v>
                </c:pt>
                <c:pt idx="62">
                  <c:v>3293</c:v>
                </c:pt>
                <c:pt idx="63">
                  <c:v>3294</c:v>
                </c:pt>
                <c:pt idx="64">
                  <c:v>3295</c:v>
                </c:pt>
                <c:pt idx="65">
                  <c:v>3296</c:v>
                </c:pt>
                <c:pt idx="66">
                  <c:v>3297</c:v>
                </c:pt>
                <c:pt idx="67">
                  <c:v>3298</c:v>
                </c:pt>
                <c:pt idx="68">
                  <c:v>3299</c:v>
                </c:pt>
                <c:pt idx="69">
                  <c:v>3300</c:v>
                </c:pt>
                <c:pt idx="70">
                  <c:v>3301</c:v>
                </c:pt>
                <c:pt idx="71">
                  <c:v>3302</c:v>
                </c:pt>
                <c:pt idx="72">
                  <c:v>3303</c:v>
                </c:pt>
                <c:pt idx="73">
                  <c:v>3304</c:v>
                </c:pt>
                <c:pt idx="74">
                  <c:v>3305</c:v>
                </c:pt>
                <c:pt idx="75">
                  <c:v>3306</c:v>
                </c:pt>
                <c:pt idx="76">
                  <c:v>3307</c:v>
                </c:pt>
                <c:pt idx="77">
                  <c:v>3308</c:v>
                </c:pt>
                <c:pt idx="78">
                  <c:v>3309</c:v>
                </c:pt>
                <c:pt idx="79">
                  <c:v>3310</c:v>
                </c:pt>
                <c:pt idx="80">
                  <c:v>3311</c:v>
                </c:pt>
                <c:pt idx="81">
                  <c:v>3312</c:v>
                </c:pt>
                <c:pt idx="82">
                  <c:v>3313</c:v>
                </c:pt>
                <c:pt idx="83">
                  <c:v>3314</c:v>
                </c:pt>
                <c:pt idx="84">
                  <c:v>3315</c:v>
                </c:pt>
                <c:pt idx="85">
                  <c:v>3316</c:v>
                </c:pt>
                <c:pt idx="86">
                  <c:v>3317</c:v>
                </c:pt>
                <c:pt idx="87">
                  <c:v>3318</c:v>
                </c:pt>
                <c:pt idx="88">
                  <c:v>3319</c:v>
                </c:pt>
                <c:pt idx="89">
                  <c:v>3320</c:v>
                </c:pt>
                <c:pt idx="90">
                  <c:v>3321</c:v>
                </c:pt>
                <c:pt idx="91">
                  <c:v>3322</c:v>
                </c:pt>
                <c:pt idx="92">
                  <c:v>3323</c:v>
                </c:pt>
                <c:pt idx="93">
                  <c:v>3324</c:v>
                </c:pt>
                <c:pt idx="94">
                  <c:v>3325</c:v>
                </c:pt>
                <c:pt idx="95">
                  <c:v>3326</c:v>
                </c:pt>
                <c:pt idx="96">
                  <c:v>3327</c:v>
                </c:pt>
                <c:pt idx="97">
                  <c:v>3328</c:v>
                </c:pt>
                <c:pt idx="98">
                  <c:v>3329</c:v>
                </c:pt>
                <c:pt idx="99">
                  <c:v>3330</c:v>
                </c:pt>
                <c:pt idx="100">
                  <c:v>3331</c:v>
                </c:pt>
                <c:pt idx="101">
                  <c:v>3332</c:v>
                </c:pt>
                <c:pt idx="102">
                  <c:v>3333</c:v>
                </c:pt>
                <c:pt idx="103">
                  <c:v>3334</c:v>
                </c:pt>
                <c:pt idx="104">
                  <c:v>3335</c:v>
                </c:pt>
                <c:pt idx="105">
                  <c:v>3336</c:v>
                </c:pt>
                <c:pt idx="106">
                  <c:v>3337</c:v>
                </c:pt>
                <c:pt idx="107">
                  <c:v>3338</c:v>
                </c:pt>
                <c:pt idx="108">
                  <c:v>3339</c:v>
                </c:pt>
                <c:pt idx="109">
                  <c:v>3340</c:v>
                </c:pt>
                <c:pt idx="110">
                  <c:v>3341</c:v>
                </c:pt>
                <c:pt idx="111">
                  <c:v>3342</c:v>
                </c:pt>
                <c:pt idx="112">
                  <c:v>3343</c:v>
                </c:pt>
                <c:pt idx="113">
                  <c:v>3344</c:v>
                </c:pt>
                <c:pt idx="114">
                  <c:v>3345</c:v>
                </c:pt>
                <c:pt idx="115">
                  <c:v>3346</c:v>
                </c:pt>
                <c:pt idx="116">
                  <c:v>3347</c:v>
                </c:pt>
                <c:pt idx="117">
                  <c:v>3348</c:v>
                </c:pt>
                <c:pt idx="118">
                  <c:v>3349</c:v>
                </c:pt>
                <c:pt idx="119">
                  <c:v>3350</c:v>
                </c:pt>
                <c:pt idx="120">
                  <c:v>3351</c:v>
                </c:pt>
                <c:pt idx="121">
                  <c:v>3352</c:v>
                </c:pt>
                <c:pt idx="122">
                  <c:v>3353</c:v>
                </c:pt>
                <c:pt idx="123">
                  <c:v>3354</c:v>
                </c:pt>
                <c:pt idx="124">
                  <c:v>3355</c:v>
                </c:pt>
                <c:pt idx="125">
                  <c:v>3356</c:v>
                </c:pt>
                <c:pt idx="126">
                  <c:v>3357</c:v>
                </c:pt>
                <c:pt idx="127">
                  <c:v>3358</c:v>
                </c:pt>
                <c:pt idx="128">
                  <c:v>3359</c:v>
                </c:pt>
                <c:pt idx="129">
                  <c:v>3360</c:v>
                </c:pt>
                <c:pt idx="130">
                  <c:v>3361</c:v>
                </c:pt>
                <c:pt idx="131">
                  <c:v>3362</c:v>
                </c:pt>
                <c:pt idx="132">
                  <c:v>3363</c:v>
                </c:pt>
                <c:pt idx="133">
                  <c:v>3364</c:v>
                </c:pt>
                <c:pt idx="134">
                  <c:v>3365</c:v>
                </c:pt>
                <c:pt idx="135">
                  <c:v>3366</c:v>
                </c:pt>
                <c:pt idx="136">
                  <c:v>3367</c:v>
                </c:pt>
                <c:pt idx="137">
                  <c:v>3368</c:v>
                </c:pt>
                <c:pt idx="138">
                  <c:v>3369</c:v>
                </c:pt>
                <c:pt idx="139">
                  <c:v>3370</c:v>
                </c:pt>
                <c:pt idx="140">
                  <c:v>3371</c:v>
                </c:pt>
                <c:pt idx="141">
                  <c:v>3372</c:v>
                </c:pt>
                <c:pt idx="142">
                  <c:v>3373</c:v>
                </c:pt>
                <c:pt idx="143">
                  <c:v>3374</c:v>
                </c:pt>
                <c:pt idx="144">
                  <c:v>3375</c:v>
                </c:pt>
                <c:pt idx="145">
                  <c:v>3376</c:v>
                </c:pt>
                <c:pt idx="146">
                  <c:v>3377</c:v>
                </c:pt>
                <c:pt idx="147">
                  <c:v>3378</c:v>
                </c:pt>
                <c:pt idx="148">
                  <c:v>3379</c:v>
                </c:pt>
                <c:pt idx="149">
                  <c:v>3380</c:v>
                </c:pt>
                <c:pt idx="150">
                  <c:v>3381</c:v>
                </c:pt>
                <c:pt idx="151">
                  <c:v>3382</c:v>
                </c:pt>
                <c:pt idx="152">
                  <c:v>3383</c:v>
                </c:pt>
                <c:pt idx="153">
                  <c:v>3384</c:v>
                </c:pt>
                <c:pt idx="154">
                  <c:v>3385</c:v>
                </c:pt>
                <c:pt idx="155">
                  <c:v>3386</c:v>
                </c:pt>
                <c:pt idx="156">
                  <c:v>3387</c:v>
                </c:pt>
                <c:pt idx="157">
                  <c:v>3388</c:v>
                </c:pt>
                <c:pt idx="158">
                  <c:v>3389</c:v>
                </c:pt>
                <c:pt idx="159">
                  <c:v>3390</c:v>
                </c:pt>
                <c:pt idx="160">
                  <c:v>3391</c:v>
                </c:pt>
                <c:pt idx="161">
                  <c:v>3392</c:v>
                </c:pt>
                <c:pt idx="162">
                  <c:v>3393</c:v>
                </c:pt>
                <c:pt idx="163">
                  <c:v>3394</c:v>
                </c:pt>
                <c:pt idx="164">
                  <c:v>3395</c:v>
                </c:pt>
                <c:pt idx="165">
                  <c:v>3396</c:v>
                </c:pt>
                <c:pt idx="166">
                  <c:v>3397</c:v>
                </c:pt>
                <c:pt idx="167">
                  <c:v>3398</c:v>
                </c:pt>
                <c:pt idx="168">
                  <c:v>3399</c:v>
                </c:pt>
                <c:pt idx="169">
                  <c:v>3400</c:v>
                </c:pt>
                <c:pt idx="170">
                  <c:v>3401</c:v>
                </c:pt>
                <c:pt idx="171">
                  <c:v>3402</c:v>
                </c:pt>
                <c:pt idx="172">
                  <c:v>3403</c:v>
                </c:pt>
                <c:pt idx="173">
                  <c:v>3404</c:v>
                </c:pt>
                <c:pt idx="174">
                  <c:v>3405</c:v>
                </c:pt>
                <c:pt idx="175">
                  <c:v>3406</c:v>
                </c:pt>
                <c:pt idx="176">
                  <c:v>3407</c:v>
                </c:pt>
                <c:pt idx="177">
                  <c:v>3408</c:v>
                </c:pt>
                <c:pt idx="178">
                  <c:v>3409</c:v>
                </c:pt>
                <c:pt idx="179">
                  <c:v>3410</c:v>
                </c:pt>
                <c:pt idx="180">
                  <c:v>3411</c:v>
                </c:pt>
                <c:pt idx="181">
                  <c:v>3412</c:v>
                </c:pt>
                <c:pt idx="182">
                  <c:v>3413</c:v>
                </c:pt>
                <c:pt idx="183">
                  <c:v>3414</c:v>
                </c:pt>
                <c:pt idx="184">
                  <c:v>3415</c:v>
                </c:pt>
                <c:pt idx="185">
                  <c:v>3416</c:v>
                </c:pt>
                <c:pt idx="186">
                  <c:v>3417</c:v>
                </c:pt>
                <c:pt idx="187">
                  <c:v>3418</c:v>
                </c:pt>
                <c:pt idx="188">
                  <c:v>3419</c:v>
                </c:pt>
                <c:pt idx="189">
                  <c:v>3420</c:v>
                </c:pt>
                <c:pt idx="190">
                  <c:v>3421</c:v>
                </c:pt>
                <c:pt idx="191">
                  <c:v>3422</c:v>
                </c:pt>
                <c:pt idx="192">
                  <c:v>3423</c:v>
                </c:pt>
                <c:pt idx="193">
                  <c:v>3424</c:v>
                </c:pt>
                <c:pt idx="194">
                  <c:v>3425</c:v>
                </c:pt>
                <c:pt idx="195">
                  <c:v>3426</c:v>
                </c:pt>
                <c:pt idx="196">
                  <c:v>3427</c:v>
                </c:pt>
                <c:pt idx="197">
                  <c:v>3428</c:v>
                </c:pt>
                <c:pt idx="198">
                  <c:v>3429</c:v>
                </c:pt>
                <c:pt idx="199">
                  <c:v>3430</c:v>
                </c:pt>
                <c:pt idx="200">
                  <c:v>3431</c:v>
                </c:pt>
                <c:pt idx="201">
                  <c:v>3432</c:v>
                </c:pt>
                <c:pt idx="202">
                  <c:v>3433</c:v>
                </c:pt>
                <c:pt idx="203">
                  <c:v>3434</c:v>
                </c:pt>
                <c:pt idx="204">
                  <c:v>3435</c:v>
                </c:pt>
                <c:pt idx="205">
                  <c:v>3436</c:v>
                </c:pt>
                <c:pt idx="206">
                  <c:v>3437</c:v>
                </c:pt>
                <c:pt idx="207">
                  <c:v>3438</c:v>
                </c:pt>
                <c:pt idx="208">
                  <c:v>3439</c:v>
                </c:pt>
                <c:pt idx="209">
                  <c:v>3440</c:v>
                </c:pt>
                <c:pt idx="210">
                  <c:v>3441</c:v>
                </c:pt>
                <c:pt idx="211">
                  <c:v>3442</c:v>
                </c:pt>
                <c:pt idx="212">
                  <c:v>3443</c:v>
                </c:pt>
                <c:pt idx="213">
                  <c:v>3444</c:v>
                </c:pt>
                <c:pt idx="214">
                  <c:v>3445</c:v>
                </c:pt>
                <c:pt idx="215">
                  <c:v>3446</c:v>
                </c:pt>
                <c:pt idx="216">
                  <c:v>3447</c:v>
                </c:pt>
                <c:pt idx="217">
                  <c:v>3448</c:v>
                </c:pt>
                <c:pt idx="218">
                  <c:v>3449</c:v>
                </c:pt>
                <c:pt idx="219">
                  <c:v>3450</c:v>
                </c:pt>
                <c:pt idx="220">
                  <c:v>3451</c:v>
                </c:pt>
                <c:pt idx="221">
                  <c:v>3452</c:v>
                </c:pt>
                <c:pt idx="222">
                  <c:v>3453</c:v>
                </c:pt>
                <c:pt idx="223">
                  <c:v>3454</c:v>
                </c:pt>
                <c:pt idx="224">
                  <c:v>3455</c:v>
                </c:pt>
                <c:pt idx="225">
                  <c:v>3456</c:v>
                </c:pt>
                <c:pt idx="226">
                  <c:v>3457</c:v>
                </c:pt>
                <c:pt idx="227">
                  <c:v>3458</c:v>
                </c:pt>
                <c:pt idx="228">
                  <c:v>3459</c:v>
                </c:pt>
                <c:pt idx="229">
                  <c:v>3460</c:v>
                </c:pt>
                <c:pt idx="230">
                  <c:v>3461</c:v>
                </c:pt>
                <c:pt idx="231">
                  <c:v>3462</c:v>
                </c:pt>
              </c:numCache>
            </c:numRef>
          </c:xVal>
          <c:yVal>
            <c:numRef>
              <c:f>Graph!$H$3233:$H$3462</c:f>
              <c:numCache>
                <c:formatCode>General</c:formatCode>
                <c:ptCount val="2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E7-482D-87EF-5F7B85880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50335"/>
        <c:axId val="86548895"/>
      </c:scatterChart>
      <c:valAx>
        <c:axId val="86550335"/>
        <c:scaling>
          <c:orientation val="minMax"/>
          <c:max val="3462"/>
          <c:min val="3231"/>
        </c:scaling>
        <c:delete val="0"/>
        <c:axPos val="b"/>
        <c:numFmt formatCode="General" sourceLinked="1"/>
        <c:majorTickMark val="out"/>
        <c:minorTickMark val="none"/>
        <c:tickLblPos val="nextTo"/>
        <c:crossAx val="86548895"/>
        <c:crosses val="autoZero"/>
        <c:crossBetween val="midCat"/>
      </c:valAx>
      <c:valAx>
        <c:axId val="8654889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5503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Graph!$A$3465:$A$3711</c:f>
              <c:numCache>
                <c:formatCode>General</c:formatCode>
                <c:ptCount val="247"/>
                <c:pt idx="0">
                  <c:v>3464</c:v>
                </c:pt>
                <c:pt idx="1">
                  <c:v>3465</c:v>
                </c:pt>
                <c:pt idx="2">
                  <c:v>3466</c:v>
                </c:pt>
                <c:pt idx="3">
                  <c:v>3467</c:v>
                </c:pt>
                <c:pt idx="4">
                  <c:v>3468</c:v>
                </c:pt>
                <c:pt idx="5">
                  <c:v>3469</c:v>
                </c:pt>
                <c:pt idx="6">
                  <c:v>3470</c:v>
                </c:pt>
                <c:pt idx="7">
                  <c:v>3471</c:v>
                </c:pt>
                <c:pt idx="8">
                  <c:v>3472</c:v>
                </c:pt>
                <c:pt idx="9">
                  <c:v>3473</c:v>
                </c:pt>
                <c:pt idx="10">
                  <c:v>3474</c:v>
                </c:pt>
                <c:pt idx="11">
                  <c:v>3475</c:v>
                </c:pt>
                <c:pt idx="12">
                  <c:v>3476</c:v>
                </c:pt>
                <c:pt idx="13">
                  <c:v>3477</c:v>
                </c:pt>
                <c:pt idx="14">
                  <c:v>3478</c:v>
                </c:pt>
                <c:pt idx="15">
                  <c:v>3479</c:v>
                </c:pt>
                <c:pt idx="16">
                  <c:v>3480</c:v>
                </c:pt>
                <c:pt idx="17">
                  <c:v>3481</c:v>
                </c:pt>
                <c:pt idx="18">
                  <c:v>3482</c:v>
                </c:pt>
                <c:pt idx="19">
                  <c:v>3483</c:v>
                </c:pt>
                <c:pt idx="20">
                  <c:v>3484</c:v>
                </c:pt>
                <c:pt idx="21">
                  <c:v>3485</c:v>
                </c:pt>
                <c:pt idx="22">
                  <c:v>3486</c:v>
                </c:pt>
                <c:pt idx="23">
                  <c:v>3487</c:v>
                </c:pt>
                <c:pt idx="24">
                  <c:v>3488</c:v>
                </c:pt>
                <c:pt idx="25">
                  <c:v>3489</c:v>
                </c:pt>
                <c:pt idx="26">
                  <c:v>3490</c:v>
                </c:pt>
                <c:pt idx="27">
                  <c:v>3491</c:v>
                </c:pt>
                <c:pt idx="28">
                  <c:v>3492</c:v>
                </c:pt>
                <c:pt idx="29">
                  <c:v>3493</c:v>
                </c:pt>
                <c:pt idx="30">
                  <c:v>3494</c:v>
                </c:pt>
                <c:pt idx="31">
                  <c:v>3495</c:v>
                </c:pt>
                <c:pt idx="32">
                  <c:v>3496</c:v>
                </c:pt>
                <c:pt idx="33">
                  <c:v>3497</c:v>
                </c:pt>
                <c:pt idx="34">
                  <c:v>3498</c:v>
                </c:pt>
                <c:pt idx="35">
                  <c:v>3499</c:v>
                </c:pt>
                <c:pt idx="36">
                  <c:v>3500</c:v>
                </c:pt>
                <c:pt idx="37">
                  <c:v>3501</c:v>
                </c:pt>
                <c:pt idx="38">
                  <c:v>3502</c:v>
                </c:pt>
                <c:pt idx="39">
                  <c:v>3503</c:v>
                </c:pt>
                <c:pt idx="40">
                  <c:v>3504</c:v>
                </c:pt>
                <c:pt idx="41">
                  <c:v>3505</c:v>
                </c:pt>
                <c:pt idx="42">
                  <c:v>3506</c:v>
                </c:pt>
                <c:pt idx="43">
                  <c:v>3507</c:v>
                </c:pt>
                <c:pt idx="44">
                  <c:v>3508</c:v>
                </c:pt>
                <c:pt idx="45">
                  <c:v>3509</c:v>
                </c:pt>
                <c:pt idx="46">
                  <c:v>3510</c:v>
                </c:pt>
                <c:pt idx="47">
                  <c:v>3511</c:v>
                </c:pt>
                <c:pt idx="48">
                  <c:v>3512</c:v>
                </c:pt>
                <c:pt idx="49">
                  <c:v>3513</c:v>
                </c:pt>
                <c:pt idx="50">
                  <c:v>3514</c:v>
                </c:pt>
                <c:pt idx="51">
                  <c:v>3515</c:v>
                </c:pt>
                <c:pt idx="52">
                  <c:v>3516</c:v>
                </c:pt>
                <c:pt idx="53">
                  <c:v>3517</c:v>
                </c:pt>
                <c:pt idx="54">
                  <c:v>3518</c:v>
                </c:pt>
                <c:pt idx="55">
                  <c:v>3519</c:v>
                </c:pt>
                <c:pt idx="56">
                  <c:v>3520</c:v>
                </c:pt>
                <c:pt idx="57">
                  <c:v>3521</c:v>
                </c:pt>
                <c:pt idx="58">
                  <c:v>3522</c:v>
                </c:pt>
                <c:pt idx="59">
                  <c:v>3523</c:v>
                </c:pt>
                <c:pt idx="60">
                  <c:v>3524</c:v>
                </c:pt>
                <c:pt idx="61">
                  <c:v>3525</c:v>
                </c:pt>
                <c:pt idx="62">
                  <c:v>3526</c:v>
                </c:pt>
                <c:pt idx="63">
                  <c:v>3527</c:v>
                </c:pt>
                <c:pt idx="64">
                  <c:v>3528</c:v>
                </c:pt>
                <c:pt idx="65">
                  <c:v>3529</c:v>
                </c:pt>
                <c:pt idx="66">
                  <c:v>3530</c:v>
                </c:pt>
                <c:pt idx="67">
                  <c:v>3531</c:v>
                </c:pt>
                <c:pt idx="68">
                  <c:v>3532</c:v>
                </c:pt>
                <c:pt idx="69">
                  <c:v>3533</c:v>
                </c:pt>
                <c:pt idx="70">
                  <c:v>3534</c:v>
                </c:pt>
                <c:pt idx="71">
                  <c:v>3535</c:v>
                </c:pt>
                <c:pt idx="72">
                  <c:v>3536</c:v>
                </c:pt>
                <c:pt idx="73">
                  <c:v>3537</c:v>
                </c:pt>
                <c:pt idx="74">
                  <c:v>3538</c:v>
                </c:pt>
                <c:pt idx="75">
                  <c:v>3539</c:v>
                </c:pt>
                <c:pt idx="76">
                  <c:v>3540</c:v>
                </c:pt>
                <c:pt idx="77">
                  <c:v>3541</c:v>
                </c:pt>
                <c:pt idx="78">
                  <c:v>3542</c:v>
                </c:pt>
                <c:pt idx="79">
                  <c:v>3543</c:v>
                </c:pt>
                <c:pt idx="80">
                  <c:v>3544</c:v>
                </c:pt>
                <c:pt idx="81">
                  <c:v>3545</c:v>
                </c:pt>
                <c:pt idx="82">
                  <c:v>3546</c:v>
                </c:pt>
                <c:pt idx="83">
                  <c:v>3547</c:v>
                </c:pt>
                <c:pt idx="84">
                  <c:v>3548</c:v>
                </c:pt>
                <c:pt idx="85">
                  <c:v>3549</c:v>
                </c:pt>
                <c:pt idx="86">
                  <c:v>3550</c:v>
                </c:pt>
                <c:pt idx="87">
                  <c:v>3551</c:v>
                </c:pt>
                <c:pt idx="88">
                  <c:v>3552</c:v>
                </c:pt>
                <c:pt idx="89">
                  <c:v>3553</c:v>
                </c:pt>
                <c:pt idx="90">
                  <c:v>3554</c:v>
                </c:pt>
                <c:pt idx="91">
                  <c:v>3555</c:v>
                </c:pt>
                <c:pt idx="92">
                  <c:v>3556</c:v>
                </c:pt>
                <c:pt idx="93">
                  <c:v>3557</c:v>
                </c:pt>
                <c:pt idx="94">
                  <c:v>3558</c:v>
                </c:pt>
                <c:pt idx="95">
                  <c:v>3559</c:v>
                </c:pt>
                <c:pt idx="96">
                  <c:v>3560</c:v>
                </c:pt>
                <c:pt idx="97">
                  <c:v>3561</c:v>
                </c:pt>
                <c:pt idx="98">
                  <c:v>3562</c:v>
                </c:pt>
                <c:pt idx="99">
                  <c:v>3563</c:v>
                </c:pt>
                <c:pt idx="100">
                  <c:v>3564</c:v>
                </c:pt>
                <c:pt idx="101">
                  <c:v>3565</c:v>
                </c:pt>
                <c:pt idx="102">
                  <c:v>3566</c:v>
                </c:pt>
                <c:pt idx="103">
                  <c:v>3567</c:v>
                </c:pt>
                <c:pt idx="104">
                  <c:v>3568</c:v>
                </c:pt>
                <c:pt idx="105">
                  <c:v>3569</c:v>
                </c:pt>
                <c:pt idx="106">
                  <c:v>3570</c:v>
                </c:pt>
                <c:pt idx="107">
                  <c:v>3571</c:v>
                </c:pt>
                <c:pt idx="108">
                  <c:v>3572</c:v>
                </c:pt>
                <c:pt idx="109">
                  <c:v>3573</c:v>
                </c:pt>
                <c:pt idx="110">
                  <c:v>3574</c:v>
                </c:pt>
                <c:pt idx="111">
                  <c:v>3575</c:v>
                </c:pt>
                <c:pt idx="112">
                  <c:v>3576</c:v>
                </c:pt>
                <c:pt idx="113">
                  <c:v>3577</c:v>
                </c:pt>
                <c:pt idx="114">
                  <c:v>3578</c:v>
                </c:pt>
                <c:pt idx="115">
                  <c:v>3579</c:v>
                </c:pt>
                <c:pt idx="116">
                  <c:v>3580</c:v>
                </c:pt>
                <c:pt idx="117">
                  <c:v>3581</c:v>
                </c:pt>
                <c:pt idx="118">
                  <c:v>3582</c:v>
                </c:pt>
                <c:pt idx="119">
                  <c:v>3583</c:v>
                </c:pt>
                <c:pt idx="120">
                  <c:v>3584</c:v>
                </c:pt>
                <c:pt idx="121">
                  <c:v>3585</c:v>
                </c:pt>
                <c:pt idx="122">
                  <c:v>3586</c:v>
                </c:pt>
                <c:pt idx="123">
                  <c:v>3587</c:v>
                </c:pt>
                <c:pt idx="124">
                  <c:v>3588</c:v>
                </c:pt>
                <c:pt idx="125">
                  <c:v>3589</c:v>
                </c:pt>
                <c:pt idx="126">
                  <c:v>3590</c:v>
                </c:pt>
                <c:pt idx="127">
                  <c:v>3591</c:v>
                </c:pt>
                <c:pt idx="128">
                  <c:v>3592</c:v>
                </c:pt>
                <c:pt idx="129">
                  <c:v>3593</c:v>
                </c:pt>
                <c:pt idx="130">
                  <c:v>3594</c:v>
                </c:pt>
                <c:pt idx="131">
                  <c:v>3595</c:v>
                </c:pt>
                <c:pt idx="132">
                  <c:v>3596</c:v>
                </c:pt>
                <c:pt idx="133">
                  <c:v>3597</c:v>
                </c:pt>
                <c:pt idx="134">
                  <c:v>3598</c:v>
                </c:pt>
                <c:pt idx="135">
                  <c:v>3599</c:v>
                </c:pt>
                <c:pt idx="136">
                  <c:v>3600</c:v>
                </c:pt>
                <c:pt idx="137">
                  <c:v>3601</c:v>
                </c:pt>
                <c:pt idx="138">
                  <c:v>3602</c:v>
                </c:pt>
                <c:pt idx="139">
                  <c:v>3603</c:v>
                </c:pt>
                <c:pt idx="140">
                  <c:v>3604</c:v>
                </c:pt>
                <c:pt idx="141">
                  <c:v>3605</c:v>
                </c:pt>
                <c:pt idx="142">
                  <c:v>3606</c:v>
                </c:pt>
                <c:pt idx="143">
                  <c:v>3607</c:v>
                </c:pt>
                <c:pt idx="144">
                  <c:v>3608</c:v>
                </c:pt>
                <c:pt idx="145">
                  <c:v>3609</c:v>
                </c:pt>
                <c:pt idx="146">
                  <c:v>3610</c:v>
                </c:pt>
                <c:pt idx="147">
                  <c:v>3611</c:v>
                </c:pt>
                <c:pt idx="148">
                  <c:v>3612</c:v>
                </c:pt>
                <c:pt idx="149">
                  <c:v>3613</c:v>
                </c:pt>
                <c:pt idx="150">
                  <c:v>3614</c:v>
                </c:pt>
                <c:pt idx="151">
                  <c:v>3615</c:v>
                </c:pt>
                <c:pt idx="152">
                  <c:v>3616</c:v>
                </c:pt>
                <c:pt idx="153">
                  <c:v>3617</c:v>
                </c:pt>
                <c:pt idx="154">
                  <c:v>3618</c:v>
                </c:pt>
                <c:pt idx="155">
                  <c:v>3619</c:v>
                </c:pt>
                <c:pt idx="156">
                  <c:v>3620</c:v>
                </c:pt>
                <c:pt idx="157">
                  <c:v>3621</c:v>
                </c:pt>
                <c:pt idx="158">
                  <c:v>3622</c:v>
                </c:pt>
                <c:pt idx="159">
                  <c:v>3623</c:v>
                </c:pt>
                <c:pt idx="160">
                  <c:v>3624</c:v>
                </c:pt>
                <c:pt idx="161">
                  <c:v>3625</c:v>
                </c:pt>
                <c:pt idx="162">
                  <c:v>3626</c:v>
                </c:pt>
                <c:pt idx="163">
                  <c:v>3627</c:v>
                </c:pt>
                <c:pt idx="164">
                  <c:v>3628</c:v>
                </c:pt>
                <c:pt idx="165">
                  <c:v>3629</c:v>
                </c:pt>
                <c:pt idx="166">
                  <c:v>3630</c:v>
                </c:pt>
                <c:pt idx="167">
                  <c:v>3631</c:v>
                </c:pt>
                <c:pt idx="168">
                  <c:v>3632</c:v>
                </c:pt>
                <c:pt idx="169">
                  <c:v>3633</c:v>
                </c:pt>
                <c:pt idx="170">
                  <c:v>3634</c:v>
                </c:pt>
                <c:pt idx="171">
                  <c:v>3635</c:v>
                </c:pt>
                <c:pt idx="172">
                  <c:v>3636</c:v>
                </c:pt>
                <c:pt idx="173">
                  <c:v>3637</c:v>
                </c:pt>
                <c:pt idx="174">
                  <c:v>3638</c:v>
                </c:pt>
                <c:pt idx="175">
                  <c:v>3639</c:v>
                </c:pt>
                <c:pt idx="176">
                  <c:v>3640</c:v>
                </c:pt>
                <c:pt idx="177">
                  <c:v>3641</c:v>
                </c:pt>
                <c:pt idx="178">
                  <c:v>3642</c:v>
                </c:pt>
                <c:pt idx="179">
                  <c:v>3643</c:v>
                </c:pt>
                <c:pt idx="180">
                  <c:v>3644</c:v>
                </c:pt>
                <c:pt idx="181">
                  <c:v>3645</c:v>
                </c:pt>
                <c:pt idx="182">
                  <c:v>3646</c:v>
                </c:pt>
                <c:pt idx="183">
                  <c:v>3647</c:v>
                </c:pt>
                <c:pt idx="184">
                  <c:v>3648</c:v>
                </c:pt>
                <c:pt idx="185">
                  <c:v>3649</c:v>
                </c:pt>
                <c:pt idx="186">
                  <c:v>3650</c:v>
                </c:pt>
                <c:pt idx="187">
                  <c:v>3651</c:v>
                </c:pt>
                <c:pt idx="188">
                  <c:v>3652</c:v>
                </c:pt>
                <c:pt idx="189">
                  <c:v>3653</c:v>
                </c:pt>
                <c:pt idx="190">
                  <c:v>3654</c:v>
                </c:pt>
                <c:pt idx="191">
                  <c:v>3655</c:v>
                </c:pt>
                <c:pt idx="192">
                  <c:v>3656</c:v>
                </c:pt>
                <c:pt idx="193">
                  <c:v>3657</c:v>
                </c:pt>
                <c:pt idx="194">
                  <c:v>3658</c:v>
                </c:pt>
                <c:pt idx="195">
                  <c:v>3659</c:v>
                </c:pt>
                <c:pt idx="196">
                  <c:v>3660</c:v>
                </c:pt>
                <c:pt idx="197">
                  <c:v>3661</c:v>
                </c:pt>
                <c:pt idx="198">
                  <c:v>3662</c:v>
                </c:pt>
                <c:pt idx="199">
                  <c:v>3663</c:v>
                </c:pt>
                <c:pt idx="200">
                  <c:v>3664</c:v>
                </c:pt>
                <c:pt idx="201">
                  <c:v>3665</c:v>
                </c:pt>
                <c:pt idx="202">
                  <c:v>3666</c:v>
                </c:pt>
                <c:pt idx="203">
                  <c:v>3667</c:v>
                </c:pt>
                <c:pt idx="204">
                  <c:v>3668</c:v>
                </c:pt>
                <c:pt idx="205">
                  <c:v>3669</c:v>
                </c:pt>
                <c:pt idx="206">
                  <c:v>3670</c:v>
                </c:pt>
                <c:pt idx="207">
                  <c:v>3671</c:v>
                </c:pt>
                <c:pt idx="208">
                  <c:v>3672</c:v>
                </c:pt>
                <c:pt idx="209">
                  <c:v>3673</c:v>
                </c:pt>
                <c:pt idx="210">
                  <c:v>3674</c:v>
                </c:pt>
                <c:pt idx="211">
                  <c:v>3675</c:v>
                </c:pt>
                <c:pt idx="212">
                  <c:v>3676</c:v>
                </c:pt>
                <c:pt idx="213">
                  <c:v>3677</c:v>
                </c:pt>
                <c:pt idx="214">
                  <c:v>3678</c:v>
                </c:pt>
                <c:pt idx="215">
                  <c:v>3679</c:v>
                </c:pt>
                <c:pt idx="216">
                  <c:v>3680</c:v>
                </c:pt>
                <c:pt idx="217">
                  <c:v>3681</c:v>
                </c:pt>
                <c:pt idx="218">
                  <c:v>3682</c:v>
                </c:pt>
                <c:pt idx="219">
                  <c:v>3683</c:v>
                </c:pt>
                <c:pt idx="220">
                  <c:v>3684</c:v>
                </c:pt>
                <c:pt idx="221">
                  <c:v>3685</c:v>
                </c:pt>
                <c:pt idx="222">
                  <c:v>3686</c:v>
                </c:pt>
                <c:pt idx="223">
                  <c:v>3687</c:v>
                </c:pt>
                <c:pt idx="224">
                  <c:v>3688</c:v>
                </c:pt>
                <c:pt idx="225">
                  <c:v>3689</c:v>
                </c:pt>
                <c:pt idx="226">
                  <c:v>3690</c:v>
                </c:pt>
                <c:pt idx="227">
                  <c:v>3691</c:v>
                </c:pt>
                <c:pt idx="228">
                  <c:v>3692</c:v>
                </c:pt>
                <c:pt idx="229">
                  <c:v>3693</c:v>
                </c:pt>
                <c:pt idx="230">
                  <c:v>3694</c:v>
                </c:pt>
                <c:pt idx="231">
                  <c:v>3695</c:v>
                </c:pt>
                <c:pt idx="232">
                  <c:v>3696</c:v>
                </c:pt>
                <c:pt idx="233">
                  <c:v>3697</c:v>
                </c:pt>
                <c:pt idx="234">
                  <c:v>3698</c:v>
                </c:pt>
                <c:pt idx="235">
                  <c:v>3699</c:v>
                </c:pt>
                <c:pt idx="236">
                  <c:v>3700</c:v>
                </c:pt>
                <c:pt idx="237">
                  <c:v>3701</c:v>
                </c:pt>
                <c:pt idx="238">
                  <c:v>3702</c:v>
                </c:pt>
                <c:pt idx="239">
                  <c:v>3703</c:v>
                </c:pt>
                <c:pt idx="240">
                  <c:v>3704</c:v>
                </c:pt>
                <c:pt idx="241">
                  <c:v>3705</c:v>
                </c:pt>
                <c:pt idx="242">
                  <c:v>3706</c:v>
                </c:pt>
                <c:pt idx="243">
                  <c:v>3707</c:v>
                </c:pt>
                <c:pt idx="244">
                  <c:v>3708</c:v>
                </c:pt>
                <c:pt idx="245">
                  <c:v>3709</c:v>
                </c:pt>
                <c:pt idx="246">
                  <c:v>3710</c:v>
                </c:pt>
              </c:numCache>
            </c:numRef>
          </c:xVal>
          <c:yVal>
            <c:numRef>
              <c:f>Graph!$D$3466:$D$3710</c:f>
              <c:numCache>
                <c:formatCode>General</c:formatCode>
                <c:ptCount val="245"/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B3-43F6-8CC1-1F650D596103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Graph!$A$3465:$A$3711</c:f>
              <c:numCache>
                <c:formatCode>General</c:formatCode>
                <c:ptCount val="247"/>
                <c:pt idx="0">
                  <c:v>3464</c:v>
                </c:pt>
                <c:pt idx="1">
                  <c:v>3465</c:v>
                </c:pt>
                <c:pt idx="2">
                  <c:v>3466</c:v>
                </c:pt>
                <c:pt idx="3">
                  <c:v>3467</c:v>
                </c:pt>
                <c:pt idx="4">
                  <c:v>3468</c:v>
                </c:pt>
                <c:pt idx="5">
                  <c:v>3469</c:v>
                </c:pt>
                <c:pt idx="6">
                  <c:v>3470</c:v>
                </c:pt>
                <c:pt idx="7">
                  <c:v>3471</c:v>
                </c:pt>
                <c:pt idx="8">
                  <c:v>3472</c:v>
                </c:pt>
                <c:pt idx="9">
                  <c:v>3473</c:v>
                </c:pt>
                <c:pt idx="10">
                  <c:v>3474</c:v>
                </c:pt>
                <c:pt idx="11">
                  <c:v>3475</c:v>
                </c:pt>
                <c:pt idx="12">
                  <c:v>3476</c:v>
                </c:pt>
                <c:pt idx="13">
                  <c:v>3477</c:v>
                </c:pt>
                <c:pt idx="14">
                  <c:v>3478</c:v>
                </c:pt>
                <c:pt idx="15">
                  <c:v>3479</c:v>
                </c:pt>
                <c:pt idx="16">
                  <c:v>3480</c:v>
                </c:pt>
                <c:pt idx="17">
                  <c:v>3481</c:v>
                </c:pt>
                <c:pt idx="18">
                  <c:v>3482</c:v>
                </c:pt>
                <c:pt idx="19">
                  <c:v>3483</c:v>
                </c:pt>
                <c:pt idx="20">
                  <c:v>3484</c:v>
                </c:pt>
                <c:pt idx="21">
                  <c:v>3485</c:v>
                </c:pt>
                <c:pt idx="22">
                  <c:v>3486</c:v>
                </c:pt>
                <c:pt idx="23">
                  <c:v>3487</c:v>
                </c:pt>
                <c:pt idx="24">
                  <c:v>3488</c:v>
                </c:pt>
                <c:pt idx="25">
                  <c:v>3489</c:v>
                </c:pt>
                <c:pt idx="26">
                  <c:v>3490</c:v>
                </c:pt>
                <c:pt idx="27">
                  <c:v>3491</c:v>
                </c:pt>
                <c:pt idx="28">
                  <c:v>3492</c:v>
                </c:pt>
                <c:pt idx="29">
                  <c:v>3493</c:v>
                </c:pt>
                <c:pt idx="30">
                  <c:v>3494</c:v>
                </c:pt>
                <c:pt idx="31">
                  <c:v>3495</c:v>
                </c:pt>
                <c:pt idx="32">
                  <c:v>3496</c:v>
                </c:pt>
                <c:pt idx="33">
                  <c:v>3497</c:v>
                </c:pt>
                <c:pt idx="34">
                  <c:v>3498</c:v>
                </c:pt>
                <c:pt idx="35">
                  <c:v>3499</c:v>
                </c:pt>
                <c:pt idx="36">
                  <c:v>3500</c:v>
                </c:pt>
                <c:pt idx="37">
                  <c:v>3501</c:v>
                </c:pt>
                <c:pt idx="38">
                  <c:v>3502</c:v>
                </c:pt>
                <c:pt idx="39">
                  <c:v>3503</c:v>
                </c:pt>
                <c:pt idx="40">
                  <c:v>3504</c:v>
                </c:pt>
                <c:pt idx="41">
                  <c:v>3505</c:v>
                </c:pt>
                <c:pt idx="42">
                  <c:v>3506</c:v>
                </c:pt>
                <c:pt idx="43">
                  <c:v>3507</c:v>
                </c:pt>
                <c:pt idx="44">
                  <c:v>3508</c:v>
                </c:pt>
                <c:pt idx="45">
                  <c:v>3509</c:v>
                </c:pt>
                <c:pt idx="46">
                  <c:v>3510</c:v>
                </c:pt>
                <c:pt idx="47">
                  <c:v>3511</c:v>
                </c:pt>
                <c:pt idx="48">
                  <c:v>3512</c:v>
                </c:pt>
                <c:pt idx="49">
                  <c:v>3513</c:v>
                </c:pt>
                <c:pt idx="50">
                  <c:v>3514</c:v>
                </c:pt>
                <c:pt idx="51">
                  <c:v>3515</c:v>
                </c:pt>
                <c:pt idx="52">
                  <c:v>3516</c:v>
                </c:pt>
                <c:pt idx="53">
                  <c:v>3517</c:v>
                </c:pt>
                <c:pt idx="54">
                  <c:v>3518</c:v>
                </c:pt>
                <c:pt idx="55">
                  <c:v>3519</c:v>
                </c:pt>
                <c:pt idx="56">
                  <c:v>3520</c:v>
                </c:pt>
                <c:pt idx="57">
                  <c:v>3521</c:v>
                </c:pt>
                <c:pt idx="58">
                  <c:v>3522</c:v>
                </c:pt>
                <c:pt idx="59">
                  <c:v>3523</c:v>
                </c:pt>
                <c:pt idx="60">
                  <c:v>3524</c:v>
                </c:pt>
                <c:pt idx="61">
                  <c:v>3525</c:v>
                </c:pt>
                <c:pt idx="62">
                  <c:v>3526</c:v>
                </c:pt>
                <c:pt idx="63">
                  <c:v>3527</c:v>
                </c:pt>
                <c:pt idx="64">
                  <c:v>3528</c:v>
                </c:pt>
                <c:pt idx="65">
                  <c:v>3529</c:v>
                </c:pt>
                <c:pt idx="66">
                  <c:v>3530</c:v>
                </c:pt>
                <c:pt idx="67">
                  <c:v>3531</c:v>
                </c:pt>
                <c:pt idx="68">
                  <c:v>3532</c:v>
                </c:pt>
                <c:pt idx="69">
                  <c:v>3533</c:v>
                </c:pt>
                <c:pt idx="70">
                  <c:v>3534</c:v>
                </c:pt>
                <c:pt idx="71">
                  <c:v>3535</c:v>
                </c:pt>
                <c:pt idx="72">
                  <c:v>3536</c:v>
                </c:pt>
                <c:pt idx="73">
                  <c:v>3537</c:v>
                </c:pt>
                <c:pt idx="74">
                  <c:v>3538</c:v>
                </c:pt>
                <c:pt idx="75">
                  <c:v>3539</c:v>
                </c:pt>
                <c:pt idx="76">
                  <c:v>3540</c:v>
                </c:pt>
                <c:pt idx="77">
                  <c:v>3541</c:v>
                </c:pt>
                <c:pt idx="78">
                  <c:v>3542</c:v>
                </c:pt>
                <c:pt idx="79">
                  <c:v>3543</c:v>
                </c:pt>
                <c:pt idx="80">
                  <c:v>3544</c:v>
                </c:pt>
                <c:pt idx="81">
                  <c:v>3545</c:v>
                </c:pt>
                <c:pt idx="82">
                  <c:v>3546</c:v>
                </c:pt>
                <c:pt idx="83">
                  <c:v>3547</c:v>
                </c:pt>
                <c:pt idx="84">
                  <c:v>3548</c:v>
                </c:pt>
                <c:pt idx="85">
                  <c:v>3549</c:v>
                </c:pt>
                <c:pt idx="86">
                  <c:v>3550</c:v>
                </c:pt>
                <c:pt idx="87">
                  <c:v>3551</c:v>
                </c:pt>
                <c:pt idx="88">
                  <c:v>3552</c:v>
                </c:pt>
                <c:pt idx="89">
                  <c:v>3553</c:v>
                </c:pt>
                <c:pt idx="90">
                  <c:v>3554</c:v>
                </c:pt>
                <c:pt idx="91">
                  <c:v>3555</c:v>
                </c:pt>
                <c:pt idx="92">
                  <c:v>3556</c:v>
                </c:pt>
                <c:pt idx="93">
                  <c:v>3557</c:v>
                </c:pt>
                <c:pt idx="94">
                  <c:v>3558</c:v>
                </c:pt>
                <c:pt idx="95">
                  <c:v>3559</c:v>
                </c:pt>
                <c:pt idx="96">
                  <c:v>3560</c:v>
                </c:pt>
                <c:pt idx="97">
                  <c:v>3561</c:v>
                </c:pt>
                <c:pt idx="98">
                  <c:v>3562</c:v>
                </c:pt>
                <c:pt idx="99">
                  <c:v>3563</c:v>
                </c:pt>
                <c:pt idx="100">
                  <c:v>3564</c:v>
                </c:pt>
                <c:pt idx="101">
                  <c:v>3565</c:v>
                </c:pt>
                <c:pt idx="102">
                  <c:v>3566</c:v>
                </c:pt>
                <c:pt idx="103">
                  <c:v>3567</c:v>
                </c:pt>
                <c:pt idx="104">
                  <c:v>3568</c:v>
                </c:pt>
                <c:pt idx="105">
                  <c:v>3569</c:v>
                </c:pt>
                <c:pt idx="106">
                  <c:v>3570</c:v>
                </c:pt>
                <c:pt idx="107">
                  <c:v>3571</c:v>
                </c:pt>
                <c:pt idx="108">
                  <c:v>3572</c:v>
                </c:pt>
                <c:pt idx="109">
                  <c:v>3573</c:v>
                </c:pt>
                <c:pt idx="110">
                  <c:v>3574</c:v>
                </c:pt>
                <c:pt idx="111">
                  <c:v>3575</c:v>
                </c:pt>
                <c:pt idx="112">
                  <c:v>3576</c:v>
                </c:pt>
                <c:pt idx="113">
                  <c:v>3577</c:v>
                </c:pt>
                <c:pt idx="114">
                  <c:v>3578</c:v>
                </c:pt>
                <c:pt idx="115">
                  <c:v>3579</c:v>
                </c:pt>
                <c:pt idx="116">
                  <c:v>3580</c:v>
                </c:pt>
                <c:pt idx="117">
                  <c:v>3581</c:v>
                </c:pt>
                <c:pt idx="118">
                  <c:v>3582</c:v>
                </c:pt>
                <c:pt idx="119">
                  <c:v>3583</c:v>
                </c:pt>
                <c:pt idx="120">
                  <c:v>3584</c:v>
                </c:pt>
                <c:pt idx="121">
                  <c:v>3585</c:v>
                </c:pt>
                <c:pt idx="122">
                  <c:v>3586</c:v>
                </c:pt>
                <c:pt idx="123">
                  <c:v>3587</c:v>
                </c:pt>
                <c:pt idx="124">
                  <c:v>3588</c:v>
                </c:pt>
                <c:pt idx="125">
                  <c:v>3589</c:v>
                </c:pt>
                <c:pt idx="126">
                  <c:v>3590</c:v>
                </c:pt>
                <c:pt idx="127">
                  <c:v>3591</c:v>
                </c:pt>
                <c:pt idx="128">
                  <c:v>3592</c:v>
                </c:pt>
                <c:pt idx="129">
                  <c:v>3593</c:v>
                </c:pt>
                <c:pt idx="130">
                  <c:v>3594</c:v>
                </c:pt>
                <c:pt idx="131">
                  <c:v>3595</c:v>
                </c:pt>
                <c:pt idx="132">
                  <c:v>3596</c:v>
                </c:pt>
                <c:pt idx="133">
                  <c:v>3597</c:v>
                </c:pt>
                <c:pt idx="134">
                  <c:v>3598</c:v>
                </c:pt>
                <c:pt idx="135">
                  <c:v>3599</c:v>
                </c:pt>
                <c:pt idx="136">
                  <c:v>3600</c:v>
                </c:pt>
                <c:pt idx="137">
                  <c:v>3601</c:v>
                </c:pt>
                <c:pt idx="138">
                  <c:v>3602</c:v>
                </c:pt>
                <c:pt idx="139">
                  <c:v>3603</c:v>
                </c:pt>
                <c:pt idx="140">
                  <c:v>3604</c:v>
                </c:pt>
                <c:pt idx="141">
                  <c:v>3605</c:v>
                </c:pt>
                <c:pt idx="142">
                  <c:v>3606</c:v>
                </c:pt>
                <c:pt idx="143">
                  <c:v>3607</c:v>
                </c:pt>
                <c:pt idx="144">
                  <c:v>3608</c:v>
                </c:pt>
                <c:pt idx="145">
                  <c:v>3609</c:v>
                </c:pt>
                <c:pt idx="146">
                  <c:v>3610</c:v>
                </c:pt>
                <c:pt idx="147">
                  <c:v>3611</c:v>
                </c:pt>
                <c:pt idx="148">
                  <c:v>3612</c:v>
                </c:pt>
                <c:pt idx="149">
                  <c:v>3613</c:v>
                </c:pt>
                <c:pt idx="150">
                  <c:v>3614</c:v>
                </c:pt>
                <c:pt idx="151">
                  <c:v>3615</c:v>
                </c:pt>
                <c:pt idx="152">
                  <c:v>3616</c:v>
                </c:pt>
                <c:pt idx="153">
                  <c:v>3617</c:v>
                </c:pt>
                <c:pt idx="154">
                  <c:v>3618</c:v>
                </c:pt>
                <c:pt idx="155">
                  <c:v>3619</c:v>
                </c:pt>
                <c:pt idx="156">
                  <c:v>3620</c:v>
                </c:pt>
                <c:pt idx="157">
                  <c:v>3621</c:v>
                </c:pt>
                <c:pt idx="158">
                  <c:v>3622</c:v>
                </c:pt>
                <c:pt idx="159">
                  <c:v>3623</c:v>
                </c:pt>
                <c:pt idx="160">
                  <c:v>3624</c:v>
                </c:pt>
                <c:pt idx="161">
                  <c:v>3625</c:v>
                </c:pt>
                <c:pt idx="162">
                  <c:v>3626</c:v>
                </c:pt>
                <c:pt idx="163">
                  <c:v>3627</c:v>
                </c:pt>
                <c:pt idx="164">
                  <c:v>3628</c:v>
                </c:pt>
                <c:pt idx="165">
                  <c:v>3629</c:v>
                </c:pt>
                <c:pt idx="166">
                  <c:v>3630</c:v>
                </c:pt>
                <c:pt idx="167">
                  <c:v>3631</c:v>
                </c:pt>
                <c:pt idx="168">
                  <c:v>3632</c:v>
                </c:pt>
                <c:pt idx="169">
                  <c:v>3633</c:v>
                </c:pt>
                <c:pt idx="170">
                  <c:v>3634</c:v>
                </c:pt>
                <c:pt idx="171">
                  <c:v>3635</c:v>
                </c:pt>
                <c:pt idx="172">
                  <c:v>3636</c:v>
                </c:pt>
                <c:pt idx="173">
                  <c:v>3637</c:v>
                </c:pt>
                <c:pt idx="174">
                  <c:v>3638</c:v>
                </c:pt>
                <c:pt idx="175">
                  <c:v>3639</c:v>
                </c:pt>
                <c:pt idx="176">
                  <c:v>3640</c:v>
                </c:pt>
                <c:pt idx="177">
                  <c:v>3641</c:v>
                </c:pt>
                <c:pt idx="178">
                  <c:v>3642</c:v>
                </c:pt>
                <c:pt idx="179">
                  <c:v>3643</c:v>
                </c:pt>
                <c:pt idx="180">
                  <c:v>3644</c:v>
                </c:pt>
                <c:pt idx="181">
                  <c:v>3645</c:v>
                </c:pt>
                <c:pt idx="182">
                  <c:v>3646</c:v>
                </c:pt>
                <c:pt idx="183">
                  <c:v>3647</c:v>
                </c:pt>
                <c:pt idx="184">
                  <c:v>3648</c:v>
                </c:pt>
                <c:pt idx="185">
                  <c:v>3649</c:v>
                </c:pt>
                <c:pt idx="186">
                  <c:v>3650</c:v>
                </c:pt>
                <c:pt idx="187">
                  <c:v>3651</c:v>
                </c:pt>
                <c:pt idx="188">
                  <c:v>3652</c:v>
                </c:pt>
                <c:pt idx="189">
                  <c:v>3653</c:v>
                </c:pt>
                <c:pt idx="190">
                  <c:v>3654</c:v>
                </c:pt>
                <c:pt idx="191">
                  <c:v>3655</c:v>
                </c:pt>
                <c:pt idx="192">
                  <c:v>3656</c:v>
                </c:pt>
                <c:pt idx="193">
                  <c:v>3657</c:v>
                </c:pt>
                <c:pt idx="194">
                  <c:v>3658</c:v>
                </c:pt>
                <c:pt idx="195">
                  <c:v>3659</c:v>
                </c:pt>
                <c:pt idx="196">
                  <c:v>3660</c:v>
                </c:pt>
                <c:pt idx="197">
                  <c:v>3661</c:v>
                </c:pt>
                <c:pt idx="198">
                  <c:v>3662</c:v>
                </c:pt>
                <c:pt idx="199">
                  <c:v>3663</c:v>
                </c:pt>
                <c:pt idx="200">
                  <c:v>3664</c:v>
                </c:pt>
                <c:pt idx="201">
                  <c:v>3665</c:v>
                </c:pt>
                <c:pt idx="202">
                  <c:v>3666</c:v>
                </c:pt>
                <c:pt idx="203">
                  <c:v>3667</c:v>
                </c:pt>
                <c:pt idx="204">
                  <c:v>3668</c:v>
                </c:pt>
                <c:pt idx="205">
                  <c:v>3669</c:v>
                </c:pt>
                <c:pt idx="206">
                  <c:v>3670</c:v>
                </c:pt>
                <c:pt idx="207">
                  <c:v>3671</c:v>
                </c:pt>
                <c:pt idx="208">
                  <c:v>3672</c:v>
                </c:pt>
                <c:pt idx="209">
                  <c:v>3673</c:v>
                </c:pt>
                <c:pt idx="210">
                  <c:v>3674</c:v>
                </c:pt>
                <c:pt idx="211">
                  <c:v>3675</c:v>
                </c:pt>
                <c:pt idx="212">
                  <c:v>3676</c:v>
                </c:pt>
                <c:pt idx="213">
                  <c:v>3677</c:v>
                </c:pt>
                <c:pt idx="214">
                  <c:v>3678</c:v>
                </c:pt>
                <c:pt idx="215">
                  <c:v>3679</c:v>
                </c:pt>
                <c:pt idx="216">
                  <c:v>3680</c:v>
                </c:pt>
                <c:pt idx="217">
                  <c:v>3681</c:v>
                </c:pt>
                <c:pt idx="218">
                  <c:v>3682</c:v>
                </c:pt>
                <c:pt idx="219">
                  <c:v>3683</c:v>
                </c:pt>
                <c:pt idx="220">
                  <c:v>3684</c:v>
                </c:pt>
                <c:pt idx="221">
                  <c:v>3685</c:v>
                </c:pt>
                <c:pt idx="222">
                  <c:v>3686</c:v>
                </c:pt>
                <c:pt idx="223">
                  <c:v>3687</c:v>
                </c:pt>
                <c:pt idx="224">
                  <c:v>3688</c:v>
                </c:pt>
                <c:pt idx="225">
                  <c:v>3689</c:v>
                </c:pt>
                <c:pt idx="226">
                  <c:v>3690</c:v>
                </c:pt>
                <c:pt idx="227">
                  <c:v>3691</c:v>
                </c:pt>
                <c:pt idx="228">
                  <c:v>3692</c:v>
                </c:pt>
                <c:pt idx="229">
                  <c:v>3693</c:v>
                </c:pt>
                <c:pt idx="230">
                  <c:v>3694</c:v>
                </c:pt>
                <c:pt idx="231">
                  <c:v>3695</c:v>
                </c:pt>
                <c:pt idx="232">
                  <c:v>3696</c:v>
                </c:pt>
                <c:pt idx="233">
                  <c:v>3697</c:v>
                </c:pt>
                <c:pt idx="234">
                  <c:v>3698</c:v>
                </c:pt>
                <c:pt idx="235">
                  <c:v>3699</c:v>
                </c:pt>
                <c:pt idx="236">
                  <c:v>3700</c:v>
                </c:pt>
                <c:pt idx="237">
                  <c:v>3701</c:v>
                </c:pt>
                <c:pt idx="238">
                  <c:v>3702</c:v>
                </c:pt>
                <c:pt idx="239">
                  <c:v>3703</c:v>
                </c:pt>
                <c:pt idx="240">
                  <c:v>3704</c:v>
                </c:pt>
                <c:pt idx="241">
                  <c:v>3705</c:v>
                </c:pt>
                <c:pt idx="242">
                  <c:v>3706</c:v>
                </c:pt>
                <c:pt idx="243">
                  <c:v>3707</c:v>
                </c:pt>
                <c:pt idx="244">
                  <c:v>3708</c:v>
                </c:pt>
                <c:pt idx="245">
                  <c:v>3709</c:v>
                </c:pt>
                <c:pt idx="246">
                  <c:v>3710</c:v>
                </c:pt>
              </c:numCache>
            </c:numRef>
          </c:xVal>
          <c:yVal>
            <c:numRef>
              <c:f>Graph!$B$3466:$B$3710</c:f>
              <c:numCache>
                <c:formatCode>General</c:formatCode>
                <c:ptCount val="24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B3-43F6-8CC1-1F650D596103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Graph!$A$3465:$A$3711</c:f>
              <c:numCache>
                <c:formatCode>General</c:formatCode>
                <c:ptCount val="247"/>
                <c:pt idx="0">
                  <c:v>3464</c:v>
                </c:pt>
                <c:pt idx="1">
                  <c:v>3465</c:v>
                </c:pt>
                <c:pt idx="2">
                  <c:v>3466</c:v>
                </c:pt>
                <c:pt idx="3">
                  <c:v>3467</c:v>
                </c:pt>
                <c:pt idx="4">
                  <c:v>3468</c:v>
                </c:pt>
                <c:pt idx="5">
                  <c:v>3469</c:v>
                </c:pt>
                <c:pt idx="6">
                  <c:v>3470</c:v>
                </c:pt>
                <c:pt idx="7">
                  <c:v>3471</c:v>
                </c:pt>
                <c:pt idx="8">
                  <c:v>3472</c:v>
                </c:pt>
                <c:pt idx="9">
                  <c:v>3473</c:v>
                </c:pt>
                <c:pt idx="10">
                  <c:v>3474</c:v>
                </c:pt>
                <c:pt idx="11">
                  <c:v>3475</c:v>
                </c:pt>
                <c:pt idx="12">
                  <c:v>3476</c:v>
                </c:pt>
                <c:pt idx="13">
                  <c:v>3477</c:v>
                </c:pt>
                <c:pt idx="14">
                  <c:v>3478</c:v>
                </c:pt>
                <c:pt idx="15">
                  <c:v>3479</c:v>
                </c:pt>
                <c:pt idx="16">
                  <c:v>3480</c:v>
                </c:pt>
                <c:pt idx="17">
                  <c:v>3481</c:v>
                </c:pt>
                <c:pt idx="18">
                  <c:v>3482</c:v>
                </c:pt>
                <c:pt idx="19">
                  <c:v>3483</c:v>
                </c:pt>
                <c:pt idx="20">
                  <c:v>3484</c:v>
                </c:pt>
                <c:pt idx="21">
                  <c:v>3485</c:v>
                </c:pt>
                <c:pt idx="22">
                  <c:v>3486</c:v>
                </c:pt>
                <c:pt idx="23">
                  <c:v>3487</c:v>
                </c:pt>
                <c:pt idx="24">
                  <c:v>3488</c:v>
                </c:pt>
                <c:pt idx="25">
                  <c:v>3489</c:v>
                </c:pt>
                <c:pt idx="26">
                  <c:v>3490</c:v>
                </c:pt>
                <c:pt idx="27">
                  <c:v>3491</c:v>
                </c:pt>
                <c:pt idx="28">
                  <c:v>3492</c:v>
                </c:pt>
                <c:pt idx="29">
                  <c:v>3493</c:v>
                </c:pt>
                <c:pt idx="30">
                  <c:v>3494</c:v>
                </c:pt>
                <c:pt idx="31">
                  <c:v>3495</c:v>
                </c:pt>
                <c:pt idx="32">
                  <c:v>3496</c:v>
                </c:pt>
                <c:pt idx="33">
                  <c:v>3497</c:v>
                </c:pt>
                <c:pt idx="34">
                  <c:v>3498</c:v>
                </c:pt>
                <c:pt idx="35">
                  <c:v>3499</c:v>
                </c:pt>
                <c:pt idx="36">
                  <c:v>3500</c:v>
                </c:pt>
                <c:pt idx="37">
                  <c:v>3501</c:v>
                </c:pt>
                <c:pt idx="38">
                  <c:v>3502</c:v>
                </c:pt>
                <c:pt idx="39">
                  <c:v>3503</c:v>
                </c:pt>
                <c:pt idx="40">
                  <c:v>3504</c:v>
                </c:pt>
                <c:pt idx="41">
                  <c:v>3505</c:v>
                </c:pt>
                <c:pt idx="42">
                  <c:v>3506</c:v>
                </c:pt>
                <c:pt idx="43">
                  <c:v>3507</c:v>
                </c:pt>
                <c:pt idx="44">
                  <c:v>3508</c:v>
                </c:pt>
                <c:pt idx="45">
                  <c:v>3509</c:v>
                </c:pt>
                <c:pt idx="46">
                  <c:v>3510</c:v>
                </c:pt>
                <c:pt idx="47">
                  <c:v>3511</c:v>
                </c:pt>
                <c:pt idx="48">
                  <c:v>3512</c:v>
                </c:pt>
                <c:pt idx="49">
                  <c:v>3513</c:v>
                </c:pt>
                <c:pt idx="50">
                  <c:v>3514</c:v>
                </c:pt>
                <c:pt idx="51">
                  <c:v>3515</c:v>
                </c:pt>
                <c:pt idx="52">
                  <c:v>3516</c:v>
                </c:pt>
                <c:pt idx="53">
                  <c:v>3517</c:v>
                </c:pt>
                <c:pt idx="54">
                  <c:v>3518</c:v>
                </c:pt>
                <c:pt idx="55">
                  <c:v>3519</c:v>
                </c:pt>
                <c:pt idx="56">
                  <c:v>3520</c:v>
                </c:pt>
                <c:pt idx="57">
                  <c:v>3521</c:v>
                </c:pt>
                <c:pt idx="58">
                  <c:v>3522</c:v>
                </c:pt>
                <c:pt idx="59">
                  <c:v>3523</c:v>
                </c:pt>
                <c:pt idx="60">
                  <c:v>3524</c:v>
                </c:pt>
                <c:pt idx="61">
                  <c:v>3525</c:v>
                </c:pt>
                <c:pt idx="62">
                  <c:v>3526</c:v>
                </c:pt>
                <c:pt idx="63">
                  <c:v>3527</c:v>
                </c:pt>
                <c:pt idx="64">
                  <c:v>3528</c:v>
                </c:pt>
                <c:pt idx="65">
                  <c:v>3529</c:v>
                </c:pt>
                <c:pt idx="66">
                  <c:v>3530</c:v>
                </c:pt>
                <c:pt idx="67">
                  <c:v>3531</c:v>
                </c:pt>
                <c:pt idx="68">
                  <c:v>3532</c:v>
                </c:pt>
                <c:pt idx="69">
                  <c:v>3533</c:v>
                </c:pt>
                <c:pt idx="70">
                  <c:v>3534</c:v>
                </c:pt>
                <c:pt idx="71">
                  <c:v>3535</c:v>
                </c:pt>
                <c:pt idx="72">
                  <c:v>3536</c:v>
                </c:pt>
                <c:pt idx="73">
                  <c:v>3537</c:v>
                </c:pt>
                <c:pt idx="74">
                  <c:v>3538</c:v>
                </c:pt>
                <c:pt idx="75">
                  <c:v>3539</c:v>
                </c:pt>
                <c:pt idx="76">
                  <c:v>3540</c:v>
                </c:pt>
                <c:pt idx="77">
                  <c:v>3541</c:v>
                </c:pt>
                <c:pt idx="78">
                  <c:v>3542</c:v>
                </c:pt>
                <c:pt idx="79">
                  <c:v>3543</c:v>
                </c:pt>
                <c:pt idx="80">
                  <c:v>3544</c:v>
                </c:pt>
                <c:pt idx="81">
                  <c:v>3545</c:v>
                </c:pt>
                <c:pt idx="82">
                  <c:v>3546</c:v>
                </c:pt>
                <c:pt idx="83">
                  <c:v>3547</c:v>
                </c:pt>
                <c:pt idx="84">
                  <c:v>3548</c:v>
                </c:pt>
                <c:pt idx="85">
                  <c:v>3549</c:v>
                </c:pt>
                <c:pt idx="86">
                  <c:v>3550</c:v>
                </c:pt>
                <c:pt idx="87">
                  <c:v>3551</c:v>
                </c:pt>
                <c:pt idx="88">
                  <c:v>3552</c:v>
                </c:pt>
                <c:pt idx="89">
                  <c:v>3553</c:v>
                </c:pt>
                <c:pt idx="90">
                  <c:v>3554</c:v>
                </c:pt>
                <c:pt idx="91">
                  <c:v>3555</c:v>
                </c:pt>
                <c:pt idx="92">
                  <c:v>3556</c:v>
                </c:pt>
                <c:pt idx="93">
                  <c:v>3557</c:v>
                </c:pt>
                <c:pt idx="94">
                  <c:v>3558</c:v>
                </c:pt>
                <c:pt idx="95">
                  <c:v>3559</c:v>
                </c:pt>
                <c:pt idx="96">
                  <c:v>3560</c:v>
                </c:pt>
                <c:pt idx="97">
                  <c:v>3561</c:v>
                </c:pt>
                <c:pt idx="98">
                  <c:v>3562</c:v>
                </c:pt>
                <c:pt idx="99">
                  <c:v>3563</c:v>
                </c:pt>
                <c:pt idx="100">
                  <c:v>3564</c:v>
                </c:pt>
                <c:pt idx="101">
                  <c:v>3565</c:v>
                </c:pt>
                <c:pt idx="102">
                  <c:v>3566</c:v>
                </c:pt>
                <c:pt idx="103">
                  <c:v>3567</c:v>
                </c:pt>
                <c:pt idx="104">
                  <c:v>3568</c:v>
                </c:pt>
                <c:pt idx="105">
                  <c:v>3569</c:v>
                </c:pt>
                <c:pt idx="106">
                  <c:v>3570</c:v>
                </c:pt>
                <c:pt idx="107">
                  <c:v>3571</c:v>
                </c:pt>
                <c:pt idx="108">
                  <c:v>3572</c:v>
                </c:pt>
                <c:pt idx="109">
                  <c:v>3573</c:v>
                </c:pt>
                <c:pt idx="110">
                  <c:v>3574</c:v>
                </c:pt>
                <c:pt idx="111">
                  <c:v>3575</c:v>
                </c:pt>
                <c:pt idx="112">
                  <c:v>3576</c:v>
                </c:pt>
                <c:pt idx="113">
                  <c:v>3577</c:v>
                </c:pt>
                <c:pt idx="114">
                  <c:v>3578</c:v>
                </c:pt>
                <c:pt idx="115">
                  <c:v>3579</c:v>
                </c:pt>
                <c:pt idx="116">
                  <c:v>3580</c:v>
                </c:pt>
                <c:pt idx="117">
                  <c:v>3581</c:v>
                </c:pt>
                <c:pt idx="118">
                  <c:v>3582</c:v>
                </c:pt>
                <c:pt idx="119">
                  <c:v>3583</c:v>
                </c:pt>
                <c:pt idx="120">
                  <c:v>3584</c:v>
                </c:pt>
                <c:pt idx="121">
                  <c:v>3585</c:v>
                </c:pt>
                <c:pt idx="122">
                  <c:v>3586</c:v>
                </c:pt>
                <c:pt idx="123">
                  <c:v>3587</c:v>
                </c:pt>
                <c:pt idx="124">
                  <c:v>3588</c:v>
                </c:pt>
                <c:pt idx="125">
                  <c:v>3589</c:v>
                </c:pt>
                <c:pt idx="126">
                  <c:v>3590</c:v>
                </c:pt>
                <c:pt idx="127">
                  <c:v>3591</c:v>
                </c:pt>
                <c:pt idx="128">
                  <c:v>3592</c:v>
                </c:pt>
                <c:pt idx="129">
                  <c:v>3593</c:v>
                </c:pt>
                <c:pt idx="130">
                  <c:v>3594</c:v>
                </c:pt>
                <c:pt idx="131">
                  <c:v>3595</c:v>
                </c:pt>
                <c:pt idx="132">
                  <c:v>3596</c:v>
                </c:pt>
                <c:pt idx="133">
                  <c:v>3597</c:v>
                </c:pt>
                <c:pt idx="134">
                  <c:v>3598</c:v>
                </c:pt>
                <c:pt idx="135">
                  <c:v>3599</c:v>
                </c:pt>
                <c:pt idx="136">
                  <c:v>3600</c:v>
                </c:pt>
                <c:pt idx="137">
                  <c:v>3601</c:v>
                </c:pt>
                <c:pt idx="138">
                  <c:v>3602</c:v>
                </c:pt>
                <c:pt idx="139">
                  <c:v>3603</c:v>
                </c:pt>
                <c:pt idx="140">
                  <c:v>3604</c:v>
                </c:pt>
                <c:pt idx="141">
                  <c:v>3605</c:v>
                </c:pt>
                <c:pt idx="142">
                  <c:v>3606</c:v>
                </c:pt>
                <c:pt idx="143">
                  <c:v>3607</c:v>
                </c:pt>
                <c:pt idx="144">
                  <c:v>3608</c:v>
                </c:pt>
                <c:pt idx="145">
                  <c:v>3609</c:v>
                </c:pt>
                <c:pt idx="146">
                  <c:v>3610</c:v>
                </c:pt>
                <c:pt idx="147">
                  <c:v>3611</c:v>
                </c:pt>
                <c:pt idx="148">
                  <c:v>3612</c:v>
                </c:pt>
                <c:pt idx="149">
                  <c:v>3613</c:v>
                </c:pt>
                <c:pt idx="150">
                  <c:v>3614</c:v>
                </c:pt>
                <c:pt idx="151">
                  <c:v>3615</c:v>
                </c:pt>
                <c:pt idx="152">
                  <c:v>3616</c:v>
                </c:pt>
                <c:pt idx="153">
                  <c:v>3617</c:v>
                </c:pt>
                <c:pt idx="154">
                  <c:v>3618</c:v>
                </c:pt>
                <c:pt idx="155">
                  <c:v>3619</c:v>
                </c:pt>
                <c:pt idx="156">
                  <c:v>3620</c:v>
                </c:pt>
                <c:pt idx="157">
                  <c:v>3621</c:v>
                </c:pt>
                <c:pt idx="158">
                  <c:v>3622</c:v>
                </c:pt>
                <c:pt idx="159">
                  <c:v>3623</c:v>
                </c:pt>
                <c:pt idx="160">
                  <c:v>3624</c:v>
                </c:pt>
                <c:pt idx="161">
                  <c:v>3625</c:v>
                </c:pt>
                <c:pt idx="162">
                  <c:v>3626</c:v>
                </c:pt>
                <c:pt idx="163">
                  <c:v>3627</c:v>
                </c:pt>
                <c:pt idx="164">
                  <c:v>3628</c:v>
                </c:pt>
                <c:pt idx="165">
                  <c:v>3629</c:v>
                </c:pt>
                <c:pt idx="166">
                  <c:v>3630</c:v>
                </c:pt>
                <c:pt idx="167">
                  <c:v>3631</c:v>
                </c:pt>
                <c:pt idx="168">
                  <c:v>3632</c:v>
                </c:pt>
                <c:pt idx="169">
                  <c:v>3633</c:v>
                </c:pt>
                <c:pt idx="170">
                  <c:v>3634</c:v>
                </c:pt>
                <c:pt idx="171">
                  <c:v>3635</c:v>
                </c:pt>
                <c:pt idx="172">
                  <c:v>3636</c:v>
                </c:pt>
                <c:pt idx="173">
                  <c:v>3637</c:v>
                </c:pt>
                <c:pt idx="174">
                  <c:v>3638</c:v>
                </c:pt>
                <c:pt idx="175">
                  <c:v>3639</c:v>
                </c:pt>
                <c:pt idx="176">
                  <c:v>3640</c:v>
                </c:pt>
                <c:pt idx="177">
                  <c:v>3641</c:v>
                </c:pt>
                <c:pt idx="178">
                  <c:v>3642</c:v>
                </c:pt>
                <c:pt idx="179">
                  <c:v>3643</c:v>
                </c:pt>
                <c:pt idx="180">
                  <c:v>3644</c:v>
                </c:pt>
                <c:pt idx="181">
                  <c:v>3645</c:v>
                </c:pt>
                <c:pt idx="182">
                  <c:v>3646</c:v>
                </c:pt>
                <c:pt idx="183">
                  <c:v>3647</c:v>
                </c:pt>
                <c:pt idx="184">
                  <c:v>3648</c:v>
                </c:pt>
                <c:pt idx="185">
                  <c:v>3649</c:v>
                </c:pt>
                <c:pt idx="186">
                  <c:v>3650</c:v>
                </c:pt>
                <c:pt idx="187">
                  <c:v>3651</c:v>
                </c:pt>
                <c:pt idx="188">
                  <c:v>3652</c:v>
                </c:pt>
                <c:pt idx="189">
                  <c:v>3653</c:v>
                </c:pt>
                <c:pt idx="190">
                  <c:v>3654</c:v>
                </c:pt>
                <c:pt idx="191">
                  <c:v>3655</c:v>
                </c:pt>
                <c:pt idx="192">
                  <c:v>3656</c:v>
                </c:pt>
                <c:pt idx="193">
                  <c:v>3657</c:v>
                </c:pt>
                <c:pt idx="194">
                  <c:v>3658</c:v>
                </c:pt>
                <c:pt idx="195">
                  <c:v>3659</c:v>
                </c:pt>
                <c:pt idx="196">
                  <c:v>3660</c:v>
                </c:pt>
                <c:pt idx="197">
                  <c:v>3661</c:v>
                </c:pt>
                <c:pt idx="198">
                  <c:v>3662</c:v>
                </c:pt>
                <c:pt idx="199">
                  <c:v>3663</c:v>
                </c:pt>
                <c:pt idx="200">
                  <c:v>3664</c:v>
                </c:pt>
                <c:pt idx="201">
                  <c:v>3665</c:v>
                </c:pt>
                <c:pt idx="202">
                  <c:v>3666</c:v>
                </c:pt>
                <c:pt idx="203">
                  <c:v>3667</c:v>
                </c:pt>
                <c:pt idx="204">
                  <c:v>3668</c:v>
                </c:pt>
                <c:pt idx="205">
                  <c:v>3669</c:v>
                </c:pt>
                <c:pt idx="206">
                  <c:v>3670</c:v>
                </c:pt>
                <c:pt idx="207">
                  <c:v>3671</c:v>
                </c:pt>
                <c:pt idx="208">
                  <c:v>3672</c:v>
                </c:pt>
                <c:pt idx="209">
                  <c:v>3673</c:v>
                </c:pt>
                <c:pt idx="210">
                  <c:v>3674</c:v>
                </c:pt>
                <c:pt idx="211">
                  <c:v>3675</c:v>
                </c:pt>
                <c:pt idx="212">
                  <c:v>3676</c:v>
                </c:pt>
                <c:pt idx="213">
                  <c:v>3677</c:v>
                </c:pt>
                <c:pt idx="214">
                  <c:v>3678</c:v>
                </c:pt>
                <c:pt idx="215">
                  <c:v>3679</c:v>
                </c:pt>
                <c:pt idx="216">
                  <c:v>3680</c:v>
                </c:pt>
                <c:pt idx="217">
                  <c:v>3681</c:v>
                </c:pt>
                <c:pt idx="218">
                  <c:v>3682</c:v>
                </c:pt>
                <c:pt idx="219">
                  <c:v>3683</c:v>
                </c:pt>
                <c:pt idx="220">
                  <c:v>3684</c:v>
                </c:pt>
                <c:pt idx="221">
                  <c:v>3685</c:v>
                </c:pt>
                <c:pt idx="222">
                  <c:v>3686</c:v>
                </c:pt>
                <c:pt idx="223">
                  <c:v>3687</c:v>
                </c:pt>
                <c:pt idx="224">
                  <c:v>3688</c:v>
                </c:pt>
                <c:pt idx="225">
                  <c:v>3689</c:v>
                </c:pt>
                <c:pt idx="226">
                  <c:v>3690</c:v>
                </c:pt>
                <c:pt idx="227">
                  <c:v>3691</c:v>
                </c:pt>
                <c:pt idx="228">
                  <c:v>3692</c:v>
                </c:pt>
                <c:pt idx="229">
                  <c:v>3693</c:v>
                </c:pt>
                <c:pt idx="230">
                  <c:v>3694</c:v>
                </c:pt>
                <c:pt idx="231">
                  <c:v>3695</c:v>
                </c:pt>
                <c:pt idx="232">
                  <c:v>3696</c:v>
                </c:pt>
                <c:pt idx="233">
                  <c:v>3697</c:v>
                </c:pt>
                <c:pt idx="234">
                  <c:v>3698</c:v>
                </c:pt>
                <c:pt idx="235">
                  <c:v>3699</c:v>
                </c:pt>
                <c:pt idx="236">
                  <c:v>3700</c:v>
                </c:pt>
                <c:pt idx="237">
                  <c:v>3701</c:v>
                </c:pt>
                <c:pt idx="238">
                  <c:v>3702</c:v>
                </c:pt>
                <c:pt idx="239">
                  <c:v>3703</c:v>
                </c:pt>
                <c:pt idx="240">
                  <c:v>3704</c:v>
                </c:pt>
                <c:pt idx="241">
                  <c:v>3705</c:v>
                </c:pt>
                <c:pt idx="242">
                  <c:v>3706</c:v>
                </c:pt>
                <c:pt idx="243">
                  <c:v>3707</c:v>
                </c:pt>
                <c:pt idx="244">
                  <c:v>3708</c:v>
                </c:pt>
                <c:pt idx="245">
                  <c:v>3709</c:v>
                </c:pt>
                <c:pt idx="246">
                  <c:v>3710</c:v>
                </c:pt>
              </c:numCache>
            </c:numRef>
          </c:xVal>
          <c:yVal>
            <c:numRef>
              <c:f>Graph!$C$3466:$C$3710</c:f>
              <c:numCache>
                <c:formatCode>General</c:formatCode>
                <c:ptCount val="245"/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B3-43F6-8CC1-1F650D596103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Graph!$A$3465:$A$3711</c:f>
              <c:numCache>
                <c:formatCode>General</c:formatCode>
                <c:ptCount val="247"/>
                <c:pt idx="0">
                  <c:v>3464</c:v>
                </c:pt>
                <c:pt idx="1">
                  <c:v>3465</c:v>
                </c:pt>
                <c:pt idx="2">
                  <c:v>3466</c:v>
                </c:pt>
                <c:pt idx="3">
                  <c:v>3467</c:v>
                </c:pt>
                <c:pt idx="4">
                  <c:v>3468</c:v>
                </c:pt>
                <c:pt idx="5">
                  <c:v>3469</c:v>
                </c:pt>
                <c:pt idx="6">
                  <c:v>3470</c:v>
                </c:pt>
                <c:pt idx="7">
                  <c:v>3471</c:v>
                </c:pt>
                <c:pt idx="8">
                  <c:v>3472</c:v>
                </c:pt>
                <c:pt idx="9">
                  <c:v>3473</c:v>
                </c:pt>
                <c:pt idx="10">
                  <c:v>3474</c:v>
                </c:pt>
                <c:pt idx="11">
                  <c:v>3475</c:v>
                </c:pt>
                <c:pt idx="12">
                  <c:v>3476</c:v>
                </c:pt>
                <c:pt idx="13">
                  <c:v>3477</c:v>
                </c:pt>
                <c:pt idx="14">
                  <c:v>3478</c:v>
                </c:pt>
                <c:pt idx="15">
                  <c:v>3479</c:v>
                </c:pt>
                <c:pt idx="16">
                  <c:v>3480</c:v>
                </c:pt>
                <c:pt idx="17">
                  <c:v>3481</c:v>
                </c:pt>
                <c:pt idx="18">
                  <c:v>3482</c:v>
                </c:pt>
                <c:pt idx="19">
                  <c:v>3483</c:v>
                </c:pt>
                <c:pt idx="20">
                  <c:v>3484</c:v>
                </c:pt>
                <c:pt idx="21">
                  <c:v>3485</c:v>
                </c:pt>
                <c:pt idx="22">
                  <c:v>3486</c:v>
                </c:pt>
                <c:pt idx="23">
                  <c:v>3487</c:v>
                </c:pt>
                <c:pt idx="24">
                  <c:v>3488</c:v>
                </c:pt>
                <c:pt idx="25">
                  <c:v>3489</c:v>
                </c:pt>
                <c:pt idx="26">
                  <c:v>3490</c:v>
                </c:pt>
                <c:pt idx="27">
                  <c:v>3491</c:v>
                </c:pt>
                <c:pt idx="28">
                  <c:v>3492</c:v>
                </c:pt>
                <c:pt idx="29">
                  <c:v>3493</c:v>
                </c:pt>
                <c:pt idx="30">
                  <c:v>3494</c:v>
                </c:pt>
                <c:pt idx="31">
                  <c:v>3495</c:v>
                </c:pt>
                <c:pt idx="32">
                  <c:v>3496</c:v>
                </c:pt>
                <c:pt idx="33">
                  <c:v>3497</c:v>
                </c:pt>
                <c:pt idx="34">
                  <c:v>3498</c:v>
                </c:pt>
                <c:pt idx="35">
                  <c:v>3499</c:v>
                </c:pt>
                <c:pt idx="36">
                  <c:v>3500</c:v>
                </c:pt>
                <c:pt idx="37">
                  <c:v>3501</c:v>
                </c:pt>
                <c:pt idx="38">
                  <c:v>3502</c:v>
                </c:pt>
                <c:pt idx="39">
                  <c:v>3503</c:v>
                </c:pt>
                <c:pt idx="40">
                  <c:v>3504</c:v>
                </c:pt>
                <c:pt idx="41">
                  <c:v>3505</c:v>
                </c:pt>
                <c:pt idx="42">
                  <c:v>3506</c:v>
                </c:pt>
                <c:pt idx="43">
                  <c:v>3507</c:v>
                </c:pt>
                <c:pt idx="44">
                  <c:v>3508</c:v>
                </c:pt>
                <c:pt idx="45">
                  <c:v>3509</c:v>
                </c:pt>
                <c:pt idx="46">
                  <c:v>3510</c:v>
                </c:pt>
                <c:pt idx="47">
                  <c:v>3511</c:v>
                </c:pt>
                <c:pt idx="48">
                  <c:v>3512</c:v>
                </c:pt>
                <c:pt idx="49">
                  <c:v>3513</c:v>
                </c:pt>
                <c:pt idx="50">
                  <c:v>3514</c:v>
                </c:pt>
                <c:pt idx="51">
                  <c:v>3515</c:v>
                </c:pt>
                <c:pt idx="52">
                  <c:v>3516</c:v>
                </c:pt>
                <c:pt idx="53">
                  <c:v>3517</c:v>
                </c:pt>
                <c:pt idx="54">
                  <c:v>3518</c:v>
                </c:pt>
                <c:pt idx="55">
                  <c:v>3519</c:v>
                </c:pt>
                <c:pt idx="56">
                  <c:v>3520</c:v>
                </c:pt>
                <c:pt idx="57">
                  <c:v>3521</c:v>
                </c:pt>
                <c:pt idx="58">
                  <c:v>3522</c:v>
                </c:pt>
                <c:pt idx="59">
                  <c:v>3523</c:v>
                </c:pt>
                <c:pt idx="60">
                  <c:v>3524</c:v>
                </c:pt>
                <c:pt idx="61">
                  <c:v>3525</c:v>
                </c:pt>
                <c:pt idx="62">
                  <c:v>3526</c:v>
                </c:pt>
                <c:pt idx="63">
                  <c:v>3527</c:v>
                </c:pt>
                <c:pt idx="64">
                  <c:v>3528</c:v>
                </c:pt>
                <c:pt idx="65">
                  <c:v>3529</c:v>
                </c:pt>
                <c:pt idx="66">
                  <c:v>3530</c:v>
                </c:pt>
                <c:pt idx="67">
                  <c:v>3531</c:v>
                </c:pt>
                <c:pt idx="68">
                  <c:v>3532</c:v>
                </c:pt>
                <c:pt idx="69">
                  <c:v>3533</c:v>
                </c:pt>
                <c:pt idx="70">
                  <c:v>3534</c:v>
                </c:pt>
                <c:pt idx="71">
                  <c:v>3535</c:v>
                </c:pt>
                <c:pt idx="72">
                  <c:v>3536</c:v>
                </c:pt>
                <c:pt idx="73">
                  <c:v>3537</c:v>
                </c:pt>
                <c:pt idx="74">
                  <c:v>3538</c:v>
                </c:pt>
                <c:pt idx="75">
                  <c:v>3539</c:v>
                </c:pt>
                <c:pt idx="76">
                  <c:v>3540</c:v>
                </c:pt>
                <c:pt idx="77">
                  <c:v>3541</c:v>
                </c:pt>
                <c:pt idx="78">
                  <c:v>3542</c:v>
                </c:pt>
                <c:pt idx="79">
                  <c:v>3543</c:v>
                </c:pt>
                <c:pt idx="80">
                  <c:v>3544</c:v>
                </c:pt>
                <c:pt idx="81">
                  <c:v>3545</c:v>
                </c:pt>
                <c:pt idx="82">
                  <c:v>3546</c:v>
                </c:pt>
                <c:pt idx="83">
                  <c:v>3547</c:v>
                </c:pt>
                <c:pt idx="84">
                  <c:v>3548</c:v>
                </c:pt>
                <c:pt idx="85">
                  <c:v>3549</c:v>
                </c:pt>
                <c:pt idx="86">
                  <c:v>3550</c:v>
                </c:pt>
                <c:pt idx="87">
                  <c:v>3551</c:v>
                </c:pt>
                <c:pt idx="88">
                  <c:v>3552</c:v>
                </c:pt>
                <c:pt idx="89">
                  <c:v>3553</c:v>
                </c:pt>
                <c:pt idx="90">
                  <c:v>3554</c:v>
                </c:pt>
                <c:pt idx="91">
                  <c:v>3555</c:v>
                </c:pt>
                <c:pt idx="92">
                  <c:v>3556</c:v>
                </c:pt>
                <c:pt idx="93">
                  <c:v>3557</c:v>
                </c:pt>
                <c:pt idx="94">
                  <c:v>3558</c:v>
                </c:pt>
                <c:pt idx="95">
                  <c:v>3559</c:v>
                </c:pt>
                <c:pt idx="96">
                  <c:v>3560</c:v>
                </c:pt>
                <c:pt idx="97">
                  <c:v>3561</c:v>
                </c:pt>
                <c:pt idx="98">
                  <c:v>3562</c:v>
                </c:pt>
                <c:pt idx="99">
                  <c:v>3563</c:v>
                </c:pt>
                <c:pt idx="100">
                  <c:v>3564</c:v>
                </c:pt>
                <c:pt idx="101">
                  <c:v>3565</c:v>
                </c:pt>
                <c:pt idx="102">
                  <c:v>3566</c:v>
                </c:pt>
                <c:pt idx="103">
                  <c:v>3567</c:v>
                </c:pt>
                <c:pt idx="104">
                  <c:v>3568</c:v>
                </c:pt>
                <c:pt idx="105">
                  <c:v>3569</c:v>
                </c:pt>
                <c:pt idx="106">
                  <c:v>3570</c:v>
                </c:pt>
                <c:pt idx="107">
                  <c:v>3571</c:v>
                </c:pt>
                <c:pt idx="108">
                  <c:v>3572</c:v>
                </c:pt>
                <c:pt idx="109">
                  <c:v>3573</c:v>
                </c:pt>
                <c:pt idx="110">
                  <c:v>3574</c:v>
                </c:pt>
                <c:pt idx="111">
                  <c:v>3575</c:v>
                </c:pt>
                <c:pt idx="112">
                  <c:v>3576</c:v>
                </c:pt>
                <c:pt idx="113">
                  <c:v>3577</c:v>
                </c:pt>
                <c:pt idx="114">
                  <c:v>3578</c:v>
                </c:pt>
                <c:pt idx="115">
                  <c:v>3579</c:v>
                </c:pt>
                <c:pt idx="116">
                  <c:v>3580</c:v>
                </c:pt>
                <c:pt idx="117">
                  <c:v>3581</c:v>
                </c:pt>
                <c:pt idx="118">
                  <c:v>3582</c:v>
                </c:pt>
                <c:pt idx="119">
                  <c:v>3583</c:v>
                </c:pt>
                <c:pt idx="120">
                  <c:v>3584</c:v>
                </c:pt>
                <c:pt idx="121">
                  <c:v>3585</c:v>
                </c:pt>
                <c:pt idx="122">
                  <c:v>3586</c:v>
                </c:pt>
                <c:pt idx="123">
                  <c:v>3587</c:v>
                </c:pt>
                <c:pt idx="124">
                  <c:v>3588</c:v>
                </c:pt>
                <c:pt idx="125">
                  <c:v>3589</c:v>
                </c:pt>
                <c:pt idx="126">
                  <c:v>3590</c:v>
                </c:pt>
                <c:pt idx="127">
                  <c:v>3591</c:v>
                </c:pt>
                <c:pt idx="128">
                  <c:v>3592</c:v>
                </c:pt>
                <c:pt idx="129">
                  <c:v>3593</c:v>
                </c:pt>
                <c:pt idx="130">
                  <c:v>3594</c:v>
                </c:pt>
                <c:pt idx="131">
                  <c:v>3595</c:v>
                </c:pt>
                <c:pt idx="132">
                  <c:v>3596</c:v>
                </c:pt>
                <c:pt idx="133">
                  <c:v>3597</c:v>
                </c:pt>
                <c:pt idx="134">
                  <c:v>3598</c:v>
                </c:pt>
                <c:pt idx="135">
                  <c:v>3599</c:v>
                </c:pt>
                <c:pt idx="136">
                  <c:v>3600</c:v>
                </c:pt>
                <c:pt idx="137">
                  <c:v>3601</c:v>
                </c:pt>
                <c:pt idx="138">
                  <c:v>3602</c:v>
                </c:pt>
                <c:pt idx="139">
                  <c:v>3603</c:v>
                </c:pt>
                <c:pt idx="140">
                  <c:v>3604</c:v>
                </c:pt>
                <c:pt idx="141">
                  <c:v>3605</c:v>
                </c:pt>
                <c:pt idx="142">
                  <c:v>3606</c:v>
                </c:pt>
                <c:pt idx="143">
                  <c:v>3607</c:v>
                </c:pt>
                <c:pt idx="144">
                  <c:v>3608</c:v>
                </c:pt>
                <c:pt idx="145">
                  <c:v>3609</c:v>
                </c:pt>
                <c:pt idx="146">
                  <c:v>3610</c:v>
                </c:pt>
                <c:pt idx="147">
                  <c:v>3611</c:v>
                </c:pt>
                <c:pt idx="148">
                  <c:v>3612</c:v>
                </c:pt>
                <c:pt idx="149">
                  <c:v>3613</c:v>
                </c:pt>
                <c:pt idx="150">
                  <c:v>3614</c:v>
                </c:pt>
                <c:pt idx="151">
                  <c:v>3615</c:v>
                </c:pt>
                <c:pt idx="152">
                  <c:v>3616</c:v>
                </c:pt>
                <c:pt idx="153">
                  <c:v>3617</c:v>
                </c:pt>
                <c:pt idx="154">
                  <c:v>3618</c:v>
                </c:pt>
                <c:pt idx="155">
                  <c:v>3619</c:v>
                </c:pt>
                <c:pt idx="156">
                  <c:v>3620</c:v>
                </c:pt>
                <c:pt idx="157">
                  <c:v>3621</c:v>
                </c:pt>
                <c:pt idx="158">
                  <c:v>3622</c:v>
                </c:pt>
                <c:pt idx="159">
                  <c:v>3623</c:v>
                </c:pt>
                <c:pt idx="160">
                  <c:v>3624</c:v>
                </c:pt>
                <c:pt idx="161">
                  <c:v>3625</c:v>
                </c:pt>
                <c:pt idx="162">
                  <c:v>3626</c:v>
                </c:pt>
                <c:pt idx="163">
                  <c:v>3627</c:v>
                </c:pt>
                <c:pt idx="164">
                  <c:v>3628</c:v>
                </c:pt>
                <c:pt idx="165">
                  <c:v>3629</c:v>
                </c:pt>
                <c:pt idx="166">
                  <c:v>3630</c:v>
                </c:pt>
                <c:pt idx="167">
                  <c:v>3631</c:v>
                </c:pt>
                <c:pt idx="168">
                  <c:v>3632</c:v>
                </c:pt>
                <c:pt idx="169">
                  <c:v>3633</c:v>
                </c:pt>
                <c:pt idx="170">
                  <c:v>3634</c:v>
                </c:pt>
                <c:pt idx="171">
                  <c:v>3635</c:v>
                </c:pt>
                <c:pt idx="172">
                  <c:v>3636</c:v>
                </c:pt>
                <c:pt idx="173">
                  <c:v>3637</c:v>
                </c:pt>
                <c:pt idx="174">
                  <c:v>3638</c:v>
                </c:pt>
                <c:pt idx="175">
                  <c:v>3639</c:v>
                </c:pt>
                <c:pt idx="176">
                  <c:v>3640</c:v>
                </c:pt>
                <c:pt idx="177">
                  <c:v>3641</c:v>
                </c:pt>
                <c:pt idx="178">
                  <c:v>3642</c:v>
                </c:pt>
                <c:pt idx="179">
                  <c:v>3643</c:v>
                </c:pt>
                <c:pt idx="180">
                  <c:v>3644</c:v>
                </c:pt>
                <c:pt idx="181">
                  <c:v>3645</c:v>
                </c:pt>
                <c:pt idx="182">
                  <c:v>3646</c:v>
                </c:pt>
                <c:pt idx="183">
                  <c:v>3647</c:v>
                </c:pt>
                <c:pt idx="184">
                  <c:v>3648</c:v>
                </c:pt>
                <c:pt idx="185">
                  <c:v>3649</c:v>
                </c:pt>
                <c:pt idx="186">
                  <c:v>3650</c:v>
                </c:pt>
                <c:pt idx="187">
                  <c:v>3651</c:v>
                </c:pt>
                <c:pt idx="188">
                  <c:v>3652</c:v>
                </c:pt>
                <c:pt idx="189">
                  <c:v>3653</c:v>
                </c:pt>
                <c:pt idx="190">
                  <c:v>3654</c:v>
                </c:pt>
                <c:pt idx="191">
                  <c:v>3655</c:v>
                </c:pt>
                <c:pt idx="192">
                  <c:v>3656</c:v>
                </c:pt>
                <c:pt idx="193">
                  <c:v>3657</c:v>
                </c:pt>
                <c:pt idx="194">
                  <c:v>3658</c:v>
                </c:pt>
                <c:pt idx="195">
                  <c:v>3659</c:v>
                </c:pt>
                <c:pt idx="196">
                  <c:v>3660</c:v>
                </c:pt>
                <c:pt idx="197">
                  <c:v>3661</c:v>
                </c:pt>
                <c:pt idx="198">
                  <c:v>3662</c:v>
                </c:pt>
                <c:pt idx="199">
                  <c:v>3663</c:v>
                </c:pt>
                <c:pt idx="200">
                  <c:v>3664</c:v>
                </c:pt>
                <c:pt idx="201">
                  <c:v>3665</c:v>
                </c:pt>
                <c:pt idx="202">
                  <c:v>3666</c:v>
                </c:pt>
                <c:pt idx="203">
                  <c:v>3667</c:v>
                </c:pt>
                <c:pt idx="204">
                  <c:v>3668</c:v>
                </c:pt>
                <c:pt idx="205">
                  <c:v>3669</c:v>
                </c:pt>
                <c:pt idx="206">
                  <c:v>3670</c:v>
                </c:pt>
                <c:pt idx="207">
                  <c:v>3671</c:v>
                </c:pt>
                <c:pt idx="208">
                  <c:v>3672</c:v>
                </c:pt>
                <c:pt idx="209">
                  <c:v>3673</c:v>
                </c:pt>
                <c:pt idx="210">
                  <c:v>3674</c:v>
                </c:pt>
                <c:pt idx="211">
                  <c:v>3675</c:v>
                </c:pt>
                <c:pt idx="212">
                  <c:v>3676</c:v>
                </c:pt>
                <c:pt idx="213">
                  <c:v>3677</c:v>
                </c:pt>
                <c:pt idx="214">
                  <c:v>3678</c:v>
                </c:pt>
                <c:pt idx="215">
                  <c:v>3679</c:v>
                </c:pt>
                <c:pt idx="216">
                  <c:v>3680</c:v>
                </c:pt>
                <c:pt idx="217">
                  <c:v>3681</c:v>
                </c:pt>
                <c:pt idx="218">
                  <c:v>3682</c:v>
                </c:pt>
                <c:pt idx="219">
                  <c:v>3683</c:v>
                </c:pt>
                <c:pt idx="220">
                  <c:v>3684</c:v>
                </c:pt>
                <c:pt idx="221">
                  <c:v>3685</c:v>
                </c:pt>
                <c:pt idx="222">
                  <c:v>3686</c:v>
                </c:pt>
                <c:pt idx="223">
                  <c:v>3687</c:v>
                </c:pt>
                <c:pt idx="224">
                  <c:v>3688</c:v>
                </c:pt>
                <c:pt idx="225">
                  <c:v>3689</c:v>
                </c:pt>
                <c:pt idx="226">
                  <c:v>3690</c:v>
                </c:pt>
                <c:pt idx="227">
                  <c:v>3691</c:v>
                </c:pt>
                <c:pt idx="228">
                  <c:v>3692</c:v>
                </c:pt>
                <c:pt idx="229">
                  <c:v>3693</c:v>
                </c:pt>
                <c:pt idx="230">
                  <c:v>3694</c:v>
                </c:pt>
                <c:pt idx="231">
                  <c:v>3695</c:v>
                </c:pt>
                <c:pt idx="232">
                  <c:v>3696</c:v>
                </c:pt>
                <c:pt idx="233">
                  <c:v>3697</c:v>
                </c:pt>
                <c:pt idx="234">
                  <c:v>3698</c:v>
                </c:pt>
                <c:pt idx="235">
                  <c:v>3699</c:v>
                </c:pt>
                <c:pt idx="236">
                  <c:v>3700</c:v>
                </c:pt>
                <c:pt idx="237">
                  <c:v>3701</c:v>
                </c:pt>
                <c:pt idx="238">
                  <c:v>3702</c:v>
                </c:pt>
                <c:pt idx="239">
                  <c:v>3703</c:v>
                </c:pt>
                <c:pt idx="240">
                  <c:v>3704</c:v>
                </c:pt>
                <c:pt idx="241">
                  <c:v>3705</c:v>
                </c:pt>
                <c:pt idx="242">
                  <c:v>3706</c:v>
                </c:pt>
                <c:pt idx="243">
                  <c:v>3707</c:v>
                </c:pt>
                <c:pt idx="244">
                  <c:v>3708</c:v>
                </c:pt>
                <c:pt idx="245">
                  <c:v>3709</c:v>
                </c:pt>
                <c:pt idx="246">
                  <c:v>3710</c:v>
                </c:pt>
              </c:numCache>
            </c:numRef>
          </c:xVal>
          <c:yVal>
            <c:numRef>
              <c:f>Graph!$E$3466:$E$3710</c:f>
              <c:numCache>
                <c:formatCode>General</c:formatCode>
                <c:ptCount val="245"/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B3-43F6-8CC1-1F650D596103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Graph!$A$3465:$A$3711</c:f>
              <c:numCache>
                <c:formatCode>General</c:formatCode>
                <c:ptCount val="247"/>
                <c:pt idx="0">
                  <c:v>3464</c:v>
                </c:pt>
                <c:pt idx="1">
                  <c:v>3465</c:v>
                </c:pt>
                <c:pt idx="2">
                  <c:v>3466</c:v>
                </c:pt>
                <c:pt idx="3">
                  <c:v>3467</c:v>
                </c:pt>
                <c:pt idx="4">
                  <c:v>3468</c:v>
                </c:pt>
                <c:pt idx="5">
                  <c:v>3469</c:v>
                </c:pt>
                <c:pt idx="6">
                  <c:v>3470</c:v>
                </c:pt>
                <c:pt idx="7">
                  <c:v>3471</c:v>
                </c:pt>
                <c:pt idx="8">
                  <c:v>3472</c:v>
                </c:pt>
                <c:pt idx="9">
                  <c:v>3473</c:v>
                </c:pt>
                <c:pt idx="10">
                  <c:v>3474</c:v>
                </c:pt>
                <c:pt idx="11">
                  <c:v>3475</c:v>
                </c:pt>
                <c:pt idx="12">
                  <c:v>3476</c:v>
                </c:pt>
                <c:pt idx="13">
                  <c:v>3477</c:v>
                </c:pt>
                <c:pt idx="14">
                  <c:v>3478</c:v>
                </c:pt>
                <c:pt idx="15">
                  <c:v>3479</c:v>
                </c:pt>
                <c:pt idx="16">
                  <c:v>3480</c:v>
                </c:pt>
                <c:pt idx="17">
                  <c:v>3481</c:v>
                </c:pt>
                <c:pt idx="18">
                  <c:v>3482</c:v>
                </c:pt>
                <c:pt idx="19">
                  <c:v>3483</c:v>
                </c:pt>
                <c:pt idx="20">
                  <c:v>3484</c:v>
                </c:pt>
                <c:pt idx="21">
                  <c:v>3485</c:v>
                </c:pt>
                <c:pt idx="22">
                  <c:v>3486</c:v>
                </c:pt>
                <c:pt idx="23">
                  <c:v>3487</c:v>
                </c:pt>
                <c:pt idx="24">
                  <c:v>3488</c:v>
                </c:pt>
                <c:pt idx="25">
                  <c:v>3489</c:v>
                </c:pt>
                <c:pt idx="26">
                  <c:v>3490</c:v>
                </c:pt>
                <c:pt idx="27">
                  <c:v>3491</c:v>
                </c:pt>
                <c:pt idx="28">
                  <c:v>3492</c:v>
                </c:pt>
                <c:pt idx="29">
                  <c:v>3493</c:v>
                </c:pt>
                <c:pt idx="30">
                  <c:v>3494</c:v>
                </c:pt>
                <c:pt idx="31">
                  <c:v>3495</c:v>
                </c:pt>
                <c:pt idx="32">
                  <c:v>3496</c:v>
                </c:pt>
                <c:pt idx="33">
                  <c:v>3497</c:v>
                </c:pt>
                <c:pt idx="34">
                  <c:v>3498</c:v>
                </c:pt>
                <c:pt idx="35">
                  <c:v>3499</c:v>
                </c:pt>
                <c:pt idx="36">
                  <c:v>3500</c:v>
                </c:pt>
                <c:pt idx="37">
                  <c:v>3501</c:v>
                </c:pt>
                <c:pt idx="38">
                  <c:v>3502</c:v>
                </c:pt>
                <c:pt idx="39">
                  <c:v>3503</c:v>
                </c:pt>
                <c:pt idx="40">
                  <c:v>3504</c:v>
                </c:pt>
                <c:pt idx="41">
                  <c:v>3505</c:v>
                </c:pt>
                <c:pt idx="42">
                  <c:v>3506</c:v>
                </c:pt>
                <c:pt idx="43">
                  <c:v>3507</c:v>
                </c:pt>
                <c:pt idx="44">
                  <c:v>3508</c:v>
                </c:pt>
                <c:pt idx="45">
                  <c:v>3509</c:v>
                </c:pt>
                <c:pt idx="46">
                  <c:v>3510</c:v>
                </c:pt>
                <c:pt idx="47">
                  <c:v>3511</c:v>
                </c:pt>
                <c:pt idx="48">
                  <c:v>3512</c:v>
                </c:pt>
                <c:pt idx="49">
                  <c:v>3513</c:v>
                </c:pt>
                <c:pt idx="50">
                  <c:v>3514</c:v>
                </c:pt>
                <c:pt idx="51">
                  <c:v>3515</c:v>
                </c:pt>
                <c:pt idx="52">
                  <c:v>3516</c:v>
                </c:pt>
                <c:pt idx="53">
                  <c:v>3517</c:v>
                </c:pt>
                <c:pt idx="54">
                  <c:v>3518</c:v>
                </c:pt>
                <c:pt idx="55">
                  <c:v>3519</c:v>
                </c:pt>
                <c:pt idx="56">
                  <c:v>3520</c:v>
                </c:pt>
                <c:pt idx="57">
                  <c:v>3521</c:v>
                </c:pt>
                <c:pt idx="58">
                  <c:v>3522</c:v>
                </c:pt>
                <c:pt idx="59">
                  <c:v>3523</c:v>
                </c:pt>
                <c:pt idx="60">
                  <c:v>3524</c:v>
                </c:pt>
                <c:pt idx="61">
                  <c:v>3525</c:v>
                </c:pt>
                <c:pt idx="62">
                  <c:v>3526</c:v>
                </c:pt>
                <c:pt idx="63">
                  <c:v>3527</c:v>
                </c:pt>
                <c:pt idx="64">
                  <c:v>3528</c:v>
                </c:pt>
                <c:pt idx="65">
                  <c:v>3529</c:v>
                </c:pt>
                <c:pt idx="66">
                  <c:v>3530</c:v>
                </c:pt>
                <c:pt idx="67">
                  <c:v>3531</c:v>
                </c:pt>
                <c:pt idx="68">
                  <c:v>3532</c:v>
                </c:pt>
                <c:pt idx="69">
                  <c:v>3533</c:v>
                </c:pt>
                <c:pt idx="70">
                  <c:v>3534</c:v>
                </c:pt>
                <c:pt idx="71">
                  <c:v>3535</c:v>
                </c:pt>
                <c:pt idx="72">
                  <c:v>3536</c:v>
                </c:pt>
                <c:pt idx="73">
                  <c:v>3537</c:v>
                </c:pt>
                <c:pt idx="74">
                  <c:v>3538</c:v>
                </c:pt>
                <c:pt idx="75">
                  <c:v>3539</c:v>
                </c:pt>
                <c:pt idx="76">
                  <c:v>3540</c:v>
                </c:pt>
                <c:pt idx="77">
                  <c:v>3541</c:v>
                </c:pt>
                <c:pt idx="78">
                  <c:v>3542</c:v>
                </c:pt>
                <c:pt idx="79">
                  <c:v>3543</c:v>
                </c:pt>
                <c:pt idx="80">
                  <c:v>3544</c:v>
                </c:pt>
                <c:pt idx="81">
                  <c:v>3545</c:v>
                </c:pt>
                <c:pt idx="82">
                  <c:v>3546</c:v>
                </c:pt>
                <c:pt idx="83">
                  <c:v>3547</c:v>
                </c:pt>
                <c:pt idx="84">
                  <c:v>3548</c:v>
                </c:pt>
                <c:pt idx="85">
                  <c:v>3549</c:v>
                </c:pt>
                <c:pt idx="86">
                  <c:v>3550</c:v>
                </c:pt>
                <c:pt idx="87">
                  <c:v>3551</c:v>
                </c:pt>
                <c:pt idx="88">
                  <c:v>3552</c:v>
                </c:pt>
                <c:pt idx="89">
                  <c:v>3553</c:v>
                </c:pt>
                <c:pt idx="90">
                  <c:v>3554</c:v>
                </c:pt>
                <c:pt idx="91">
                  <c:v>3555</c:v>
                </c:pt>
                <c:pt idx="92">
                  <c:v>3556</c:v>
                </c:pt>
                <c:pt idx="93">
                  <c:v>3557</c:v>
                </c:pt>
                <c:pt idx="94">
                  <c:v>3558</c:v>
                </c:pt>
                <c:pt idx="95">
                  <c:v>3559</c:v>
                </c:pt>
                <c:pt idx="96">
                  <c:v>3560</c:v>
                </c:pt>
                <c:pt idx="97">
                  <c:v>3561</c:v>
                </c:pt>
                <c:pt idx="98">
                  <c:v>3562</c:v>
                </c:pt>
                <c:pt idx="99">
                  <c:v>3563</c:v>
                </c:pt>
                <c:pt idx="100">
                  <c:v>3564</c:v>
                </c:pt>
                <c:pt idx="101">
                  <c:v>3565</c:v>
                </c:pt>
                <c:pt idx="102">
                  <c:v>3566</c:v>
                </c:pt>
                <c:pt idx="103">
                  <c:v>3567</c:v>
                </c:pt>
                <c:pt idx="104">
                  <c:v>3568</c:v>
                </c:pt>
                <c:pt idx="105">
                  <c:v>3569</c:v>
                </c:pt>
                <c:pt idx="106">
                  <c:v>3570</c:v>
                </c:pt>
                <c:pt idx="107">
                  <c:v>3571</c:v>
                </c:pt>
                <c:pt idx="108">
                  <c:v>3572</c:v>
                </c:pt>
                <c:pt idx="109">
                  <c:v>3573</c:v>
                </c:pt>
                <c:pt idx="110">
                  <c:v>3574</c:v>
                </c:pt>
                <c:pt idx="111">
                  <c:v>3575</c:v>
                </c:pt>
                <c:pt idx="112">
                  <c:v>3576</c:v>
                </c:pt>
                <c:pt idx="113">
                  <c:v>3577</c:v>
                </c:pt>
                <c:pt idx="114">
                  <c:v>3578</c:v>
                </c:pt>
                <c:pt idx="115">
                  <c:v>3579</c:v>
                </c:pt>
                <c:pt idx="116">
                  <c:v>3580</c:v>
                </c:pt>
                <c:pt idx="117">
                  <c:v>3581</c:v>
                </c:pt>
                <c:pt idx="118">
                  <c:v>3582</c:v>
                </c:pt>
                <c:pt idx="119">
                  <c:v>3583</c:v>
                </c:pt>
                <c:pt idx="120">
                  <c:v>3584</c:v>
                </c:pt>
                <c:pt idx="121">
                  <c:v>3585</c:v>
                </c:pt>
                <c:pt idx="122">
                  <c:v>3586</c:v>
                </c:pt>
                <c:pt idx="123">
                  <c:v>3587</c:v>
                </c:pt>
                <c:pt idx="124">
                  <c:v>3588</c:v>
                </c:pt>
                <c:pt idx="125">
                  <c:v>3589</c:v>
                </c:pt>
                <c:pt idx="126">
                  <c:v>3590</c:v>
                </c:pt>
                <c:pt idx="127">
                  <c:v>3591</c:v>
                </c:pt>
                <c:pt idx="128">
                  <c:v>3592</c:v>
                </c:pt>
                <c:pt idx="129">
                  <c:v>3593</c:v>
                </c:pt>
                <c:pt idx="130">
                  <c:v>3594</c:v>
                </c:pt>
                <c:pt idx="131">
                  <c:v>3595</c:v>
                </c:pt>
                <c:pt idx="132">
                  <c:v>3596</c:v>
                </c:pt>
                <c:pt idx="133">
                  <c:v>3597</c:v>
                </c:pt>
                <c:pt idx="134">
                  <c:v>3598</c:v>
                </c:pt>
                <c:pt idx="135">
                  <c:v>3599</c:v>
                </c:pt>
                <c:pt idx="136">
                  <c:v>3600</c:v>
                </c:pt>
                <c:pt idx="137">
                  <c:v>3601</c:v>
                </c:pt>
                <c:pt idx="138">
                  <c:v>3602</c:v>
                </c:pt>
                <c:pt idx="139">
                  <c:v>3603</c:v>
                </c:pt>
                <c:pt idx="140">
                  <c:v>3604</c:v>
                </c:pt>
                <c:pt idx="141">
                  <c:v>3605</c:v>
                </c:pt>
                <c:pt idx="142">
                  <c:v>3606</c:v>
                </c:pt>
                <c:pt idx="143">
                  <c:v>3607</c:v>
                </c:pt>
                <c:pt idx="144">
                  <c:v>3608</c:v>
                </c:pt>
                <c:pt idx="145">
                  <c:v>3609</c:v>
                </c:pt>
                <c:pt idx="146">
                  <c:v>3610</c:v>
                </c:pt>
                <c:pt idx="147">
                  <c:v>3611</c:v>
                </c:pt>
                <c:pt idx="148">
                  <c:v>3612</c:v>
                </c:pt>
                <c:pt idx="149">
                  <c:v>3613</c:v>
                </c:pt>
                <c:pt idx="150">
                  <c:v>3614</c:v>
                </c:pt>
                <c:pt idx="151">
                  <c:v>3615</c:v>
                </c:pt>
                <c:pt idx="152">
                  <c:v>3616</c:v>
                </c:pt>
                <c:pt idx="153">
                  <c:v>3617</c:v>
                </c:pt>
                <c:pt idx="154">
                  <c:v>3618</c:v>
                </c:pt>
                <c:pt idx="155">
                  <c:v>3619</c:v>
                </c:pt>
                <c:pt idx="156">
                  <c:v>3620</c:v>
                </c:pt>
                <c:pt idx="157">
                  <c:v>3621</c:v>
                </c:pt>
                <c:pt idx="158">
                  <c:v>3622</c:v>
                </c:pt>
                <c:pt idx="159">
                  <c:v>3623</c:v>
                </c:pt>
                <c:pt idx="160">
                  <c:v>3624</c:v>
                </c:pt>
                <c:pt idx="161">
                  <c:v>3625</c:v>
                </c:pt>
                <c:pt idx="162">
                  <c:v>3626</c:v>
                </c:pt>
                <c:pt idx="163">
                  <c:v>3627</c:v>
                </c:pt>
                <c:pt idx="164">
                  <c:v>3628</c:v>
                </c:pt>
                <c:pt idx="165">
                  <c:v>3629</c:v>
                </c:pt>
                <c:pt idx="166">
                  <c:v>3630</c:v>
                </c:pt>
                <c:pt idx="167">
                  <c:v>3631</c:v>
                </c:pt>
                <c:pt idx="168">
                  <c:v>3632</c:v>
                </c:pt>
                <c:pt idx="169">
                  <c:v>3633</c:v>
                </c:pt>
                <c:pt idx="170">
                  <c:v>3634</c:v>
                </c:pt>
                <c:pt idx="171">
                  <c:v>3635</c:v>
                </c:pt>
                <c:pt idx="172">
                  <c:v>3636</c:v>
                </c:pt>
                <c:pt idx="173">
                  <c:v>3637</c:v>
                </c:pt>
                <c:pt idx="174">
                  <c:v>3638</c:v>
                </c:pt>
                <c:pt idx="175">
                  <c:v>3639</c:v>
                </c:pt>
                <c:pt idx="176">
                  <c:v>3640</c:v>
                </c:pt>
                <c:pt idx="177">
                  <c:v>3641</c:v>
                </c:pt>
                <c:pt idx="178">
                  <c:v>3642</c:v>
                </c:pt>
                <c:pt idx="179">
                  <c:v>3643</c:v>
                </c:pt>
                <c:pt idx="180">
                  <c:v>3644</c:v>
                </c:pt>
                <c:pt idx="181">
                  <c:v>3645</c:v>
                </c:pt>
                <c:pt idx="182">
                  <c:v>3646</c:v>
                </c:pt>
                <c:pt idx="183">
                  <c:v>3647</c:v>
                </c:pt>
                <c:pt idx="184">
                  <c:v>3648</c:v>
                </c:pt>
                <c:pt idx="185">
                  <c:v>3649</c:v>
                </c:pt>
                <c:pt idx="186">
                  <c:v>3650</c:v>
                </c:pt>
                <c:pt idx="187">
                  <c:v>3651</c:v>
                </c:pt>
                <c:pt idx="188">
                  <c:v>3652</c:v>
                </c:pt>
                <c:pt idx="189">
                  <c:v>3653</c:v>
                </c:pt>
                <c:pt idx="190">
                  <c:v>3654</c:v>
                </c:pt>
                <c:pt idx="191">
                  <c:v>3655</c:v>
                </c:pt>
                <c:pt idx="192">
                  <c:v>3656</c:v>
                </c:pt>
                <c:pt idx="193">
                  <c:v>3657</c:v>
                </c:pt>
                <c:pt idx="194">
                  <c:v>3658</c:v>
                </c:pt>
                <c:pt idx="195">
                  <c:v>3659</c:v>
                </c:pt>
                <c:pt idx="196">
                  <c:v>3660</c:v>
                </c:pt>
                <c:pt idx="197">
                  <c:v>3661</c:v>
                </c:pt>
                <c:pt idx="198">
                  <c:v>3662</c:v>
                </c:pt>
                <c:pt idx="199">
                  <c:v>3663</c:v>
                </c:pt>
                <c:pt idx="200">
                  <c:v>3664</c:v>
                </c:pt>
                <c:pt idx="201">
                  <c:v>3665</c:v>
                </c:pt>
                <c:pt idx="202">
                  <c:v>3666</c:v>
                </c:pt>
                <c:pt idx="203">
                  <c:v>3667</c:v>
                </c:pt>
                <c:pt idx="204">
                  <c:v>3668</c:v>
                </c:pt>
                <c:pt idx="205">
                  <c:v>3669</c:v>
                </c:pt>
                <c:pt idx="206">
                  <c:v>3670</c:v>
                </c:pt>
                <c:pt idx="207">
                  <c:v>3671</c:v>
                </c:pt>
                <c:pt idx="208">
                  <c:v>3672</c:v>
                </c:pt>
                <c:pt idx="209">
                  <c:v>3673</c:v>
                </c:pt>
                <c:pt idx="210">
                  <c:v>3674</c:v>
                </c:pt>
                <c:pt idx="211">
                  <c:v>3675</c:v>
                </c:pt>
                <c:pt idx="212">
                  <c:v>3676</c:v>
                </c:pt>
                <c:pt idx="213">
                  <c:v>3677</c:v>
                </c:pt>
                <c:pt idx="214">
                  <c:v>3678</c:v>
                </c:pt>
                <c:pt idx="215">
                  <c:v>3679</c:v>
                </c:pt>
                <c:pt idx="216">
                  <c:v>3680</c:v>
                </c:pt>
                <c:pt idx="217">
                  <c:v>3681</c:v>
                </c:pt>
                <c:pt idx="218">
                  <c:v>3682</c:v>
                </c:pt>
                <c:pt idx="219">
                  <c:v>3683</c:v>
                </c:pt>
                <c:pt idx="220">
                  <c:v>3684</c:v>
                </c:pt>
                <c:pt idx="221">
                  <c:v>3685</c:v>
                </c:pt>
                <c:pt idx="222">
                  <c:v>3686</c:v>
                </c:pt>
                <c:pt idx="223">
                  <c:v>3687</c:v>
                </c:pt>
                <c:pt idx="224">
                  <c:v>3688</c:v>
                </c:pt>
                <c:pt idx="225">
                  <c:v>3689</c:v>
                </c:pt>
                <c:pt idx="226">
                  <c:v>3690</c:v>
                </c:pt>
                <c:pt idx="227">
                  <c:v>3691</c:v>
                </c:pt>
                <c:pt idx="228">
                  <c:v>3692</c:v>
                </c:pt>
                <c:pt idx="229">
                  <c:v>3693</c:v>
                </c:pt>
                <c:pt idx="230">
                  <c:v>3694</c:v>
                </c:pt>
                <c:pt idx="231">
                  <c:v>3695</c:v>
                </c:pt>
                <c:pt idx="232">
                  <c:v>3696</c:v>
                </c:pt>
                <c:pt idx="233">
                  <c:v>3697</c:v>
                </c:pt>
                <c:pt idx="234">
                  <c:v>3698</c:v>
                </c:pt>
                <c:pt idx="235">
                  <c:v>3699</c:v>
                </c:pt>
                <c:pt idx="236">
                  <c:v>3700</c:v>
                </c:pt>
                <c:pt idx="237">
                  <c:v>3701</c:v>
                </c:pt>
                <c:pt idx="238">
                  <c:v>3702</c:v>
                </c:pt>
                <c:pt idx="239">
                  <c:v>3703</c:v>
                </c:pt>
                <c:pt idx="240">
                  <c:v>3704</c:v>
                </c:pt>
                <c:pt idx="241">
                  <c:v>3705</c:v>
                </c:pt>
                <c:pt idx="242">
                  <c:v>3706</c:v>
                </c:pt>
                <c:pt idx="243">
                  <c:v>3707</c:v>
                </c:pt>
                <c:pt idx="244">
                  <c:v>3708</c:v>
                </c:pt>
                <c:pt idx="245">
                  <c:v>3709</c:v>
                </c:pt>
                <c:pt idx="246">
                  <c:v>3710</c:v>
                </c:pt>
              </c:numCache>
            </c:numRef>
          </c:xVal>
          <c:yVal>
            <c:numRef>
              <c:f>Graph!$G$3466:$G$3710</c:f>
              <c:numCache>
                <c:formatCode>General</c:formatCode>
                <c:ptCount val="24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9B3-43F6-8CC1-1F650D596103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Graph!$A$3465:$A$3711</c:f>
              <c:numCache>
                <c:formatCode>General</c:formatCode>
                <c:ptCount val="247"/>
                <c:pt idx="0">
                  <c:v>3464</c:v>
                </c:pt>
                <c:pt idx="1">
                  <c:v>3465</c:v>
                </c:pt>
                <c:pt idx="2">
                  <c:v>3466</c:v>
                </c:pt>
                <c:pt idx="3">
                  <c:v>3467</c:v>
                </c:pt>
                <c:pt idx="4">
                  <c:v>3468</c:v>
                </c:pt>
                <c:pt idx="5">
                  <c:v>3469</c:v>
                </c:pt>
                <c:pt idx="6">
                  <c:v>3470</c:v>
                </c:pt>
                <c:pt idx="7">
                  <c:v>3471</c:v>
                </c:pt>
                <c:pt idx="8">
                  <c:v>3472</c:v>
                </c:pt>
                <c:pt idx="9">
                  <c:v>3473</c:v>
                </c:pt>
                <c:pt idx="10">
                  <c:v>3474</c:v>
                </c:pt>
                <c:pt idx="11">
                  <c:v>3475</c:v>
                </c:pt>
                <c:pt idx="12">
                  <c:v>3476</c:v>
                </c:pt>
                <c:pt idx="13">
                  <c:v>3477</c:v>
                </c:pt>
                <c:pt idx="14">
                  <c:v>3478</c:v>
                </c:pt>
                <c:pt idx="15">
                  <c:v>3479</c:v>
                </c:pt>
                <c:pt idx="16">
                  <c:v>3480</c:v>
                </c:pt>
                <c:pt idx="17">
                  <c:v>3481</c:v>
                </c:pt>
                <c:pt idx="18">
                  <c:v>3482</c:v>
                </c:pt>
                <c:pt idx="19">
                  <c:v>3483</c:v>
                </c:pt>
                <c:pt idx="20">
                  <c:v>3484</c:v>
                </c:pt>
                <c:pt idx="21">
                  <c:v>3485</c:v>
                </c:pt>
                <c:pt idx="22">
                  <c:v>3486</c:v>
                </c:pt>
                <c:pt idx="23">
                  <c:v>3487</c:v>
                </c:pt>
                <c:pt idx="24">
                  <c:v>3488</c:v>
                </c:pt>
                <c:pt idx="25">
                  <c:v>3489</c:v>
                </c:pt>
                <c:pt idx="26">
                  <c:v>3490</c:v>
                </c:pt>
                <c:pt idx="27">
                  <c:v>3491</c:v>
                </c:pt>
                <c:pt idx="28">
                  <c:v>3492</c:v>
                </c:pt>
                <c:pt idx="29">
                  <c:v>3493</c:v>
                </c:pt>
                <c:pt idx="30">
                  <c:v>3494</c:v>
                </c:pt>
                <c:pt idx="31">
                  <c:v>3495</c:v>
                </c:pt>
                <c:pt idx="32">
                  <c:v>3496</c:v>
                </c:pt>
                <c:pt idx="33">
                  <c:v>3497</c:v>
                </c:pt>
                <c:pt idx="34">
                  <c:v>3498</c:v>
                </c:pt>
                <c:pt idx="35">
                  <c:v>3499</c:v>
                </c:pt>
                <c:pt idx="36">
                  <c:v>3500</c:v>
                </c:pt>
                <c:pt idx="37">
                  <c:v>3501</c:v>
                </c:pt>
                <c:pt idx="38">
                  <c:v>3502</c:v>
                </c:pt>
                <c:pt idx="39">
                  <c:v>3503</c:v>
                </c:pt>
                <c:pt idx="40">
                  <c:v>3504</c:v>
                </c:pt>
                <c:pt idx="41">
                  <c:v>3505</c:v>
                </c:pt>
                <c:pt idx="42">
                  <c:v>3506</c:v>
                </c:pt>
                <c:pt idx="43">
                  <c:v>3507</c:v>
                </c:pt>
                <c:pt idx="44">
                  <c:v>3508</c:v>
                </c:pt>
                <c:pt idx="45">
                  <c:v>3509</c:v>
                </c:pt>
                <c:pt idx="46">
                  <c:v>3510</c:v>
                </c:pt>
                <c:pt idx="47">
                  <c:v>3511</c:v>
                </c:pt>
                <c:pt idx="48">
                  <c:v>3512</c:v>
                </c:pt>
                <c:pt idx="49">
                  <c:v>3513</c:v>
                </c:pt>
                <c:pt idx="50">
                  <c:v>3514</c:v>
                </c:pt>
                <c:pt idx="51">
                  <c:v>3515</c:v>
                </c:pt>
                <c:pt idx="52">
                  <c:v>3516</c:v>
                </c:pt>
                <c:pt idx="53">
                  <c:v>3517</c:v>
                </c:pt>
                <c:pt idx="54">
                  <c:v>3518</c:v>
                </c:pt>
                <c:pt idx="55">
                  <c:v>3519</c:v>
                </c:pt>
                <c:pt idx="56">
                  <c:v>3520</c:v>
                </c:pt>
                <c:pt idx="57">
                  <c:v>3521</c:v>
                </c:pt>
                <c:pt idx="58">
                  <c:v>3522</c:v>
                </c:pt>
                <c:pt idx="59">
                  <c:v>3523</c:v>
                </c:pt>
                <c:pt idx="60">
                  <c:v>3524</c:v>
                </c:pt>
                <c:pt idx="61">
                  <c:v>3525</c:v>
                </c:pt>
                <c:pt idx="62">
                  <c:v>3526</c:v>
                </c:pt>
                <c:pt idx="63">
                  <c:v>3527</c:v>
                </c:pt>
                <c:pt idx="64">
                  <c:v>3528</c:v>
                </c:pt>
                <c:pt idx="65">
                  <c:v>3529</c:v>
                </c:pt>
                <c:pt idx="66">
                  <c:v>3530</c:v>
                </c:pt>
                <c:pt idx="67">
                  <c:v>3531</c:v>
                </c:pt>
                <c:pt idx="68">
                  <c:v>3532</c:v>
                </c:pt>
                <c:pt idx="69">
                  <c:v>3533</c:v>
                </c:pt>
                <c:pt idx="70">
                  <c:v>3534</c:v>
                </c:pt>
                <c:pt idx="71">
                  <c:v>3535</c:v>
                </c:pt>
                <c:pt idx="72">
                  <c:v>3536</c:v>
                </c:pt>
                <c:pt idx="73">
                  <c:v>3537</c:v>
                </c:pt>
                <c:pt idx="74">
                  <c:v>3538</c:v>
                </c:pt>
                <c:pt idx="75">
                  <c:v>3539</c:v>
                </c:pt>
                <c:pt idx="76">
                  <c:v>3540</c:v>
                </c:pt>
                <c:pt idx="77">
                  <c:v>3541</c:v>
                </c:pt>
                <c:pt idx="78">
                  <c:v>3542</c:v>
                </c:pt>
                <c:pt idx="79">
                  <c:v>3543</c:v>
                </c:pt>
                <c:pt idx="80">
                  <c:v>3544</c:v>
                </c:pt>
                <c:pt idx="81">
                  <c:v>3545</c:v>
                </c:pt>
                <c:pt idx="82">
                  <c:v>3546</c:v>
                </c:pt>
                <c:pt idx="83">
                  <c:v>3547</c:v>
                </c:pt>
                <c:pt idx="84">
                  <c:v>3548</c:v>
                </c:pt>
                <c:pt idx="85">
                  <c:v>3549</c:v>
                </c:pt>
                <c:pt idx="86">
                  <c:v>3550</c:v>
                </c:pt>
                <c:pt idx="87">
                  <c:v>3551</c:v>
                </c:pt>
                <c:pt idx="88">
                  <c:v>3552</c:v>
                </c:pt>
                <c:pt idx="89">
                  <c:v>3553</c:v>
                </c:pt>
                <c:pt idx="90">
                  <c:v>3554</c:v>
                </c:pt>
                <c:pt idx="91">
                  <c:v>3555</c:v>
                </c:pt>
                <c:pt idx="92">
                  <c:v>3556</c:v>
                </c:pt>
                <c:pt idx="93">
                  <c:v>3557</c:v>
                </c:pt>
                <c:pt idx="94">
                  <c:v>3558</c:v>
                </c:pt>
                <c:pt idx="95">
                  <c:v>3559</c:v>
                </c:pt>
                <c:pt idx="96">
                  <c:v>3560</c:v>
                </c:pt>
                <c:pt idx="97">
                  <c:v>3561</c:v>
                </c:pt>
                <c:pt idx="98">
                  <c:v>3562</c:v>
                </c:pt>
                <c:pt idx="99">
                  <c:v>3563</c:v>
                </c:pt>
                <c:pt idx="100">
                  <c:v>3564</c:v>
                </c:pt>
                <c:pt idx="101">
                  <c:v>3565</c:v>
                </c:pt>
                <c:pt idx="102">
                  <c:v>3566</c:v>
                </c:pt>
                <c:pt idx="103">
                  <c:v>3567</c:v>
                </c:pt>
                <c:pt idx="104">
                  <c:v>3568</c:v>
                </c:pt>
                <c:pt idx="105">
                  <c:v>3569</c:v>
                </c:pt>
                <c:pt idx="106">
                  <c:v>3570</c:v>
                </c:pt>
                <c:pt idx="107">
                  <c:v>3571</c:v>
                </c:pt>
                <c:pt idx="108">
                  <c:v>3572</c:v>
                </c:pt>
                <c:pt idx="109">
                  <c:v>3573</c:v>
                </c:pt>
                <c:pt idx="110">
                  <c:v>3574</c:v>
                </c:pt>
                <c:pt idx="111">
                  <c:v>3575</c:v>
                </c:pt>
                <c:pt idx="112">
                  <c:v>3576</c:v>
                </c:pt>
                <c:pt idx="113">
                  <c:v>3577</c:v>
                </c:pt>
                <c:pt idx="114">
                  <c:v>3578</c:v>
                </c:pt>
                <c:pt idx="115">
                  <c:v>3579</c:v>
                </c:pt>
                <c:pt idx="116">
                  <c:v>3580</c:v>
                </c:pt>
                <c:pt idx="117">
                  <c:v>3581</c:v>
                </c:pt>
                <c:pt idx="118">
                  <c:v>3582</c:v>
                </c:pt>
                <c:pt idx="119">
                  <c:v>3583</c:v>
                </c:pt>
                <c:pt idx="120">
                  <c:v>3584</c:v>
                </c:pt>
                <c:pt idx="121">
                  <c:v>3585</c:v>
                </c:pt>
                <c:pt idx="122">
                  <c:v>3586</c:v>
                </c:pt>
                <c:pt idx="123">
                  <c:v>3587</c:v>
                </c:pt>
                <c:pt idx="124">
                  <c:v>3588</c:v>
                </c:pt>
                <c:pt idx="125">
                  <c:v>3589</c:v>
                </c:pt>
                <c:pt idx="126">
                  <c:v>3590</c:v>
                </c:pt>
                <c:pt idx="127">
                  <c:v>3591</c:v>
                </c:pt>
                <c:pt idx="128">
                  <c:v>3592</c:v>
                </c:pt>
                <c:pt idx="129">
                  <c:v>3593</c:v>
                </c:pt>
                <c:pt idx="130">
                  <c:v>3594</c:v>
                </c:pt>
                <c:pt idx="131">
                  <c:v>3595</c:v>
                </c:pt>
                <c:pt idx="132">
                  <c:v>3596</c:v>
                </c:pt>
                <c:pt idx="133">
                  <c:v>3597</c:v>
                </c:pt>
                <c:pt idx="134">
                  <c:v>3598</c:v>
                </c:pt>
                <c:pt idx="135">
                  <c:v>3599</c:v>
                </c:pt>
                <c:pt idx="136">
                  <c:v>3600</c:v>
                </c:pt>
                <c:pt idx="137">
                  <c:v>3601</c:v>
                </c:pt>
                <c:pt idx="138">
                  <c:v>3602</c:v>
                </c:pt>
                <c:pt idx="139">
                  <c:v>3603</c:v>
                </c:pt>
                <c:pt idx="140">
                  <c:v>3604</c:v>
                </c:pt>
                <c:pt idx="141">
                  <c:v>3605</c:v>
                </c:pt>
                <c:pt idx="142">
                  <c:v>3606</c:v>
                </c:pt>
                <c:pt idx="143">
                  <c:v>3607</c:v>
                </c:pt>
                <c:pt idx="144">
                  <c:v>3608</c:v>
                </c:pt>
                <c:pt idx="145">
                  <c:v>3609</c:v>
                </c:pt>
                <c:pt idx="146">
                  <c:v>3610</c:v>
                </c:pt>
                <c:pt idx="147">
                  <c:v>3611</c:v>
                </c:pt>
                <c:pt idx="148">
                  <c:v>3612</c:v>
                </c:pt>
                <c:pt idx="149">
                  <c:v>3613</c:v>
                </c:pt>
                <c:pt idx="150">
                  <c:v>3614</c:v>
                </c:pt>
                <c:pt idx="151">
                  <c:v>3615</c:v>
                </c:pt>
                <c:pt idx="152">
                  <c:v>3616</c:v>
                </c:pt>
                <c:pt idx="153">
                  <c:v>3617</c:v>
                </c:pt>
                <c:pt idx="154">
                  <c:v>3618</c:v>
                </c:pt>
                <c:pt idx="155">
                  <c:v>3619</c:v>
                </c:pt>
                <c:pt idx="156">
                  <c:v>3620</c:v>
                </c:pt>
                <c:pt idx="157">
                  <c:v>3621</c:v>
                </c:pt>
                <c:pt idx="158">
                  <c:v>3622</c:v>
                </c:pt>
                <c:pt idx="159">
                  <c:v>3623</c:v>
                </c:pt>
                <c:pt idx="160">
                  <c:v>3624</c:v>
                </c:pt>
                <c:pt idx="161">
                  <c:v>3625</c:v>
                </c:pt>
                <c:pt idx="162">
                  <c:v>3626</c:v>
                </c:pt>
                <c:pt idx="163">
                  <c:v>3627</c:v>
                </c:pt>
                <c:pt idx="164">
                  <c:v>3628</c:v>
                </c:pt>
                <c:pt idx="165">
                  <c:v>3629</c:v>
                </c:pt>
                <c:pt idx="166">
                  <c:v>3630</c:v>
                </c:pt>
                <c:pt idx="167">
                  <c:v>3631</c:v>
                </c:pt>
                <c:pt idx="168">
                  <c:v>3632</c:v>
                </c:pt>
                <c:pt idx="169">
                  <c:v>3633</c:v>
                </c:pt>
                <c:pt idx="170">
                  <c:v>3634</c:v>
                </c:pt>
                <c:pt idx="171">
                  <c:v>3635</c:v>
                </c:pt>
                <c:pt idx="172">
                  <c:v>3636</c:v>
                </c:pt>
                <c:pt idx="173">
                  <c:v>3637</c:v>
                </c:pt>
                <c:pt idx="174">
                  <c:v>3638</c:v>
                </c:pt>
                <c:pt idx="175">
                  <c:v>3639</c:v>
                </c:pt>
                <c:pt idx="176">
                  <c:v>3640</c:v>
                </c:pt>
                <c:pt idx="177">
                  <c:v>3641</c:v>
                </c:pt>
                <c:pt idx="178">
                  <c:v>3642</c:v>
                </c:pt>
                <c:pt idx="179">
                  <c:v>3643</c:v>
                </c:pt>
                <c:pt idx="180">
                  <c:v>3644</c:v>
                </c:pt>
                <c:pt idx="181">
                  <c:v>3645</c:v>
                </c:pt>
                <c:pt idx="182">
                  <c:v>3646</c:v>
                </c:pt>
                <c:pt idx="183">
                  <c:v>3647</c:v>
                </c:pt>
                <c:pt idx="184">
                  <c:v>3648</c:v>
                </c:pt>
                <c:pt idx="185">
                  <c:v>3649</c:v>
                </c:pt>
                <c:pt idx="186">
                  <c:v>3650</c:v>
                </c:pt>
                <c:pt idx="187">
                  <c:v>3651</c:v>
                </c:pt>
                <c:pt idx="188">
                  <c:v>3652</c:v>
                </c:pt>
                <c:pt idx="189">
                  <c:v>3653</c:v>
                </c:pt>
                <c:pt idx="190">
                  <c:v>3654</c:v>
                </c:pt>
                <c:pt idx="191">
                  <c:v>3655</c:v>
                </c:pt>
                <c:pt idx="192">
                  <c:v>3656</c:v>
                </c:pt>
                <c:pt idx="193">
                  <c:v>3657</c:v>
                </c:pt>
                <c:pt idx="194">
                  <c:v>3658</c:v>
                </c:pt>
                <c:pt idx="195">
                  <c:v>3659</c:v>
                </c:pt>
                <c:pt idx="196">
                  <c:v>3660</c:v>
                </c:pt>
                <c:pt idx="197">
                  <c:v>3661</c:v>
                </c:pt>
                <c:pt idx="198">
                  <c:v>3662</c:v>
                </c:pt>
                <c:pt idx="199">
                  <c:v>3663</c:v>
                </c:pt>
                <c:pt idx="200">
                  <c:v>3664</c:v>
                </c:pt>
                <c:pt idx="201">
                  <c:v>3665</c:v>
                </c:pt>
                <c:pt idx="202">
                  <c:v>3666</c:v>
                </c:pt>
                <c:pt idx="203">
                  <c:v>3667</c:v>
                </c:pt>
                <c:pt idx="204">
                  <c:v>3668</c:v>
                </c:pt>
                <c:pt idx="205">
                  <c:v>3669</c:v>
                </c:pt>
                <c:pt idx="206">
                  <c:v>3670</c:v>
                </c:pt>
                <c:pt idx="207">
                  <c:v>3671</c:v>
                </c:pt>
                <c:pt idx="208">
                  <c:v>3672</c:v>
                </c:pt>
                <c:pt idx="209">
                  <c:v>3673</c:v>
                </c:pt>
                <c:pt idx="210">
                  <c:v>3674</c:v>
                </c:pt>
                <c:pt idx="211">
                  <c:v>3675</c:v>
                </c:pt>
                <c:pt idx="212">
                  <c:v>3676</c:v>
                </c:pt>
                <c:pt idx="213">
                  <c:v>3677</c:v>
                </c:pt>
                <c:pt idx="214">
                  <c:v>3678</c:v>
                </c:pt>
                <c:pt idx="215">
                  <c:v>3679</c:v>
                </c:pt>
                <c:pt idx="216">
                  <c:v>3680</c:v>
                </c:pt>
                <c:pt idx="217">
                  <c:v>3681</c:v>
                </c:pt>
                <c:pt idx="218">
                  <c:v>3682</c:v>
                </c:pt>
                <c:pt idx="219">
                  <c:v>3683</c:v>
                </c:pt>
                <c:pt idx="220">
                  <c:v>3684</c:v>
                </c:pt>
                <c:pt idx="221">
                  <c:v>3685</c:v>
                </c:pt>
                <c:pt idx="222">
                  <c:v>3686</c:v>
                </c:pt>
                <c:pt idx="223">
                  <c:v>3687</c:v>
                </c:pt>
                <c:pt idx="224">
                  <c:v>3688</c:v>
                </c:pt>
                <c:pt idx="225">
                  <c:v>3689</c:v>
                </c:pt>
                <c:pt idx="226">
                  <c:v>3690</c:v>
                </c:pt>
                <c:pt idx="227">
                  <c:v>3691</c:v>
                </c:pt>
                <c:pt idx="228">
                  <c:v>3692</c:v>
                </c:pt>
                <c:pt idx="229">
                  <c:v>3693</c:v>
                </c:pt>
                <c:pt idx="230">
                  <c:v>3694</c:v>
                </c:pt>
                <c:pt idx="231">
                  <c:v>3695</c:v>
                </c:pt>
                <c:pt idx="232">
                  <c:v>3696</c:v>
                </c:pt>
                <c:pt idx="233">
                  <c:v>3697</c:v>
                </c:pt>
                <c:pt idx="234">
                  <c:v>3698</c:v>
                </c:pt>
                <c:pt idx="235">
                  <c:v>3699</c:v>
                </c:pt>
                <c:pt idx="236">
                  <c:v>3700</c:v>
                </c:pt>
                <c:pt idx="237">
                  <c:v>3701</c:v>
                </c:pt>
                <c:pt idx="238">
                  <c:v>3702</c:v>
                </c:pt>
                <c:pt idx="239">
                  <c:v>3703</c:v>
                </c:pt>
                <c:pt idx="240">
                  <c:v>3704</c:v>
                </c:pt>
                <c:pt idx="241">
                  <c:v>3705</c:v>
                </c:pt>
                <c:pt idx="242">
                  <c:v>3706</c:v>
                </c:pt>
                <c:pt idx="243">
                  <c:v>3707</c:v>
                </c:pt>
                <c:pt idx="244">
                  <c:v>3708</c:v>
                </c:pt>
                <c:pt idx="245">
                  <c:v>3709</c:v>
                </c:pt>
                <c:pt idx="246">
                  <c:v>3710</c:v>
                </c:pt>
              </c:numCache>
            </c:numRef>
          </c:xVal>
          <c:yVal>
            <c:numRef>
              <c:f>Graph!$H$3466:$H$3710</c:f>
              <c:numCache>
                <c:formatCode>General</c:formatCode>
                <c:ptCount val="24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B3-43F6-8CC1-1F650D596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46975"/>
        <c:axId val="86545535"/>
      </c:scatterChart>
      <c:valAx>
        <c:axId val="86546975"/>
        <c:scaling>
          <c:orientation val="minMax"/>
          <c:max val="3710"/>
          <c:min val="3464"/>
        </c:scaling>
        <c:delete val="0"/>
        <c:axPos val="b"/>
        <c:numFmt formatCode="General" sourceLinked="1"/>
        <c:majorTickMark val="out"/>
        <c:minorTickMark val="none"/>
        <c:tickLblPos val="nextTo"/>
        <c:crossAx val="86545535"/>
        <c:crosses val="autoZero"/>
        <c:crossBetween val="midCat"/>
      </c:valAx>
      <c:valAx>
        <c:axId val="8654553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5469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16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Graph!$A$3713:$A$3938</c:f>
              <c:numCache>
                <c:formatCode>General</c:formatCode>
                <c:ptCount val="226"/>
                <c:pt idx="0">
                  <c:v>3712</c:v>
                </c:pt>
                <c:pt idx="1">
                  <c:v>3713</c:v>
                </c:pt>
                <c:pt idx="2">
                  <c:v>3714</c:v>
                </c:pt>
                <c:pt idx="3">
                  <c:v>3715</c:v>
                </c:pt>
                <c:pt idx="4">
                  <c:v>3716</c:v>
                </c:pt>
                <c:pt idx="5">
                  <c:v>3717</c:v>
                </c:pt>
                <c:pt idx="6">
                  <c:v>3718</c:v>
                </c:pt>
                <c:pt idx="7">
                  <c:v>3719</c:v>
                </c:pt>
                <c:pt idx="8">
                  <c:v>3720</c:v>
                </c:pt>
                <c:pt idx="9">
                  <c:v>3721</c:v>
                </c:pt>
                <c:pt idx="10">
                  <c:v>3722</c:v>
                </c:pt>
                <c:pt idx="11">
                  <c:v>3723</c:v>
                </c:pt>
                <c:pt idx="12">
                  <c:v>3724</c:v>
                </c:pt>
                <c:pt idx="13">
                  <c:v>3725</c:v>
                </c:pt>
                <c:pt idx="14">
                  <c:v>3726</c:v>
                </c:pt>
                <c:pt idx="15">
                  <c:v>3727</c:v>
                </c:pt>
                <c:pt idx="16">
                  <c:v>3728</c:v>
                </c:pt>
                <c:pt idx="17">
                  <c:v>3729</c:v>
                </c:pt>
                <c:pt idx="18">
                  <c:v>3730</c:v>
                </c:pt>
                <c:pt idx="19">
                  <c:v>3731</c:v>
                </c:pt>
                <c:pt idx="20">
                  <c:v>3732</c:v>
                </c:pt>
                <c:pt idx="21">
                  <c:v>3733</c:v>
                </c:pt>
                <c:pt idx="22">
                  <c:v>3734</c:v>
                </c:pt>
                <c:pt idx="23">
                  <c:v>3735</c:v>
                </c:pt>
                <c:pt idx="24">
                  <c:v>3736</c:v>
                </c:pt>
                <c:pt idx="25">
                  <c:v>3737</c:v>
                </c:pt>
                <c:pt idx="26">
                  <c:v>3738</c:v>
                </c:pt>
                <c:pt idx="27">
                  <c:v>3739</c:v>
                </c:pt>
                <c:pt idx="28">
                  <c:v>3740</c:v>
                </c:pt>
                <c:pt idx="29">
                  <c:v>3741</c:v>
                </c:pt>
                <c:pt idx="30">
                  <c:v>3742</c:v>
                </c:pt>
                <c:pt idx="31">
                  <c:v>3743</c:v>
                </c:pt>
                <c:pt idx="32">
                  <c:v>3744</c:v>
                </c:pt>
                <c:pt idx="33">
                  <c:v>3745</c:v>
                </c:pt>
                <c:pt idx="34">
                  <c:v>3746</c:v>
                </c:pt>
                <c:pt idx="35">
                  <c:v>3747</c:v>
                </c:pt>
                <c:pt idx="36">
                  <c:v>3748</c:v>
                </c:pt>
                <c:pt idx="37">
                  <c:v>3749</c:v>
                </c:pt>
                <c:pt idx="38">
                  <c:v>3750</c:v>
                </c:pt>
                <c:pt idx="39">
                  <c:v>3751</c:v>
                </c:pt>
                <c:pt idx="40">
                  <c:v>3752</c:v>
                </c:pt>
                <c:pt idx="41">
                  <c:v>3753</c:v>
                </c:pt>
                <c:pt idx="42">
                  <c:v>3754</c:v>
                </c:pt>
                <c:pt idx="43">
                  <c:v>3755</c:v>
                </c:pt>
                <c:pt idx="44">
                  <c:v>3756</c:v>
                </c:pt>
                <c:pt idx="45">
                  <c:v>3757</c:v>
                </c:pt>
                <c:pt idx="46">
                  <c:v>3758</c:v>
                </c:pt>
                <c:pt idx="47">
                  <c:v>3759</c:v>
                </c:pt>
                <c:pt idx="48">
                  <c:v>3760</c:v>
                </c:pt>
                <c:pt idx="49">
                  <c:v>3761</c:v>
                </c:pt>
                <c:pt idx="50">
                  <c:v>3762</c:v>
                </c:pt>
                <c:pt idx="51">
                  <c:v>3763</c:v>
                </c:pt>
                <c:pt idx="52">
                  <c:v>3764</c:v>
                </c:pt>
                <c:pt idx="53">
                  <c:v>3765</c:v>
                </c:pt>
                <c:pt idx="54">
                  <c:v>3766</c:v>
                </c:pt>
                <c:pt idx="55">
                  <c:v>3767</c:v>
                </c:pt>
                <c:pt idx="56">
                  <c:v>3768</c:v>
                </c:pt>
                <c:pt idx="57">
                  <c:v>3769</c:v>
                </c:pt>
                <c:pt idx="58">
                  <c:v>3770</c:v>
                </c:pt>
                <c:pt idx="59">
                  <c:v>3771</c:v>
                </c:pt>
                <c:pt idx="60">
                  <c:v>3772</c:v>
                </c:pt>
                <c:pt idx="61">
                  <c:v>3773</c:v>
                </c:pt>
                <c:pt idx="62">
                  <c:v>3774</c:v>
                </c:pt>
                <c:pt idx="63">
                  <c:v>3775</c:v>
                </c:pt>
                <c:pt idx="64">
                  <c:v>3776</c:v>
                </c:pt>
                <c:pt idx="65">
                  <c:v>3777</c:v>
                </c:pt>
                <c:pt idx="66">
                  <c:v>3778</c:v>
                </c:pt>
                <c:pt idx="67">
                  <c:v>3779</c:v>
                </c:pt>
                <c:pt idx="68">
                  <c:v>3780</c:v>
                </c:pt>
                <c:pt idx="69">
                  <c:v>3781</c:v>
                </c:pt>
                <c:pt idx="70">
                  <c:v>3782</c:v>
                </c:pt>
                <c:pt idx="71">
                  <c:v>3783</c:v>
                </c:pt>
                <c:pt idx="72">
                  <c:v>3784</c:v>
                </c:pt>
                <c:pt idx="73">
                  <c:v>3785</c:v>
                </c:pt>
                <c:pt idx="74">
                  <c:v>3786</c:v>
                </c:pt>
                <c:pt idx="75">
                  <c:v>3787</c:v>
                </c:pt>
                <c:pt idx="76">
                  <c:v>3788</c:v>
                </c:pt>
                <c:pt idx="77">
                  <c:v>3789</c:v>
                </c:pt>
                <c:pt idx="78">
                  <c:v>3790</c:v>
                </c:pt>
                <c:pt idx="79">
                  <c:v>3791</c:v>
                </c:pt>
                <c:pt idx="80">
                  <c:v>3792</c:v>
                </c:pt>
                <c:pt idx="81">
                  <c:v>3793</c:v>
                </c:pt>
                <c:pt idx="82">
                  <c:v>3794</c:v>
                </c:pt>
                <c:pt idx="83">
                  <c:v>3795</c:v>
                </c:pt>
                <c:pt idx="84">
                  <c:v>3796</c:v>
                </c:pt>
                <c:pt idx="85">
                  <c:v>3797</c:v>
                </c:pt>
                <c:pt idx="86">
                  <c:v>3798</c:v>
                </c:pt>
                <c:pt idx="87">
                  <c:v>3799</c:v>
                </c:pt>
                <c:pt idx="88">
                  <c:v>3800</c:v>
                </c:pt>
                <c:pt idx="89">
                  <c:v>3801</c:v>
                </c:pt>
                <c:pt idx="90">
                  <c:v>3802</c:v>
                </c:pt>
                <c:pt idx="91">
                  <c:v>3803</c:v>
                </c:pt>
                <c:pt idx="92">
                  <c:v>3804</c:v>
                </c:pt>
                <c:pt idx="93">
                  <c:v>3805</c:v>
                </c:pt>
                <c:pt idx="94">
                  <c:v>3806</c:v>
                </c:pt>
                <c:pt idx="95">
                  <c:v>3807</c:v>
                </c:pt>
                <c:pt idx="96">
                  <c:v>3808</c:v>
                </c:pt>
                <c:pt idx="97">
                  <c:v>3809</c:v>
                </c:pt>
                <c:pt idx="98">
                  <c:v>3810</c:v>
                </c:pt>
                <c:pt idx="99">
                  <c:v>3811</c:v>
                </c:pt>
                <c:pt idx="100">
                  <c:v>3812</c:v>
                </c:pt>
                <c:pt idx="101">
                  <c:v>3813</c:v>
                </c:pt>
                <c:pt idx="102">
                  <c:v>3814</c:v>
                </c:pt>
                <c:pt idx="103">
                  <c:v>3815</c:v>
                </c:pt>
                <c:pt idx="104">
                  <c:v>3816</c:v>
                </c:pt>
                <c:pt idx="105">
                  <c:v>3817</c:v>
                </c:pt>
                <c:pt idx="106">
                  <c:v>3818</c:v>
                </c:pt>
                <c:pt idx="107">
                  <c:v>3819</c:v>
                </c:pt>
                <c:pt idx="108">
                  <c:v>3820</c:v>
                </c:pt>
                <c:pt idx="109">
                  <c:v>3821</c:v>
                </c:pt>
                <c:pt idx="110">
                  <c:v>3822</c:v>
                </c:pt>
                <c:pt idx="111">
                  <c:v>3823</c:v>
                </c:pt>
                <c:pt idx="112">
                  <c:v>3824</c:v>
                </c:pt>
                <c:pt idx="113">
                  <c:v>3825</c:v>
                </c:pt>
                <c:pt idx="114">
                  <c:v>3826</c:v>
                </c:pt>
                <c:pt idx="115">
                  <c:v>3827</c:v>
                </c:pt>
                <c:pt idx="116">
                  <c:v>3828</c:v>
                </c:pt>
                <c:pt idx="117">
                  <c:v>3829</c:v>
                </c:pt>
                <c:pt idx="118">
                  <c:v>3830</c:v>
                </c:pt>
                <c:pt idx="119">
                  <c:v>3831</c:v>
                </c:pt>
                <c:pt idx="120">
                  <c:v>3832</c:v>
                </c:pt>
                <c:pt idx="121">
                  <c:v>3833</c:v>
                </c:pt>
                <c:pt idx="122">
                  <c:v>3834</c:v>
                </c:pt>
                <c:pt idx="123">
                  <c:v>3835</c:v>
                </c:pt>
                <c:pt idx="124">
                  <c:v>3836</c:v>
                </c:pt>
                <c:pt idx="125">
                  <c:v>3837</c:v>
                </c:pt>
                <c:pt idx="126">
                  <c:v>3838</c:v>
                </c:pt>
                <c:pt idx="127">
                  <c:v>3839</c:v>
                </c:pt>
                <c:pt idx="128">
                  <c:v>3840</c:v>
                </c:pt>
                <c:pt idx="129">
                  <c:v>3841</c:v>
                </c:pt>
                <c:pt idx="130">
                  <c:v>3842</c:v>
                </c:pt>
                <c:pt idx="131">
                  <c:v>3843</c:v>
                </c:pt>
                <c:pt idx="132">
                  <c:v>3844</c:v>
                </c:pt>
                <c:pt idx="133">
                  <c:v>3845</c:v>
                </c:pt>
                <c:pt idx="134">
                  <c:v>3846</c:v>
                </c:pt>
                <c:pt idx="135">
                  <c:v>3847</c:v>
                </c:pt>
                <c:pt idx="136">
                  <c:v>3848</c:v>
                </c:pt>
                <c:pt idx="137">
                  <c:v>3849</c:v>
                </c:pt>
                <c:pt idx="138">
                  <c:v>3850</c:v>
                </c:pt>
                <c:pt idx="139">
                  <c:v>3851</c:v>
                </c:pt>
                <c:pt idx="140">
                  <c:v>3852</c:v>
                </c:pt>
                <c:pt idx="141">
                  <c:v>3853</c:v>
                </c:pt>
                <c:pt idx="142">
                  <c:v>3854</c:v>
                </c:pt>
                <c:pt idx="143">
                  <c:v>3855</c:v>
                </c:pt>
                <c:pt idx="144">
                  <c:v>3856</c:v>
                </c:pt>
                <c:pt idx="145">
                  <c:v>3857</c:v>
                </c:pt>
                <c:pt idx="146">
                  <c:v>3858</c:v>
                </c:pt>
                <c:pt idx="147">
                  <c:v>3859</c:v>
                </c:pt>
                <c:pt idx="148">
                  <c:v>3860</c:v>
                </c:pt>
                <c:pt idx="149">
                  <c:v>3861</c:v>
                </c:pt>
                <c:pt idx="150">
                  <c:v>3862</c:v>
                </c:pt>
                <c:pt idx="151">
                  <c:v>3863</c:v>
                </c:pt>
                <c:pt idx="152">
                  <c:v>3864</c:v>
                </c:pt>
                <c:pt idx="153">
                  <c:v>3865</c:v>
                </c:pt>
                <c:pt idx="154">
                  <c:v>3866</c:v>
                </c:pt>
                <c:pt idx="155">
                  <c:v>3867</c:v>
                </c:pt>
                <c:pt idx="156">
                  <c:v>3868</c:v>
                </c:pt>
                <c:pt idx="157">
                  <c:v>3869</c:v>
                </c:pt>
                <c:pt idx="158">
                  <c:v>3870</c:v>
                </c:pt>
                <c:pt idx="159">
                  <c:v>3871</c:v>
                </c:pt>
                <c:pt idx="160">
                  <c:v>3872</c:v>
                </c:pt>
                <c:pt idx="161">
                  <c:v>3873</c:v>
                </c:pt>
                <c:pt idx="162">
                  <c:v>3874</c:v>
                </c:pt>
                <c:pt idx="163">
                  <c:v>3875</c:v>
                </c:pt>
                <c:pt idx="164">
                  <c:v>3876</c:v>
                </c:pt>
                <c:pt idx="165">
                  <c:v>3877</c:v>
                </c:pt>
                <c:pt idx="166">
                  <c:v>3878</c:v>
                </c:pt>
                <c:pt idx="167">
                  <c:v>3879</c:v>
                </c:pt>
                <c:pt idx="168">
                  <c:v>3880</c:v>
                </c:pt>
                <c:pt idx="169">
                  <c:v>3881</c:v>
                </c:pt>
                <c:pt idx="170">
                  <c:v>3882</c:v>
                </c:pt>
                <c:pt idx="171">
                  <c:v>3883</c:v>
                </c:pt>
                <c:pt idx="172">
                  <c:v>3884</c:v>
                </c:pt>
                <c:pt idx="173">
                  <c:v>3885</c:v>
                </c:pt>
                <c:pt idx="174">
                  <c:v>3886</c:v>
                </c:pt>
                <c:pt idx="175">
                  <c:v>3887</c:v>
                </c:pt>
                <c:pt idx="176">
                  <c:v>3888</c:v>
                </c:pt>
                <c:pt idx="177">
                  <c:v>3889</c:v>
                </c:pt>
                <c:pt idx="178">
                  <c:v>3890</c:v>
                </c:pt>
                <c:pt idx="179">
                  <c:v>3891</c:v>
                </c:pt>
                <c:pt idx="180">
                  <c:v>3892</c:v>
                </c:pt>
                <c:pt idx="181">
                  <c:v>3893</c:v>
                </c:pt>
                <c:pt idx="182">
                  <c:v>3894</c:v>
                </c:pt>
                <c:pt idx="183">
                  <c:v>3895</c:v>
                </c:pt>
                <c:pt idx="184">
                  <c:v>3896</c:v>
                </c:pt>
                <c:pt idx="185">
                  <c:v>3897</c:v>
                </c:pt>
                <c:pt idx="186">
                  <c:v>3898</c:v>
                </c:pt>
                <c:pt idx="187">
                  <c:v>3899</c:v>
                </c:pt>
                <c:pt idx="188">
                  <c:v>3900</c:v>
                </c:pt>
                <c:pt idx="189">
                  <c:v>3901</c:v>
                </c:pt>
                <c:pt idx="190">
                  <c:v>3902</c:v>
                </c:pt>
                <c:pt idx="191">
                  <c:v>3903</c:v>
                </c:pt>
                <c:pt idx="192">
                  <c:v>3904</c:v>
                </c:pt>
                <c:pt idx="193">
                  <c:v>3905</c:v>
                </c:pt>
                <c:pt idx="194">
                  <c:v>3906</c:v>
                </c:pt>
                <c:pt idx="195">
                  <c:v>3907</c:v>
                </c:pt>
                <c:pt idx="196">
                  <c:v>3908</c:v>
                </c:pt>
                <c:pt idx="197">
                  <c:v>3909</c:v>
                </c:pt>
                <c:pt idx="198">
                  <c:v>3910</c:v>
                </c:pt>
                <c:pt idx="199">
                  <c:v>3911</c:v>
                </c:pt>
                <c:pt idx="200">
                  <c:v>3912</c:v>
                </c:pt>
                <c:pt idx="201">
                  <c:v>3913</c:v>
                </c:pt>
                <c:pt idx="202">
                  <c:v>3914</c:v>
                </c:pt>
                <c:pt idx="203">
                  <c:v>3915</c:v>
                </c:pt>
                <c:pt idx="204">
                  <c:v>3916</c:v>
                </c:pt>
                <c:pt idx="205">
                  <c:v>3917</c:v>
                </c:pt>
                <c:pt idx="206">
                  <c:v>3918</c:v>
                </c:pt>
                <c:pt idx="207">
                  <c:v>3919</c:v>
                </c:pt>
                <c:pt idx="208">
                  <c:v>3920</c:v>
                </c:pt>
                <c:pt idx="209">
                  <c:v>3921</c:v>
                </c:pt>
                <c:pt idx="210">
                  <c:v>3922</c:v>
                </c:pt>
                <c:pt idx="211">
                  <c:v>3923</c:v>
                </c:pt>
                <c:pt idx="212">
                  <c:v>3924</c:v>
                </c:pt>
                <c:pt idx="213">
                  <c:v>3925</c:v>
                </c:pt>
                <c:pt idx="214">
                  <c:v>3926</c:v>
                </c:pt>
                <c:pt idx="215">
                  <c:v>3927</c:v>
                </c:pt>
                <c:pt idx="216">
                  <c:v>3928</c:v>
                </c:pt>
                <c:pt idx="217">
                  <c:v>3929</c:v>
                </c:pt>
                <c:pt idx="218">
                  <c:v>3930</c:v>
                </c:pt>
                <c:pt idx="219">
                  <c:v>3931</c:v>
                </c:pt>
                <c:pt idx="220">
                  <c:v>3932</c:v>
                </c:pt>
                <c:pt idx="221">
                  <c:v>3933</c:v>
                </c:pt>
                <c:pt idx="222">
                  <c:v>3934</c:v>
                </c:pt>
                <c:pt idx="223">
                  <c:v>3935</c:v>
                </c:pt>
                <c:pt idx="224">
                  <c:v>3936</c:v>
                </c:pt>
                <c:pt idx="225">
                  <c:v>3937</c:v>
                </c:pt>
              </c:numCache>
            </c:numRef>
          </c:xVal>
          <c:yVal>
            <c:numRef>
              <c:f>Graph!$D$3714:$D$3937</c:f>
              <c:numCache>
                <c:formatCode>General</c:formatCode>
                <c:ptCount val="224"/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3D-4A56-9994-FA2357FE2C92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Graph!$A$3713:$A$3938</c:f>
              <c:numCache>
                <c:formatCode>General</c:formatCode>
                <c:ptCount val="226"/>
                <c:pt idx="0">
                  <c:v>3712</c:v>
                </c:pt>
                <c:pt idx="1">
                  <c:v>3713</c:v>
                </c:pt>
                <c:pt idx="2">
                  <c:v>3714</c:v>
                </c:pt>
                <c:pt idx="3">
                  <c:v>3715</c:v>
                </c:pt>
                <c:pt idx="4">
                  <c:v>3716</c:v>
                </c:pt>
                <c:pt idx="5">
                  <c:v>3717</c:v>
                </c:pt>
                <c:pt idx="6">
                  <c:v>3718</c:v>
                </c:pt>
                <c:pt idx="7">
                  <c:v>3719</c:v>
                </c:pt>
                <c:pt idx="8">
                  <c:v>3720</c:v>
                </c:pt>
                <c:pt idx="9">
                  <c:v>3721</c:v>
                </c:pt>
                <c:pt idx="10">
                  <c:v>3722</c:v>
                </c:pt>
                <c:pt idx="11">
                  <c:v>3723</c:v>
                </c:pt>
                <c:pt idx="12">
                  <c:v>3724</c:v>
                </c:pt>
                <c:pt idx="13">
                  <c:v>3725</c:v>
                </c:pt>
                <c:pt idx="14">
                  <c:v>3726</c:v>
                </c:pt>
                <c:pt idx="15">
                  <c:v>3727</c:v>
                </c:pt>
                <c:pt idx="16">
                  <c:v>3728</c:v>
                </c:pt>
                <c:pt idx="17">
                  <c:v>3729</c:v>
                </c:pt>
                <c:pt idx="18">
                  <c:v>3730</c:v>
                </c:pt>
                <c:pt idx="19">
                  <c:v>3731</c:v>
                </c:pt>
                <c:pt idx="20">
                  <c:v>3732</c:v>
                </c:pt>
                <c:pt idx="21">
                  <c:v>3733</c:v>
                </c:pt>
                <c:pt idx="22">
                  <c:v>3734</c:v>
                </c:pt>
                <c:pt idx="23">
                  <c:v>3735</c:v>
                </c:pt>
                <c:pt idx="24">
                  <c:v>3736</c:v>
                </c:pt>
                <c:pt idx="25">
                  <c:v>3737</c:v>
                </c:pt>
                <c:pt idx="26">
                  <c:v>3738</c:v>
                </c:pt>
                <c:pt idx="27">
                  <c:v>3739</c:v>
                </c:pt>
                <c:pt idx="28">
                  <c:v>3740</c:v>
                </c:pt>
                <c:pt idx="29">
                  <c:v>3741</c:v>
                </c:pt>
                <c:pt idx="30">
                  <c:v>3742</c:v>
                </c:pt>
                <c:pt idx="31">
                  <c:v>3743</c:v>
                </c:pt>
                <c:pt idx="32">
                  <c:v>3744</c:v>
                </c:pt>
                <c:pt idx="33">
                  <c:v>3745</c:v>
                </c:pt>
                <c:pt idx="34">
                  <c:v>3746</c:v>
                </c:pt>
                <c:pt idx="35">
                  <c:v>3747</c:v>
                </c:pt>
                <c:pt idx="36">
                  <c:v>3748</c:v>
                </c:pt>
                <c:pt idx="37">
                  <c:v>3749</c:v>
                </c:pt>
                <c:pt idx="38">
                  <c:v>3750</c:v>
                </c:pt>
                <c:pt idx="39">
                  <c:v>3751</c:v>
                </c:pt>
                <c:pt idx="40">
                  <c:v>3752</c:v>
                </c:pt>
                <c:pt idx="41">
                  <c:v>3753</c:v>
                </c:pt>
                <c:pt idx="42">
                  <c:v>3754</c:v>
                </c:pt>
                <c:pt idx="43">
                  <c:v>3755</c:v>
                </c:pt>
                <c:pt idx="44">
                  <c:v>3756</c:v>
                </c:pt>
                <c:pt idx="45">
                  <c:v>3757</c:v>
                </c:pt>
                <c:pt idx="46">
                  <c:v>3758</c:v>
                </c:pt>
                <c:pt idx="47">
                  <c:v>3759</c:v>
                </c:pt>
                <c:pt idx="48">
                  <c:v>3760</c:v>
                </c:pt>
                <c:pt idx="49">
                  <c:v>3761</c:v>
                </c:pt>
                <c:pt idx="50">
                  <c:v>3762</c:v>
                </c:pt>
                <c:pt idx="51">
                  <c:v>3763</c:v>
                </c:pt>
                <c:pt idx="52">
                  <c:v>3764</c:v>
                </c:pt>
                <c:pt idx="53">
                  <c:v>3765</c:v>
                </c:pt>
                <c:pt idx="54">
                  <c:v>3766</c:v>
                </c:pt>
                <c:pt idx="55">
                  <c:v>3767</c:v>
                </c:pt>
                <c:pt idx="56">
                  <c:v>3768</c:v>
                </c:pt>
                <c:pt idx="57">
                  <c:v>3769</c:v>
                </c:pt>
                <c:pt idx="58">
                  <c:v>3770</c:v>
                </c:pt>
                <c:pt idx="59">
                  <c:v>3771</c:v>
                </c:pt>
                <c:pt idx="60">
                  <c:v>3772</c:v>
                </c:pt>
                <c:pt idx="61">
                  <c:v>3773</c:v>
                </c:pt>
                <c:pt idx="62">
                  <c:v>3774</c:v>
                </c:pt>
                <c:pt idx="63">
                  <c:v>3775</c:v>
                </c:pt>
                <c:pt idx="64">
                  <c:v>3776</c:v>
                </c:pt>
                <c:pt idx="65">
                  <c:v>3777</c:v>
                </c:pt>
                <c:pt idx="66">
                  <c:v>3778</c:v>
                </c:pt>
                <c:pt idx="67">
                  <c:v>3779</c:v>
                </c:pt>
                <c:pt idx="68">
                  <c:v>3780</c:v>
                </c:pt>
                <c:pt idx="69">
                  <c:v>3781</c:v>
                </c:pt>
                <c:pt idx="70">
                  <c:v>3782</c:v>
                </c:pt>
                <c:pt idx="71">
                  <c:v>3783</c:v>
                </c:pt>
                <c:pt idx="72">
                  <c:v>3784</c:v>
                </c:pt>
                <c:pt idx="73">
                  <c:v>3785</c:v>
                </c:pt>
                <c:pt idx="74">
                  <c:v>3786</c:v>
                </c:pt>
                <c:pt idx="75">
                  <c:v>3787</c:v>
                </c:pt>
                <c:pt idx="76">
                  <c:v>3788</c:v>
                </c:pt>
                <c:pt idx="77">
                  <c:v>3789</c:v>
                </c:pt>
                <c:pt idx="78">
                  <c:v>3790</c:v>
                </c:pt>
                <c:pt idx="79">
                  <c:v>3791</c:v>
                </c:pt>
                <c:pt idx="80">
                  <c:v>3792</c:v>
                </c:pt>
                <c:pt idx="81">
                  <c:v>3793</c:v>
                </c:pt>
                <c:pt idx="82">
                  <c:v>3794</c:v>
                </c:pt>
                <c:pt idx="83">
                  <c:v>3795</c:v>
                </c:pt>
                <c:pt idx="84">
                  <c:v>3796</c:v>
                </c:pt>
                <c:pt idx="85">
                  <c:v>3797</c:v>
                </c:pt>
                <c:pt idx="86">
                  <c:v>3798</c:v>
                </c:pt>
                <c:pt idx="87">
                  <c:v>3799</c:v>
                </c:pt>
                <c:pt idx="88">
                  <c:v>3800</c:v>
                </c:pt>
                <c:pt idx="89">
                  <c:v>3801</c:v>
                </c:pt>
                <c:pt idx="90">
                  <c:v>3802</c:v>
                </c:pt>
                <c:pt idx="91">
                  <c:v>3803</c:v>
                </c:pt>
                <c:pt idx="92">
                  <c:v>3804</c:v>
                </c:pt>
                <c:pt idx="93">
                  <c:v>3805</c:v>
                </c:pt>
                <c:pt idx="94">
                  <c:v>3806</c:v>
                </c:pt>
                <c:pt idx="95">
                  <c:v>3807</c:v>
                </c:pt>
                <c:pt idx="96">
                  <c:v>3808</c:v>
                </c:pt>
                <c:pt idx="97">
                  <c:v>3809</c:v>
                </c:pt>
                <c:pt idx="98">
                  <c:v>3810</c:v>
                </c:pt>
                <c:pt idx="99">
                  <c:v>3811</c:v>
                </c:pt>
                <c:pt idx="100">
                  <c:v>3812</c:v>
                </c:pt>
                <c:pt idx="101">
                  <c:v>3813</c:v>
                </c:pt>
                <c:pt idx="102">
                  <c:v>3814</c:v>
                </c:pt>
                <c:pt idx="103">
                  <c:v>3815</c:v>
                </c:pt>
                <c:pt idx="104">
                  <c:v>3816</c:v>
                </c:pt>
                <c:pt idx="105">
                  <c:v>3817</c:v>
                </c:pt>
                <c:pt idx="106">
                  <c:v>3818</c:v>
                </c:pt>
                <c:pt idx="107">
                  <c:v>3819</c:v>
                </c:pt>
                <c:pt idx="108">
                  <c:v>3820</c:v>
                </c:pt>
                <c:pt idx="109">
                  <c:v>3821</c:v>
                </c:pt>
                <c:pt idx="110">
                  <c:v>3822</c:v>
                </c:pt>
                <c:pt idx="111">
                  <c:v>3823</c:v>
                </c:pt>
                <c:pt idx="112">
                  <c:v>3824</c:v>
                </c:pt>
                <c:pt idx="113">
                  <c:v>3825</c:v>
                </c:pt>
                <c:pt idx="114">
                  <c:v>3826</c:v>
                </c:pt>
                <c:pt idx="115">
                  <c:v>3827</c:v>
                </c:pt>
                <c:pt idx="116">
                  <c:v>3828</c:v>
                </c:pt>
                <c:pt idx="117">
                  <c:v>3829</c:v>
                </c:pt>
                <c:pt idx="118">
                  <c:v>3830</c:v>
                </c:pt>
                <c:pt idx="119">
                  <c:v>3831</c:v>
                </c:pt>
                <c:pt idx="120">
                  <c:v>3832</c:v>
                </c:pt>
                <c:pt idx="121">
                  <c:v>3833</c:v>
                </c:pt>
                <c:pt idx="122">
                  <c:v>3834</c:v>
                </c:pt>
                <c:pt idx="123">
                  <c:v>3835</c:v>
                </c:pt>
                <c:pt idx="124">
                  <c:v>3836</c:v>
                </c:pt>
                <c:pt idx="125">
                  <c:v>3837</c:v>
                </c:pt>
                <c:pt idx="126">
                  <c:v>3838</c:v>
                </c:pt>
                <c:pt idx="127">
                  <c:v>3839</c:v>
                </c:pt>
                <c:pt idx="128">
                  <c:v>3840</c:v>
                </c:pt>
                <c:pt idx="129">
                  <c:v>3841</c:v>
                </c:pt>
                <c:pt idx="130">
                  <c:v>3842</c:v>
                </c:pt>
                <c:pt idx="131">
                  <c:v>3843</c:v>
                </c:pt>
                <c:pt idx="132">
                  <c:v>3844</c:v>
                </c:pt>
                <c:pt idx="133">
                  <c:v>3845</c:v>
                </c:pt>
                <c:pt idx="134">
                  <c:v>3846</c:v>
                </c:pt>
                <c:pt idx="135">
                  <c:v>3847</c:v>
                </c:pt>
                <c:pt idx="136">
                  <c:v>3848</c:v>
                </c:pt>
                <c:pt idx="137">
                  <c:v>3849</c:v>
                </c:pt>
                <c:pt idx="138">
                  <c:v>3850</c:v>
                </c:pt>
                <c:pt idx="139">
                  <c:v>3851</c:v>
                </c:pt>
                <c:pt idx="140">
                  <c:v>3852</c:v>
                </c:pt>
                <c:pt idx="141">
                  <c:v>3853</c:v>
                </c:pt>
                <c:pt idx="142">
                  <c:v>3854</c:v>
                </c:pt>
                <c:pt idx="143">
                  <c:v>3855</c:v>
                </c:pt>
                <c:pt idx="144">
                  <c:v>3856</c:v>
                </c:pt>
                <c:pt idx="145">
                  <c:v>3857</c:v>
                </c:pt>
                <c:pt idx="146">
                  <c:v>3858</c:v>
                </c:pt>
                <c:pt idx="147">
                  <c:v>3859</c:v>
                </c:pt>
                <c:pt idx="148">
                  <c:v>3860</c:v>
                </c:pt>
                <c:pt idx="149">
                  <c:v>3861</c:v>
                </c:pt>
                <c:pt idx="150">
                  <c:v>3862</c:v>
                </c:pt>
                <c:pt idx="151">
                  <c:v>3863</c:v>
                </c:pt>
                <c:pt idx="152">
                  <c:v>3864</c:v>
                </c:pt>
                <c:pt idx="153">
                  <c:v>3865</c:v>
                </c:pt>
                <c:pt idx="154">
                  <c:v>3866</c:v>
                </c:pt>
                <c:pt idx="155">
                  <c:v>3867</c:v>
                </c:pt>
                <c:pt idx="156">
                  <c:v>3868</c:v>
                </c:pt>
                <c:pt idx="157">
                  <c:v>3869</c:v>
                </c:pt>
                <c:pt idx="158">
                  <c:v>3870</c:v>
                </c:pt>
                <c:pt idx="159">
                  <c:v>3871</c:v>
                </c:pt>
                <c:pt idx="160">
                  <c:v>3872</c:v>
                </c:pt>
                <c:pt idx="161">
                  <c:v>3873</c:v>
                </c:pt>
                <c:pt idx="162">
                  <c:v>3874</c:v>
                </c:pt>
                <c:pt idx="163">
                  <c:v>3875</c:v>
                </c:pt>
                <c:pt idx="164">
                  <c:v>3876</c:v>
                </c:pt>
                <c:pt idx="165">
                  <c:v>3877</c:v>
                </c:pt>
                <c:pt idx="166">
                  <c:v>3878</c:v>
                </c:pt>
                <c:pt idx="167">
                  <c:v>3879</c:v>
                </c:pt>
                <c:pt idx="168">
                  <c:v>3880</c:v>
                </c:pt>
                <c:pt idx="169">
                  <c:v>3881</c:v>
                </c:pt>
                <c:pt idx="170">
                  <c:v>3882</c:v>
                </c:pt>
                <c:pt idx="171">
                  <c:v>3883</c:v>
                </c:pt>
                <c:pt idx="172">
                  <c:v>3884</c:v>
                </c:pt>
                <c:pt idx="173">
                  <c:v>3885</c:v>
                </c:pt>
                <c:pt idx="174">
                  <c:v>3886</c:v>
                </c:pt>
                <c:pt idx="175">
                  <c:v>3887</c:v>
                </c:pt>
                <c:pt idx="176">
                  <c:v>3888</c:v>
                </c:pt>
                <c:pt idx="177">
                  <c:v>3889</c:v>
                </c:pt>
                <c:pt idx="178">
                  <c:v>3890</c:v>
                </c:pt>
                <c:pt idx="179">
                  <c:v>3891</c:v>
                </c:pt>
                <c:pt idx="180">
                  <c:v>3892</c:v>
                </c:pt>
                <c:pt idx="181">
                  <c:v>3893</c:v>
                </c:pt>
                <c:pt idx="182">
                  <c:v>3894</c:v>
                </c:pt>
                <c:pt idx="183">
                  <c:v>3895</c:v>
                </c:pt>
                <c:pt idx="184">
                  <c:v>3896</c:v>
                </c:pt>
                <c:pt idx="185">
                  <c:v>3897</c:v>
                </c:pt>
                <c:pt idx="186">
                  <c:v>3898</c:v>
                </c:pt>
                <c:pt idx="187">
                  <c:v>3899</c:v>
                </c:pt>
                <c:pt idx="188">
                  <c:v>3900</c:v>
                </c:pt>
                <c:pt idx="189">
                  <c:v>3901</c:v>
                </c:pt>
                <c:pt idx="190">
                  <c:v>3902</c:v>
                </c:pt>
                <c:pt idx="191">
                  <c:v>3903</c:v>
                </c:pt>
                <c:pt idx="192">
                  <c:v>3904</c:v>
                </c:pt>
                <c:pt idx="193">
                  <c:v>3905</c:v>
                </c:pt>
                <c:pt idx="194">
                  <c:v>3906</c:v>
                </c:pt>
                <c:pt idx="195">
                  <c:v>3907</c:v>
                </c:pt>
                <c:pt idx="196">
                  <c:v>3908</c:v>
                </c:pt>
                <c:pt idx="197">
                  <c:v>3909</c:v>
                </c:pt>
                <c:pt idx="198">
                  <c:v>3910</c:v>
                </c:pt>
                <c:pt idx="199">
                  <c:v>3911</c:v>
                </c:pt>
                <c:pt idx="200">
                  <c:v>3912</c:v>
                </c:pt>
                <c:pt idx="201">
                  <c:v>3913</c:v>
                </c:pt>
                <c:pt idx="202">
                  <c:v>3914</c:v>
                </c:pt>
                <c:pt idx="203">
                  <c:v>3915</c:v>
                </c:pt>
                <c:pt idx="204">
                  <c:v>3916</c:v>
                </c:pt>
                <c:pt idx="205">
                  <c:v>3917</c:v>
                </c:pt>
                <c:pt idx="206">
                  <c:v>3918</c:v>
                </c:pt>
                <c:pt idx="207">
                  <c:v>3919</c:v>
                </c:pt>
                <c:pt idx="208">
                  <c:v>3920</c:v>
                </c:pt>
                <c:pt idx="209">
                  <c:v>3921</c:v>
                </c:pt>
                <c:pt idx="210">
                  <c:v>3922</c:v>
                </c:pt>
                <c:pt idx="211">
                  <c:v>3923</c:v>
                </c:pt>
                <c:pt idx="212">
                  <c:v>3924</c:v>
                </c:pt>
                <c:pt idx="213">
                  <c:v>3925</c:v>
                </c:pt>
                <c:pt idx="214">
                  <c:v>3926</c:v>
                </c:pt>
                <c:pt idx="215">
                  <c:v>3927</c:v>
                </c:pt>
                <c:pt idx="216">
                  <c:v>3928</c:v>
                </c:pt>
                <c:pt idx="217">
                  <c:v>3929</c:v>
                </c:pt>
                <c:pt idx="218">
                  <c:v>3930</c:v>
                </c:pt>
                <c:pt idx="219">
                  <c:v>3931</c:v>
                </c:pt>
                <c:pt idx="220">
                  <c:v>3932</c:v>
                </c:pt>
                <c:pt idx="221">
                  <c:v>3933</c:v>
                </c:pt>
                <c:pt idx="222">
                  <c:v>3934</c:v>
                </c:pt>
                <c:pt idx="223">
                  <c:v>3935</c:v>
                </c:pt>
                <c:pt idx="224">
                  <c:v>3936</c:v>
                </c:pt>
                <c:pt idx="225">
                  <c:v>3937</c:v>
                </c:pt>
              </c:numCache>
            </c:numRef>
          </c:xVal>
          <c:yVal>
            <c:numRef>
              <c:f>Graph!$B$3714:$B$3937</c:f>
              <c:numCache>
                <c:formatCode>General</c:formatCode>
                <c:ptCount val="224"/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3D-4A56-9994-FA2357FE2C92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Graph!$A$3713:$A$3938</c:f>
              <c:numCache>
                <c:formatCode>General</c:formatCode>
                <c:ptCount val="226"/>
                <c:pt idx="0">
                  <c:v>3712</c:v>
                </c:pt>
                <c:pt idx="1">
                  <c:v>3713</c:v>
                </c:pt>
                <c:pt idx="2">
                  <c:v>3714</c:v>
                </c:pt>
                <c:pt idx="3">
                  <c:v>3715</c:v>
                </c:pt>
                <c:pt idx="4">
                  <c:v>3716</c:v>
                </c:pt>
                <c:pt idx="5">
                  <c:v>3717</c:v>
                </c:pt>
                <c:pt idx="6">
                  <c:v>3718</c:v>
                </c:pt>
                <c:pt idx="7">
                  <c:v>3719</c:v>
                </c:pt>
                <c:pt idx="8">
                  <c:v>3720</c:v>
                </c:pt>
                <c:pt idx="9">
                  <c:v>3721</c:v>
                </c:pt>
                <c:pt idx="10">
                  <c:v>3722</c:v>
                </c:pt>
                <c:pt idx="11">
                  <c:v>3723</c:v>
                </c:pt>
                <c:pt idx="12">
                  <c:v>3724</c:v>
                </c:pt>
                <c:pt idx="13">
                  <c:v>3725</c:v>
                </c:pt>
                <c:pt idx="14">
                  <c:v>3726</c:v>
                </c:pt>
                <c:pt idx="15">
                  <c:v>3727</c:v>
                </c:pt>
                <c:pt idx="16">
                  <c:v>3728</c:v>
                </c:pt>
                <c:pt idx="17">
                  <c:v>3729</c:v>
                </c:pt>
                <c:pt idx="18">
                  <c:v>3730</c:v>
                </c:pt>
                <c:pt idx="19">
                  <c:v>3731</c:v>
                </c:pt>
                <c:pt idx="20">
                  <c:v>3732</c:v>
                </c:pt>
                <c:pt idx="21">
                  <c:v>3733</c:v>
                </c:pt>
                <c:pt idx="22">
                  <c:v>3734</c:v>
                </c:pt>
                <c:pt idx="23">
                  <c:v>3735</c:v>
                </c:pt>
                <c:pt idx="24">
                  <c:v>3736</c:v>
                </c:pt>
                <c:pt idx="25">
                  <c:v>3737</c:v>
                </c:pt>
                <c:pt idx="26">
                  <c:v>3738</c:v>
                </c:pt>
                <c:pt idx="27">
                  <c:v>3739</c:v>
                </c:pt>
                <c:pt idx="28">
                  <c:v>3740</c:v>
                </c:pt>
                <c:pt idx="29">
                  <c:v>3741</c:v>
                </c:pt>
                <c:pt idx="30">
                  <c:v>3742</c:v>
                </c:pt>
                <c:pt idx="31">
                  <c:v>3743</c:v>
                </c:pt>
                <c:pt idx="32">
                  <c:v>3744</c:v>
                </c:pt>
                <c:pt idx="33">
                  <c:v>3745</c:v>
                </c:pt>
                <c:pt idx="34">
                  <c:v>3746</c:v>
                </c:pt>
                <c:pt idx="35">
                  <c:v>3747</c:v>
                </c:pt>
                <c:pt idx="36">
                  <c:v>3748</c:v>
                </c:pt>
                <c:pt idx="37">
                  <c:v>3749</c:v>
                </c:pt>
                <c:pt idx="38">
                  <c:v>3750</c:v>
                </c:pt>
                <c:pt idx="39">
                  <c:v>3751</c:v>
                </c:pt>
                <c:pt idx="40">
                  <c:v>3752</c:v>
                </c:pt>
                <c:pt idx="41">
                  <c:v>3753</c:v>
                </c:pt>
                <c:pt idx="42">
                  <c:v>3754</c:v>
                </c:pt>
                <c:pt idx="43">
                  <c:v>3755</c:v>
                </c:pt>
                <c:pt idx="44">
                  <c:v>3756</c:v>
                </c:pt>
                <c:pt idx="45">
                  <c:v>3757</c:v>
                </c:pt>
                <c:pt idx="46">
                  <c:v>3758</c:v>
                </c:pt>
                <c:pt idx="47">
                  <c:v>3759</c:v>
                </c:pt>
                <c:pt idx="48">
                  <c:v>3760</c:v>
                </c:pt>
                <c:pt idx="49">
                  <c:v>3761</c:v>
                </c:pt>
                <c:pt idx="50">
                  <c:v>3762</c:v>
                </c:pt>
                <c:pt idx="51">
                  <c:v>3763</c:v>
                </c:pt>
                <c:pt idx="52">
                  <c:v>3764</c:v>
                </c:pt>
                <c:pt idx="53">
                  <c:v>3765</c:v>
                </c:pt>
                <c:pt idx="54">
                  <c:v>3766</c:v>
                </c:pt>
                <c:pt idx="55">
                  <c:v>3767</c:v>
                </c:pt>
                <c:pt idx="56">
                  <c:v>3768</c:v>
                </c:pt>
                <c:pt idx="57">
                  <c:v>3769</c:v>
                </c:pt>
                <c:pt idx="58">
                  <c:v>3770</c:v>
                </c:pt>
                <c:pt idx="59">
                  <c:v>3771</c:v>
                </c:pt>
                <c:pt idx="60">
                  <c:v>3772</c:v>
                </c:pt>
                <c:pt idx="61">
                  <c:v>3773</c:v>
                </c:pt>
                <c:pt idx="62">
                  <c:v>3774</c:v>
                </c:pt>
                <c:pt idx="63">
                  <c:v>3775</c:v>
                </c:pt>
                <c:pt idx="64">
                  <c:v>3776</c:v>
                </c:pt>
                <c:pt idx="65">
                  <c:v>3777</c:v>
                </c:pt>
                <c:pt idx="66">
                  <c:v>3778</c:v>
                </c:pt>
                <c:pt idx="67">
                  <c:v>3779</c:v>
                </c:pt>
                <c:pt idx="68">
                  <c:v>3780</c:v>
                </c:pt>
                <c:pt idx="69">
                  <c:v>3781</c:v>
                </c:pt>
                <c:pt idx="70">
                  <c:v>3782</c:v>
                </c:pt>
                <c:pt idx="71">
                  <c:v>3783</c:v>
                </c:pt>
                <c:pt idx="72">
                  <c:v>3784</c:v>
                </c:pt>
                <c:pt idx="73">
                  <c:v>3785</c:v>
                </c:pt>
                <c:pt idx="74">
                  <c:v>3786</c:v>
                </c:pt>
                <c:pt idx="75">
                  <c:v>3787</c:v>
                </c:pt>
                <c:pt idx="76">
                  <c:v>3788</c:v>
                </c:pt>
                <c:pt idx="77">
                  <c:v>3789</c:v>
                </c:pt>
                <c:pt idx="78">
                  <c:v>3790</c:v>
                </c:pt>
                <c:pt idx="79">
                  <c:v>3791</c:v>
                </c:pt>
                <c:pt idx="80">
                  <c:v>3792</c:v>
                </c:pt>
                <c:pt idx="81">
                  <c:v>3793</c:v>
                </c:pt>
                <c:pt idx="82">
                  <c:v>3794</c:v>
                </c:pt>
                <c:pt idx="83">
                  <c:v>3795</c:v>
                </c:pt>
                <c:pt idx="84">
                  <c:v>3796</c:v>
                </c:pt>
                <c:pt idx="85">
                  <c:v>3797</c:v>
                </c:pt>
                <c:pt idx="86">
                  <c:v>3798</c:v>
                </c:pt>
                <c:pt idx="87">
                  <c:v>3799</c:v>
                </c:pt>
                <c:pt idx="88">
                  <c:v>3800</c:v>
                </c:pt>
                <c:pt idx="89">
                  <c:v>3801</c:v>
                </c:pt>
                <c:pt idx="90">
                  <c:v>3802</c:v>
                </c:pt>
                <c:pt idx="91">
                  <c:v>3803</c:v>
                </c:pt>
                <c:pt idx="92">
                  <c:v>3804</c:v>
                </c:pt>
                <c:pt idx="93">
                  <c:v>3805</c:v>
                </c:pt>
                <c:pt idx="94">
                  <c:v>3806</c:v>
                </c:pt>
                <c:pt idx="95">
                  <c:v>3807</c:v>
                </c:pt>
                <c:pt idx="96">
                  <c:v>3808</c:v>
                </c:pt>
                <c:pt idx="97">
                  <c:v>3809</c:v>
                </c:pt>
                <c:pt idx="98">
                  <c:v>3810</c:v>
                </c:pt>
                <c:pt idx="99">
                  <c:v>3811</c:v>
                </c:pt>
                <c:pt idx="100">
                  <c:v>3812</c:v>
                </c:pt>
                <c:pt idx="101">
                  <c:v>3813</c:v>
                </c:pt>
                <c:pt idx="102">
                  <c:v>3814</c:v>
                </c:pt>
                <c:pt idx="103">
                  <c:v>3815</c:v>
                </c:pt>
                <c:pt idx="104">
                  <c:v>3816</c:v>
                </c:pt>
                <c:pt idx="105">
                  <c:v>3817</c:v>
                </c:pt>
                <c:pt idx="106">
                  <c:v>3818</c:v>
                </c:pt>
                <c:pt idx="107">
                  <c:v>3819</c:v>
                </c:pt>
                <c:pt idx="108">
                  <c:v>3820</c:v>
                </c:pt>
                <c:pt idx="109">
                  <c:v>3821</c:v>
                </c:pt>
                <c:pt idx="110">
                  <c:v>3822</c:v>
                </c:pt>
                <c:pt idx="111">
                  <c:v>3823</c:v>
                </c:pt>
                <c:pt idx="112">
                  <c:v>3824</c:v>
                </c:pt>
                <c:pt idx="113">
                  <c:v>3825</c:v>
                </c:pt>
                <c:pt idx="114">
                  <c:v>3826</c:v>
                </c:pt>
                <c:pt idx="115">
                  <c:v>3827</c:v>
                </c:pt>
                <c:pt idx="116">
                  <c:v>3828</c:v>
                </c:pt>
                <c:pt idx="117">
                  <c:v>3829</c:v>
                </c:pt>
                <c:pt idx="118">
                  <c:v>3830</c:v>
                </c:pt>
                <c:pt idx="119">
                  <c:v>3831</c:v>
                </c:pt>
                <c:pt idx="120">
                  <c:v>3832</c:v>
                </c:pt>
                <c:pt idx="121">
                  <c:v>3833</c:v>
                </c:pt>
                <c:pt idx="122">
                  <c:v>3834</c:v>
                </c:pt>
                <c:pt idx="123">
                  <c:v>3835</c:v>
                </c:pt>
                <c:pt idx="124">
                  <c:v>3836</c:v>
                </c:pt>
                <c:pt idx="125">
                  <c:v>3837</c:v>
                </c:pt>
                <c:pt idx="126">
                  <c:v>3838</c:v>
                </c:pt>
                <c:pt idx="127">
                  <c:v>3839</c:v>
                </c:pt>
                <c:pt idx="128">
                  <c:v>3840</c:v>
                </c:pt>
                <c:pt idx="129">
                  <c:v>3841</c:v>
                </c:pt>
                <c:pt idx="130">
                  <c:v>3842</c:v>
                </c:pt>
                <c:pt idx="131">
                  <c:v>3843</c:v>
                </c:pt>
                <c:pt idx="132">
                  <c:v>3844</c:v>
                </c:pt>
                <c:pt idx="133">
                  <c:v>3845</c:v>
                </c:pt>
                <c:pt idx="134">
                  <c:v>3846</c:v>
                </c:pt>
                <c:pt idx="135">
                  <c:v>3847</c:v>
                </c:pt>
                <c:pt idx="136">
                  <c:v>3848</c:v>
                </c:pt>
                <c:pt idx="137">
                  <c:v>3849</c:v>
                </c:pt>
                <c:pt idx="138">
                  <c:v>3850</c:v>
                </c:pt>
                <c:pt idx="139">
                  <c:v>3851</c:v>
                </c:pt>
                <c:pt idx="140">
                  <c:v>3852</c:v>
                </c:pt>
                <c:pt idx="141">
                  <c:v>3853</c:v>
                </c:pt>
                <c:pt idx="142">
                  <c:v>3854</c:v>
                </c:pt>
                <c:pt idx="143">
                  <c:v>3855</c:v>
                </c:pt>
                <c:pt idx="144">
                  <c:v>3856</c:v>
                </c:pt>
                <c:pt idx="145">
                  <c:v>3857</c:v>
                </c:pt>
                <c:pt idx="146">
                  <c:v>3858</c:v>
                </c:pt>
                <c:pt idx="147">
                  <c:v>3859</c:v>
                </c:pt>
                <c:pt idx="148">
                  <c:v>3860</c:v>
                </c:pt>
                <c:pt idx="149">
                  <c:v>3861</c:v>
                </c:pt>
                <c:pt idx="150">
                  <c:v>3862</c:v>
                </c:pt>
                <c:pt idx="151">
                  <c:v>3863</c:v>
                </c:pt>
                <c:pt idx="152">
                  <c:v>3864</c:v>
                </c:pt>
                <c:pt idx="153">
                  <c:v>3865</c:v>
                </c:pt>
                <c:pt idx="154">
                  <c:v>3866</c:v>
                </c:pt>
                <c:pt idx="155">
                  <c:v>3867</c:v>
                </c:pt>
                <c:pt idx="156">
                  <c:v>3868</c:v>
                </c:pt>
                <c:pt idx="157">
                  <c:v>3869</c:v>
                </c:pt>
                <c:pt idx="158">
                  <c:v>3870</c:v>
                </c:pt>
                <c:pt idx="159">
                  <c:v>3871</c:v>
                </c:pt>
                <c:pt idx="160">
                  <c:v>3872</c:v>
                </c:pt>
                <c:pt idx="161">
                  <c:v>3873</c:v>
                </c:pt>
                <c:pt idx="162">
                  <c:v>3874</c:v>
                </c:pt>
                <c:pt idx="163">
                  <c:v>3875</c:v>
                </c:pt>
                <c:pt idx="164">
                  <c:v>3876</c:v>
                </c:pt>
                <c:pt idx="165">
                  <c:v>3877</c:v>
                </c:pt>
                <c:pt idx="166">
                  <c:v>3878</c:v>
                </c:pt>
                <c:pt idx="167">
                  <c:v>3879</c:v>
                </c:pt>
                <c:pt idx="168">
                  <c:v>3880</c:v>
                </c:pt>
                <c:pt idx="169">
                  <c:v>3881</c:v>
                </c:pt>
                <c:pt idx="170">
                  <c:v>3882</c:v>
                </c:pt>
                <c:pt idx="171">
                  <c:v>3883</c:v>
                </c:pt>
                <c:pt idx="172">
                  <c:v>3884</c:v>
                </c:pt>
                <c:pt idx="173">
                  <c:v>3885</c:v>
                </c:pt>
                <c:pt idx="174">
                  <c:v>3886</c:v>
                </c:pt>
                <c:pt idx="175">
                  <c:v>3887</c:v>
                </c:pt>
                <c:pt idx="176">
                  <c:v>3888</c:v>
                </c:pt>
                <c:pt idx="177">
                  <c:v>3889</c:v>
                </c:pt>
                <c:pt idx="178">
                  <c:v>3890</c:v>
                </c:pt>
                <c:pt idx="179">
                  <c:v>3891</c:v>
                </c:pt>
                <c:pt idx="180">
                  <c:v>3892</c:v>
                </c:pt>
                <c:pt idx="181">
                  <c:v>3893</c:v>
                </c:pt>
                <c:pt idx="182">
                  <c:v>3894</c:v>
                </c:pt>
                <c:pt idx="183">
                  <c:v>3895</c:v>
                </c:pt>
                <c:pt idx="184">
                  <c:v>3896</c:v>
                </c:pt>
                <c:pt idx="185">
                  <c:v>3897</c:v>
                </c:pt>
                <c:pt idx="186">
                  <c:v>3898</c:v>
                </c:pt>
                <c:pt idx="187">
                  <c:v>3899</c:v>
                </c:pt>
                <c:pt idx="188">
                  <c:v>3900</c:v>
                </c:pt>
                <c:pt idx="189">
                  <c:v>3901</c:v>
                </c:pt>
                <c:pt idx="190">
                  <c:v>3902</c:v>
                </c:pt>
                <c:pt idx="191">
                  <c:v>3903</c:v>
                </c:pt>
                <c:pt idx="192">
                  <c:v>3904</c:v>
                </c:pt>
                <c:pt idx="193">
                  <c:v>3905</c:v>
                </c:pt>
                <c:pt idx="194">
                  <c:v>3906</c:v>
                </c:pt>
                <c:pt idx="195">
                  <c:v>3907</c:v>
                </c:pt>
                <c:pt idx="196">
                  <c:v>3908</c:v>
                </c:pt>
                <c:pt idx="197">
                  <c:v>3909</c:v>
                </c:pt>
                <c:pt idx="198">
                  <c:v>3910</c:v>
                </c:pt>
                <c:pt idx="199">
                  <c:v>3911</c:v>
                </c:pt>
                <c:pt idx="200">
                  <c:v>3912</c:v>
                </c:pt>
                <c:pt idx="201">
                  <c:v>3913</c:v>
                </c:pt>
                <c:pt idx="202">
                  <c:v>3914</c:v>
                </c:pt>
                <c:pt idx="203">
                  <c:v>3915</c:v>
                </c:pt>
                <c:pt idx="204">
                  <c:v>3916</c:v>
                </c:pt>
                <c:pt idx="205">
                  <c:v>3917</c:v>
                </c:pt>
                <c:pt idx="206">
                  <c:v>3918</c:v>
                </c:pt>
                <c:pt idx="207">
                  <c:v>3919</c:v>
                </c:pt>
                <c:pt idx="208">
                  <c:v>3920</c:v>
                </c:pt>
                <c:pt idx="209">
                  <c:v>3921</c:v>
                </c:pt>
                <c:pt idx="210">
                  <c:v>3922</c:v>
                </c:pt>
                <c:pt idx="211">
                  <c:v>3923</c:v>
                </c:pt>
                <c:pt idx="212">
                  <c:v>3924</c:v>
                </c:pt>
                <c:pt idx="213">
                  <c:v>3925</c:v>
                </c:pt>
                <c:pt idx="214">
                  <c:v>3926</c:v>
                </c:pt>
                <c:pt idx="215">
                  <c:v>3927</c:v>
                </c:pt>
                <c:pt idx="216">
                  <c:v>3928</c:v>
                </c:pt>
                <c:pt idx="217">
                  <c:v>3929</c:v>
                </c:pt>
                <c:pt idx="218">
                  <c:v>3930</c:v>
                </c:pt>
                <c:pt idx="219">
                  <c:v>3931</c:v>
                </c:pt>
                <c:pt idx="220">
                  <c:v>3932</c:v>
                </c:pt>
                <c:pt idx="221">
                  <c:v>3933</c:v>
                </c:pt>
                <c:pt idx="222">
                  <c:v>3934</c:v>
                </c:pt>
                <c:pt idx="223">
                  <c:v>3935</c:v>
                </c:pt>
                <c:pt idx="224">
                  <c:v>3936</c:v>
                </c:pt>
                <c:pt idx="225">
                  <c:v>3937</c:v>
                </c:pt>
              </c:numCache>
            </c:numRef>
          </c:xVal>
          <c:yVal>
            <c:numRef>
              <c:f>Graph!$C$3714:$C$3937</c:f>
              <c:numCache>
                <c:formatCode>General</c:formatCode>
                <c:ptCount val="2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3D-4A56-9994-FA2357FE2C92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Graph!$A$3713:$A$3938</c:f>
              <c:numCache>
                <c:formatCode>General</c:formatCode>
                <c:ptCount val="226"/>
                <c:pt idx="0">
                  <c:v>3712</c:v>
                </c:pt>
                <c:pt idx="1">
                  <c:v>3713</c:v>
                </c:pt>
                <c:pt idx="2">
                  <c:v>3714</c:v>
                </c:pt>
                <c:pt idx="3">
                  <c:v>3715</c:v>
                </c:pt>
                <c:pt idx="4">
                  <c:v>3716</c:v>
                </c:pt>
                <c:pt idx="5">
                  <c:v>3717</c:v>
                </c:pt>
                <c:pt idx="6">
                  <c:v>3718</c:v>
                </c:pt>
                <c:pt idx="7">
                  <c:v>3719</c:v>
                </c:pt>
                <c:pt idx="8">
                  <c:v>3720</c:v>
                </c:pt>
                <c:pt idx="9">
                  <c:v>3721</c:v>
                </c:pt>
                <c:pt idx="10">
                  <c:v>3722</c:v>
                </c:pt>
                <c:pt idx="11">
                  <c:v>3723</c:v>
                </c:pt>
                <c:pt idx="12">
                  <c:v>3724</c:v>
                </c:pt>
                <c:pt idx="13">
                  <c:v>3725</c:v>
                </c:pt>
                <c:pt idx="14">
                  <c:v>3726</c:v>
                </c:pt>
                <c:pt idx="15">
                  <c:v>3727</c:v>
                </c:pt>
                <c:pt idx="16">
                  <c:v>3728</c:v>
                </c:pt>
                <c:pt idx="17">
                  <c:v>3729</c:v>
                </c:pt>
                <c:pt idx="18">
                  <c:v>3730</c:v>
                </c:pt>
                <c:pt idx="19">
                  <c:v>3731</c:v>
                </c:pt>
                <c:pt idx="20">
                  <c:v>3732</c:v>
                </c:pt>
                <c:pt idx="21">
                  <c:v>3733</c:v>
                </c:pt>
                <c:pt idx="22">
                  <c:v>3734</c:v>
                </c:pt>
                <c:pt idx="23">
                  <c:v>3735</c:v>
                </c:pt>
                <c:pt idx="24">
                  <c:v>3736</c:v>
                </c:pt>
                <c:pt idx="25">
                  <c:v>3737</c:v>
                </c:pt>
                <c:pt idx="26">
                  <c:v>3738</c:v>
                </c:pt>
                <c:pt idx="27">
                  <c:v>3739</c:v>
                </c:pt>
                <c:pt idx="28">
                  <c:v>3740</c:v>
                </c:pt>
                <c:pt idx="29">
                  <c:v>3741</c:v>
                </c:pt>
                <c:pt idx="30">
                  <c:v>3742</c:v>
                </c:pt>
                <c:pt idx="31">
                  <c:v>3743</c:v>
                </c:pt>
                <c:pt idx="32">
                  <c:v>3744</c:v>
                </c:pt>
                <c:pt idx="33">
                  <c:v>3745</c:v>
                </c:pt>
                <c:pt idx="34">
                  <c:v>3746</c:v>
                </c:pt>
                <c:pt idx="35">
                  <c:v>3747</c:v>
                </c:pt>
                <c:pt idx="36">
                  <c:v>3748</c:v>
                </c:pt>
                <c:pt idx="37">
                  <c:v>3749</c:v>
                </c:pt>
                <c:pt idx="38">
                  <c:v>3750</c:v>
                </c:pt>
                <c:pt idx="39">
                  <c:v>3751</c:v>
                </c:pt>
                <c:pt idx="40">
                  <c:v>3752</c:v>
                </c:pt>
                <c:pt idx="41">
                  <c:v>3753</c:v>
                </c:pt>
                <c:pt idx="42">
                  <c:v>3754</c:v>
                </c:pt>
                <c:pt idx="43">
                  <c:v>3755</c:v>
                </c:pt>
                <c:pt idx="44">
                  <c:v>3756</c:v>
                </c:pt>
                <c:pt idx="45">
                  <c:v>3757</c:v>
                </c:pt>
                <c:pt idx="46">
                  <c:v>3758</c:v>
                </c:pt>
                <c:pt idx="47">
                  <c:v>3759</c:v>
                </c:pt>
                <c:pt idx="48">
                  <c:v>3760</c:v>
                </c:pt>
                <c:pt idx="49">
                  <c:v>3761</c:v>
                </c:pt>
                <c:pt idx="50">
                  <c:v>3762</c:v>
                </c:pt>
                <c:pt idx="51">
                  <c:v>3763</c:v>
                </c:pt>
                <c:pt idx="52">
                  <c:v>3764</c:v>
                </c:pt>
                <c:pt idx="53">
                  <c:v>3765</c:v>
                </c:pt>
                <c:pt idx="54">
                  <c:v>3766</c:v>
                </c:pt>
                <c:pt idx="55">
                  <c:v>3767</c:v>
                </c:pt>
                <c:pt idx="56">
                  <c:v>3768</c:v>
                </c:pt>
                <c:pt idx="57">
                  <c:v>3769</c:v>
                </c:pt>
                <c:pt idx="58">
                  <c:v>3770</c:v>
                </c:pt>
                <c:pt idx="59">
                  <c:v>3771</c:v>
                </c:pt>
                <c:pt idx="60">
                  <c:v>3772</c:v>
                </c:pt>
                <c:pt idx="61">
                  <c:v>3773</c:v>
                </c:pt>
                <c:pt idx="62">
                  <c:v>3774</c:v>
                </c:pt>
                <c:pt idx="63">
                  <c:v>3775</c:v>
                </c:pt>
                <c:pt idx="64">
                  <c:v>3776</c:v>
                </c:pt>
                <c:pt idx="65">
                  <c:v>3777</c:v>
                </c:pt>
                <c:pt idx="66">
                  <c:v>3778</c:v>
                </c:pt>
                <c:pt idx="67">
                  <c:v>3779</c:v>
                </c:pt>
                <c:pt idx="68">
                  <c:v>3780</c:v>
                </c:pt>
                <c:pt idx="69">
                  <c:v>3781</c:v>
                </c:pt>
                <c:pt idx="70">
                  <c:v>3782</c:v>
                </c:pt>
                <c:pt idx="71">
                  <c:v>3783</c:v>
                </c:pt>
                <c:pt idx="72">
                  <c:v>3784</c:v>
                </c:pt>
                <c:pt idx="73">
                  <c:v>3785</c:v>
                </c:pt>
                <c:pt idx="74">
                  <c:v>3786</c:v>
                </c:pt>
                <c:pt idx="75">
                  <c:v>3787</c:v>
                </c:pt>
                <c:pt idx="76">
                  <c:v>3788</c:v>
                </c:pt>
                <c:pt idx="77">
                  <c:v>3789</c:v>
                </c:pt>
                <c:pt idx="78">
                  <c:v>3790</c:v>
                </c:pt>
                <c:pt idx="79">
                  <c:v>3791</c:v>
                </c:pt>
                <c:pt idx="80">
                  <c:v>3792</c:v>
                </c:pt>
                <c:pt idx="81">
                  <c:v>3793</c:v>
                </c:pt>
                <c:pt idx="82">
                  <c:v>3794</c:v>
                </c:pt>
                <c:pt idx="83">
                  <c:v>3795</c:v>
                </c:pt>
                <c:pt idx="84">
                  <c:v>3796</c:v>
                </c:pt>
                <c:pt idx="85">
                  <c:v>3797</c:v>
                </c:pt>
                <c:pt idx="86">
                  <c:v>3798</c:v>
                </c:pt>
                <c:pt idx="87">
                  <c:v>3799</c:v>
                </c:pt>
                <c:pt idx="88">
                  <c:v>3800</c:v>
                </c:pt>
                <c:pt idx="89">
                  <c:v>3801</c:v>
                </c:pt>
                <c:pt idx="90">
                  <c:v>3802</c:v>
                </c:pt>
                <c:pt idx="91">
                  <c:v>3803</c:v>
                </c:pt>
                <c:pt idx="92">
                  <c:v>3804</c:v>
                </c:pt>
                <c:pt idx="93">
                  <c:v>3805</c:v>
                </c:pt>
                <c:pt idx="94">
                  <c:v>3806</c:v>
                </c:pt>
                <c:pt idx="95">
                  <c:v>3807</c:v>
                </c:pt>
                <c:pt idx="96">
                  <c:v>3808</c:v>
                </c:pt>
                <c:pt idx="97">
                  <c:v>3809</c:v>
                </c:pt>
                <c:pt idx="98">
                  <c:v>3810</c:v>
                </c:pt>
                <c:pt idx="99">
                  <c:v>3811</c:v>
                </c:pt>
                <c:pt idx="100">
                  <c:v>3812</c:v>
                </c:pt>
                <c:pt idx="101">
                  <c:v>3813</c:v>
                </c:pt>
                <c:pt idx="102">
                  <c:v>3814</c:v>
                </c:pt>
                <c:pt idx="103">
                  <c:v>3815</c:v>
                </c:pt>
                <c:pt idx="104">
                  <c:v>3816</c:v>
                </c:pt>
                <c:pt idx="105">
                  <c:v>3817</c:v>
                </c:pt>
                <c:pt idx="106">
                  <c:v>3818</c:v>
                </c:pt>
                <c:pt idx="107">
                  <c:v>3819</c:v>
                </c:pt>
                <c:pt idx="108">
                  <c:v>3820</c:v>
                </c:pt>
                <c:pt idx="109">
                  <c:v>3821</c:v>
                </c:pt>
                <c:pt idx="110">
                  <c:v>3822</c:v>
                </c:pt>
                <c:pt idx="111">
                  <c:v>3823</c:v>
                </c:pt>
                <c:pt idx="112">
                  <c:v>3824</c:v>
                </c:pt>
                <c:pt idx="113">
                  <c:v>3825</c:v>
                </c:pt>
                <c:pt idx="114">
                  <c:v>3826</c:v>
                </c:pt>
                <c:pt idx="115">
                  <c:v>3827</c:v>
                </c:pt>
                <c:pt idx="116">
                  <c:v>3828</c:v>
                </c:pt>
                <c:pt idx="117">
                  <c:v>3829</c:v>
                </c:pt>
                <c:pt idx="118">
                  <c:v>3830</c:v>
                </c:pt>
                <c:pt idx="119">
                  <c:v>3831</c:v>
                </c:pt>
                <c:pt idx="120">
                  <c:v>3832</c:v>
                </c:pt>
                <c:pt idx="121">
                  <c:v>3833</c:v>
                </c:pt>
                <c:pt idx="122">
                  <c:v>3834</c:v>
                </c:pt>
                <c:pt idx="123">
                  <c:v>3835</c:v>
                </c:pt>
                <c:pt idx="124">
                  <c:v>3836</c:v>
                </c:pt>
                <c:pt idx="125">
                  <c:v>3837</c:v>
                </c:pt>
                <c:pt idx="126">
                  <c:v>3838</c:v>
                </c:pt>
                <c:pt idx="127">
                  <c:v>3839</c:v>
                </c:pt>
                <c:pt idx="128">
                  <c:v>3840</c:v>
                </c:pt>
                <c:pt idx="129">
                  <c:v>3841</c:v>
                </c:pt>
                <c:pt idx="130">
                  <c:v>3842</c:v>
                </c:pt>
                <c:pt idx="131">
                  <c:v>3843</c:v>
                </c:pt>
                <c:pt idx="132">
                  <c:v>3844</c:v>
                </c:pt>
                <c:pt idx="133">
                  <c:v>3845</c:v>
                </c:pt>
                <c:pt idx="134">
                  <c:v>3846</c:v>
                </c:pt>
                <c:pt idx="135">
                  <c:v>3847</c:v>
                </c:pt>
                <c:pt idx="136">
                  <c:v>3848</c:v>
                </c:pt>
                <c:pt idx="137">
                  <c:v>3849</c:v>
                </c:pt>
                <c:pt idx="138">
                  <c:v>3850</c:v>
                </c:pt>
                <c:pt idx="139">
                  <c:v>3851</c:v>
                </c:pt>
                <c:pt idx="140">
                  <c:v>3852</c:v>
                </c:pt>
                <c:pt idx="141">
                  <c:v>3853</c:v>
                </c:pt>
                <c:pt idx="142">
                  <c:v>3854</c:v>
                </c:pt>
                <c:pt idx="143">
                  <c:v>3855</c:v>
                </c:pt>
                <c:pt idx="144">
                  <c:v>3856</c:v>
                </c:pt>
                <c:pt idx="145">
                  <c:v>3857</c:v>
                </c:pt>
                <c:pt idx="146">
                  <c:v>3858</c:v>
                </c:pt>
                <c:pt idx="147">
                  <c:v>3859</c:v>
                </c:pt>
                <c:pt idx="148">
                  <c:v>3860</c:v>
                </c:pt>
                <c:pt idx="149">
                  <c:v>3861</c:v>
                </c:pt>
                <c:pt idx="150">
                  <c:v>3862</c:v>
                </c:pt>
                <c:pt idx="151">
                  <c:v>3863</c:v>
                </c:pt>
                <c:pt idx="152">
                  <c:v>3864</c:v>
                </c:pt>
                <c:pt idx="153">
                  <c:v>3865</c:v>
                </c:pt>
                <c:pt idx="154">
                  <c:v>3866</c:v>
                </c:pt>
                <c:pt idx="155">
                  <c:v>3867</c:v>
                </c:pt>
                <c:pt idx="156">
                  <c:v>3868</c:v>
                </c:pt>
                <c:pt idx="157">
                  <c:v>3869</c:v>
                </c:pt>
                <c:pt idx="158">
                  <c:v>3870</c:v>
                </c:pt>
                <c:pt idx="159">
                  <c:v>3871</c:v>
                </c:pt>
                <c:pt idx="160">
                  <c:v>3872</c:v>
                </c:pt>
                <c:pt idx="161">
                  <c:v>3873</c:v>
                </c:pt>
                <c:pt idx="162">
                  <c:v>3874</c:v>
                </c:pt>
                <c:pt idx="163">
                  <c:v>3875</c:v>
                </c:pt>
                <c:pt idx="164">
                  <c:v>3876</c:v>
                </c:pt>
                <c:pt idx="165">
                  <c:v>3877</c:v>
                </c:pt>
                <c:pt idx="166">
                  <c:v>3878</c:v>
                </c:pt>
                <c:pt idx="167">
                  <c:v>3879</c:v>
                </c:pt>
                <c:pt idx="168">
                  <c:v>3880</c:v>
                </c:pt>
                <c:pt idx="169">
                  <c:v>3881</c:v>
                </c:pt>
                <c:pt idx="170">
                  <c:v>3882</c:v>
                </c:pt>
                <c:pt idx="171">
                  <c:v>3883</c:v>
                </c:pt>
                <c:pt idx="172">
                  <c:v>3884</c:v>
                </c:pt>
                <c:pt idx="173">
                  <c:v>3885</c:v>
                </c:pt>
                <c:pt idx="174">
                  <c:v>3886</c:v>
                </c:pt>
                <c:pt idx="175">
                  <c:v>3887</c:v>
                </c:pt>
                <c:pt idx="176">
                  <c:v>3888</c:v>
                </c:pt>
                <c:pt idx="177">
                  <c:v>3889</c:v>
                </c:pt>
                <c:pt idx="178">
                  <c:v>3890</c:v>
                </c:pt>
                <c:pt idx="179">
                  <c:v>3891</c:v>
                </c:pt>
                <c:pt idx="180">
                  <c:v>3892</c:v>
                </c:pt>
                <c:pt idx="181">
                  <c:v>3893</c:v>
                </c:pt>
                <c:pt idx="182">
                  <c:v>3894</c:v>
                </c:pt>
                <c:pt idx="183">
                  <c:v>3895</c:v>
                </c:pt>
                <c:pt idx="184">
                  <c:v>3896</c:v>
                </c:pt>
                <c:pt idx="185">
                  <c:v>3897</c:v>
                </c:pt>
                <c:pt idx="186">
                  <c:v>3898</c:v>
                </c:pt>
                <c:pt idx="187">
                  <c:v>3899</c:v>
                </c:pt>
                <c:pt idx="188">
                  <c:v>3900</c:v>
                </c:pt>
                <c:pt idx="189">
                  <c:v>3901</c:v>
                </c:pt>
                <c:pt idx="190">
                  <c:v>3902</c:v>
                </c:pt>
                <c:pt idx="191">
                  <c:v>3903</c:v>
                </c:pt>
                <c:pt idx="192">
                  <c:v>3904</c:v>
                </c:pt>
                <c:pt idx="193">
                  <c:v>3905</c:v>
                </c:pt>
                <c:pt idx="194">
                  <c:v>3906</c:v>
                </c:pt>
                <c:pt idx="195">
                  <c:v>3907</c:v>
                </c:pt>
                <c:pt idx="196">
                  <c:v>3908</c:v>
                </c:pt>
                <c:pt idx="197">
                  <c:v>3909</c:v>
                </c:pt>
                <c:pt idx="198">
                  <c:v>3910</c:v>
                </c:pt>
                <c:pt idx="199">
                  <c:v>3911</c:v>
                </c:pt>
                <c:pt idx="200">
                  <c:v>3912</c:v>
                </c:pt>
                <c:pt idx="201">
                  <c:v>3913</c:v>
                </c:pt>
                <c:pt idx="202">
                  <c:v>3914</c:v>
                </c:pt>
                <c:pt idx="203">
                  <c:v>3915</c:v>
                </c:pt>
                <c:pt idx="204">
                  <c:v>3916</c:v>
                </c:pt>
                <c:pt idx="205">
                  <c:v>3917</c:v>
                </c:pt>
                <c:pt idx="206">
                  <c:v>3918</c:v>
                </c:pt>
                <c:pt idx="207">
                  <c:v>3919</c:v>
                </c:pt>
                <c:pt idx="208">
                  <c:v>3920</c:v>
                </c:pt>
                <c:pt idx="209">
                  <c:v>3921</c:v>
                </c:pt>
                <c:pt idx="210">
                  <c:v>3922</c:v>
                </c:pt>
                <c:pt idx="211">
                  <c:v>3923</c:v>
                </c:pt>
                <c:pt idx="212">
                  <c:v>3924</c:v>
                </c:pt>
                <c:pt idx="213">
                  <c:v>3925</c:v>
                </c:pt>
                <c:pt idx="214">
                  <c:v>3926</c:v>
                </c:pt>
                <c:pt idx="215">
                  <c:v>3927</c:v>
                </c:pt>
                <c:pt idx="216">
                  <c:v>3928</c:v>
                </c:pt>
                <c:pt idx="217">
                  <c:v>3929</c:v>
                </c:pt>
                <c:pt idx="218">
                  <c:v>3930</c:v>
                </c:pt>
                <c:pt idx="219">
                  <c:v>3931</c:v>
                </c:pt>
                <c:pt idx="220">
                  <c:v>3932</c:v>
                </c:pt>
                <c:pt idx="221">
                  <c:v>3933</c:v>
                </c:pt>
                <c:pt idx="222">
                  <c:v>3934</c:v>
                </c:pt>
                <c:pt idx="223">
                  <c:v>3935</c:v>
                </c:pt>
                <c:pt idx="224">
                  <c:v>3936</c:v>
                </c:pt>
                <c:pt idx="225">
                  <c:v>3937</c:v>
                </c:pt>
              </c:numCache>
            </c:numRef>
          </c:xVal>
          <c:yVal>
            <c:numRef>
              <c:f>Graph!$E$3714:$E$3937</c:f>
              <c:numCache>
                <c:formatCode>General</c:formatCode>
                <c:ptCount val="224"/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3D-4A56-9994-FA2357FE2C92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Graph!$A$3713:$A$3938</c:f>
              <c:numCache>
                <c:formatCode>General</c:formatCode>
                <c:ptCount val="226"/>
                <c:pt idx="0">
                  <c:v>3712</c:v>
                </c:pt>
                <c:pt idx="1">
                  <c:v>3713</c:v>
                </c:pt>
                <c:pt idx="2">
                  <c:v>3714</c:v>
                </c:pt>
                <c:pt idx="3">
                  <c:v>3715</c:v>
                </c:pt>
                <c:pt idx="4">
                  <c:v>3716</c:v>
                </c:pt>
                <c:pt idx="5">
                  <c:v>3717</c:v>
                </c:pt>
                <c:pt idx="6">
                  <c:v>3718</c:v>
                </c:pt>
                <c:pt idx="7">
                  <c:v>3719</c:v>
                </c:pt>
                <c:pt idx="8">
                  <c:v>3720</c:v>
                </c:pt>
                <c:pt idx="9">
                  <c:v>3721</c:v>
                </c:pt>
                <c:pt idx="10">
                  <c:v>3722</c:v>
                </c:pt>
                <c:pt idx="11">
                  <c:v>3723</c:v>
                </c:pt>
                <c:pt idx="12">
                  <c:v>3724</c:v>
                </c:pt>
                <c:pt idx="13">
                  <c:v>3725</c:v>
                </c:pt>
                <c:pt idx="14">
                  <c:v>3726</c:v>
                </c:pt>
                <c:pt idx="15">
                  <c:v>3727</c:v>
                </c:pt>
                <c:pt idx="16">
                  <c:v>3728</c:v>
                </c:pt>
                <c:pt idx="17">
                  <c:v>3729</c:v>
                </c:pt>
                <c:pt idx="18">
                  <c:v>3730</c:v>
                </c:pt>
                <c:pt idx="19">
                  <c:v>3731</c:v>
                </c:pt>
                <c:pt idx="20">
                  <c:v>3732</c:v>
                </c:pt>
                <c:pt idx="21">
                  <c:v>3733</c:v>
                </c:pt>
                <c:pt idx="22">
                  <c:v>3734</c:v>
                </c:pt>
                <c:pt idx="23">
                  <c:v>3735</c:v>
                </c:pt>
                <c:pt idx="24">
                  <c:v>3736</c:v>
                </c:pt>
                <c:pt idx="25">
                  <c:v>3737</c:v>
                </c:pt>
                <c:pt idx="26">
                  <c:v>3738</c:v>
                </c:pt>
                <c:pt idx="27">
                  <c:v>3739</c:v>
                </c:pt>
                <c:pt idx="28">
                  <c:v>3740</c:v>
                </c:pt>
                <c:pt idx="29">
                  <c:v>3741</c:v>
                </c:pt>
                <c:pt idx="30">
                  <c:v>3742</c:v>
                </c:pt>
                <c:pt idx="31">
                  <c:v>3743</c:v>
                </c:pt>
                <c:pt idx="32">
                  <c:v>3744</c:v>
                </c:pt>
                <c:pt idx="33">
                  <c:v>3745</c:v>
                </c:pt>
                <c:pt idx="34">
                  <c:v>3746</c:v>
                </c:pt>
                <c:pt idx="35">
                  <c:v>3747</c:v>
                </c:pt>
                <c:pt idx="36">
                  <c:v>3748</c:v>
                </c:pt>
                <c:pt idx="37">
                  <c:v>3749</c:v>
                </c:pt>
                <c:pt idx="38">
                  <c:v>3750</c:v>
                </c:pt>
                <c:pt idx="39">
                  <c:v>3751</c:v>
                </c:pt>
                <c:pt idx="40">
                  <c:v>3752</c:v>
                </c:pt>
                <c:pt idx="41">
                  <c:v>3753</c:v>
                </c:pt>
                <c:pt idx="42">
                  <c:v>3754</c:v>
                </c:pt>
                <c:pt idx="43">
                  <c:v>3755</c:v>
                </c:pt>
                <c:pt idx="44">
                  <c:v>3756</c:v>
                </c:pt>
                <c:pt idx="45">
                  <c:v>3757</c:v>
                </c:pt>
                <c:pt idx="46">
                  <c:v>3758</c:v>
                </c:pt>
                <c:pt idx="47">
                  <c:v>3759</c:v>
                </c:pt>
                <c:pt idx="48">
                  <c:v>3760</c:v>
                </c:pt>
                <c:pt idx="49">
                  <c:v>3761</c:v>
                </c:pt>
                <c:pt idx="50">
                  <c:v>3762</c:v>
                </c:pt>
                <c:pt idx="51">
                  <c:v>3763</c:v>
                </c:pt>
                <c:pt idx="52">
                  <c:v>3764</c:v>
                </c:pt>
                <c:pt idx="53">
                  <c:v>3765</c:v>
                </c:pt>
                <c:pt idx="54">
                  <c:v>3766</c:v>
                </c:pt>
                <c:pt idx="55">
                  <c:v>3767</c:v>
                </c:pt>
                <c:pt idx="56">
                  <c:v>3768</c:v>
                </c:pt>
                <c:pt idx="57">
                  <c:v>3769</c:v>
                </c:pt>
                <c:pt idx="58">
                  <c:v>3770</c:v>
                </c:pt>
                <c:pt idx="59">
                  <c:v>3771</c:v>
                </c:pt>
                <c:pt idx="60">
                  <c:v>3772</c:v>
                </c:pt>
                <c:pt idx="61">
                  <c:v>3773</c:v>
                </c:pt>
                <c:pt idx="62">
                  <c:v>3774</c:v>
                </c:pt>
                <c:pt idx="63">
                  <c:v>3775</c:v>
                </c:pt>
                <c:pt idx="64">
                  <c:v>3776</c:v>
                </c:pt>
                <c:pt idx="65">
                  <c:v>3777</c:v>
                </c:pt>
                <c:pt idx="66">
                  <c:v>3778</c:v>
                </c:pt>
                <c:pt idx="67">
                  <c:v>3779</c:v>
                </c:pt>
                <c:pt idx="68">
                  <c:v>3780</c:v>
                </c:pt>
                <c:pt idx="69">
                  <c:v>3781</c:v>
                </c:pt>
                <c:pt idx="70">
                  <c:v>3782</c:v>
                </c:pt>
                <c:pt idx="71">
                  <c:v>3783</c:v>
                </c:pt>
                <c:pt idx="72">
                  <c:v>3784</c:v>
                </c:pt>
                <c:pt idx="73">
                  <c:v>3785</c:v>
                </c:pt>
                <c:pt idx="74">
                  <c:v>3786</c:v>
                </c:pt>
                <c:pt idx="75">
                  <c:v>3787</c:v>
                </c:pt>
                <c:pt idx="76">
                  <c:v>3788</c:v>
                </c:pt>
                <c:pt idx="77">
                  <c:v>3789</c:v>
                </c:pt>
                <c:pt idx="78">
                  <c:v>3790</c:v>
                </c:pt>
                <c:pt idx="79">
                  <c:v>3791</c:v>
                </c:pt>
                <c:pt idx="80">
                  <c:v>3792</c:v>
                </c:pt>
                <c:pt idx="81">
                  <c:v>3793</c:v>
                </c:pt>
                <c:pt idx="82">
                  <c:v>3794</c:v>
                </c:pt>
                <c:pt idx="83">
                  <c:v>3795</c:v>
                </c:pt>
                <c:pt idx="84">
                  <c:v>3796</c:v>
                </c:pt>
                <c:pt idx="85">
                  <c:v>3797</c:v>
                </c:pt>
                <c:pt idx="86">
                  <c:v>3798</c:v>
                </c:pt>
                <c:pt idx="87">
                  <c:v>3799</c:v>
                </c:pt>
                <c:pt idx="88">
                  <c:v>3800</c:v>
                </c:pt>
                <c:pt idx="89">
                  <c:v>3801</c:v>
                </c:pt>
                <c:pt idx="90">
                  <c:v>3802</c:v>
                </c:pt>
                <c:pt idx="91">
                  <c:v>3803</c:v>
                </c:pt>
                <c:pt idx="92">
                  <c:v>3804</c:v>
                </c:pt>
                <c:pt idx="93">
                  <c:v>3805</c:v>
                </c:pt>
                <c:pt idx="94">
                  <c:v>3806</c:v>
                </c:pt>
                <c:pt idx="95">
                  <c:v>3807</c:v>
                </c:pt>
                <c:pt idx="96">
                  <c:v>3808</c:v>
                </c:pt>
                <c:pt idx="97">
                  <c:v>3809</c:v>
                </c:pt>
                <c:pt idx="98">
                  <c:v>3810</c:v>
                </c:pt>
                <c:pt idx="99">
                  <c:v>3811</c:v>
                </c:pt>
                <c:pt idx="100">
                  <c:v>3812</c:v>
                </c:pt>
                <c:pt idx="101">
                  <c:v>3813</c:v>
                </c:pt>
                <c:pt idx="102">
                  <c:v>3814</c:v>
                </c:pt>
                <c:pt idx="103">
                  <c:v>3815</c:v>
                </c:pt>
                <c:pt idx="104">
                  <c:v>3816</c:v>
                </c:pt>
                <c:pt idx="105">
                  <c:v>3817</c:v>
                </c:pt>
                <c:pt idx="106">
                  <c:v>3818</c:v>
                </c:pt>
                <c:pt idx="107">
                  <c:v>3819</c:v>
                </c:pt>
                <c:pt idx="108">
                  <c:v>3820</c:v>
                </c:pt>
                <c:pt idx="109">
                  <c:v>3821</c:v>
                </c:pt>
                <c:pt idx="110">
                  <c:v>3822</c:v>
                </c:pt>
                <c:pt idx="111">
                  <c:v>3823</c:v>
                </c:pt>
                <c:pt idx="112">
                  <c:v>3824</c:v>
                </c:pt>
                <c:pt idx="113">
                  <c:v>3825</c:v>
                </c:pt>
                <c:pt idx="114">
                  <c:v>3826</c:v>
                </c:pt>
                <c:pt idx="115">
                  <c:v>3827</c:v>
                </c:pt>
                <c:pt idx="116">
                  <c:v>3828</c:v>
                </c:pt>
                <c:pt idx="117">
                  <c:v>3829</c:v>
                </c:pt>
                <c:pt idx="118">
                  <c:v>3830</c:v>
                </c:pt>
                <c:pt idx="119">
                  <c:v>3831</c:v>
                </c:pt>
                <c:pt idx="120">
                  <c:v>3832</c:v>
                </c:pt>
                <c:pt idx="121">
                  <c:v>3833</c:v>
                </c:pt>
                <c:pt idx="122">
                  <c:v>3834</c:v>
                </c:pt>
                <c:pt idx="123">
                  <c:v>3835</c:v>
                </c:pt>
                <c:pt idx="124">
                  <c:v>3836</c:v>
                </c:pt>
                <c:pt idx="125">
                  <c:v>3837</c:v>
                </c:pt>
                <c:pt idx="126">
                  <c:v>3838</c:v>
                </c:pt>
                <c:pt idx="127">
                  <c:v>3839</c:v>
                </c:pt>
                <c:pt idx="128">
                  <c:v>3840</c:v>
                </c:pt>
                <c:pt idx="129">
                  <c:v>3841</c:v>
                </c:pt>
                <c:pt idx="130">
                  <c:v>3842</c:v>
                </c:pt>
                <c:pt idx="131">
                  <c:v>3843</c:v>
                </c:pt>
                <c:pt idx="132">
                  <c:v>3844</c:v>
                </c:pt>
                <c:pt idx="133">
                  <c:v>3845</c:v>
                </c:pt>
                <c:pt idx="134">
                  <c:v>3846</c:v>
                </c:pt>
                <c:pt idx="135">
                  <c:v>3847</c:v>
                </c:pt>
                <c:pt idx="136">
                  <c:v>3848</c:v>
                </c:pt>
                <c:pt idx="137">
                  <c:v>3849</c:v>
                </c:pt>
                <c:pt idx="138">
                  <c:v>3850</c:v>
                </c:pt>
                <c:pt idx="139">
                  <c:v>3851</c:v>
                </c:pt>
                <c:pt idx="140">
                  <c:v>3852</c:v>
                </c:pt>
                <c:pt idx="141">
                  <c:v>3853</c:v>
                </c:pt>
                <c:pt idx="142">
                  <c:v>3854</c:v>
                </c:pt>
                <c:pt idx="143">
                  <c:v>3855</c:v>
                </c:pt>
                <c:pt idx="144">
                  <c:v>3856</c:v>
                </c:pt>
                <c:pt idx="145">
                  <c:v>3857</c:v>
                </c:pt>
                <c:pt idx="146">
                  <c:v>3858</c:v>
                </c:pt>
                <c:pt idx="147">
                  <c:v>3859</c:v>
                </c:pt>
                <c:pt idx="148">
                  <c:v>3860</c:v>
                </c:pt>
                <c:pt idx="149">
                  <c:v>3861</c:v>
                </c:pt>
                <c:pt idx="150">
                  <c:v>3862</c:v>
                </c:pt>
                <c:pt idx="151">
                  <c:v>3863</c:v>
                </c:pt>
                <c:pt idx="152">
                  <c:v>3864</c:v>
                </c:pt>
                <c:pt idx="153">
                  <c:v>3865</c:v>
                </c:pt>
                <c:pt idx="154">
                  <c:v>3866</c:v>
                </c:pt>
                <c:pt idx="155">
                  <c:v>3867</c:v>
                </c:pt>
                <c:pt idx="156">
                  <c:v>3868</c:v>
                </c:pt>
                <c:pt idx="157">
                  <c:v>3869</c:v>
                </c:pt>
                <c:pt idx="158">
                  <c:v>3870</c:v>
                </c:pt>
                <c:pt idx="159">
                  <c:v>3871</c:v>
                </c:pt>
                <c:pt idx="160">
                  <c:v>3872</c:v>
                </c:pt>
                <c:pt idx="161">
                  <c:v>3873</c:v>
                </c:pt>
                <c:pt idx="162">
                  <c:v>3874</c:v>
                </c:pt>
                <c:pt idx="163">
                  <c:v>3875</c:v>
                </c:pt>
                <c:pt idx="164">
                  <c:v>3876</c:v>
                </c:pt>
                <c:pt idx="165">
                  <c:v>3877</c:v>
                </c:pt>
                <c:pt idx="166">
                  <c:v>3878</c:v>
                </c:pt>
                <c:pt idx="167">
                  <c:v>3879</c:v>
                </c:pt>
                <c:pt idx="168">
                  <c:v>3880</c:v>
                </c:pt>
                <c:pt idx="169">
                  <c:v>3881</c:v>
                </c:pt>
                <c:pt idx="170">
                  <c:v>3882</c:v>
                </c:pt>
                <c:pt idx="171">
                  <c:v>3883</c:v>
                </c:pt>
                <c:pt idx="172">
                  <c:v>3884</c:v>
                </c:pt>
                <c:pt idx="173">
                  <c:v>3885</c:v>
                </c:pt>
                <c:pt idx="174">
                  <c:v>3886</c:v>
                </c:pt>
                <c:pt idx="175">
                  <c:v>3887</c:v>
                </c:pt>
                <c:pt idx="176">
                  <c:v>3888</c:v>
                </c:pt>
                <c:pt idx="177">
                  <c:v>3889</c:v>
                </c:pt>
                <c:pt idx="178">
                  <c:v>3890</c:v>
                </c:pt>
                <c:pt idx="179">
                  <c:v>3891</c:v>
                </c:pt>
                <c:pt idx="180">
                  <c:v>3892</c:v>
                </c:pt>
                <c:pt idx="181">
                  <c:v>3893</c:v>
                </c:pt>
                <c:pt idx="182">
                  <c:v>3894</c:v>
                </c:pt>
                <c:pt idx="183">
                  <c:v>3895</c:v>
                </c:pt>
                <c:pt idx="184">
                  <c:v>3896</c:v>
                </c:pt>
                <c:pt idx="185">
                  <c:v>3897</c:v>
                </c:pt>
                <c:pt idx="186">
                  <c:v>3898</c:v>
                </c:pt>
                <c:pt idx="187">
                  <c:v>3899</c:v>
                </c:pt>
                <c:pt idx="188">
                  <c:v>3900</c:v>
                </c:pt>
                <c:pt idx="189">
                  <c:v>3901</c:v>
                </c:pt>
                <c:pt idx="190">
                  <c:v>3902</c:v>
                </c:pt>
                <c:pt idx="191">
                  <c:v>3903</c:v>
                </c:pt>
                <c:pt idx="192">
                  <c:v>3904</c:v>
                </c:pt>
                <c:pt idx="193">
                  <c:v>3905</c:v>
                </c:pt>
                <c:pt idx="194">
                  <c:v>3906</c:v>
                </c:pt>
                <c:pt idx="195">
                  <c:v>3907</c:v>
                </c:pt>
                <c:pt idx="196">
                  <c:v>3908</c:v>
                </c:pt>
                <c:pt idx="197">
                  <c:v>3909</c:v>
                </c:pt>
                <c:pt idx="198">
                  <c:v>3910</c:v>
                </c:pt>
                <c:pt idx="199">
                  <c:v>3911</c:v>
                </c:pt>
                <c:pt idx="200">
                  <c:v>3912</c:v>
                </c:pt>
                <c:pt idx="201">
                  <c:v>3913</c:v>
                </c:pt>
                <c:pt idx="202">
                  <c:v>3914</c:v>
                </c:pt>
                <c:pt idx="203">
                  <c:v>3915</c:v>
                </c:pt>
                <c:pt idx="204">
                  <c:v>3916</c:v>
                </c:pt>
                <c:pt idx="205">
                  <c:v>3917</c:v>
                </c:pt>
                <c:pt idx="206">
                  <c:v>3918</c:v>
                </c:pt>
                <c:pt idx="207">
                  <c:v>3919</c:v>
                </c:pt>
                <c:pt idx="208">
                  <c:v>3920</c:v>
                </c:pt>
                <c:pt idx="209">
                  <c:v>3921</c:v>
                </c:pt>
                <c:pt idx="210">
                  <c:v>3922</c:v>
                </c:pt>
                <c:pt idx="211">
                  <c:v>3923</c:v>
                </c:pt>
                <c:pt idx="212">
                  <c:v>3924</c:v>
                </c:pt>
                <c:pt idx="213">
                  <c:v>3925</c:v>
                </c:pt>
                <c:pt idx="214">
                  <c:v>3926</c:v>
                </c:pt>
                <c:pt idx="215">
                  <c:v>3927</c:v>
                </c:pt>
                <c:pt idx="216">
                  <c:v>3928</c:v>
                </c:pt>
                <c:pt idx="217">
                  <c:v>3929</c:v>
                </c:pt>
                <c:pt idx="218">
                  <c:v>3930</c:v>
                </c:pt>
                <c:pt idx="219">
                  <c:v>3931</c:v>
                </c:pt>
                <c:pt idx="220">
                  <c:v>3932</c:v>
                </c:pt>
                <c:pt idx="221">
                  <c:v>3933</c:v>
                </c:pt>
                <c:pt idx="222">
                  <c:v>3934</c:v>
                </c:pt>
                <c:pt idx="223">
                  <c:v>3935</c:v>
                </c:pt>
                <c:pt idx="224">
                  <c:v>3936</c:v>
                </c:pt>
                <c:pt idx="225">
                  <c:v>3937</c:v>
                </c:pt>
              </c:numCache>
            </c:numRef>
          </c:xVal>
          <c:yVal>
            <c:numRef>
              <c:f>Graph!$G$3714:$G$3937</c:f>
              <c:numCache>
                <c:formatCode>General</c:formatCode>
                <c:ptCount val="22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93D-4A56-9994-FA2357FE2C92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Graph!$A$3713:$A$3938</c:f>
              <c:numCache>
                <c:formatCode>General</c:formatCode>
                <c:ptCount val="226"/>
                <c:pt idx="0">
                  <c:v>3712</c:v>
                </c:pt>
                <c:pt idx="1">
                  <c:v>3713</c:v>
                </c:pt>
                <c:pt idx="2">
                  <c:v>3714</c:v>
                </c:pt>
                <c:pt idx="3">
                  <c:v>3715</c:v>
                </c:pt>
                <c:pt idx="4">
                  <c:v>3716</c:v>
                </c:pt>
                <c:pt idx="5">
                  <c:v>3717</c:v>
                </c:pt>
                <c:pt idx="6">
                  <c:v>3718</c:v>
                </c:pt>
                <c:pt idx="7">
                  <c:v>3719</c:v>
                </c:pt>
                <c:pt idx="8">
                  <c:v>3720</c:v>
                </c:pt>
                <c:pt idx="9">
                  <c:v>3721</c:v>
                </c:pt>
                <c:pt idx="10">
                  <c:v>3722</c:v>
                </c:pt>
                <c:pt idx="11">
                  <c:v>3723</c:v>
                </c:pt>
                <c:pt idx="12">
                  <c:v>3724</c:v>
                </c:pt>
                <c:pt idx="13">
                  <c:v>3725</c:v>
                </c:pt>
                <c:pt idx="14">
                  <c:v>3726</c:v>
                </c:pt>
                <c:pt idx="15">
                  <c:v>3727</c:v>
                </c:pt>
                <c:pt idx="16">
                  <c:v>3728</c:v>
                </c:pt>
                <c:pt idx="17">
                  <c:v>3729</c:v>
                </c:pt>
                <c:pt idx="18">
                  <c:v>3730</c:v>
                </c:pt>
                <c:pt idx="19">
                  <c:v>3731</c:v>
                </c:pt>
                <c:pt idx="20">
                  <c:v>3732</c:v>
                </c:pt>
                <c:pt idx="21">
                  <c:v>3733</c:v>
                </c:pt>
                <c:pt idx="22">
                  <c:v>3734</c:v>
                </c:pt>
                <c:pt idx="23">
                  <c:v>3735</c:v>
                </c:pt>
                <c:pt idx="24">
                  <c:v>3736</c:v>
                </c:pt>
                <c:pt idx="25">
                  <c:v>3737</c:v>
                </c:pt>
                <c:pt idx="26">
                  <c:v>3738</c:v>
                </c:pt>
                <c:pt idx="27">
                  <c:v>3739</c:v>
                </c:pt>
                <c:pt idx="28">
                  <c:v>3740</c:v>
                </c:pt>
                <c:pt idx="29">
                  <c:v>3741</c:v>
                </c:pt>
                <c:pt idx="30">
                  <c:v>3742</c:v>
                </c:pt>
                <c:pt idx="31">
                  <c:v>3743</c:v>
                </c:pt>
                <c:pt idx="32">
                  <c:v>3744</c:v>
                </c:pt>
                <c:pt idx="33">
                  <c:v>3745</c:v>
                </c:pt>
                <c:pt idx="34">
                  <c:v>3746</c:v>
                </c:pt>
                <c:pt idx="35">
                  <c:v>3747</c:v>
                </c:pt>
                <c:pt idx="36">
                  <c:v>3748</c:v>
                </c:pt>
                <c:pt idx="37">
                  <c:v>3749</c:v>
                </c:pt>
                <c:pt idx="38">
                  <c:v>3750</c:v>
                </c:pt>
                <c:pt idx="39">
                  <c:v>3751</c:v>
                </c:pt>
                <c:pt idx="40">
                  <c:v>3752</c:v>
                </c:pt>
                <c:pt idx="41">
                  <c:v>3753</c:v>
                </c:pt>
                <c:pt idx="42">
                  <c:v>3754</c:v>
                </c:pt>
                <c:pt idx="43">
                  <c:v>3755</c:v>
                </c:pt>
                <c:pt idx="44">
                  <c:v>3756</c:v>
                </c:pt>
                <c:pt idx="45">
                  <c:v>3757</c:v>
                </c:pt>
                <c:pt idx="46">
                  <c:v>3758</c:v>
                </c:pt>
                <c:pt idx="47">
                  <c:v>3759</c:v>
                </c:pt>
                <c:pt idx="48">
                  <c:v>3760</c:v>
                </c:pt>
                <c:pt idx="49">
                  <c:v>3761</c:v>
                </c:pt>
                <c:pt idx="50">
                  <c:v>3762</c:v>
                </c:pt>
                <c:pt idx="51">
                  <c:v>3763</c:v>
                </c:pt>
                <c:pt idx="52">
                  <c:v>3764</c:v>
                </c:pt>
                <c:pt idx="53">
                  <c:v>3765</c:v>
                </c:pt>
                <c:pt idx="54">
                  <c:v>3766</c:v>
                </c:pt>
                <c:pt idx="55">
                  <c:v>3767</c:v>
                </c:pt>
                <c:pt idx="56">
                  <c:v>3768</c:v>
                </c:pt>
                <c:pt idx="57">
                  <c:v>3769</c:v>
                </c:pt>
                <c:pt idx="58">
                  <c:v>3770</c:v>
                </c:pt>
                <c:pt idx="59">
                  <c:v>3771</c:v>
                </c:pt>
                <c:pt idx="60">
                  <c:v>3772</c:v>
                </c:pt>
                <c:pt idx="61">
                  <c:v>3773</c:v>
                </c:pt>
                <c:pt idx="62">
                  <c:v>3774</c:v>
                </c:pt>
                <c:pt idx="63">
                  <c:v>3775</c:v>
                </c:pt>
                <c:pt idx="64">
                  <c:v>3776</c:v>
                </c:pt>
                <c:pt idx="65">
                  <c:v>3777</c:v>
                </c:pt>
                <c:pt idx="66">
                  <c:v>3778</c:v>
                </c:pt>
                <c:pt idx="67">
                  <c:v>3779</c:v>
                </c:pt>
                <c:pt idx="68">
                  <c:v>3780</c:v>
                </c:pt>
                <c:pt idx="69">
                  <c:v>3781</c:v>
                </c:pt>
                <c:pt idx="70">
                  <c:v>3782</c:v>
                </c:pt>
                <c:pt idx="71">
                  <c:v>3783</c:v>
                </c:pt>
                <c:pt idx="72">
                  <c:v>3784</c:v>
                </c:pt>
                <c:pt idx="73">
                  <c:v>3785</c:v>
                </c:pt>
                <c:pt idx="74">
                  <c:v>3786</c:v>
                </c:pt>
                <c:pt idx="75">
                  <c:v>3787</c:v>
                </c:pt>
                <c:pt idx="76">
                  <c:v>3788</c:v>
                </c:pt>
                <c:pt idx="77">
                  <c:v>3789</c:v>
                </c:pt>
                <c:pt idx="78">
                  <c:v>3790</c:v>
                </c:pt>
                <c:pt idx="79">
                  <c:v>3791</c:v>
                </c:pt>
                <c:pt idx="80">
                  <c:v>3792</c:v>
                </c:pt>
                <c:pt idx="81">
                  <c:v>3793</c:v>
                </c:pt>
                <c:pt idx="82">
                  <c:v>3794</c:v>
                </c:pt>
                <c:pt idx="83">
                  <c:v>3795</c:v>
                </c:pt>
                <c:pt idx="84">
                  <c:v>3796</c:v>
                </c:pt>
                <c:pt idx="85">
                  <c:v>3797</c:v>
                </c:pt>
                <c:pt idx="86">
                  <c:v>3798</c:v>
                </c:pt>
                <c:pt idx="87">
                  <c:v>3799</c:v>
                </c:pt>
                <c:pt idx="88">
                  <c:v>3800</c:v>
                </c:pt>
                <c:pt idx="89">
                  <c:v>3801</c:v>
                </c:pt>
                <c:pt idx="90">
                  <c:v>3802</c:v>
                </c:pt>
                <c:pt idx="91">
                  <c:v>3803</c:v>
                </c:pt>
                <c:pt idx="92">
                  <c:v>3804</c:v>
                </c:pt>
                <c:pt idx="93">
                  <c:v>3805</c:v>
                </c:pt>
                <c:pt idx="94">
                  <c:v>3806</c:v>
                </c:pt>
                <c:pt idx="95">
                  <c:v>3807</c:v>
                </c:pt>
                <c:pt idx="96">
                  <c:v>3808</c:v>
                </c:pt>
                <c:pt idx="97">
                  <c:v>3809</c:v>
                </c:pt>
                <c:pt idx="98">
                  <c:v>3810</c:v>
                </c:pt>
                <c:pt idx="99">
                  <c:v>3811</c:v>
                </c:pt>
                <c:pt idx="100">
                  <c:v>3812</c:v>
                </c:pt>
                <c:pt idx="101">
                  <c:v>3813</c:v>
                </c:pt>
                <c:pt idx="102">
                  <c:v>3814</c:v>
                </c:pt>
                <c:pt idx="103">
                  <c:v>3815</c:v>
                </c:pt>
                <c:pt idx="104">
                  <c:v>3816</c:v>
                </c:pt>
                <c:pt idx="105">
                  <c:v>3817</c:v>
                </c:pt>
                <c:pt idx="106">
                  <c:v>3818</c:v>
                </c:pt>
                <c:pt idx="107">
                  <c:v>3819</c:v>
                </c:pt>
                <c:pt idx="108">
                  <c:v>3820</c:v>
                </c:pt>
                <c:pt idx="109">
                  <c:v>3821</c:v>
                </c:pt>
                <c:pt idx="110">
                  <c:v>3822</c:v>
                </c:pt>
                <c:pt idx="111">
                  <c:v>3823</c:v>
                </c:pt>
                <c:pt idx="112">
                  <c:v>3824</c:v>
                </c:pt>
                <c:pt idx="113">
                  <c:v>3825</c:v>
                </c:pt>
                <c:pt idx="114">
                  <c:v>3826</c:v>
                </c:pt>
                <c:pt idx="115">
                  <c:v>3827</c:v>
                </c:pt>
                <c:pt idx="116">
                  <c:v>3828</c:v>
                </c:pt>
                <c:pt idx="117">
                  <c:v>3829</c:v>
                </c:pt>
                <c:pt idx="118">
                  <c:v>3830</c:v>
                </c:pt>
                <c:pt idx="119">
                  <c:v>3831</c:v>
                </c:pt>
                <c:pt idx="120">
                  <c:v>3832</c:v>
                </c:pt>
                <c:pt idx="121">
                  <c:v>3833</c:v>
                </c:pt>
                <c:pt idx="122">
                  <c:v>3834</c:v>
                </c:pt>
                <c:pt idx="123">
                  <c:v>3835</c:v>
                </c:pt>
                <c:pt idx="124">
                  <c:v>3836</c:v>
                </c:pt>
                <c:pt idx="125">
                  <c:v>3837</c:v>
                </c:pt>
                <c:pt idx="126">
                  <c:v>3838</c:v>
                </c:pt>
                <c:pt idx="127">
                  <c:v>3839</c:v>
                </c:pt>
                <c:pt idx="128">
                  <c:v>3840</c:v>
                </c:pt>
                <c:pt idx="129">
                  <c:v>3841</c:v>
                </c:pt>
                <c:pt idx="130">
                  <c:v>3842</c:v>
                </c:pt>
                <c:pt idx="131">
                  <c:v>3843</c:v>
                </c:pt>
                <c:pt idx="132">
                  <c:v>3844</c:v>
                </c:pt>
                <c:pt idx="133">
                  <c:v>3845</c:v>
                </c:pt>
                <c:pt idx="134">
                  <c:v>3846</c:v>
                </c:pt>
                <c:pt idx="135">
                  <c:v>3847</c:v>
                </c:pt>
                <c:pt idx="136">
                  <c:v>3848</c:v>
                </c:pt>
                <c:pt idx="137">
                  <c:v>3849</c:v>
                </c:pt>
                <c:pt idx="138">
                  <c:v>3850</c:v>
                </c:pt>
                <c:pt idx="139">
                  <c:v>3851</c:v>
                </c:pt>
                <c:pt idx="140">
                  <c:v>3852</c:v>
                </c:pt>
                <c:pt idx="141">
                  <c:v>3853</c:v>
                </c:pt>
                <c:pt idx="142">
                  <c:v>3854</c:v>
                </c:pt>
                <c:pt idx="143">
                  <c:v>3855</c:v>
                </c:pt>
                <c:pt idx="144">
                  <c:v>3856</c:v>
                </c:pt>
                <c:pt idx="145">
                  <c:v>3857</c:v>
                </c:pt>
                <c:pt idx="146">
                  <c:v>3858</c:v>
                </c:pt>
                <c:pt idx="147">
                  <c:v>3859</c:v>
                </c:pt>
                <c:pt idx="148">
                  <c:v>3860</c:v>
                </c:pt>
                <c:pt idx="149">
                  <c:v>3861</c:v>
                </c:pt>
                <c:pt idx="150">
                  <c:v>3862</c:v>
                </c:pt>
                <c:pt idx="151">
                  <c:v>3863</c:v>
                </c:pt>
                <c:pt idx="152">
                  <c:v>3864</c:v>
                </c:pt>
                <c:pt idx="153">
                  <c:v>3865</c:v>
                </c:pt>
                <c:pt idx="154">
                  <c:v>3866</c:v>
                </c:pt>
                <c:pt idx="155">
                  <c:v>3867</c:v>
                </c:pt>
                <c:pt idx="156">
                  <c:v>3868</c:v>
                </c:pt>
                <c:pt idx="157">
                  <c:v>3869</c:v>
                </c:pt>
                <c:pt idx="158">
                  <c:v>3870</c:v>
                </c:pt>
                <c:pt idx="159">
                  <c:v>3871</c:v>
                </c:pt>
                <c:pt idx="160">
                  <c:v>3872</c:v>
                </c:pt>
                <c:pt idx="161">
                  <c:v>3873</c:v>
                </c:pt>
                <c:pt idx="162">
                  <c:v>3874</c:v>
                </c:pt>
                <c:pt idx="163">
                  <c:v>3875</c:v>
                </c:pt>
                <c:pt idx="164">
                  <c:v>3876</c:v>
                </c:pt>
                <c:pt idx="165">
                  <c:v>3877</c:v>
                </c:pt>
                <c:pt idx="166">
                  <c:v>3878</c:v>
                </c:pt>
                <c:pt idx="167">
                  <c:v>3879</c:v>
                </c:pt>
                <c:pt idx="168">
                  <c:v>3880</c:v>
                </c:pt>
                <c:pt idx="169">
                  <c:v>3881</c:v>
                </c:pt>
                <c:pt idx="170">
                  <c:v>3882</c:v>
                </c:pt>
                <c:pt idx="171">
                  <c:v>3883</c:v>
                </c:pt>
                <c:pt idx="172">
                  <c:v>3884</c:v>
                </c:pt>
                <c:pt idx="173">
                  <c:v>3885</c:v>
                </c:pt>
                <c:pt idx="174">
                  <c:v>3886</c:v>
                </c:pt>
                <c:pt idx="175">
                  <c:v>3887</c:v>
                </c:pt>
                <c:pt idx="176">
                  <c:v>3888</c:v>
                </c:pt>
                <c:pt idx="177">
                  <c:v>3889</c:v>
                </c:pt>
                <c:pt idx="178">
                  <c:v>3890</c:v>
                </c:pt>
                <c:pt idx="179">
                  <c:v>3891</c:v>
                </c:pt>
                <c:pt idx="180">
                  <c:v>3892</c:v>
                </c:pt>
                <c:pt idx="181">
                  <c:v>3893</c:v>
                </c:pt>
                <c:pt idx="182">
                  <c:v>3894</c:v>
                </c:pt>
                <c:pt idx="183">
                  <c:v>3895</c:v>
                </c:pt>
                <c:pt idx="184">
                  <c:v>3896</c:v>
                </c:pt>
                <c:pt idx="185">
                  <c:v>3897</c:v>
                </c:pt>
                <c:pt idx="186">
                  <c:v>3898</c:v>
                </c:pt>
                <c:pt idx="187">
                  <c:v>3899</c:v>
                </c:pt>
                <c:pt idx="188">
                  <c:v>3900</c:v>
                </c:pt>
                <c:pt idx="189">
                  <c:v>3901</c:v>
                </c:pt>
                <c:pt idx="190">
                  <c:v>3902</c:v>
                </c:pt>
                <c:pt idx="191">
                  <c:v>3903</c:v>
                </c:pt>
                <c:pt idx="192">
                  <c:v>3904</c:v>
                </c:pt>
                <c:pt idx="193">
                  <c:v>3905</c:v>
                </c:pt>
                <c:pt idx="194">
                  <c:v>3906</c:v>
                </c:pt>
                <c:pt idx="195">
                  <c:v>3907</c:v>
                </c:pt>
                <c:pt idx="196">
                  <c:v>3908</c:v>
                </c:pt>
                <c:pt idx="197">
                  <c:v>3909</c:v>
                </c:pt>
                <c:pt idx="198">
                  <c:v>3910</c:v>
                </c:pt>
                <c:pt idx="199">
                  <c:v>3911</c:v>
                </c:pt>
                <c:pt idx="200">
                  <c:v>3912</c:v>
                </c:pt>
                <c:pt idx="201">
                  <c:v>3913</c:v>
                </c:pt>
                <c:pt idx="202">
                  <c:v>3914</c:v>
                </c:pt>
                <c:pt idx="203">
                  <c:v>3915</c:v>
                </c:pt>
                <c:pt idx="204">
                  <c:v>3916</c:v>
                </c:pt>
                <c:pt idx="205">
                  <c:v>3917</c:v>
                </c:pt>
                <c:pt idx="206">
                  <c:v>3918</c:v>
                </c:pt>
                <c:pt idx="207">
                  <c:v>3919</c:v>
                </c:pt>
                <c:pt idx="208">
                  <c:v>3920</c:v>
                </c:pt>
                <c:pt idx="209">
                  <c:v>3921</c:v>
                </c:pt>
                <c:pt idx="210">
                  <c:v>3922</c:v>
                </c:pt>
                <c:pt idx="211">
                  <c:v>3923</c:v>
                </c:pt>
                <c:pt idx="212">
                  <c:v>3924</c:v>
                </c:pt>
                <c:pt idx="213">
                  <c:v>3925</c:v>
                </c:pt>
                <c:pt idx="214">
                  <c:v>3926</c:v>
                </c:pt>
                <c:pt idx="215">
                  <c:v>3927</c:v>
                </c:pt>
                <c:pt idx="216">
                  <c:v>3928</c:v>
                </c:pt>
                <c:pt idx="217">
                  <c:v>3929</c:v>
                </c:pt>
                <c:pt idx="218">
                  <c:v>3930</c:v>
                </c:pt>
                <c:pt idx="219">
                  <c:v>3931</c:v>
                </c:pt>
                <c:pt idx="220">
                  <c:v>3932</c:v>
                </c:pt>
                <c:pt idx="221">
                  <c:v>3933</c:v>
                </c:pt>
                <c:pt idx="222">
                  <c:v>3934</c:v>
                </c:pt>
                <c:pt idx="223">
                  <c:v>3935</c:v>
                </c:pt>
                <c:pt idx="224">
                  <c:v>3936</c:v>
                </c:pt>
                <c:pt idx="225">
                  <c:v>3937</c:v>
                </c:pt>
              </c:numCache>
            </c:numRef>
          </c:xVal>
          <c:yVal>
            <c:numRef>
              <c:f>Graph!$H$3714:$H$3937</c:f>
              <c:numCache>
                <c:formatCode>General</c:formatCode>
                <c:ptCount val="22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93D-4A56-9994-FA2357FE2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3519"/>
        <c:axId val="49948319"/>
      </c:scatterChart>
      <c:valAx>
        <c:axId val="49943519"/>
        <c:scaling>
          <c:orientation val="minMax"/>
          <c:max val="3937"/>
          <c:min val="3712"/>
        </c:scaling>
        <c:delete val="0"/>
        <c:axPos val="b"/>
        <c:numFmt formatCode="General" sourceLinked="1"/>
        <c:majorTickMark val="out"/>
        <c:minorTickMark val="none"/>
        <c:tickLblPos val="nextTo"/>
        <c:crossAx val="49948319"/>
        <c:crosses val="autoZero"/>
        <c:crossBetween val="midCat"/>
      </c:valAx>
      <c:valAx>
        <c:axId val="499483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9943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Graph!$A$3940:$A$4183</c:f>
              <c:numCache>
                <c:formatCode>General</c:formatCode>
                <c:ptCount val="244"/>
                <c:pt idx="0">
                  <c:v>3939</c:v>
                </c:pt>
                <c:pt idx="1">
                  <c:v>3940</c:v>
                </c:pt>
                <c:pt idx="2">
                  <c:v>3941</c:v>
                </c:pt>
                <c:pt idx="3">
                  <c:v>3942</c:v>
                </c:pt>
                <c:pt idx="4">
                  <c:v>3943</c:v>
                </c:pt>
                <c:pt idx="5">
                  <c:v>3944</c:v>
                </c:pt>
                <c:pt idx="6">
                  <c:v>3945</c:v>
                </c:pt>
                <c:pt idx="7">
                  <c:v>3946</c:v>
                </c:pt>
                <c:pt idx="8">
                  <c:v>3947</c:v>
                </c:pt>
                <c:pt idx="9">
                  <c:v>3948</c:v>
                </c:pt>
                <c:pt idx="10">
                  <c:v>3949</c:v>
                </c:pt>
                <c:pt idx="11">
                  <c:v>3950</c:v>
                </c:pt>
                <c:pt idx="12">
                  <c:v>3951</c:v>
                </c:pt>
                <c:pt idx="13">
                  <c:v>3952</c:v>
                </c:pt>
                <c:pt idx="14">
                  <c:v>3953</c:v>
                </c:pt>
                <c:pt idx="15">
                  <c:v>3954</c:v>
                </c:pt>
                <c:pt idx="16">
                  <c:v>3955</c:v>
                </c:pt>
                <c:pt idx="17">
                  <c:v>3956</c:v>
                </c:pt>
                <c:pt idx="18">
                  <c:v>3957</c:v>
                </c:pt>
                <c:pt idx="19">
                  <c:v>3958</c:v>
                </c:pt>
                <c:pt idx="20">
                  <c:v>3959</c:v>
                </c:pt>
                <c:pt idx="21">
                  <c:v>3960</c:v>
                </c:pt>
                <c:pt idx="22">
                  <c:v>3961</c:v>
                </c:pt>
                <c:pt idx="23">
                  <c:v>3962</c:v>
                </c:pt>
                <c:pt idx="24">
                  <c:v>3963</c:v>
                </c:pt>
                <c:pt idx="25">
                  <c:v>3964</c:v>
                </c:pt>
                <c:pt idx="26">
                  <c:v>3965</c:v>
                </c:pt>
                <c:pt idx="27">
                  <c:v>3966</c:v>
                </c:pt>
                <c:pt idx="28">
                  <c:v>3967</c:v>
                </c:pt>
                <c:pt idx="29">
                  <c:v>3968</c:v>
                </c:pt>
                <c:pt idx="30">
                  <c:v>3969</c:v>
                </c:pt>
                <c:pt idx="31">
                  <c:v>3970</c:v>
                </c:pt>
                <c:pt idx="32">
                  <c:v>3971</c:v>
                </c:pt>
                <c:pt idx="33">
                  <c:v>3972</c:v>
                </c:pt>
                <c:pt idx="34">
                  <c:v>3973</c:v>
                </c:pt>
                <c:pt idx="35">
                  <c:v>3974</c:v>
                </c:pt>
                <c:pt idx="36">
                  <c:v>3975</c:v>
                </c:pt>
                <c:pt idx="37">
                  <c:v>3976</c:v>
                </c:pt>
                <c:pt idx="38">
                  <c:v>3977</c:v>
                </c:pt>
                <c:pt idx="39">
                  <c:v>3978</c:v>
                </c:pt>
                <c:pt idx="40">
                  <c:v>3979</c:v>
                </c:pt>
                <c:pt idx="41">
                  <c:v>3980</c:v>
                </c:pt>
                <c:pt idx="42">
                  <c:v>3981</c:v>
                </c:pt>
                <c:pt idx="43">
                  <c:v>3982</c:v>
                </c:pt>
                <c:pt idx="44">
                  <c:v>3983</c:v>
                </c:pt>
                <c:pt idx="45">
                  <c:v>3984</c:v>
                </c:pt>
                <c:pt idx="46">
                  <c:v>3985</c:v>
                </c:pt>
                <c:pt idx="47">
                  <c:v>3986</c:v>
                </c:pt>
                <c:pt idx="48">
                  <c:v>3987</c:v>
                </c:pt>
                <c:pt idx="49">
                  <c:v>3988</c:v>
                </c:pt>
                <c:pt idx="50">
                  <c:v>3989</c:v>
                </c:pt>
                <c:pt idx="51">
                  <c:v>3990</c:v>
                </c:pt>
                <c:pt idx="52">
                  <c:v>3991</c:v>
                </c:pt>
                <c:pt idx="53">
                  <c:v>3992</c:v>
                </c:pt>
                <c:pt idx="54">
                  <c:v>3993</c:v>
                </c:pt>
                <c:pt idx="55">
                  <c:v>3994</c:v>
                </c:pt>
                <c:pt idx="56">
                  <c:v>3995</c:v>
                </c:pt>
                <c:pt idx="57">
                  <c:v>3996</c:v>
                </c:pt>
                <c:pt idx="58">
                  <c:v>3997</c:v>
                </c:pt>
                <c:pt idx="59">
                  <c:v>3998</c:v>
                </c:pt>
                <c:pt idx="60">
                  <c:v>3999</c:v>
                </c:pt>
                <c:pt idx="61">
                  <c:v>4000</c:v>
                </c:pt>
                <c:pt idx="62">
                  <c:v>4001</c:v>
                </c:pt>
                <c:pt idx="63">
                  <c:v>4002</c:v>
                </c:pt>
                <c:pt idx="64">
                  <c:v>4003</c:v>
                </c:pt>
                <c:pt idx="65">
                  <c:v>4004</c:v>
                </c:pt>
                <c:pt idx="66">
                  <c:v>4005</c:v>
                </c:pt>
                <c:pt idx="67">
                  <c:v>4006</c:v>
                </c:pt>
                <c:pt idx="68">
                  <c:v>4007</c:v>
                </c:pt>
                <c:pt idx="69">
                  <c:v>4008</c:v>
                </c:pt>
                <c:pt idx="70">
                  <c:v>4009</c:v>
                </c:pt>
                <c:pt idx="71">
                  <c:v>4010</c:v>
                </c:pt>
                <c:pt idx="72">
                  <c:v>4011</c:v>
                </c:pt>
                <c:pt idx="73">
                  <c:v>4012</c:v>
                </c:pt>
                <c:pt idx="74">
                  <c:v>4013</c:v>
                </c:pt>
                <c:pt idx="75">
                  <c:v>4014</c:v>
                </c:pt>
                <c:pt idx="76">
                  <c:v>4015</c:v>
                </c:pt>
                <c:pt idx="77">
                  <c:v>4016</c:v>
                </c:pt>
                <c:pt idx="78">
                  <c:v>4017</c:v>
                </c:pt>
                <c:pt idx="79">
                  <c:v>4018</c:v>
                </c:pt>
                <c:pt idx="80">
                  <c:v>4019</c:v>
                </c:pt>
                <c:pt idx="81">
                  <c:v>4020</c:v>
                </c:pt>
                <c:pt idx="82">
                  <c:v>4021</c:v>
                </c:pt>
                <c:pt idx="83">
                  <c:v>4022</c:v>
                </c:pt>
                <c:pt idx="84">
                  <c:v>4023</c:v>
                </c:pt>
                <c:pt idx="85">
                  <c:v>4024</c:v>
                </c:pt>
                <c:pt idx="86">
                  <c:v>4025</c:v>
                </c:pt>
                <c:pt idx="87">
                  <c:v>4026</c:v>
                </c:pt>
                <c:pt idx="88">
                  <c:v>4027</c:v>
                </c:pt>
                <c:pt idx="89">
                  <c:v>4028</c:v>
                </c:pt>
                <c:pt idx="90">
                  <c:v>4029</c:v>
                </c:pt>
                <c:pt idx="91">
                  <c:v>4030</c:v>
                </c:pt>
                <c:pt idx="92">
                  <c:v>4031</c:v>
                </c:pt>
                <c:pt idx="93">
                  <c:v>4032</c:v>
                </c:pt>
                <c:pt idx="94">
                  <c:v>4033</c:v>
                </c:pt>
                <c:pt idx="95">
                  <c:v>4034</c:v>
                </c:pt>
                <c:pt idx="96">
                  <c:v>4035</c:v>
                </c:pt>
                <c:pt idx="97">
                  <c:v>4036</c:v>
                </c:pt>
                <c:pt idx="98">
                  <c:v>4037</c:v>
                </c:pt>
                <c:pt idx="99">
                  <c:v>4038</c:v>
                </c:pt>
                <c:pt idx="100">
                  <c:v>4039</c:v>
                </c:pt>
                <c:pt idx="101">
                  <c:v>4040</c:v>
                </c:pt>
                <c:pt idx="102">
                  <c:v>4041</c:v>
                </c:pt>
                <c:pt idx="103">
                  <c:v>4042</c:v>
                </c:pt>
                <c:pt idx="104">
                  <c:v>4043</c:v>
                </c:pt>
                <c:pt idx="105">
                  <c:v>4044</c:v>
                </c:pt>
                <c:pt idx="106">
                  <c:v>4045</c:v>
                </c:pt>
                <c:pt idx="107">
                  <c:v>4046</c:v>
                </c:pt>
                <c:pt idx="108">
                  <c:v>4047</c:v>
                </c:pt>
                <c:pt idx="109">
                  <c:v>4048</c:v>
                </c:pt>
                <c:pt idx="110">
                  <c:v>4049</c:v>
                </c:pt>
                <c:pt idx="111">
                  <c:v>4050</c:v>
                </c:pt>
                <c:pt idx="112">
                  <c:v>4051</c:v>
                </c:pt>
                <c:pt idx="113">
                  <c:v>4052</c:v>
                </c:pt>
                <c:pt idx="114">
                  <c:v>4053</c:v>
                </c:pt>
                <c:pt idx="115">
                  <c:v>4054</c:v>
                </c:pt>
                <c:pt idx="116">
                  <c:v>4055</c:v>
                </c:pt>
                <c:pt idx="117">
                  <c:v>4056</c:v>
                </c:pt>
                <c:pt idx="118">
                  <c:v>4057</c:v>
                </c:pt>
                <c:pt idx="119">
                  <c:v>4058</c:v>
                </c:pt>
                <c:pt idx="120">
                  <c:v>4059</c:v>
                </c:pt>
                <c:pt idx="121">
                  <c:v>4060</c:v>
                </c:pt>
                <c:pt idx="122">
                  <c:v>4061</c:v>
                </c:pt>
                <c:pt idx="123">
                  <c:v>4062</c:v>
                </c:pt>
                <c:pt idx="124">
                  <c:v>4063</c:v>
                </c:pt>
                <c:pt idx="125">
                  <c:v>4064</c:v>
                </c:pt>
                <c:pt idx="126">
                  <c:v>4065</c:v>
                </c:pt>
                <c:pt idx="127">
                  <c:v>4066</c:v>
                </c:pt>
                <c:pt idx="128">
                  <c:v>4067</c:v>
                </c:pt>
                <c:pt idx="129">
                  <c:v>4068</c:v>
                </c:pt>
                <c:pt idx="130">
                  <c:v>4069</c:v>
                </c:pt>
                <c:pt idx="131">
                  <c:v>4070</c:v>
                </c:pt>
                <c:pt idx="132">
                  <c:v>4071</c:v>
                </c:pt>
                <c:pt idx="133">
                  <c:v>4072</c:v>
                </c:pt>
                <c:pt idx="134">
                  <c:v>4073</c:v>
                </c:pt>
                <c:pt idx="135">
                  <c:v>4074</c:v>
                </c:pt>
                <c:pt idx="136">
                  <c:v>4075</c:v>
                </c:pt>
                <c:pt idx="137">
                  <c:v>4076</c:v>
                </c:pt>
                <c:pt idx="138">
                  <c:v>4077</c:v>
                </c:pt>
                <c:pt idx="139">
                  <c:v>4078</c:v>
                </c:pt>
                <c:pt idx="140">
                  <c:v>4079</c:v>
                </c:pt>
                <c:pt idx="141">
                  <c:v>4080</c:v>
                </c:pt>
                <c:pt idx="142">
                  <c:v>4081</c:v>
                </c:pt>
                <c:pt idx="143">
                  <c:v>4082</c:v>
                </c:pt>
                <c:pt idx="144">
                  <c:v>4083</c:v>
                </c:pt>
                <c:pt idx="145">
                  <c:v>4084</c:v>
                </c:pt>
                <c:pt idx="146">
                  <c:v>4085</c:v>
                </c:pt>
                <c:pt idx="147">
                  <c:v>4086</c:v>
                </c:pt>
                <c:pt idx="148">
                  <c:v>4087</c:v>
                </c:pt>
                <c:pt idx="149">
                  <c:v>4088</c:v>
                </c:pt>
                <c:pt idx="150">
                  <c:v>4089</c:v>
                </c:pt>
                <c:pt idx="151">
                  <c:v>4090</c:v>
                </c:pt>
                <c:pt idx="152">
                  <c:v>4091</c:v>
                </c:pt>
                <c:pt idx="153">
                  <c:v>4092</c:v>
                </c:pt>
                <c:pt idx="154">
                  <c:v>4093</c:v>
                </c:pt>
                <c:pt idx="155">
                  <c:v>4094</c:v>
                </c:pt>
                <c:pt idx="156">
                  <c:v>4095</c:v>
                </c:pt>
                <c:pt idx="157">
                  <c:v>4096</c:v>
                </c:pt>
                <c:pt idx="158">
                  <c:v>4097</c:v>
                </c:pt>
                <c:pt idx="159">
                  <c:v>4098</c:v>
                </c:pt>
                <c:pt idx="160">
                  <c:v>4099</c:v>
                </c:pt>
                <c:pt idx="161">
                  <c:v>4100</c:v>
                </c:pt>
                <c:pt idx="162">
                  <c:v>4101</c:v>
                </c:pt>
                <c:pt idx="163">
                  <c:v>4102</c:v>
                </c:pt>
                <c:pt idx="164">
                  <c:v>4103</c:v>
                </c:pt>
                <c:pt idx="165">
                  <c:v>4104</c:v>
                </c:pt>
                <c:pt idx="166">
                  <c:v>4105</c:v>
                </c:pt>
                <c:pt idx="167">
                  <c:v>4106</c:v>
                </c:pt>
                <c:pt idx="168">
                  <c:v>4107</c:v>
                </c:pt>
                <c:pt idx="169">
                  <c:v>4108</c:v>
                </c:pt>
                <c:pt idx="170">
                  <c:v>4109</c:v>
                </c:pt>
                <c:pt idx="171">
                  <c:v>4110</c:v>
                </c:pt>
                <c:pt idx="172">
                  <c:v>4111</c:v>
                </c:pt>
                <c:pt idx="173">
                  <c:v>4112</c:v>
                </c:pt>
                <c:pt idx="174">
                  <c:v>4113</c:v>
                </c:pt>
                <c:pt idx="175">
                  <c:v>4114</c:v>
                </c:pt>
                <c:pt idx="176">
                  <c:v>4115</c:v>
                </c:pt>
                <c:pt idx="177">
                  <c:v>4116</c:v>
                </c:pt>
                <c:pt idx="178">
                  <c:v>4117</c:v>
                </c:pt>
                <c:pt idx="179">
                  <c:v>4118</c:v>
                </c:pt>
                <c:pt idx="180">
                  <c:v>4119</c:v>
                </c:pt>
                <c:pt idx="181">
                  <c:v>4120</c:v>
                </c:pt>
                <c:pt idx="182">
                  <c:v>4121</c:v>
                </c:pt>
                <c:pt idx="183">
                  <c:v>4122</c:v>
                </c:pt>
                <c:pt idx="184">
                  <c:v>4123</c:v>
                </c:pt>
                <c:pt idx="185">
                  <c:v>4124</c:v>
                </c:pt>
                <c:pt idx="186">
                  <c:v>4125</c:v>
                </c:pt>
                <c:pt idx="187">
                  <c:v>4126</c:v>
                </c:pt>
                <c:pt idx="188">
                  <c:v>4127</c:v>
                </c:pt>
                <c:pt idx="189">
                  <c:v>4128</c:v>
                </c:pt>
                <c:pt idx="190">
                  <c:v>4129</c:v>
                </c:pt>
                <c:pt idx="191">
                  <c:v>4130</c:v>
                </c:pt>
                <c:pt idx="192">
                  <c:v>4131</c:v>
                </c:pt>
                <c:pt idx="193">
                  <c:v>4132</c:v>
                </c:pt>
                <c:pt idx="194">
                  <c:v>4133</c:v>
                </c:pt>
                <c:pt idx="195">
                  <c:v>4134</c:v>
                </c:pt>
                <c:pt idx="196">
                  <c:v>4135</c:v>
                </c:pt>
                <c:pt idx="197">
                  <c:v>4136</c:v>
                </c:pt>
                <c:pt idx="198">
                  <c:v>4137</c:v>
                </c:pt>
                <c:pt idx="199">
                  <c:v>4138</c:v>
                </c:pt>
                <c:pt idx="200">
                  <c:v>4139</c:v>
                </c:pt>
                <c:pt idx="201">
                  <c:v>4140</c:v>
                </c:pt>
                <c:pt idx="202">
                  <c:v>4141</c:v>
                </c:pt>
                <c:pt idx="203">
                  <c:v>4142</c:v>
                </c:pt>
                <c:pt idx="204">
                  <c:v>4143</c:v>
                </c:pt>
                <c:pt idx="205">
                  <c:v>4144</c:v>
                </c:pt>
                <c:pt idx="206">
                  <c:v>4145</c:v>
                </c:pt>
                <c:pt idx="207">
                  <c:v>4146</c:v>
                </c:pt>
                <c:pt idx="208">
                  <c:v>4147</c:v>
                </c:pt>
                <c:pt idx="209">
                  <c:v>4148</c:v>
                </c:pt>
                <c:pt idx="210">
                  <c:v>4149</c:v>
                </c:pt>
                <c:pt idx="211">
                  <c:v>4150</c:v>
                </c:pt>
                <c:pt idx="212">
                  <c:v>4151</c:v>
                </c:pt>
                <c:pt idx="213">
                  <c:v>4152</c:v>
                </c:pt>
                <c:pt idx="214">
                  <c:v>4153</c:v>
                </c:pt>
                <c:pt idx="215">
                  <c:v>4154</c:v>
                </c:pt>
                <c:pt idx="216">
                  <c:v>4155</c:v>
                </c:pt>
                <c:pt idx="217">
                  <c:v>4156</c:v>
                </c:pt>
                <c:pt idx="218">
                  <c:v>4157</c:v>
                </c:pt>
                <c:pt idx="219">
                  <c:v>4158</c:v>
                </c:pt>
                <c:pt idx="220">
                  <c:v>4159</c:v>
                </c:pt>
                <c:pt idx="221">
                  <c:v>4160</c:v>
                </c:pt>
                <c:pt idx="222">
                  <c:v>4161</c:v>
                </c:pt>
                <c:pt idx="223">
                  <c:v>4162</c:v>
                </c:pt>
                <c:pt idx="224">
                  <c:v>4163</c:v>
                </c:pt>
                <c:pt idx="225">
                  <c:v>4164</c:v>
                </c:pt>
                <c:pt idx="226">
                  <c:v>4165</c:v>
                </c:pt>
                <c:pt idx="227">
                  <c:v>4166</c:v>
                </c:pt>
                <c:pt idx="228">
                  <c:v>4167</c:v>
                </c:pt>
                <c:pt idx="229">
                  <c:v>4168</c:v>
                </c:pt>
                <c:pt idx="230">
                  <c:v>4169</c:v>
                </c:pt>
                <c:pt idx="231">
                  <c:v>4170</c:v>
                </c:pt>
                <c:pt idx="232">
                  <c:v>4171</c:v>
                </c:pt>
                <c:pt idx="233">
                  <c:v>4172</c:v>
                </c:pt>
                <c:pt idx="234">
                  <c:v>4173</c:v>
                </c:pt>
                <c:pt idx="235">
                  <c:v>4174</c:v>
                </c:pt>
                <c:pt idx="236">
                  <c:v>4175</c:v>
                </c:pt>
                <c:pt idx="237">
                  <c:v>4176</c:v>
                </c:pt>
                <c:pt idx="238">
                  <c:v>4177</c:v>
                </c:pt>
                <c:pt idx="239">
                  <c:v>4178</c:v>
                </c:pt>
                <c:pt idx="240">
                  <c:v>4179</c:v>
                </c:pt>
                <c:pt idx="241">
                  <c:v>4180</c:v>
                </c:pt>
                <c:pt idx="242">
                  <c:v>4181</c:v>
                </c:pt>
                <c:pt idx="243">
                  <c:v>4182</c:v>
                </c:pt>
              </c:numCache>
            </c:numRef>
          </c:xVal>
          <c:yVal>
            <c:numRef>
              <c:f>Graph!$D$3941:$D$4182</c:f>
              <c:numCache>
                <c:formatCode>General</c:formatCode>
                <c:ptCount val="242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40">
                  <c:v>3</c:v>
                </c:pt>
                <c:pt idx="24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E4-43C6-9F03-11B079E90FC1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Graph!$A$3940:$A$4183</c:f>
              <c:numCache>
                <c:formatCode>General</c:formatCode>
                <c:ptCount val="244"/>
                <c:pt idx="0">
                  <c:v>3939</c:v>
                </c:pt>
                <c:pt idx="1">
                  <c:v>3940</c:v>
                </c:pt>
                <c:pt idx="2">
                  <c:v>3941</c:v>
                </c:pt>
                <c:pt idx="3">
                  <c:v>3942</c:v>
                </c:pt>
                <c:pt idx="4">
                  <c:v>3943</c:v>
                </c:pt>
                <c:pt idx="5">
                  <c:v>3944</c:v>
                </c:pt>
                <c:pt idx="6">
                  <c:v>3945</c:v>
                </c:pt>
                <c:pt idx="7">
                  <c:v>3946</c:v>
                </c:pt>
                <c:pt idx="8">
                  <c:v>3947</c:v>
                </c:pt>
                <c:pt idx="9">
                  <c:v>3948</c:v>
                </c:pt>
                <c:pt idx="10">
                  <c:v>3949</c:v>
                </c:pt>
                <c:pt idx="11">
                  <c:v>3950</c:v>
                </c:pt>
                <c:pt idx="12">
                  <c:v>3951</c:v>
                </c:pt>
                <c:pt idx="13">
                  <c:v>3952</c:v>
                </c:pt>
                <c:pt idx="14">
                  <c:v>3953</c:v>
                </c:pt>
                <c:pt idx="15">
                  <c:v>3954</c:v>
                </c:pt>
                <c:pt idx="16">
                  <c:v>3955</c:v>
                </c:pt>
                <c:pt idx="17">
                  <c:v>3956</c:v>
                </c:pt>
                <c:pt idx="18">
                  <c:v>3957</c:v>
                </c:pt>
                <c:pt idx="19">
                  <c:v>3958</c:v>
                </c:pt>
                <c:pt idx="20">
                  <c:v>3959</c:v>
                </c:pt>
                <c:pt idx="21">
                  <c:v>3960</c:v>
                </c:pt>
                <c:pt idx="22">
                  <c:v>3961</c:v>
                </c:pt>
                <c:pt idx="23">
                  <c:v>3962</c:v>
                </c:pt>
                <c:pt idx="24">
                  <c:v>3963</c:v>
                </c:pt>
                <c:pt idx="25">
                  <c:v>3964</c:v>
                </c:pt>
                <c:pt idx="26">
                  <c:v>3965</c:v>
                </c:pt>
                <c:pt idx="27">
                  <c:v>3966</c:v>
                </c:pt>
                <c:pt idx="28">
                  <c:v>3967</c:v>
                </c:pt>
                <c:pt idx="29">
                  <c:v>3968</c:v>
                </c:pt>
                <c:pt idx="30">
                  <c:v>3969</c:v>
                </c:pt>
                <c:pt idx="31">
                  <c:v>3970</c:v>
                </c:pt>
                <c:pt idx="32">
                  <c:v>3971</c:v>
                </c:pt>
                <c:pt idx="33">
                  <c:v>3972</c:v>
                </c:pt>
                <c:pt idx="34">
                  <c:v>3973</c:v>
                </c:pt>
                <c:pt idx="35">
                  <c:v>3974</c:v>
                </c:pt>
                <c:pt idx="36">
                  <c:v>3975</c:v>
                </c:pt>
                <c:pt idx="37">
                  <c:v>3976</c:v>
                </c:pt>
                <c:pt idx="38">
                  <c:v>3977</c:v>
                </c:pt>
                <c:pt idx="39">
                  <c:v>3978</c:v>
                </c:pt>
                <c:pt idx="40">
                  <c:v>3979</c:v>
                </c:pt>
                <c:pt idx="41">
                  <c:v>3980</c:v>
                </c:pt>
                <c:pt idx="42">
                  <c:v>3981</c:v>
                </c:pt>
                <c:pt idx="43">
                  <c:v>3982</c:v>
                </c:pt>
                <c:pt idx="44">
                  <c:v>3983</c:v>
                </c:pt>
                <c:pt idx="45">
                  <c:v>3984</c:v>
                </c:pt>
                <c:pt idx="46">
                  <c:v>3985</c:v>
                </c:pt>
                <c:pt idx="47">
                  <c:v>3986</c:v>
                </c:pt>
                <c:pt idx="48">
                  <c:v>3987</c:v>
                </c:pt>
                <c:pt idx="49">
                  <c:v>3988</c:v>
                </c:pt>
                <c:pt idx="50">
                  <c:v>3989</c:v>
                </c:pt>
                <c:pt idx="51">
                  <c:v>3990</c:v>
                </c:pt>
                <c:pt idx="52">
                  <c:v>3991</c:v>
                </c:pt>
                <c:pt idx="53">
                  <c:v>3992</c:v>
                </c:pt>
                <c:pt idx="54">
                  <c:v>3993</c:v>
                </c:pt>
                <c:pt idx="55">
                  <c:v>3994</c:v>
                </c:pt>
                <c:pt idx="56">
                  <c:v>3995</c:v>
                </c:pt>
                <c:pt idx="57">
                  <c:v>3996</c:v>
                </c:pt>
                <c:pt idx="58">
                  <c:v>3997</c:v>
                </c:pt>
                <c:pt idx="59">
                  <c:v>3998</c:v>
                </c:pt>
                <c:pt idx="60">
                  <c:v>3999</c:v>
                </c:pt>
                <c:pt idx="61">
                  <c:v>4000</c:v>
                </c:pt>
                <c:pt idx="62">
                  <c:v>4001</c:v>
                </c:pt>
                <c:pt idx="63">
                  <c:v>4002</c:v>
                </c:pt>
                <c:pt idx="64">
                  <c:v>4003</c:v>
                </c:pt>
                <c:pt idx="65">
                  <c:v>4004</c:v>
                </c:pt>
                <c:pt idx="66">
                  <c:v>4005</c:v>
                </c:pt>
                <c:pt idx="67">
                  <c:v>4006</c:v>
                </c:pt>
                <c:pt idx="68">
                  <c:v>4007</c:v>
                </c:pt>
                <c:pt idx="69">
                  <c:v>4008</c:v>
                </c:pt>
                <c:pt idx="70">
                  <c:v>4009</c:v>
                </c:pt>
                <c:pt idx="71">
                  <c:v>4010</c:v>
                </c:pt>
                <c:pt idx="72">
                  <c:v>4011</c:v>
                </c:pt>
                <c:pt idx="73">
                  <c:v>4012</c:v>
                </c:pt>
                <c:pt idx="74">
                  <c:v>4013</c:v>
                </c:pt>
                <c:pt idx="75">
                  <c:v>4014</c:v>
                </c:pt>
                <c:pt idx="76">
                  <c:v>4015</c:v>
                </c:pt>
                <c:pt idx="77">
                  <c:v>4016</c:v>
                </c:pt>
                <c:pt idx="78">
                  <c:v>4017</c:v>
                </c:pt>
                <c:pt idx="79">
                  <c:v>4018</c:v>
                </c:pt>
                <c:pt idx="80">
                  <c:v>4019</c:v>
                </c:pt>
                <c:pt idx="81">
                  <c:v>4020</c:v>
                </c:pt>
                <c:pt idx="82">
                  <c:v>4021</c:v>
                </c:pt>
                <c:pt idx="83">
                  <c:v>4022</c:v>
                </c:pt>
                <c:pt idx="84">
                  <c:v>4023</c:v>
                </c:pt>
                <c:pt idx="85">
                  <c:v>4024</c:v>
                </c:pt>
                <c:pt idx="86">
                  <c:v>4025</c:v>
                </c:pt>
                <c:pt idx="87">
                  <c:v>4026</c:v>
                </c:pt>
                <c:pt idx="88">
                  <c:v>4027</c:v>
                </c:pt>
                <c:pt idx="89">
                  <c:v>4028</c:v>
                </c:pt>
                <c:pt idx="90">
                  <c:v>4029</c:v>
                </c:pt>
                <c:pt idx="91">
                  <c:v>4030</c:v>
                </c:pt>
                <c:pt idx="92">
                  <c:v>4031</c:v>
                </c:pt>
                <c:pt idx="93">
                  <c:v>4032</c:v>
                </c:pt>
                <c:pt idx="94">
                  <c:v>4033</c:v>
                </c:pt>
                <c:pt idx="95">
                  <c:v>4034</c:v>
                </c:pt>
                <c:pt idx="96">
                  <c:v>4035</c:v>
                </c:pt>
                <c:pt idx="97">
                  <c:v>4036</c:v>
                </c:pt>
                <c:pt idx="98">
                  <c:v>4037</c:v>
                </c:pt>
                <c:pt idx="99">
                  <c:v>4038</c:v>
                </c:pt>
                <c:pt idx="100">
                  <c:v>4039</c:v>
                </c:pt>
                <c:pt idx="101">
                  <c:v>4040</c:v>
                </c:pt>
                <c:pt idx="102">
                  <c:v>4041</c:v>
                </c:pt>
                <c:pt idx="103">
                  <c:v>4042</c:v>
                </c:pt>
                <c:pt idx="104">
                  <c:v>4043</c:v>
                </c:pt>
                <c:pt idx="105">
                  <c:v>4044</c:v>
                </c:pt>
                <c:pt idx="106">
                  <c:v>4045</c:v>
                </c:pt>
                <c:pt idx="107">
                  <c:v>4046</c:v>
                </c:pt>
                <c:pt idx="108">
                  <c:v>4047</c:v>
                </c:pt>
                <c:pt idx="109">
                  <c:v>4048</c:v>
                </c:pt>
                <c:pt idx="110">
                  <c:v>4049</c:v>
                </c:pt>
                <c:pt idx="111">
                  <c:v>4050</c:v>
                </c:pt>
                <c:pt idx="112">
                  <c:v>4051</c:v>
                </c:pt>
                <c:pt idx="113">
                  <c:v>4052</c:v>
                </c:pt>
                <c:pt idx="114">
                  <c:v>4053</c:v>
                </c:pt>
                <c:pt idx="115">
                  <c:v>4054</c:v>
                </c:pt>
                <c:pt idx="116">
                  <c:v>4055</c:v>
                </c:pt>
                <c:pt idx="117">
                  <c:v>4056</c:v>
                </c:pt>
                <c:pt idx="118">
                  <c:v>4057</c:v>
                </c:pt>
                <c:pt idx="119">
                  <c:v>4058</c:v>
                </c:pt>
                <c:pt idx="120">
                  <c:v>4059</c:v>
                </c:pt>
                <c:pt idx="121">
                  <c:v>4060</c:v>
                </c:pt>
                <c:pt idx="122">
                  <c:v>4061</c:v>
                </c:pt>
                <c:pt idx="123">
                  <c:v>4062</c:v>
                </c:pt>
                <c:pt idx="124">
                  <c:v>4063</c:v>
                </c:pt>
                <c:pt idx="125">
                  <c:v>4064</c:v>
                </c:pt>
                <c:pt idx="126">
                  <c:v>4065</c:v>
                </c:pt>
                <c:pt idx="127">
                  <c:v>4066</c:v>
                </c:pt>
                <c:pt idx="128">
                  <c:v>4067</c:v>
                </c:pt>
                <c:pt idx="129">
                  <c:v>4068</c:v>
                </c:pt>
                <c:pt idx="130">
                  <c:v>4069</c:v>
                </c:pt>
                <c:pt idx="131">
                  <c:v>4070</c:v>
                </c:pt>
                <c:pt idx="132">
                  <c:v>4071</c:v>
                </c:pt>
                <c:pt idx="133">
                  <c:v>4072</c:v>
                </c:pt>
                <c:pt idx="134">
                  <c:v>4073</c:v>
                </c:pt>
                <c:pt idx="135">
                  <c:v>4074</c:v>
                </c:pt>
                <c:pt idx="136">
                  <c:v>4075</c:v>
                </c:pt>
                <c:pt idx="137">
                  <c:v>4076</c:v>
                </c:pt>
                <c:pt idx="138">
                  <c:v>4077</c:v>
                </c:pt>
                <c:pt idx="139">
                  <c:v>4078</c:v>
                </c:pt>
                <c:pt idx="140">
                  <c:v>4079</c:v>
                </c:pt>
                <c:pt idx="141">
                  <c:v>4080</c:v>
                </c:pt>
                <c:pt idx="142">
                  <c:v>4081</c:v>
                </c:pt>
                <c:pt idx="143">
                  <c:v>4082</c:v>
                </c:pt>
                <c:pt idx="144">
                  <c:v>4083</c:v>
                </c:pt>
                <c:pt idx="145">
                  <c:v>4084</c:v>
                </c:pt>
                <c:pt idx="146">
                  <c:v>4085</c:v>
                </c:pt>
                <c:pt idx="147">
                  <c:v>4086</c:v>
                </c:pt>
                <c:pt idx="148">
                  <c:v>4087</c:v>
                </c:pt>
                <c:pt idx="149">
                  <c:v>4088</c:v>
                </c:pt>
                <c:pt idx="150">
                  <c:v>4089</c:v>
                </c:pt>
                <c:pt idx="151">
                  <c:v>4090</c:v>
                </c:pt>
                <c:pt idx="152">
                  <c:v>4091</c:v>
                </c:pt>
                <c:pt idx="153">
                  <c:v>4092</c:v>
                </c:pt>
                <c:pt idx="154">
                  <c:v>4093</c:v>
                </c:pt>
                <c:pt idx="155">
                  <c:v>4094</c:v>
                </c:pt>
                <c:pt idx="156">
                  <c:v>4095</c:v>
                </c:pt>
                <c:pt idx="157">
                  <c:v>4096</c:v>
                </c:pt>
                <c:pt idx="158">
                  <c:v>4097</c:v>
                </c:pt>
                <c:pt idx="159">
                  <c:v>4098</c:v>
                </c:pt>
                <c:pt idx="160">
                  <c:v>4099</c:v>
                </c:pt>
                <c:pt idx="161">
                  <c:v>4100</c:v>
                </c:pt>
                <c:pt idx="162">
                  <c:v>4101</c:v>
                </c:pt>
                <c:pt idx="163">
                  <c:v>4102</c:v>
                </c:pt>
                <c:pt idx="164">
                  <c:v>4103</c:v>
                </c:pt>
                <c:pt idx="165">
                  <c:v>4104</c:v>
                </c:pt>
                <c:pt idx="166">
                  <c:v>4105</c:v>
                </c:pt>
                <c:pt idx="167">
                  <c:v>4106</c:v>
                </c:pt>
                <c:pt idx="168">
                  <c:v>4107</c:v>
                </c:pt>
                <c:pt idx="169">
                  <c:v>4108</c:v>
                </c:pt>
                <c:pt idx="170">
                  <c:v>4109</c:v>
                </c:pt>
                <c:pt idx="171">
                  <c:v>4110</c:v>
                </c:pt>
                <c:pt idx="172">
                  <c:v>4111</c:v>
                </c:pt>
                <c:pt idx="173">
                  <c:v>4112</c:v>
                </c:pt>
                <c:pt idx="174">
                  <c:v>4113</c:v>
                </c:pt>
                <c:pt idx="175">
                  <c:v>4114</c:v>
                </c:pt>
                <c:pt idx="176">
                  <c:v>4115</c:v>
                </c:pt>
                <c:pt idx="177">
                  <c:v>4116</c:v>
                </c:pt>
                <c:pt idx="178">
                  <c:v>4117</c:v>
                </c:pt>
                <c:pt idx="179">
                  <c:v>4118</c:v>
                </c:pt>
                <c:pt idx="180">
                  <c:v>4119</c:v>
                </c:pt>
                <c:pt idx="181">
                  <c:v>4120</c:v>
                </c:pt>
                <c:pt idx="182">
                  <c:v>4121</c:v>
                </c:pt>
                <c:pt idx="183">
                  <c:v>4122</c:v>
                </c:pt>
                <c:pt idx="184">
                  <c:v>4123</c:v>
                </c:pt>
                <c:pt idx="185">
                  <c:v>4124</c:v>
                </c:pt>
                <c:pt idx="186">
                  <c:v>4125</c:v>
                </c:pt>
                <c:pt idx="187">
                  <c:v>4126</c:v>
                </c:pt>
                <c:pt idx="188">
                  <c:v>4127</c:v>
                </c:pt>
                <c:pt idx="189">
                  <c:v>4128</c:v>
                </c:pt>
                <c:pt idx="190">
                  <c:v>4129</c:v>
                </c:pt>
                <c:pt idx="191">
                  <c:v>4130</c:v>
                </c:pt>
                <c:pt idx="192">
                  <c:v>4131</c:v>
                </c:pt>
                <c:pt idx="193">
                  <c:v>4132</c:v>
                </c:pt>
                <c:pt idx="194">
                  <c:v>4133</c:v>
                </c:pt>
                <c:pt idx="195">
                  <c:v>4134</c:v>
                </c:pt>
                <c:pt idx="196">
                  <c:v>4135</c:v>
                </c:pt>
                <c:pt idx="197">
                  <c:v>4136</c:v>
                </c:pt>
                <c:pt idx="198">
                  <c:v>4137</c:v>
                </c:pt>
                <c:pt idx="199">
                  <c:v>4138</c:v>
                </c:pt>
                <c:pt idx="200">
                  <c:v>4139</c:v>
                </c:pt>
                <c:pt idx="201">
                  <c:v>4140</c:v>
                </c:pt>
                <c:pt idx="202">
                  <c:v>4141</c:v>
                </c:pt>
                <c:pt idx="203">
                  <c:v>4142</c:v>
                </c:pt>
                <c:pt idx="204">
                  <c:v>4143</c:v>
                </c:pt>
                <c:pt idx="205">
                  <c:v>4144</c:v>
                </c:pt>
                <c:pt idx="206">
                  <c:v>4145</c:v>
                </c:pt>
                <c:pt idx="207">
                  <c:v>4146</c:v>
                </c:pt>
                <c:pt idx="208">
                  <c:v>4147</c:v>
                </c:pt>
                <c:pt idx="209">
                  <c:v>4148</c:v>
                </c:pt>
                <c:pt idx="210">
                  <c:v>4149</c:v>
                </c:pt>
                <c:pt idx="211">
                  <c:v>4150</c:v>
                </c:pt>
                <c:pt idx="212">
                  <c:v>4151</c:v>
                </c:pt>
                <c:pt idx="213">
                  <c:v>4152</c:v>
                </c:pt>
                <c:pt idx="214">
                  <c:v>4153</c:v>
                </c:pt>
                <c:pt idx="215">
                  <c:v>4154</c:v>
                </c:pt>
                <c:pt idx="216">
                  <c:v>4155</c:v>
                </c:pt>
                <c:pt idx="217">
                  <c:v>4156</c:v>
                </c:pt>
                <c:pt idx="218">
                  <c:v>4157</c:v>
                </c:pt>
                <c:pt idx="219">
                  <c:v>4158</c:v>
                </c:pt>
                <c:pt idx="220">
                  <c:v>4159</c:v>
                </c:pt>
                <c:pt idx="221">
                  <c:v>4160</c:v>
                </c:pt>
                <c:pt idx="222">
                  <c:v>4161</c:v>
                </c:pt>
                <c:pt idx="223">
                  <c:v>4162</c:v>
                </c:pt>
                <c:pt idx="224">
                  <c:v>4163</c:v>
                </c:pt>
                <c:pt idx="225">
                  <c:v>4164</c:v>
                </c:pt>
                <c:pt idx="226">
                  <c:v>4165</c:v>
                </c:pt>
                <c:pt idx="227">
                  <c:v>4166</c:v>
                </c:pt>
                <c:pt idx="228">
                  <c:v>4167</c:v>
                </c:pt>
                <c:pt idx="229">
                  <c:v>4168</c:v>
                </c:pt>
                <c:pt idx="230">
                  <c:v>4169</c:v>
                </c:pt>
                <c:pt idx="231">
                  <c:v>4170</c:v>
                </c:pt>
                <c:pt idx="232">
                  <c:v>4171</c:v>
                </c:pt>
                <c:pt idx="233">
                  <c:v>4172</c:v>
                </c:pt>
                <c:pt idx="234">
                  <c:v>4173</c:v>
                </c:pt>
                <c:pt idx="235">
                  <c:v>4174</c:v>
                </c:pt>
                <c:pt idx="236">
                  <c:v>4175</c:v>
                </c:pt>
                <c:pt idx="237">
                  <c:v>4176</c:v>
                </c:pt>
                <c:pt idx="238">
                  <c:v>4177</c:v>
                </c:pt>
                <c:pt idx="239">
                  <c:v>4178</c:v>
                </c:pt>
                <c:pt idx="240">
                  <c:v>4179</c:v>
                </c:pt>
                <c:pt idx="241">
                  <c:v>4180</c:v>
                </c:pt>
                <c:pt idx="242">
                  <c:v>4181</c:v>
                </c:pt>
                <c:pt idx="243">
                  <c:v>4182</c:v>
                </c:pt>
              </c:numCache>
            </c:numRef>
          </c:xVal>
          <c:yVal>
            <c:numRef>
              <c:f>Graph!$B$3941:$B$4182</c:f>
              <c:numCache>
                <c:formatCode>General</c:formatCode>
                <c:ptCount val="242"/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E4-43C6-9F03-11B079E90FC1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Graph!$A$3940:$A$4183</c:f>
              <c:numCache>
                <c:formatCode>General</c:formatCode>
                <c:ptCount val="244"/>
                <c:pt idx="0">
                  <c:v>3939</c:v>
                </c:pt>
                <c:pt idx="1">
                  <c:v>3940</c:v>
                </c:pt>
                <c:pt idx="2">
                  <c:v>3941</c:v>
                </c:pt>
                <c:pt idx="3">
                  <c:v>3942</c:v>
                </c:pt>
                <c:pt idx="4">
                  <c:v>3943</c:v>
                </c:pt>
                <c:pt idx="5">
                  <c:v>3944</c:v>
                </c:pt>
                <c:pt idx="6">
                  <c:v>3945</c:v>
                </c:pt>
                <c:pt idx="7">
                  <c:v>3946</c:v>
                </c:pt>
                <c:pt idx="8">
                  <c:v>3947</c:v>
                </c:pt>
                <c:pt idx="9">
                  <c:v>3948</c:v>
                </c:pt>
                <c:pt idx="10">
                  <c:v>3949</c:v>
                </c:pt>
                <c:pt idx="11">
                  <c:v>3950</c:v>
                </c:pt>
                <c:pt idx="12">
                  <c:v>3951</c:v>
                </c:pt>
                <c:pt idx="13">
                  <c:v>3952</c:v>
                </c:pt>
                <c:pt idx="14">
                  <c:v>3953</c:v>
                </c:pt>
                <c:pt idx="15">
                  <c:v>3954</c:v>
                </c:pt>
                <c:pt idx="16">
                  <c:v>3955</c:v>
                </c:pt>
                <c:pt idx="17">
                  <c:v>3956</c:v>
                </c:pt>
                <c:pt idx="18">
                  <c:v>3957</c:v>
                </c:pt>
                <c:pt idx="19">
                  <c:v>3958</c:v>
                </c:pt>
                <c:pt idx="20">
                  <c:v>3959</c:v>
                </c:pt>
                <c:pt idx="21">
                  <c:v>3960</c:v>
                </c:pt>
                <c:pt idx="22">
                  <c:v>3961</c:v>
                </c:pt>
                <c:pt idx="23">
                  <c:v>3962</c:v>
                </c:pt>
                <c:pt idx="24">
                  <c:v>3963</c:v>
                </c:pt>
                <c:pt idx="25">
                  <c:v>3964</c:v>
                </c:pt>
                <c:pt idx="26">
                  <c:v>3965</c:v>
                </c:pt>
                <c:pt idx="27">
                  <c:v>3966</c:v>
                </c:pt>
                <c:pt idx="28">
                  <c:v>3967</c:v>
                </c:pt>
                <c:pt idx="29">
                  <c:v>3968</c:v>
                </c:pt>
                <c:pt idx="30">
                  <c:v>3969</c:v>
                </c:pt>
                <c:pt idx="31">
                  <c:v>3970</c:v>
                </c:pt>
                <c:pt idx="32">
                  <c:v>3971</c:v>
                </c:pt>
                <c:pt idx="33">
                  <c:v>3972</c:v>
                </c:pt>
                <c:pt idx="34">
                  <c:v>3973</c:v>
                </c:pt>
                <c:pt idx="35">
                  <c:v>3974</c:v>
                </c:pt>
                <c:pt idx="36">
                  <c:v>3975</c:v>
                </c:pt>
                <c:pt idx="37">
                  <c:v>3976</c:v>
                </c:pt>
                <c:pt idx="38">
                  <c:v>3977</c:v>
                </c:pt>
                <c:pt idx="39">
                  <c:v>3978</c:v>
                </c:pt>
                <c:pt idx="40">
                  <c:v>3979</c:v>
                </c:pt>
                <c:pt idx="41">
                  <c:v>3980</c:v>
                </c:pt>
                <c:pt idx="42">
                  <c:v>3981</c:v>
                </c:pt>
                <c:pt idx="43">
                  <c:v>3982</c:v>
                </c:pt>
                <c:pt idx="44">
                  <c:v>3983</c:v>
                </c:pt>
                <c:pt idx="45">
                  <c:v>3984</c:v>
                </c:pt>
                <c:pt idx="46">
                  <c:v>3985</c:v>
                </c:pt>
                <c:pt idx="47">
                  <c:v>3986</c:v>
                </c:pt>
                <c:pt idx="48">
                  <c:v>3987</c:v>
                </c:pt>
                <c:pt idx="49">
                  <c:v>3988</c:v>
                </c:pt>
                <c:pt idx="50">
                  <c:v>3989</c:v>
                </c:pt>
                <c:pt idx="51">
                  <c:v>3990</c:v>
                </c:pt>
                <c:pt idx="52">
                  <c:v>3991</c:v>
                </c:pt>
                <c:pt idx="53">
                  <c:v>3992</c:v>
                </c:pt>
                <c:pt idx="54">
                  <c:v>3993</c:v>
                </c:pt>
                <c:pt idx="55">
                  <c:v>3994</c:v>
                </c:pt>
                <c:pt idx="56">
                  <c:v>3995</c:v>
                </c:pt>
                <c:pt idx="57">
                  <c:v>3996</c:v>
                </c:pt>
                <c:pt idx="58">
                  <c:v>3997</c:v>
                </c:pt>
                <c:pt idx="59">
                  <c:v>3998</c:v>
                </c:pt>
                <c:pt idx="60">
                  <c:v>3999</c:v>
                </c:pt>
                <c:pt idx="61">
                  <c:v>4000</c:v>
                </c:pt>
                <c:pt idx="62">
                  <c:v>4001</c:v>
                </c:pt>
                <c:pt idx="63">
                  <c:v>4002</c:v>
                </c:pt>
                <c:pt idx="64">
                  <c:v>4003</c:v>
                </c:pt>
                <c:pt idx="65">
                  <c:v>4004</c:v>
                </c:pt>
                <c:pt idx="66">
                  <c:v>4005</c:v>
                </c:pt>
                <c:pt idx="67">
                  <c:v>4006</c:v>
                </c:pt>
                <c:pt idx="68">
                  <c:v>4007</c:v>
                </c:pt>
                <c:pt idx="69">
                  <c:v>4008</c:v>
                </c:pt>
                <c:pt idx="70">
                  <c:v>4009</c:v>
                </c:pt>
                <c:pt idx="71">
                  <c:v>4010</c:v>
                </c:pt>
                <c:pt idx="72">
                  <c:v>4011</c:v>
                </c:pt>
                <c:pt idx="73">
                  <c:v>4012</c:v>
                </c:pt>
                <c:pt idx="74">
                  <c:v>4013</c:v>
                </c:pt>
                <c:pt idx="75">
                  <c:v>4014</c:v>
                </c:pt>
                <c:pt idx="76">
                  <c:v>4015</c:v>
                </c:pt>
                <c:pt idx="77">
                  <c:v>4016</c:v>
                </c:pt>
                <c:pt idx="78">
                  <c:v>4017</c:v>
                </c:pt>
                <c:pt idx="79">
                  <c:v>4018</c:v>
                </c:pt>
                <c:pt idx="80">
                  <c:v>4019</c:v>
                </c:pt>
                <c:pt idx="81">
                  <c:v>4020</c:v>
                </c:pt>
                <c:pt idx="82">
                  <c:v>4021</c:v>
                </c:pt>
                <c:pt idx="83">
                  <c:v>4022</c:v>
                </c:pt>
                <c:pt idx="84">
                  <c:v>4023</c:v>
                </c:pt>
                <c:pt idx="85">
                  <c:v>4024</c:v>
                </c:pt>
                <c:pt idx="86">
                  <c:v>4025</c:v>
                </c:pt>
                <c:pt idx="87">
                  <c:v>4026</c:v>
                </c:pt>
                <c:pt idx="88">
                  <c:v>4027</c:v>
                </c:pt>
                <c:pt idx="89">
                  <c:v>4028</c:v>
                </c:pt>
                <c:pt idx="90">
                  <c:v>4029</c:v>
                </c:pt>
                <c:pt idx="91">
                  <c:v>4030</c:v>
                </c:pt>
                <c:pt idx="92">
                  <c:v>4031</c:v>
                </c:pt>
                <c:pt idx="93">
                  <c:v>4032</c:v>
                </c:pt>
                <c:pt idx="94">
                  <c:v>4033</c:v>
                </c:pt>
                <c:pt idx="95">
                  <c:v>4034</c:v>
                </c:pt>
                <c:pt idx="96">
                  <c:v>4035</c:v>
                </c:pt>
                <c:pt idx="97">
                  <c:v>4036</c:v>
                </c:pt>
                <c:pt idx="98">
                  <c:v>4037</c:v>
                </c:pt>
                <c:pt idx="99">
                  <c:v>4038</c:v>
                </c:pt>
                <c:pt idx="100">
                  <c:v>4039</c:v>
                </c:pt>
                <c:pt idx="101">
                  <c:v>4040</c:v>
                </c:pt>
                <c:pt idx="102">
                  <c:v>4041</c:v>
                </c:pt>
                <c:pt idx="103">
                  <c:v>4042</c:v>
                </c:pt>
                <c:pt idx="104">
                  <c:v>4043</c:v>
                </c:pt>
                <c:pt idx="105">
                  <c:v>4044</c:v>
                </c:pt>
                <c:pt idx="106">
                  <c:v>4045</c:v>
                </c:pt>
                <c:pt idx="107">
                  <c:v>4046</c:v>
                </c:pt>
                <c:pt idx="108">
                  <c:v>4047</c:v>
                </c:pt>
                <c:pt idx="109">
                  <c:v>4048</c:v>
                </c:pt>
                <c:pt idx="110">
                  <c:v>4049</c:v>
                </c:pt>
                <c:pt idx="111">
                  <c:v>4050</c:v>
                </c:pt>
                <c:pt idx="112">
                  <c:v>4051</c:v>
                </c:pt>
                <c:pt idx="113">
                  <c:v>4052</c:v>
                </c:pt>
                <c:pt idx="114">
                  <c:v>4053</c:v>
                </c:pt>
                <c:pt idx="115">
                  <c:v>4054</c:v>
                </c:pt>
                <c:pt idx="116">
                  <c:v>4055</c:v>
                </c:pt>
                <c:pt idx="117">
                  <c:v>4056</c:v>
                </c:pt>
                <c:pt idx="118">
                  <c:v>4057</c:v>
                </c:pt>
                <c:pt idx="119">
                  <c:v>4058</c:v>
                </c:pt>
                <c:pt idx="120">
                  <c:v>4059</c:v>
                </c:pt>
                <c:pt idx="121">
                  <c:v>4060</c:v>
                </c:pt>
                <c:pt idx="122">
                  <c:v>4061</c:v>
                </c:pt>
                <c:pt idx="123">
                  <c:v>4062</c:v>
                </c:pt>
                <c:pt idx="124">
                  <c:v>4063</c:v>
                </c:pt>
                <c:pt idx="125">
                  <c:v>4064</c:v>
                </c:pt>
                <c:pt idx="126">
                  <c:v>4065</c:v>
                </c:pt>
                <c:pt idx="127">
                  <c:v>4066</c:v>
                </c:pt>
                <c:pt idx="128">
                  <c:v>4067</c:v>
                </c:pt>
                <c:pt idx="129">
                  <c:v>4068</c:v>
                </c:pt>
                <c:pt idx="130">
                  <c:v>4069</c:v>
                </c:pt>
                <c:pt idx="131">
                  <c:v>4070</c:v>
                </c:pt>
                <c:pt idx="132">
                  <c:v>4071</c:v>
                </c:pt>
                <c:pt idx="133">
                  <c:v>4072</c:v>
                </c:pt>
                <c:pt idx="134">
                  <c:v>4073</c:v>
                </c:pt>
                <c:pt idx="135">
                  <c:v>4074</c:v>
                </c:pt>
                <c:pt idx="136">
                  <c:v>4075</c:v>
                </c:pt>
                <c:pt idx="137">
                  <c:v>4076</c:v>
                </c:pt>
                <c:pt idx="138">
                  <c:v>4077</c:v>
                </c:pt>
                <c:pt idx="139">
                  <c:v>4078</c:v>
                </c:pt>
                <c:pt idx="140">
                  <c:v>4079</c:v>
                </c:pt>
                <c:pt idx="141">
                  <c:v>4080</c:v>
                </c:pt>
                <c:pt idx="142">
                  <c:v>4081</c:v>
                </c:pt>
                <c:pt idx="143">
                  <c:v>4082</c:v>
                </c:pt>
                <c:pt idx="144">
                  <c:v>4083</c:v>
                </c:pt>
                <c:pt idx="145">
                  <c:v>4084</c:v>
                </c:pt>
                <c:pt idx="146">
                  <c:v>4085</c:v>
                </c:pt>
                <c:pt idx="147">
                  <c:v>4086</c:v>
                </c:pt>
                <c:pt idx="148">
                  <c:v>4087</c:v>
                </c:pt>
                <c:pt idx="149">
                  <c:v>4088</c:v>
                </c:pt>
                <c:pt idx="150">
                  <c:v>4089</c:v>
                </c:pt>
                <c:pt idx="151">
                  <c:v>4090</c:v>
                </c:pt>
                <c:pt idx="152">
                  <c:v>4091</c:v>
                </c:pt>
                <c:pt idx="153">
                  <c:v>4092</c:v>
                </c:pt>
                <c:pt idx="154">
                  <c:v>4093</c:v>
                </c:pt>
                <c:pt idx="155">
                  <c:v>4094</c:v>
                </c:pt>
                <c:pt idx="156">
                  <c:v>4095</c:v>
                </c:pt>
                <c:pt idx="157">
                  <c:v>4096</c:v>
                </c:pt>
                <c:pt idx="158">
                  <c:v>4097</c:v>
                </c:pt>
                <c:pt idx="159">
                  <c:v>4098</c:v>
                </c:pt>
                <c:pt idx="160">
                  <c:v>4099</c:v>
                </c:pt>
                <c:pt idx="161">
                  <c:v>4100</c:v>
                </c:pt>
                <c:pt idx="162">
                  <c:v>4101</c:v>
                </c:pt>
                <c:pt idx="163">
                  <c:v>4102</c:v>
                </c:pt>
                <c:pt idx="164">
                  <c:v>4103</c:v>
                </c:pt>
                <c:pt idx="165">
                  <c:v>4104</c:v>
                </c:pt>
                <c:pt idx="166">
                  <c:v>4105</c:v>
                </c:pt>
                <c:pt idx="167">
                  <c:v>4106</c:v>
                </c:pt>
                <c:pt idx="168">
                  <c:v>4107</c:v>
                </c:pt>
                <c:pt idx="169">
                  <c:v>4108</c:v>
                </c:pt>
                <c:pt idx="170">
                  <c:v>4109</c:v>
                </c:pt>
                <c:pt idx="171">
                  <c:v>4110</c:v>
                </c:pt>
                <c:pt idx="172">
                  <c:v>4111</c:v>
                </c:pt>
                <c:pt idx="173">
                  <c:v>4112</c:v>
                </c:pt>
                <c:pt idx="174">
                  <c:v>4113</c:v>
                </c:pt>
                <c:pt idx="175">
                  <c:v>4114</c:v>
                </c:pt>
                <c:pt idx="176">
                  <c:v>4115</c:v>
                </c:pt>
                <c:pt idx="177">
                  <c:v>4116</c:v>
                </c:pt>
                <c:pt idx="178">
                  <c:v>4117</c:v>
                </c:pt>
                <c:pt idx="179">
                  <c:v>4118</c:v>
                </c:pt>
                <c:pt idx="180">
                  <c:v>4119</c:v>
                </c:pt>
                <c:pt idx="181">
                  <c:v>4120</c:v>
                </c:pt>
                <c:pt idx="182">
                  <c:v>4121</c:v>
                </c:pt>
                <c:pt idx="183">
                  <c:v>4122</c:v>
                </c:pt>
                <c:pt idx="184">
                  <c:v>4123</c:v>
                </c:pt>
                <c:pt idx="185">
                  <c:v>4124</c:v>
                </c:pt>
                <c:pt idx="186">
                  <c:v>4125</c:v>
                </c:pt>
                <c:pt idx="187">
                  <c:v>4126</c:v>
                </c:pt>
                <c:pt idx="188">
                  <c:v>4127</c:v>
                </c:pt>
                <c:pt idx="189">
                  <c:v>4128</c:v>
                </c:pt>
                <c:pt idx="190">
                  <c:v>4129</c:v>
                </c:pt>
                <c:pt idx="191">
                  <c:v>4130</c:v>
                </c:pt>
                <c:pt idx="192">
                  <c:v>4131</c:v>
                </c:pt>
                <c:pt idx="193">
                  <c:v>4132</c:v>
                </c:pt>
                <c:pt idx="194">
                  <c:v>4133</c:v>
                </c:pt>
                <c:pt idx="195">
                  <c:v>4134</c:v>
                </c:pt>
                <c:pt idx="196">
                  <c:v>4135</c:v>
                </c:pt>
                <c:pt idx="197">
                  <c:v>4136</c:v>
                </c:pt>
                <c:pt idx="198">
                  <c:v>4137</c:v>
                </c:pt>
                <c:pt idx="199">
                  <c:v>4138</c:v>
                </c:pt>
                <c:pt idx="200">
                  <c:v>4139</c:v>
                </c:pt>
                <c:pt idx="201">
                  <c:v>4140</c:v>
                </c:pt>
                <c:pt idx="202">
                  <c:v>4141</c:v>
                </c:pt>
                <c:pt idx="203">
                  <c:v>4142</c:v>
                </c:pt>
                <c:pt idx="204">
                  <c:v>4143</c:v>
                </c:pt>
                <c:pt idx="205">
                  <c:v>4144</c:v>
                </c:pt>
                <c:pt idx="206">
                  <c:v>4145</c:v>
                </c:pt>
                <c:pt idx="207">
                  <c:v>4146</c:v>
                </c:pt>
                <c:pt idx="208">
                  <c:v>4147</c:v>
                </c:pt>
                <c:pt idx="209">
                  <c:v>4148</c:v>
                </c:pt>
                <c:pt idx="210">
                  <c:v>4149</c:v>
                </c:pt>
                <c:pt idx="211">
                  <c:v>4150</c:v>
                </c:pt>
                <c:pt idx="212">
                  <c:v>4151</c:v>
                </c:pt>
                <c:pt idx="213">
                  <c:v>4152</c:v>
                </c:pt>
                <c:pt idx="214">
                  <c:v>4153</c:v>
                </c:pt>
                <c:pt idx="215">
                  <c:v>4154</c:v>
                </c:pt>
                <c:pt idx="216">
                  <c:v>4155</c:v>
                </c:pt>
                <c:pt idx="217">
                  <c:v>4156</c:v>
                </c:pt>
                <c:pt idx="218">
                  <c:v>4157</c:v>
                </c:pt>
                <c:pt idx="219">
                  <c:v>4158</c:v>
                </c:pt>
                <c:pt idx="220">
                  <c:v>4159</c:v>
                </c:pt>
                <c:pt idx="221">
                  <c:v>4160</c:v>
                </c:pt>
                <c:pt idx="222">
                  <c:v>4161</c:v>
                </c:pt>
                <c:pt idx="223">
                  <c:v>4162</c:v>
                </c:pt>
                <c:pt idx="224">
                  <c:v>4163</c:v>
                </c:pt>
                <c:pt idx="225">
                  <c:v>4164</c:v>
                </c:pt>
                <c:pt idx="226">
                  <c:v>4165</c:v>
                </c:pt>
                <c:pt idx="227">
                  <c:v>4166</c:v>
                </c:pt>
                <c:pt idx="228">
                  <c:v>4167</c:v>
                </c:pt>
                <c:pt idx="229">
                  <c:v>4168</c:v>
                </c:pt>
                <c:pt idx="230">
                  <c:v>4169</c:v>
                </c:pt>
                <c:pt idx="231">
                  <c:v>4170</c:v>
                </c:pt>
                <c:pt idx="232">
                  <c:v>4171</c:v>
                </c:pt>
                <c:pt idx="233">
                  <c:v>4172</c:v>
                </c:pt>
                <c:pt idx="234">
                  <c:v>4173</c:v>
                </c:pt>
                <c:pt idx="235">
                  <c:v>4174</c:v>
                </c:pt>
                <c:pt idx="236">
                  <c:v>4175</c:v>
                </c:pt>
                <c:pt idx="237">
                  <c:v>4176</c:v>
                </c:pt>
                <c:pt idx="238">
                  <c:v>4177</c:v>
                </c:pt>
                <c:pt idx="239">
                  <c:v>4178</c:v>
                </c:pt>
                <c:pt idx="240">
                  <c:v>4179</c:v>
                </c:pt>
                <c:pt idx="241">
                  <c:v>4180</c:v>
                </c:pt>
                <c:pt idx="242">
                  <c:v>4181</c:v>
                </c:pt>
                <c:pt idx="243">
                  <c:v>4182</c:v>
                </c:pt>
              </c:numCache>
            </c:numRef>
          </c:xVal>
          <c:yVal>
            <c:numRef>
              <c:f>Graph!$C$3941:$C$4182</c:f>
              <c:numCache>
                <c:formatCode>General</c:formatCode>
                <c:ptCount val="24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E4-43C6-9F03-11B079E90FC1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Graph!$A$3940:$A$4183</c:f>
              <c:numCache>
                <c:formatCode>General</c:formatCode>
                <c:ptCount val="244"/>
                <c:pt idx="0">
                  <c:v>3939</c:v>
                </c:pt>
                <c:pt idx="1">
                  <c:v>3940</c:v>
                </c:pt>
                <c:pt idx="2">
                  <c:v>3941</c:v>
                </c:pt>
                <c:pt idx="3">
                  <c:v>3942</c:v>
                </c:pt>
                <c:pt idx="4">
                  <c:v>3943</c:v>
                </c:pt>
                <c:pt idx="5">
                  <c:v>3944</c:v>
                </c:pt>
                <c:pt idx="6">
                  <c:v>3945</c:v>
                </c:pt>
                <c:pt idx="7">
                  <c:v>3946</c:v>
                </c:pt>
                <c:pt idx="8">
                  <c:v>3947</c:v>
                </c:pt>
                <c:pt idx="9">
                  <c:v>3948</c:v>
                </c:pt>
                <c:pt idx="10">
                  <c:v>3949</c:v>
                </c:pt>
                <c:pt idx="11">
                  <c:v>3950</c:v>
                </c:pt>
                <c:pt idx="12">
                  <c:v>3951</c:v>
                </c:pt>
                <c:pt idx="13">
                  <c:v>3952</c:v>
                </c:pt>
                <c:pt idx="14">
                  <c:v>3953</c:v>
                </c:pt>
                <c:pt idx="15">
                  <c:v>3954</c:v>
                </c:pt>
                <c:pt idx="16">
                  <c:v>3955</c:v>
                </c:pt>
                <c:pt idx="17">
                  <c:v>3956</c:v>
                </c:pt>
                <c:pt idx="18">
                  <c:v>3957</c:v>
                </c:pt>
                <c:pt idx="19">
                  <c:v>3958</c:v>
                </c:pt>
                <c:pt idx="20">
                  <c:v>3959</c:v>
                </c:pt>
                <c:pt idx="21">
                  <c:v>3960</c:v>
                </c:pt>
                <c:pt idx="22">
                  <c:v>3961</c:v>
                </c:pt>
                <c:pt idx="23">
                  <c:v>3962</c:v>
                </c:pt>
                <c:pt idx="24">
                  <c:v>3963</c:v>
                </c:pt>
                <c:pt idx="25">
                  <c:v>3964</c:v>
                </c:pt>
                <c:pt idx="26">
                  <c:v>3965</c:v>
                </c:pt>
                <c:pt idx="27">
                  <c:v>3966</c:v>
                </c:pt>
                <c:pt idx="28">
                  <c:v>3967</c:v>
                </c:pt>
                <c:pt idx="29">
                  <c:v>3968</c:v>
                </c:pt>
                <c:pt idx="30">
                  <c:v>3969</c:v>
                </c:pt>
                <c:pt idx="31">
                  <c:v>3970</c:v>
                </c:pt>
                <c:pt idx="32">
                  <c:v>3971</c:v>
                </c:pt>
                <c:pt idx="33">
                  <c:v>3972</c:v>
                </c:pt>
                <c:pt idx="34">
                  <c:v>3973</c:v>
                </c:pt>
                <c:pt idx="35">
                  <c:v>3974</c:v>
                </c:pt>
                <c:pt idx="36">
                  <c:v>3975</c:v>
                </c:pt>
                <c:pt idx="37">
                  <c:v>3976</c:v>
                </c:pt>
                <c:pt idx="38">
                  <c:v>3977</c:v>
                </c:pt>
                <c:pt idx="39">
                  <c:v>3978</c:v>
                </c:pt>
                <c:pt idx="40">
                  <c:v>3979</c:v>
                </c:pt>
                <c:pt idx="41">
                  <c:v>3980</c:v>
                </c:pt>
                <c:pt idx="42">
                  <c:v>3981</c:v>
                </c:pt>
                <c:pt idx="43">
                  <c:v>3982</c:v>
                </c:pt>
                <c:pt idx="44">
                  <c:v>3983</c:v>
                </c:pt>
                <c:pt idx="45">
                  <c:v>3984</c:v>
                </c:pt>
                <c:pt idx="46">
                  <c:v>3985</c:v>
                </c:pt>
                <c:pt idx="47">
                  <c:v>3986</c:v>
                </c:pt>
                <c:pt idx="48">
                  <c:v>3987</c:v>
                </c:pt>
                <c:pt idx="49">
                  <c:v>3988</c:v>
                </c:pt>
                <c:pt idx="50">
                  <c:v>3989</c:v>
                </c:pt>
                <c:pt idx="51">
                  <c:v>3990</c:v>
                </c:pt>
                <c:pt idx="52">
                  <c:v>3991</c:v>
                </c:pt>
                <c:pt idx="53">
                  <c:v>3992</c:v>
                </c:pt>
                <c:pt idx="54">
                  <c:v>3993</c:v>
                </c:pt>
                <c:pt idx="55">
                  <c:v>3994</c:v>
                </c:pt>
                <c:pt idx="56">
                  <c:v>3995</c:v>
                </c:pt>
                <c:pt idx="57">
                  <c:v>3996</c:v>
                </c:pt>
                <c:pt idx="58">
                  <c:v>3997</c:v>
                </c:pt>
                <c:pt idx="59">
                  <c:v>3998</c:v>
                </c:pt>
                <c:pt idx="60">
                  <c:v>3999</c:v>
                </c:pt>
                <c:pt idx="61">
                  <c:v>4000</c:v>
                </c:pt>
                <c:pt idx="62">
                  <c:v>4001</c:v>
                </c:pt>
                <c:pt idx="63">
                  <c:v>4002</c:v>
                </c:pt>
                <c:pt idx="64">
                  <c:v>4003</c:v>
                </c:pt>
                <c:pt idx="65">
                  <c:v>4004</c:v>
                </c:pt>
                <c:pt idx="66">
                  <c:v>4005</c:v>
                </c:pt>
                <c:pt idx="67">
                  <c:v>4006</c:v>
                </c:pt>
                <c:pt idx="68">
                  <c:v>4007</c:v>
                </c:pt>
                <c:pt idx="69">
                  <c:v>4008</c:v>
                </c:pt>
                <c:pt idx="70">
                  <c:v>4009</c:v>
                </c:pt>
                <c:pt idx="71">
                  <c:v>4010</c:v>
                </c:pt>
                <c:pt idx="72">
                  <c:v>4011</c:v>
                </c:pt>
                <c:pt idx="73">
                  <c:v>4012</c:v>
                </c:pt>
                <c:pt idx="74">
                  <c:v>4013</c:v>
                </c:pt>
                <c:pt idx="75">
                  <c:v>4014</c:v>
                </c:pt>
                <c:pt idx="76">
                  <c:v>4015</c:v>
                </c:pt>
                <c:pt idx="77">
                  <c:v>4016</c:v>
                </c:pt>
                <c:pt idx="78">
                  <c:v>4017</c:v>
                </c:pt>
                <c:pt idx="79">
                  <c:v>4018</c:v>
                </c:pt>
                <c:pt idx="80">
                  <c:v>4019</c:v>
                </c:pt>
                <c:pt idx="81">
                  <c:v>4020</c:v>
                </c:pt>
                <c:pt idx="82">
                  <c:v>4021</c:v>
                </c:pt>
                <c:pt idx="83">
                  <c:v>4022</c:v>
                </c:pt>
                <c:pt idx="84">
                  <c:v>4023</c:v>
                </c:pt>
                <c:pt idx="85">
                  <c:v>4024</c:v>
                </c:pt>
                <c:pt idx="86">
                  <c:v>4025</c:v>
                </c:pt>
                <c:pt idx="87">
                  <c:v>4026</c:v>
                </c:pt>
                <c:pt idx="88">
                  <c:v>4027</c:v>
                </c:pt>
                <c:pt idx="89">
                  <c:v>4028</c:v>
                </c:pt>
                <c:pt idx="90">
                  <c:v>4029</c:v>
                </c:pt>
                <c:pt idx="91">
                  <c:v>4030</c:v>
                </c:pt>
                <c:pt idx="92">
                  <c:v>4031</c:v>
                </c:pt>
                <c:pt idx="93">
                  <c:v>4032</c:v>
                </c:pt>
                <c:pt idx="94">
                  <c:v>4033</c:v>
                </c:pt>
                <c:pt idx="95">
                  <c:v>4034</c:v>
                </c:pt>
                <c:pt idx="96">
                  <c:v>4035</c:v>
                </c:pt>
                <c:pt idx="97">
                  <c:v>4036</c:v>
                </c:pt>
                <c:pt idx="98">
                  <c:v>4037</c:v>
                </c:pt>
                <c:pt idx="99">
                  <c:v>4038</c:v>
                </c:pt>
                <c:pt idx="100">
                  <c:v>4039</c:v>
                </c:pt>
                <c:pt idx="101">
                  <c:v>4040</c:v>
                </c:pt>
                <c:pt idx="102">
                  <c:v>4041</c:v>
                </c:pt>
                <c:pt idx="103">
                  <c:v>4042</c:v>
                </c:pt>
                <c:pt idx="104">
                  <c:v>4043</c:v>
                </c:pt>
                <c:pt idx="105">
                  <c:v>4044</c:v>
                </c:pt>
                <c:pt idx="106">
                  <c:v>4045</c:v>
                </c:pt>
                <c:pt idx="107">
                  <c:v>4046</c:v>
                </c:pt>
                <c:pt idx="108">
                  <c:v>4047</c:v>
                </c:pt>
                <c:pt idx="109">
                  <c:v>4048</c:v>
                </c:pt>
                <c:pt idx="110">
                  <c:v>4049</c:v>
                </c:pt>
                <c:pt idx="111">
                  <c:v>4050</c:v>
                </c:pt>
                <c:pt idx="112">
                  <c:v>4051</c:v>
                </c:pt>
                <c:pt idx="113">
                  <c:v>4052</c:v>
                </c:pt>
                <c:pt idx="114">
                  <c:v>4053</c:v>
                </c:pt>
                <c:pt idx="115">
                  <c:v>4054</c:v>
                </c:pt>
                <c:pt idx="116">
                  <c:v>4055</c:v>
                </c:pt>
                <c:pt idx="117">
                  <c:v>4056</c:v>
                </c:pt>
                <c:pt idx="118">
                  <c:v>4057</c:v>
                </c:pt>
                <c:pt idx="119">
                  <c:v>4058</c:v>
                </c:pt>
                <c:pt idx="120">
                  <c:v>4059</c:v>
                </c:pt>
                <c:pt idx="121">
                  <c:v>4060</c:v>
                </c:pt>
                <c:pt idx="122">
                  <c:v>4061</c:v>
                </c:pt>
                <c:pt idx="123">
                  <c:v>4062</c:v>
                </c:pt>
                <c:pt idx="124">
                  <c:v>4063</c:v>
                </c:pt>
                <c:pt idx="125">
                  <c:v>4064</c:v>
                </c:pt>
                <c:pt idx="126">
                  <c:v>4065</c:v>
                </c:pt>
                <c:pt idx="127">
                  <c:v>4066</c:v>
                </c:pt>
                <c:pt idx="128">
                  <c:v>4067</c:v>
                </c:pt>
                <c:pt idx="129">
                  <c:v>4068</c:v>
                </c:pt>
                <c:pt idx="130">
                  <c:v>4069</c:v>
                </c:pt>
                <c:pt idx="131">
                  <c:v>4070</c:v>
                </c:pt>
                <c:pt idx="132">
                  <c:v>4071</c:v>
                </c:pt>
                <c:pt idx="133">
                  <c:v>4072</c:v>
                </c:pt>
                <c:pt idx="134">
                  <c:v>4073</c:v>
                </c:pt>
                <c:pt idx="135">
                  <c:v>4074</c:v>
                </c:pt>
                <c:pt idx="136">
                  <c:v>4075</c:v>
                </c:pt>
                <c:pt idx="137">
                  <c:v>4076</c:v>
                </c:pt>
                <c:pt idx="138">
                  <c:v>4077</c:v>
                </c:pt>
                <c:pt idx="139">
                  <c:v>4078</c:v>
                </c:pt>
                <c:pt idx="140">
                  <c:v>4079</c:v>
                </c:pt>
                <c:pt idx="141">
                  <c:v>4080</c:v>
                </c:pt>
                <c:pt idx="142">
                  <c:v>4081</c:v>
                </c:pt>
                <c:pt idx="143">
                  <c:v>4082</c:v>
                </c:pt>
                <c:pt idx="144">
                  <c:v>4083</c:v>
                </c:pt>
                <c:pt idx="145">
                  <c:v>4084</c:v>
                </c:pt>
                <c:pt idx="146">
                  <c:v>4085</c:v>
                </c:pt>
                <c:pt idx="147">
                  <c:v>4086</c:v>
                </c:pt>
                <c:pt idx="148">
                  <c:v>4087</c:v>
                </c:pt>
                <c:pt idx="149">
                  <c:v>4088</c:v>
                </c:pt>
                <c:pt idx="150">
                  <c:v>4089</c:v>
                </c:pt>
                <c:pt idx="151">
                  <c:v>4090</c:v>
                </c:pt>
                <c:pt idx="152">
                  <c:v>4091</c:v>
                </c:pt>
                <c:pt idx="153">
                  <c:v>4092</c:v>
                </c:pt>
                <c:pt idx="154">
                  <c:v>4093</c:v>
                </c:pt>
                <c:pt idx="155">
                  <c:v>4094</c:v>
                </c:pt>
                <c:pt idx="156">
                  <c:v>4095</c:v>
                </c:pt>
                <c:pt idx="157">
                  <c:v>4096</c:v>
                </c:pt>
                <c:pt idx="158">
                  <c:v>4097</c:v>
                </c:pt>
                <c:pt idx="159">
                  <c:v>4098</c:v>
                </c:pt>
                <c:pt idx="160">
                  <c:v>4099</c:v>
                </c:pt>
                <c:pt idx="161">
                  <c:v>4100</c:v>
                </c:pt>
                <c:pt idx="162">
                  <c:v>4101</c:v>
                </c:pt>
                <c:pt idx="163">
                  <c:v>4102</c:v>
                </c:pt>
                <c:pt idx="164">
                  <c:v>4103</c:v>
                </c:pt>
                <c:pt idx="165">
                  <c:v>4104</c:v>
                </c:pt>
                <c:pt idx="166">
                  <c:v>4105</c:v>
                </c:pt>
                <c:pt idx="167">
                  <c:v>4106</c:v>
                </c:pt>
                <c:pt idx="168">
                  <c:v>4107</c:v>
                </c:pt>
                <c:pt idx="169">
                  <c:v>4108</c:v>
                </c:pt>
                <c:pt idx="170">
                  <c:v>4109</c:v>
                </c:pt>
                <c:pt idx="171">
                  <c:v>4110</c:v>
                </c:pt>
                <c:pt idx="172">
                  <c:v>4111</c:v>
                </c:pt>
                <c:pt idx="173">
                  <c:v>4112</c:v>
                </c:pt>
                <c:pt idx="174">
                  <c:v>4113</c:v>
                </c:pt>
                <c:pt idx="175">
                  <c:v>4114</c:v>
                </c:pt>
                <c:pt idx="176">
                  <c:v>4115</c:v>
                </c:pt>
                <c:pt idx="177">
                  <c:v>4116</c:v>
                </c:pt>
                <c:pt idx="178">
                  <c:v>4117</c:v>
                </c:pt>
                <c:pt idx="179">
                  <c:v>4118</c:v>
                </c:pt>
                <c:pt idx="180">
                  <c:v>4119</c:v>
                </c:pt>
                <c:pt idx="181">
                  <c:v>4120</c:v>
                </c:pt>
                <c:pt idx="182">
                  <c:v>4121</c:v>
                </c:pt>
                <c:pt idx="183">
                  <c:v>4122</c:v>
                </c:pt>
                <c:pt idx="184">
                  <c:v>4123</c:v>
                </c:pt>
                <c:pt idx="185">
                  <c:v>4124</c:v>
                </c:pt>
                <c:pt idx="186">
                  <c:v>4125</c:v>
                </c:pt>
                <c:pt idx="187">
                  <c:v>4126</c:v>
                </c:pt>
                <c:pt idx="188">
                  <c:v>4127</c:v>
                </c:pt>
                <c:pt idx="189">
                  <c:v>4128</c:v>
                </c:pt>
                <c:pt idx="190">
                  <c:v>4129</c:v>
                </c:pt>
                <c:pt idx="191">
                  <c:v>4130</c:v>
                </c:pt>
                <c:pt idx="192">
                  <c:v>4131</c:v>
                </c:pt>
                <c:pt idx="193">
                  <c:v>4132</c:v>
                </c:pt>
                <c:pt idx="194">
                  <c:v>4133</c:v>
                </c:pt>
                <c:pt idx="195">
                  <c:v>4134</c:v>
                </c:pt>
                <c:pt idx="196">
                  <c:v>4135</c:v>
                </c:pt>
                <c:pt idx="197">
                  <c:v>4136</c:v>
                </c:pt>
                <c:pt idx="198">
                  <c:v>4137</c:v>
                </c:pt>
                <c:pt idx="199">
                  <c:v>4138</c:v>
                </c:pt>
                <c:pt idx="200">
                  <c:v>4139</c:v>
                </c:pt>
                <c:pt idx="201">
                  <c:v>4140</c:v>
                </c:pt>
                <c:pt idx="202">
                  <c:v>4141</c:v>
                </c:pt>
                <c:pt idx="203">
                  <c:v>4142</c:v>
                </c:pt>
                <c:pt idx="204">
                  <c:v>4143</c:v>
                </c:pt>
                <c:pt idx="205">
                  <c:v>4144</c:v>
                </c:pt>
                <c:pt idx="206">
                  <c:v>4145</c:v>
                </c:pt>
                <c:pt idx="207">
                  <c:v>4146</c:v>
                </c:pt>
                <c:pt idx="208">
                  <c:v>4147</c:v>
                </c:pt>
                <c:pt idx="209">
                  <c:v>4148</c:v>
                </c:pt>
                <c:pt idx="210">
                  <c:v>4149</c:v>
                </c:pt>
                <c:pt idx="211">
                  <c:v>4150</c:v>
                </c:pt>
                <c:pt idx="212">
                  <c:v>4151</c:v>
                </c:pt>
                <c:pt idx="213">
                  <c:v>4152</c:v>
                </c:pt>
                <c:pt idx="214">
                  <c:v>4153</c:v>
                </c:pt>
                <c:pt idx="215">
                  <c:v>4154</c:v>
                </c:pt>
                <c:pt idx="216">
                  <c:v>4155</c:v>
                </c:pt>
                <c:pt idx="217">
                  <c:v>4156</c:v>
                </c:pt>
                <c:pt idx="218">
                  <c:v>4157</c:v>
                </c:pt>
                <c:pt idx="219">
                  <c:v>4158</c:v>
                </c:pt>
                <c:pt idx="220">
                  <c:v>4159</c:v>
                </c:pt>
                <c:pt idx="221">
                  <c:v>4160</c:v>
                </c:pt>
                <c:pt idx="222">
                  <c:v>4161</c:v>
                </c:pt>
                <c:pt idx="223">
                  <c:v>4162</c:v>
                </c:pt>
                <c:pt idx="224">
                  <c:v>4163</c:v>
                </c:pt>
                <c:pt idx="225">
                  <c:v>4164</c:v>
                </c:pt>
                <c:pt idx="226">
                  <c:v>4165</c:v>
                </c:pt>
                <c:pt idx="227">
                  <c:v>4166</c:v>
                </c:pt>
                <c:pt idx="228">
                  <c:v>4167</c:v>
                </c:pt>
                <c:pt idx="229">
                  <c:v>4168</c:v>
                </c:pt>
                <c:pt idx="230">
                  <c:v>4169</c:v>
                </c:pt>
                <c:pt idx="231">
                  <c:v>4170</c:v>
                </c:pt>
                <c:pt idx="232">
                  <c:v>4171</c:v>
                </c:pt>
                <c:pt idx="233">
                  <c:v>4172</c:v>
                </c:pt>
                <c:pt idx="234">
                  <c:v>4173</c:v>
                </c:pt>
                <c:pt idx="235">
                  <c:v>4174</c:v>
                </c:pt>
                <c:pt idx="236">
                  <c:v>4175</c:v>
                </c:pt>
                <c:pt idx="237">
                  <c:v>4176</c:v>
                </c:pt>
                <c:pt idx="238">
                  <c:v>4177</c:v>
                </c:pt>
                <c:pt idx="239">
                  <c:v>4178</c:v>
                </c:pt>
                <c:pt idx="240">
                  <c:v>4179</c:v>
                </c:pt>
                <c:pt idx="241">
                  <c:v>4180</c:v>
                </c:pt>
                <c:pt idx="242">
                  <c:v>4181</c:v>
                </c:pt>
                <c:pt idx="243">
                  <c:v>4182</c:v>
                </c:pt>
              </c:numCache>
            </c:numRef>
          </c:xVal>
          <c:yVal>
            <c:numRef>
              <c:f>Graph!$E$3941:$E$4182</c:f>
              <c:numCache>
                <c:formatCode>General</c:formatCode>
                <c:ptCount val="242"/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E4-43C6-9F03-11B079E90FC1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Graph!$A$3940:$A$4183</c:f>
              <c:numCache>
                <c:formatCode>General</c:formatCode>
                <c:ptCount val="244"/>
                <c:pt idx="0">
                  <c:v>3939</c:v>
                </c:pt>
                <c:pt idx="1">
                  <c:v>3940</c:v>
                </c:pt>
                <c:pt idx="2">
                  <c:v>3941</c:v>
                </c:pt>
                <c:pt idx="3">
                  <c:v>3942</c:v>
                </c:pt>
                <c:pt idx="4">
                  <c:v>3943</c:v>
                </c:pt>
                <c:pt idx="5">
                  <c:v>3944</c:v>
                </c:pt>
                <c:pt idx="6">
                  <c:v>3945</c:v>
                </c:pt>
                <c:pt idx="7">
                  <c:v>3946</c:v>
                </c:pt>
                <c:pt idx="8">
                  <c:v>3947</c:v>
                </c:pt>
                <c:pt idx="9">
                  <c:v>3948</c:v>
                </c:pt>
                <c:pt idx="10">
                  <c:v>3949</c:v>
                </c:pt>
                <c:pt idx="11">
                  <c:v>3950</c:v>
                </c:pt>
                <c:pt idx="12">
                  <c:v>3951</c:v>
                </c:pt>
                <c:pt idx="13">
                  <c:v>3952</c:v>
                </c:pt>
                <c:pt idx="14">
                  <c:v>3953</c:v>
                </c:pt>
                <c:pt idx="15">
                  <c:v>3954</c:v>
                </c:pt>
                <c:pt idx="16">
                  <c:v>3955</c:v>
                </c:pt>
                <c:pt idx="17">
                  <c:v>3956</c:v>
                </c:pt>
                <c:pt idx="18">
                  <c:v>3957</c:v>
                </c:pt>
                <c:pt idx="19">
                  <c:v>3958</c:v>
                </c:pt>
                <c:pt idx="20">
                  <c:v>3959</c:v>
                </c:pt>
                <c:pt idx="21">
                  <c:v>3960</c:v>
                </c:pt>
                <c:pt idx="22">
                  <c:v>3961</c:v>
                </c:pt>
                <c:pt idx="23">
                  <c:v>3962</c:v>
                </c:pt>
                <c:pt idx="24">
                  <c:v>3963</c:v>
                </c:pt>
                <c:pt idx="25">
                  <c:v>3964</c:v>
                </c:pt>
                <c:pt idx="26">
                  <c:v>3965</c:v>
                </c:pt>
                <c:pt idx="27">
                  <c:v>3966</c:v>
                </c:pt>
                <c:pt idx="28">
                  <c:v>3967</c:v>
                </c:pt>
                <c:pt idx="29">
                  <c:v>3968</c:v>
                </c:pt>
                <c:pt idx="30">
                  <c:v>3969</c:v>
                </c:pt>
                <c:pt idx="31">
                  <c:v>3970</c:v>
                </c:pt>
                <c:pt idx="32">
                  <c:v>3971</c:v>
                </c:pt>
                <c:pt idx="33">
                  <c:v>3972</c:v>
                </c:pt>
                <c:pt idx="34">
                  <c:v>3973</c:v>
                </c:pt>
                <c:pt idx="35">
                  <c:v>3974</c:v>
                </c:pt>
                <c:pt idx="36">
                  <c:v>3975</c:v>
                </c:pt>
                <c:pt idx="37">
                  <c:v>3976</c:v>
                </c:pt>
                <c:pt idx="38">
                  <c:v>3977</c:v>
                </c:pt>
                <c:pt idx="39">
                  <c:v>3978</c:v>
                </c:pt>
                <c:pt idx="40">
                  <c:v>3979</c:v>
                </c:pt>
                <c:pt idx="41">
                  <c:v>3980</c:v>
                </c:pt>
                <c:pt idx="42">
                  <c:v>3981</c:v>
                </c:pt>
                <c:pt idx="43">
                  <c:v>3982</c:v>
                </c:pt>
                <c:pt idx="44">
                  <c:v>3983</c:v>
                </c:pt>
                <c:pt idx="45">
                  <c:v>3984</c:v>
                </c:pt>
                <c:pt idx="46">
                  <c:v>3985</c:v>
                </c:pt>
                <c:pt idx="47">
                  <c:v>3986</c:v>
                </c:pt>
                <c:pt idx="48">
                  <c:v>3987</c:v>
                </c:pt>
                <c:pt idx="49">
                  <c:v>3988</c:v>
                </c:pt>
                <c:pt idx="50">
                  <c:v>3989</c:v>
                </c:pt>
                <c:pt idx="51">
                  <c:v>3990</c:v>
                </c:pt>
                <c:pt idx="52">
                  <c:v>3991</c:v>
                </c:pt>
                <c:pt idx="53">
                  <c:v>3992</c:v>
                </c:pt>
                <c:pt idx="54">
                  <c:v>3993</c:v>
                </c:pt>
                <c:pt idx="55">
                  <c:v>3994</c:v>
                </c:pt>
                <c:pt idx="56">
                  <c:v>3995</c:v>
                </c:pt>
                <c:pt idx="57">
                  <c:v>3996</c:v>
                </c:pt>
                <c:pt idx="58">
                  <c:v>3997</c:v>
                </c:pt>
                <c:pt idx="59">
                  <c:v>3998</c:v>
                </c:pt>
                <c:pt idx="60">
                  <c:v>3999</c:v>
                </c:pt>
                <c:pt idx="61">
                  <c:v>4000</c:v>
                </c:pt>
                <c:pt idx="62">
                  <c:v>4001</c:v>
                </c:pt>
                <c:pt idx="63">
                  <c:v>4002</c:v>
                </c:pt>
                <c:pt idx="64">
                  <c:v>4003</c:v>
                </c:pt>
                <c:pt idx="65">
                  <c:v>4004</c:v>
                </c:pt>
                <c:pt idx="66">
                  <c:v>4005</c:v>
                </c:pt>
                <c:pt idx="67">
                  <c:v>4006</c:v>
                </c:pt>
                <c:pt idx="68">
                  <c:v>4007</c:v>
                </c:pt>
                <c:pt idx="69">
                  <c:v>4008</c:v>
                </c:pt>
                <c:pt idx="70">
                  <c:v>4009</c:v>
                </c:pt>
                <c:pt idx="71">
                  <c:v>4010</c:v>
                </c:pt>
                <c:pt idx="72">
                  <c:v>4011</c:v>
                </c:pt>
                <c:pt idx="73">
                  <c:v>4012</c:v>
                </c:pt>
                <c:pt idx="74">
                  <c:v>4013</c:v>
                </c:pt>
                <c:pt idx="75">
                  <c:v>4014</c:v>
                </c:pt>
                <c:pt idx="76">
                  <c:v>4015</c:v>
                </c:pt>
                <c:pt idx="77">
                  <c:v>4016</c:v>
                </c:pt>
                <c:pt idx="78">
                  <c:v>4017</c:v>
                </c:pt>
                <c:pt idx="79">
                  <c:v>4018</c:v>
                </c:pt>
                <c:pt idx="80">
                  <c:v>4019</c:v>
                </c:pt>
                <c:pt idx="81">
                  <c:v>4020</c:v>
                </c:pt>
                <c:pt idx="82">
                  <c:v>4021</c:v>
                </c:pt>
                <c:pt idx="83">
                  <c:v>4022</c:v>
                </c:pt>
                <c:pt idx="84">
                  <c:v>4023</c:v>
                </c:pt>
                <c:pt idx="85">
                  <c:v>4024</c:v>
                </c:pt>
                <c:pt idx="86">
                  <c:v>4025</c:v>
                </c:pt>
                <c:pt idx="87">
                  <c:v>4026</c:v>
                </c:pt>
                <c:pt idx="88">
                  <c:v>4027</c:v>
                </c:pt>
                <c:pt idx="89">
                  <c:v>4028</c:v>
                </c:pt>
                <c:pt idx="90">
                  <c:v>4029</c:v>
                </c:pt>
                <c:pt idx="91">
                  <c:v>4030</c:v>
                </c:pt>
                <c:pt idx="92">
                  <c:v>4031</c:v>
                </c:pt>
                <c:pt idx="93">
                  <c:v>4032</c:v>
                </c:pt>
                <c:pt idx="94">
                  <c:v>4033</c:v>
                </c:pt>
                <c:pt idx="95">
                  <c:v>4034</c:v>
                </c:pt>
                <c:pt idx="96">
                  <c:v>4035</c:v>
                </c:pt>
                <c:pt idx="97">
                  <c:v>4036</c:v>
                </c:pt>
                <c:pt idx="98">
                  <c:v>4037</c:v>
                </c:pt>
                <c:pt idx="99">
                  <c:v>4038</c:v>
                </c:pt>
                <c:pt idx="100">
                  <c:v>4039</c:v>
                </c:pt>
                <c:pt idx="101">
                  <c:v>4040</c:v>
                </c:pt>
                <c:pt idx="102">
                  <c:v>4041</c:v>
                </c:pt>
                <c:pt idx="103">
                  <c:v>4042</c:v>
                </c:pt>
                <c:pt idx="104">
                  <c:v>4043</c:v>
                </c:pt>
                <c:pt idx="105">
                  <c:v>4044</c:v>
                </c:pt>
                <c:pt idx="106">
                  <c:v>4045</c:v>
                </c:pt>
                <c:pt idx="107">
                  <c:v>4046</c:v>
                </c:pt>
                <c:pt idx="108">
                  <c:v>4047</c:v>
                </c:pt>
                <c:pt idx="109">
                  <c:v>4048</c:v>
                </c:pt>
                <c:pt idx="110">
                  <c:v>4049</c:v>
                </c:pt>
                <c:pt idx="111">
                  <c:v>4050</c:v>
                </c:pt>
                <c:pt idx="112">
                  <c:v>4051</c:v>
                </c:pt>
                <c:pt idx="113">
                  <c:v>4052</c:v>
                </c:pt>
                <c:pt idx="114">
                  <c:v>4053</c:v>
                </c:pt>
                <c:pt idx="115">
                  <c:v>4054</c:v>
                </c:pt>
                <c:pt idx="116">
                  <c:v>4055</c:v>
                </c:pt>
                <c:pt idx="117">
                  <c:v>4056</c:v>
                </c:pt>
                <c:pt idx="118">
                  <c:v>4057</c:v>
                </c:pt>
                <c:pt idx="119">
                  <c:v>4058</c:v>
                </c:pt>
                <c:pt idx="120">
                  <c:v>4059</c:v>
                </c:pt>
                <c:pt idx="121">
                  <c:v>4060</c:v>
                </c:pt>
                <c:pt idx="122">
                  <c:v>4061</c:v>
                </c:pt>
                <c:pt idx="123">
                  <c:v>4062</c:v>
                </c:pt>
                <c:pt idx="124">
                  <c:v>4063</c:v>
                </c:pt>
                <c:pt idx="125">
                  <c:v>4064</c:v>
                </c:pt>
                <c:pt idx="126">
                  <c:v>4065</c:v>
                </c:pt>
                <c:pt idx="127">
                  <c:v>4066</c:v>
                </c:pt>
                <c:pt idx="128">
                  <c:v>4067</c:v>
                </c:pt>
                <c:pt idx="129">
                  <c:v>4068</c:v>
                </c:pt>
                <c:pt idx="130">
                  <c:v>4069</c:v>
                </c:pt>
                <c:pt idx="131">
                  <c:v>4070</c:v>
                </c:pt>
                <c:pt idx="132">
                  <c:v>4071</c:v>
                </c:pt>
                <c:pt idx="133">
                  <c:v>4072</c:v>
                </c:pt>
                <c:pt idx="134">
                  <c:v>4073</c:v>
                </c:pt>
                <c:pt idx="135">
                  <c:v>4074</c:v>
                </c:pt>
                <c:pt idx="136">
                  <c:v>4075</c:v>
                </c:pt>
                <c:pt idx="137">
                  <c:v>4076</c:v>
                </c:pt>
                <c:pt idx="138">
                  <c:v>4077</c:v>
                </c:pt>
                <c:pt idx="139">
                  <c:v>4078</c:v>
                </c:pt>
                <c:pt idx="140">
                  <c:v>4079</c:v>
                </c:pt>
                <c:pt idx="141">
                  <c:v>4080</c:v>
                </c:pt>
                <c:pt idx="142">
                  <c:v>4081</c:v>
                </c:pt>
                <c:pt idx="143">
                  <c:v>4082</c:v>
                </c:pt>
                <c:pt idx="144">
                  <c:v>4083</c:v>
                </c:pt>
                <c:pt idx="145">
                  <c:v>4084</c:v>
                </c:pt>
                <c:pt idx="146">
                  <c:v>4085</c:v>
                </c:pt>
                <c:pt idx="147">
                  <c:v>4086</c:v>
                </c:pt>
                <c:pt idx="148">
                  <c:v>4087</c:v>
                </c:pt>
                <c:pt idx="149">
                  <c:v>4088</c:v>
                </c:pt>
                <c:pt idx="150">
                  <c:v>4089</c:v>
                </c:pt>
                <c:pt idx="151">
                  <c:v>4090</c:v>
                </c:pt>
                <c:pt idx="152">
                  <c:v>4091</c:v>
                </c:pt>
                <c:pt idx="153">
                  <c:v>4092</c:v>
                </c:pt>
                <c:pt idx="154">
                  <c:v>4093</c:v>
                </c:pt>
                <c:pt idx="155">
                  <c:v>4094</c:v>
                </c:pt>
                <c:pt idx="156">
                  <c:v>4095</c:v>
                </c:pt>
                <c:pt idx="157">
                  <c:v>4096</c:v>
                </c:pt>
                <c:pt idx="158">
                  <c:v>4097</c:v>
                </c:pt>
                <c:pt idx="159">
                  <c:v>4098</c:v>
                </c:pt>
                <c:pt idx="160">
                  <c:v>4099</c:v>
                </c:pt>
                <c:pt idx="161">
                  <c:v>4100</c:v>
                </c:pt>
                <c:pt idx="162">
                  <c:v>4101</c:v>
                </c:pt>
                <c:pt idx="163">
                  <c:v>4102</c:v>
                </c:pt>
                <c:pt idx="164">
                  <c:v>4103</c:v>
                </c:pt>
                <c:pt idx="165">
                  <c:v>4104</c:v>
                </c:pt>
                <c:pt idx="166">
                  <c:v>4105</c:v>
                </c:pt>
                <c:pt idx="167">
                  <c:v>4106</c:v>
                </c:pt>
                <c:pt idx="168">
                  <c:v>4107</c:v>
                </c:pt>
                <c:pt idx="169">
                  <c:v>4108</c:v>
                </c:pt>
                <c:pt idx="170">
                  <c:v>4109</c:v>
                </c:pt>
                <c:pt idx="171">
                  <c:v>4110</c:v>
                </c:pt>
                <c:pt idx="172">
                  <c:v>4111</c:v>
                </c:pt>
                <c:pt idx="173">
                  <c:v>4112</c:v>
                </c:pt>
                <c:pt idx="174">
                  <c:v>4113</c:v>
                </c:pt>
                <c:pt idx="175">
                  <c:v>4114</c:v>
                </c:pt>
                <c:pt idx="176">
                  <c:v>4115</c:v>
                </c:pt>
                <c:pt idx="177">
                  <c:v>4116</c:v>
                </c:pt>
                <c:pt idx="178">
                  <c:v>4117</c:v>
                </c:pt>
                <c:pt idx="179">
                  <c:v>4118</c:v>
                </c:pt>
                <c:pt idx="180">
                  <c:v>4119</c:v>
                </c:pt>
                <c:pt idx="181">
                  <c:v>4120</c:v>
                </c:pt>
                <c:pt idx="182">
                  <c:v>4121</c:v>
                </c:pt>
                <c:pt idx="183">
                  <c:v>4122</c:v>
                </c:pt>
                <c:pt idx="184">
                  <c:v>4123</c:v>
                </c:pt>
                <c:pt idx="185">
                  <c:v>4124</c:v>
                </c:pt>
                <c:pt idx="186">
                  <c:v>4125</c:v>
                </c:pt>
                <c:pt idx="187">
                  <c:v>4126</c:v>
                </c:pt>
                <c:pt idx="188">
                  <c:v>4127</c:v>
                </c:pt>
                <c:pt idx="189">
                  <c:v>4128</c:v>
                </c:pt>
                <c:pt idx="190">
                  <c:v>4129</c:v>
                </c:pt>
                <c:pt idx="191">
                  <c:v>4130</c:v>
                </c:pt>
                <c:pt idx="192">
                  <c:v>4131</c:v>
                </c:pt>
                <c:pt idx="193">
                  <c:v>4132</c:v>
                </c:pt>
                <c:pt idx="194">
                  <c:v>4133</c:v>
                </c:pt>
                <c:pt idx="195">
                  <c:v>4134</c:v>
                </c:pt>
                <c:pt idx="196">
                  <c:v>4135</c:v>
                </c:pt>
                <c:pt idx="197">
                  <c:v>4136</c:v>
                </c:pt>
                <c:pt idx="198">
                  <c:v>4137</c:v>
                </c:pt>
                <c:pt idx="199">
                  <c:v>4138</c:v>
                </c:pt>
                <c:pt idx="200">
                  <c:v>4139</c:v>
                </c:pt>
                <c:pt idx="201">
                  <c:v>4140</c:v>
                </c:pt>
                <c:pt idx="202">
                  <c:v>4141</c:v>
                </c:pt>
                <c:pt idx="203">
                  <c:v>4142</c:v>
                </c:pt>
                <c:pt idx="204">
                  <c:v>4143</c:v>
                </c:pt>
                <c:pt idx="205">
                  <c:v>4144</c:v>
                </c:pt>
                <c:pt idx="206">
                  <c:v>4145</c:v>
                </c:pt>
                <c:pt idx="207">
                  <c:v>4146</c:v>
                </c:pt>
                <c:pt idx="208">
                  <c:v>4147</c:v>
                </c:pt>
                <c:pt idx="209">
                  <c:v>4148</c:v>
                </c:pt>
                <c:pt idx="210">
                  <c:v>4149</c:v>
                </c:pt>
                <c:pt idx="211">
                  <c:v>4150</c:v>
                </c:pt>
                <c:pt idx="212">
                  <c:v>4151</c:v>
                </c:pt>
                <c:pt idx="213">
                  <c:v>4152</c:v>
                </c:pt>
                <c:pt idx="214">
                  <c:v>4153</c:v>
                </c:pt>
                <c:pt idx="215">
                  <c:v>4154</c:v>
                </c:pt>
                <c:pt idx="216">
                  <c:v>4155</c:v>
                </c:pt>
                <c:pt idx="217">
                  <c:v>4156</c:v>
                </c:pt>
                <c:pt idx="218">
                  <c:v>4157</c:v>
                </c:pt>
                <c:pt idx="219">
                  <c:v>4158</c:v>
                </c:pt>
                <c:pt idx="220">
                  <c:v>4159</c:v>
                </c:pt>
                <c:pt idx="221">
                  <c:v>4160</c:v>
                </c:pt>
                <c:pt idx="222">
                  <c:v>4161</c:v>
                </c:pt>
                <c:pt idx="223">
                  <c:v>4162</c:v>
                </c:pt>
                <c:pt idx="224">
                  <c:v>4163</c:v>
                </c:pt>
                <c:pt idx="225">
                  <c:v>4164</c:v>
                </c:pt>
                <c:pt idx="226">
                  <c:v>4165</c:v>
                </c:pt>
                <c:pt idx="227">
                  <c:v>4166</c:v>
                </c:pt>
                <c:pt idx="228">
                  <c:v>4167</c:v>
                </c:pt>
                <c:pt idx="229">
                  <c:v>4168</c:v>
                </c:pt>
                <c:pt idx="230">
                  <c:v>4169</c:v>
                </c:pt>
                <c:pt idx="231">
                  <c:v>4170</c:v>
                </c:pt>
                <c:pt idx="232">
                  <c:v>4171</c:v>
                </c:pt>
                <c:pt idx="233">
                  <c:v>4172</c:v>
                </c:pt>
                <c:pt idx="234">
                  <c:v>4173</c:v>
                </c:pt>
                <c:pt idx="235">
                  <c:v>4174</c:v>
                </c:pt>
                <c:pt idx="236">
                  <c:v>4175</c:v>
                </c:pt>
                <c:pt idx="237">
                  <c:v>4176</c:v>
                </c:pt>
                <c:pt idx="238">
                  <c:v>4177</c:v>
                </c:pt>
                <c:pt idx="239">
                  <c:v>4178</c:v>
                </c:pt>
                <c:pt idx="240">
                  <c:v>4179</c:v>
                </c:pt>
                <c:pt idx="241">
                  <c:v>4180</c:v>
                </c:pt>
                <c:pt idx="242">
                  <c:v>4181</c:v>
                </c:pt>
                <c:pt idx="243">
                  <c:v>4182</c:v>
                </c:pt>
              </c:numCache>
            </c:numRef>
          </c:xVal>
          <c:yVal>
            <c:numRef>
              <c:f>Graph!$G$3941:$G$4182</c:f>
              <c:numCache>
                <c:formatCode>General</c:formatCode>
                <c:ptCount val="24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E4-43C6-9F03-11B079E90FC1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Graph!$A$3940:$A$4183</c:f>
              <c:numCache>
                <c:formatCode>General</c:formatCode>
                <c:ptCount val="244"/>
                <c:pt idx="0">
                  <c:v>3939</c:v>
                </c:pt>
                <c:pt idx="1">
                  <c:v>3940</c:v>
                </c:pt>
                <c:pt idx="2">
                  <c:v>3941</c:v>
                </c:pt>
                <c:pt idx="3">
                  <c:v>3942</c:v>
                </c:pt>
                <c:pt idx="4">
                  <c:v>3943</c:v>
                </c:pt>
                <c:pt idx="5">
                  <c:v>3944</c:v>
                </c:pt>
                <c:pt idx="6">
                  <c:v>3945</c:v>
                </c:pt>
                <c:pt idx="7">
                  <c:v>3946</c:v>
                </c:pt>
                <c:pt idx="8">
                  <c:v>3947</c:v>
                </c:pt>
                <c:pt idx="9">
                  <c:v>3948</c:v>
                </c:pt>
                <c:pt idx="10">
                  <c:v>3949</c:v>
                </c:pt>
                <c:pt idx="11">
                  <c:v>3950</c:v>
                </c:pt>
                <c:pt idx="12">
                  <c:v>3951</c:v>
                </c:pt>
                <c:pt idx="13">
                  <c:v>3952</c:v>
                </c:pt>
                <c:pt idx="14">
                  <c:v>3953</c:v>
                </c:pt>
                <c:pt idx="15">
                  <c:v>3954</c:v>
                </c:pt>
                <c:pt idx="16">
                  <c:v>3955</c:v>
                </c:pt>
                <c:pt idx="17">
                  <c:v>3956</c:v>
                </c:pt>
                <c:pt idx="18">
                  <c:v>3957</c:v>
                </c:pt>
                <c:pt idx="19">
                  <c:v>3958</c:v>
                </c:pt>
                <c:pt idx="20">
                  <c:v>3959</c:v>
                </c:pt>
                <c:pt idx="21">
                  <c:v>3960</c:v>
                </c:pt>
                <c:pt idx="22">
                  <c:v>3961</c:v>
                </c:pt>
                <c:pt idx="23">
                  <c:v>3962</c:v>
                </c:pt>
                <c:pt idx="24">
                  <c:v>3963</c:v>
                </c:pt>
                <c:pt idx="25">
                  <c:v>3964</c:v>
                </c:pt>
                <c:pt idx="26">
                  <c:v>3965</c:v>
                </c:pt>
                <c:pt idx="27">
                  <c:v>3966</c:v>
                </c:pt>
                <c:pt idx="28">
                  <c:v>3967</c:v>
                </c:pt>
                <c:pt idx="29">
                  <c:v>3968</c:v>
                </c:pt>
                <c:pt idx="30">
                  <c:v>3969</c:v>
                </c:pt>
                <c:pt idx="31">
                  <c:v>3970</c:v>
                </c:pt>
                <c:pt idx="32">
                  <c:v>3971</c:v>
                </c:pt>
                <c:pt idx="33">
                  <c:v>3972</c:v>
                </c:pt>
                <c:pt idx="34">
                  <c:v>3973</c:v>
                </c:pt>
                <c:pt idx="35">
                  <c:v>3974</c:v>
                </c:pt>
                <c:pt idx="36">
                  <c:v>3975</c:v>
                </c:pt>
                <c:pt idx="37">
                  <c:v>3976</c:v>
                </c:pt>
                <c:pt idx="38">
                  <c:v>3977</c:v>
                </c:pt>
                <c:pt idx="39">
                  <c:v>3978</c:v>
                </c:pt>
                <c:pt idx="40">
                  <c:v>3979</c:v>
                </c:pt>
                <c:pt idx="41">
                  <c:v>3980</c:v>
                </c:pt>
                <c:pt idx="42">
                  <c:v>3981</c:v>
                </c:pt>
                <c:pt idx="43">
                  <c:v>3982</c:v>
                </c:pt>
                <c:pt idx="44">
                  <c:v>3983</c:v>
                </c:pt>
                <c:pt idx="45">
                  <c:v>3984</c:v>
                </c:pt>
                <c:pt idx="46">
                  <c:v>3985</c:v>
                </c:pt>
                <c:pt idx="47">
                  <c:v>3986</c:v>
                </c:pt>
                <c:pt idx="48">
                  <c:v>3987</c:v>
                </c:pt>
                <c:pt idx="49">
                  <c:v>3988</c:v>
                </c:pt>
                <c:pt idx="50">
                  <c:v>3989</c:v>
                </c:pt>
                <c:pt idx="51">
                  <c:v>3990</c:v>
                </c:pt>
                <c:pt idx="52">
                  <c:v>3991</c:v>
                </c:pt>
                <c:pt idx="53">
                  <c:v>3992</c:v>
                </c:pt>
                <c:pt idx="54">
                  <c:v>3993</c:v>
                </c:pt>
                <c:pt idx="55">
                  <c:v>3994</c:v>
                </c:pt>
                <c:pt idx="56">
                  <c:v>3995</c:v>
                </c:pt>
                <c:pt idx="57">
                  <c:v>3996</c:v>
                </c:pt>
                <c:pt idx="58">
                  <c:v>3997</c:v>
                </c:pt>
                <c:pt idx="59">
                  <c:v>3998</c:v>
                </c:pt>
                <c:pt idx="60">
                  <c:v>3999</c:v>
                </c:pt>
                <c:pt idx="61">
                  <c:v>4000</c:v>
                </c:pt>
                <c:pt idx="62">
                  <c:v>4001</c:v>
                </c:pt>
                <c:pt idx="63">
                  <c:v>4002</c:v>
                </c:pt>
                <c:pt idx="64">
                  <c:v>4003</c:v>
                </c:pt>
                <c:pt idx="65">
                  <c:v>4004</c:v>
                </c:pt>
                <c:pt idx="66">
                  <c:v>4005</c:v>
                </c:pt>
                <c:pt idx="67">
                  <c:v>4006</c:v>
                </c:pt>
                <c:pt idx="68">
                  <c:v>4007</c:v>
                </c:pt>
                <c:pt idx="69">
                  <c:v>4008</c:v>
                </c:pt>
                <c:pt idx="70">
                  <c:v>4009</c:v>
                </c:pt>
                <c:pt idx="71">
                  <c:v>4010</c:v>
                </c:pt>
                <c:pt idx="72">
                  <c:v>4011</c:v>
                </c:pt>
                <c:pt idx="73">
                  <c:v>4012</c:v>
                </c:pt>
                <c:pt idx="74">
                  <c:v>4013</c:v>
                </c:pt>
                <c:pt idx="75">
                  <c:v>4014</c:v>
                </c:pt>
                <c:pt idx="76">
                  <c:v>4015</c:v>
                </c:pt>
                <c:pt idx="77">
                  <c:v>4016</c:v>
                </c:pt>
                <c:pt idx="78">
                  <c:v>4017</c:v>
                </c:pt>
                <c:pt idx="79">
                  <c:v>4018</c:v>
                </c:pt>
                <c:pt idx="80">
                  <c:v>4019</c:v>
                </c:pt>
                <c:pt idx="81">
                  <c:v>4020</c:v>
                </c:pt>
                <c:pt idx="82">
                  <c:v>4021</c:v>
                </c:pt>
                <c:pt idx="83">
                  <c:v>4022</c:v>
                </c:pt>
                <c:pt idx="84">
                  <c:v>4023</c:v>
                </c:pt>
                <c:pt idx="85">
                  <c:v>4024</c:v>
                </c:pt>
                <c:pt idx="86">
                  <c:v>4025</c:v>
                </c:pt>
                <c:pt idx="87">
                  <c:v>4026</c:v>
                </c:pt>
                <c:pt idx="88">
                  <c:v>4027</c:v>
                </c:pt>
                <c:pt idx="89">
                  <c:v>4028</c:v>
                </c:pt>
                <c:pt idx="90">
                  <c:v>4029</c:v>
                </c:pt>
                <c:pt idx="91">
                  <c:v>4030</c:v>
                </c:pt>
                <c:pt idx="92">
                  <c:v>4031</c:v>
                </c:pt>
                <c:pt idx="93">
                  <c:v>4032</c:v>
                </c:pt>
                <c:pt idx="94">
                  <c:v>4033</c:v>
                </c:pt>
                <c:pt idx="95">
                  <c:v>4034</c:v>
                </c:pt>
                <c:pt idx="96">
                  <c:v>4035</c:v>
                </c:pt>
                <c:pt idx="97">
                  <c:v>4036</c:v>
                </c:pt>
                <c:pt idx="98">
                  <c:v>4037</c:v>
                </c:pt>
                <c:pt idx="99">
                  <c:v>4038</c:v>
                </c:pt>
                <c:pt idx="100">
                  <c:v>4039</c:v>
                </c:pt>
                <c:pt idx="101">
                  <c:v>4040</c:v>
                </c:pt>
                <c:pt idx="102">
                  <c:v>4041</c:v>
                </c:pt>
                <c:pt idx="103">
                  <c:v>4042</c:v>
                </c:pt>
                <c:pt idx="104">
                  <c:v>4043</c:v>
                </c:pt>
                <c:pt idx="105">
                  <c:v>4044</c:v>
                </c:pt>
                <c:pt idx="106">
                  <c:v>4045</c:v>
                </c:pt>
                <c:pt idx="107">
                  <c:v>4046</c:v>
                </c:pt>
                <c:pt idx="108">
                  <c:v>4047</c:v>
                </c:pt>
                <c:pt idx="109">
                  <c:v>4048</c:v>
                </c:pt>
                <c:pt idx="110">
                  <c:v>4049</c:v>
                </c:pt>
                <c:pt idx="111">
                  <c:v>4050</c:v>
                </c:pt>
                <c:pt idx="112">
                  <c:v>4051</c:v>
                </c:pt>
                <c:pt idx="113">
                  <c:v>4052</c:v>
                </c:pt>
                <c:pt idx="114">
                  <c:v>4053</c:v>
                </c:pt>
                <c:pt idx="115">
                  <c:v>4054</c:v>
                </c:pt>
                <c:pt idx="116">
                  <c:v>4055</c:v>
                </c:pt>
                <c:pt idx="117">
                  <c:v>4056</c:v>
                </c:pt>
                <c:pt idx="118">
                  <c:v>4057</c:v>
                </c:pt>
                <c:pt idx="119">
                  <c:v>4058</c:v>
                </c:pt>
                <c:pt idx="120">
                  <c:v>4059</c:v>
                </c:pt>
                <c:pt idx="121">
                  <c:v>4060</c:v>
                </c:pt>
                <c:pt idx="122">
                  <c:v>4061</c:v>
                </c:pt>
                <c:pt idx="123">
                  <c:v>4062</c:v>
                </c:pt>
                <c:pt idx="124">
                  <c:v>4063</c:v>
                </c:pt>
                <c:pt idx="125">
                  <c:v>4064</c:v>
                </c:pt>
                <c:pt idx="126">
                  <c:v>4065</c:v>
                </c:pt>
                <c:pt idx="127">
                  <c:v>4066</c:v>
                </c:pt>
                <c:pt idx="128">
                  <c:v>4067</c:v>
                </c:pt>
                <c:pt idx="129">
                  <c:v>4068</c:v>
                </c:pt>
                <c:pt idx="130">
                  <c:v>4069</c:v>
                </c:pt>
                <c:pt idx="131">
                  <c:v>4070</c:v>
                </c:pt>
                <c:pt idx="132">
                  <c:v>4071</c:v>
                </c:pt>
                <c:pt idx="133">
                  <c:v>4072</c:v>
                </c:pt>
                <c:pt idx="134">
                  <c:v>4073</c:v>
                </c:pt>
                <c:pt idx="135">
                  <c:v>4074</c:v>
                </c:pt>
                <c:pt idx="136">
                  <c:v>4075</c:v>
                </c:pt>
                <c:pt idx="137">
                  <c:v>4076</c:v>
                </c:pt>
                <c:pt idx="138">
                  <c:v>4077</c:v>
                </c:pt>
                <c:pt idx="139">
                  <c:v>4078</c:v>
                </c:pt>
                <c:pt idx="140">
                  <c:v>4079</c:v>
                </c:pt>
                <c:pt idx="141">
                  <c:v>4080</c:v>
                </c:pt>
                <c:pt idx="142">
                  <c:v>4081</c:v>
                </c:pt>
                <c:pt idx="143">
                  <c:v>4082</c:v>
                </c:pt>
                <c:pt idx="144">
                  <c:v>4083</c:v>
                </c:pt>
                <c:pt idx="145">
                  <c:v>4084</c:v>
                </c:pt>
                <c:pt idx="146">
                  <c:v>4085</c:v>
                </c:pt>
                <c:pt idx="147">
                  <c:v>4086</c:v>
                </c:pt>
                <c:pt idx="148">
                  <c:v>4087</c:v>
                </c:pt>
                <c:pt idx="149">
                  <c:v>4088</c:v>
                </c:pt>
                <c:pt idx="150">
                  <c:v>4089</c:v>
                </c:pt>
                <c:pt idx="151">
                  <c:v>4090</c:v>
                </c:pt>
                <c:pt idx="152">
                  <c:v>4091</c:v>
                </c:pt>
                <c:pt idx="153">
                  <c:v>4092</c:v>
                </c:pt>
                <c:pt idx="154">
                  <c:v>4093</c:v>
                </c:pt>
                <c:pt idx="155">
                  <c:v>4094</c:v>
                </c:pt>
                <c:pt idx="156">
                  <c:v>4095</c:v>
                </c:pt>
                <c:pt idx="157">
                  <c:v>4096</c:v>
                </c:pt>
                <c:pt idx="158">
                  <c:v>4097</c:v>
                </c:pt>
                <c:pt idx="159">
                  <c:v>4098</c:v>
                </c:pt>
                <c:pt idx="160">
                  <c:v>4099</c:v>
                </c:pt>
                <c:pt idx="161">
                  <c:v>4100</c:v>
                </c:pt>
                <c:pt idx="162">
                  <c:v>4101</c:v>
                </c:pt>
                <c:pt idx="163">
                  <c:v>4102</c:v>
                </c:pt>
                <c:pt idx="164">
                  <c:v>4103</c:v>
                </c:pt>
                <c:pt idx="165">
                  <c:v>4104</c:v>
                </c:pt>
                <c:pt idx="166">
                  <c:v>4105</c:v>
                </c:pt>
                <c:pt idx="167">
                  <c:v>4106</c:v>
                </c:pt>
                <c:pt idx="168">
                  <c:v>4107</c:v>
                </c:pt>
                <c:pt idx="169">
                  <c:v>4108</c:v>
                </c:pt>
                <c:pt idx="170">
                  <c:v>4109</c:v>
                </c:pt>
                <c:pt idx="171">
                  <c:v>4110</c:v>
                </c:pt>
                <c:pt idx="172">
                  <c:v>4111</c:v>
                </c:pt>
                <c:pt idx="173">
                  <c:v>4112</c:v>
                </c:pt>
                <c:pt idx="174">
                  <c:v>4113</c:v>
                </c:pt>
                <c:pt idx="175">
                  <c:v>4114</c:v>
                </c:pt>
                <c:pt idx="176">
                  <c:v>4115</c:v>
                </c:pt>
                <c:pt idx="177">
                  <c:v>4116</c:v>
                </c:pt>
                <c:pt idx="178">
                  <c:v>4117</c:v>
                </c:pt>
                <c:pt idx="179">
                  <c:v>4118</c:v>
                </c:pt>
                <c:pt idx="180">
                  <c:v>4119</c:v>
                </c:pt>
                <c:pt idx="181">
                  <c:v>4120</c:v>
                </c:pt>
                <c:pt idx="182">
                  <c:v>4121</c:v>
                </c:pt>
                <c:pt idx="183">
                  <c:v>4122</c:v>
                </c:pt>
                <c:pt idx="184">
                  <c:v>4123</c:v>
                </c:pt>
                <c:pt idx="185">
                  <c:v>4124</c:v>
                </c:pt>
                <c:pt idx="186">
                  <c:v>4125</c:v>
                </c:pt>
                <c:pt idx="187">
                  <c:v>4126</c:v>
                </c:pt>
                <c:pt idx="188">
                  <c:v>4127</c:v>
                </c:pt>
                <c:pt idx="189">
                  <c:v>4128</c:v>
                </c:pt>
                <c:pt idx="190">
                  <c:v>4129</c:v>
                </c:pt>
                <c:pt idx="191">
                  <c:v>4130</c:v>
                </c:pt>
                <c:pt idx="192">
                  <c:v>4131</c:v>
                </c:pt>
                <c:pt idx="193">
                  <c:v>4132</c:v>
                </c:pt>
                <c:pt idx="194">
                  <c:v>4133</c:v>
                </c:pt>
                <c:pt idx="195">
                  <c:v>4134</c:v>
                </c:pt>
                <c:pt idx="196">
                  <c:v>4135</c:v>
                </c:pt>
                <c:pt idx="197">
                  <c:v>4136</c:v>
                </c:pt>
                <c:pt idx="198">
                  <c:v>4137</c:v>
                </c:pt>
                <c:pt idx="199">
                  <c:v>4138</c:v>
                </c:pt>
                <c:pt idx="200">
                  <c:v>4139</c:v>
                </c:pt>
                <c:pt idx="201">
                  <c:v>4140</c:v>
                </c:pt>
                <c:pt idx="202">
                  <c:v>4141</c:v>
                </c:pt>
                <c:pt idx="203">
                  <c:v>4142</c:v>
                </c:pt>
                <c:pt idx="204">
                  <c:v>4143</c:v>
                </c:pt>
                <c:pt idx="205">
                  <c:v>4144</c:v>
                </c:pt>
                <c:pt idx="206">
                  <c:v>4145</c:v>
                </c:pt>
                <c:pt idx="207">
                  <c:v>4146</c:v>
                </c:pt>
                <c:pt idx="208">
                  <c:v>4147</c:v>
                </c:pt>
                <c:pt idx="209">
                  <c:v>4148</c:v>
                </c:pt>
                <c:pt idx="210">
                  <c:v>4149</c:v>
                </c:pt>
                <c:pt idx="211">
                  <c:v>4150</c:v>
                </c:pt>
                <c:pt idx="212">
                  <c:v>4151</c:v>
                </c:pt>
                <c:pt idx="213">
                  <c:v>4152</c:v>
                </c:pt>
                <c:pt idx="214">
                  <c:v>4153</c:v>
                </c:pt>
                <c:pt idx="215">
                  <c:v>4154</c:v>
                </c:pt>
                <c:pt idx="216">
                  <c:v>4155</c:v>
                </c:pt>
                <c:pt idx="217">
                  <c:v>4156</c:v>
                </c:pt>
                <c:pt idx="218">
                  <c:v>4157</c:v>
                </c:pt>
                <c:pt idx="219">
                  <c:v>4158</c:v>
                </c:pt>
                <c:pt idx="220">
                  <c:v>4159</c:v>
                </c:pt>
                <c:pt idx="221">
                  <c:v>4160</c:v>
                </c:pt>
                <c:pt idx="222">
                  <c:v>4161</c:v>
                </c:pt>
                <c:pt idx="223">
                  <c:v>4162</c:v>
                </c:pt>
                <c:pt idx="224">
                  <c:v>4163</c:v>
                </c:pt>
                <c:pt idx="225">
                  <c:v>4164</c:v>
                </c:pt>
                <c:pt idx="226">
                  <c:v>4165</c:v>
                </c:pt>
                <c:pt idx="227">
                  <c:v>4166</c:v>
                </c:pt>
                <c:pt idx="228">
                  <c:v>4167</c:v>
                </c:pt>
                <c:pt idx="229">
                  <c:v>4168</c:v>
                </c:pt>
                <c:pt idx="230">
                  <c:v>4169</c:v>
                </c:pt>
                <c:pt idx="231">
                  <c:v>4170</c:v>
                </c:pt>
                <c:pt idx="232">
                  <c:v>4171</c:v>
                </c:pt>
                <c:pt idx="233">
                  <c:v>4172</c:v>
                </c:pt>
                <c:pt idx="234">
                  <c:v>4173</c:v>
                </c:pt>
                <c:pt idx="235">
                  <c:v>4174</c:v>
                </c:pt>
                <c:pt idx="236">
                  <c:v>4175</c:v>
                </c:pt>
                <c:pt idx="237">
                  <c:v>4176</c:v>
                </c:pt>
                <c:pt idx="238">
                  <c:v>4177</c:v>
                </c:pt>
                <c:pt idx="239">
                  <c:v>4178</c:v>
                </c:pt>
                <c:pt idx="240">
                  <c:v>4179</c:v>
                </c:pt>
                <c:pt idx="241">
                  <c:v>4180</c:v>
                </c:pt>
                <c:pt idx="242">
                  <c:v>4181</c:v>
                </c:pt>
                <c:pt idx="243">
                  <c:v>4182</c:v>
                </c:pt>
              </c:numCache>
            </c:numRef>
          </c:xVal>
          <c:yVal>
            <c:numRef>
              <c:f>Graph!$H$3941:$H$4182</c:f>
              <c:numCache>
                <c:formatCode>General</c:formatCode>
                <c:ptCount val="24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7E4-43C6-9F03-11B079E90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3999"/>
        <c:axId val="49945919"/>
      </c:scatterChart>
      <c:valAx>
        <c:axId val="49943999"/>
        <c:scaling>
          <c:orientation val="minMax"/>
          <c:max val="4182"/>
          <c:min val="3939"/>
        </c:scaling>
        <c:delete val="0"/>
        <c:axPos val="b"/>
        <c:numFmt formatCode="General" sourceLinked="1"/>
        <c:majorTickMark val="out"/>
        <c:minorTickMark val="none"/>
        <c:tickLblPos val="nextTo"/>
        <c:crossAx val="49945919"/>
        <c:crosses val="autoZero"/>
        <c:crossBetween val="midCat"/>
      </c:valAx>
      <c:valAx>
        <c:axId val="499459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99439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18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Graph!$A$4185:$A$4425</c:f>
              <c:numCache>
                <c:formatCode>General</c:formatCode>
                <c:ptCount val="241"/>
                <c:pt idx="0">
                  <c:v>4184</c:v>
                </c:pt>
                <c:pt idx="1">
                  <c:v>4185</c:v>
                </c:pt>
                <c:pt idx="2">
                  <c:v>4186</c:v>
                </c:pt>
                <c:pt idx="3">
                  <c:v>4187</c:v>
                </c:pt>
                <c:pt idx="4">
                  <c:v>4188</c:v>
                </c:pt>
                <c:pt idx="5">
                  <c:v>4189</c:v>
                </c:pt>
                <c:pt idx="6">
                  <c:v>4190</c:v>
                </c:pt>
                <c:pt idx="7">
                  <c:v>4191</c:v>
                </c:pt>
                <c:pt idx="8">
                  <c:v>4192</c:v>
                </c:pt>
                <c:pt idx="9">
                  <c:v>4193</c:v>
                </c:pt>
                <c:pt idx="10">
                  <c:v>4194</c:v>
                </c:pt>
                <c:pt idx="11">
                  <c:v>4195</c:v>
                </c:pt>
                <c:pt idx="12">
                  <c:v>4196</c:v>
                </c:pt>
                <c:pt idx="13">
                  <c:v>4197</c:v>
                </c:pt>
                <c:pt idx="14">
                  <c:v>4198</c:v>
                </c:pt>
                <c:pt idx="15">
                  <c:v>4199</c:v>
                </c:pt>
                <c:pt idx="16">
                  <c:v>4200</c:v>
                </c:pt>
                <c:pt idx="17">
                  <c:v>4201</c:v>
                </c:pt>
                <c:pt idx="18">
                  <c:v>4202</c:v>
                </c:pt>
                <c:pt idx="19">
                  <c:v>4203</c:v>
                </c:pt>
                <c:pt idx="20">
                  <c:v>4204</c:v>
                </c:pt>
                <c:pt idx="21">
                  <c:v>4205</c:v>
                </c:pt>
                <c:pt idx="22">
                  <c:v>4206</c:v>
                </c:pt>
                <c:pt idx="23">
                  <c:v>4207</c:v>
                </c:pt>
                <c:pt idx="24">
                  <c:v>4208</c:v>
                </c:pt>
                <c:pt idx="25">
                  <c:v>4209</c:v>
                </c:pt>
                <c:pt idx="26">
                  <c:v>4210</c:v>
                </c:pt>
                <c:pt idx="27">
                  <c:v>4211</c:v>
                </c:pt>
                <c:pt idx="28">
                  <c:v>4212</c:v>
                </c:pt>
                <c:pt idx="29">
                  <c:v>4213</c:v>
                </c:pt>
                <c:pt idx="30">
                  <c:v>4214</c:v>
                </c:pt>
                <c:pt idx="31">
                  <c:v>4215</c:v>
                </c:pt>
                <c:pt idx="32">
                  <c:v>4216</c:v>
                </c:pt>
                <c:pt idx="33">
                  <c:v>4217</c:v>
                </c:pt>
                <c:pt idx="34">
                  <c:v>4218</c:v>
                </c:pt>
                <c:pt idx="35">
                  <c:v>4219</c:v>
                </c:pt>
                <c:pt idx="36">
                  <c:v>4220</c:v>
                </c:pt>
                <c:pt idx="37">
                  <c:v>4221</c:v>
                </c:pt>
                <c:pt idx="38">
                  <c:v>4222</c:v>
                </c:pt>
                <c:pt idx="39">
                  <c:v>4223</c:v>
                </c:pt>
                <c:pt idx="40">
                  <c:v>4224</c:v>
                </c:pt>
                <c:pt idx="41">
                  <c:v>4225</c:v>
                </c:pt>
                <c:pt idx="42">
                  <c:v>4226</c:v>
                </c:pt>
                <c:pt idx="43">
                  <c:v>4227</c:v>
                </c:pt>
                <c:pt idx="44">
                  <c:v>4228</c:v>
                </c:pt>
                <c:pt idx="45">
                  <c:v>4229</c:v>
                </c:pt>
                <c:pt idx="46">
                  <c:v>4230</c:v>
                </c:pt>
                <c:pt idx="47">
                  <c:v>4231</c:v>
                </c:pt>
                <c:pt idx="48">
                  <c:v>4232</c:v>
                </c:pt>
                <c:pt idx="49">
                  <c:v>4233</c:v>
                </c:pt>
                <c:pt idx="50">
                  <c:v>4234</c:v>
                </c:pt>
                <c:pt idx="51">
                  <c:v>4235</c:v>
                </c:pt>
                <c:pt idx="52">
                  <c:v>4236</c:v>
                </c:pt>
                <c:pt idx="53">
                  <c:v>4237</c:v>
                </c:pt>
                <c:pt idx="54">
                  <c:v>4238</c:v>
                </c:pt>
                <c:pt idx="55">
                  <c:v>4239</c:v>
                </c:pt>
                <c:pt idx="56">
                  <c:v>4240</c:v>
                </c:pt>
                <c:pt idx="57">
                  <c:v>4241</c:v>
                </c:pt>
                <c:pt idx="58">
                  <c:v>4242</c:v>
                </c:pt>
                <c:pt idx="59">
                  <c:v>4243</c:v>
                </c:pt>
                <c:pt idx="60">
                  <c:v>4244</c:v>
                </c:pt>
                <c:pt idx="61">
                  <c:v>4245</c:v>
                </c:pt>
                <c:pt idx="62">
                  <c:v>4246</c:v>
                </c:pt>
                <c:pt idx="63">
                  <c:v>4247</c:v>
                </c:pt>
                <c:pt idx="64">
                  <c:v>4248</c:v>
                </c:pt>
                <c:pt idx="65">
                  <c:v>4249</c:v>
                </c:pt>
                <c:pt idx="66">
                  <c:v>4250</c:v>
                </c:pt>
                <c:pt idx="67">
                  <c:v>4251</c:v>
                </c:pt>
                <c:pt idx="68">
                  <c:v>4252</c:v>
                </c:pt>
                <c:pt idx="69">
                  <c:v>4253</c:v>
                </c:pt>
                <c:pt idx="70">
                  <c:v>4254</c:v>
                </c:pt>
                <c:pt idx="71">
                  <c:v>4255</c:v>
                </c:pt>
                <c:pt idx="72">
                  <c:v>4256</c:v>
                </c:pt>
                <c:pt idx="73">
                  <c:v>4257</c:v>
                </c:pt>
                <c:pt idx="74">
                  <c:v>4258</c:v>
                </c:pt>
                <c:pt idx="75">
                  <c:v>4259</c:v>
                </c:pt>
                <c:pt idx="76">
                  <c:v>4260</c:v>
                </c:pt>
                <c:pt idx="77">
                  <c:v>4261</c:v>
                </c:pt>
                <c:pt idx="78">
                  <c:v>4262</c:v>
                </c:pt>
                <c:pt idx="79">
                  <c:v>4263</c:v>
                </c:pt>
                <c:pt idx="80">
                  <c:v>4264</c:v>
                </c:pt>
                <c:pt idx="81">
                  <c:v>4265</c:v>
                </c:pt>
                <c:pt idx="82">
                  <c:v>4266</c:v>
                </c:pt>
                <c:pt idx="83">
                  <c:v>4267</c:v>
                </c:pt>
                <c:pt idx="84">
                  <c:v>4268</c:v>
                </c:pt>
                <c:pt idx="85">
                  <c:v>4269</c:v>
                </c:pt>
                <c:pt idx="86">
                  <c:v>4270</c:v>
                </c:pt>
                <c:pt idx="87">
                  <c:v>4271</c:v>
                </c:pt>
                <c:pt idx="88">
                  <c:v>4272</c:v>
                </c:pt>
                <c:pt idx="89">
                  <c:v>4273</c:v>
                </c:pt>
                <c:pt idx="90">
                  <c:v>4274</c:v>
                </c:pt>
                <c:pt idx="91">
                  <c:v>4275</c:v>
                </c:pt>
                <c:pt idx="92">
                  <c:v>4276</c:v>
                </c:pt>
                <c:pt idx="93">
                  <c:v>4277</c:v>
                </c:pt>
                <c:pt idx="94">
                  <c:v>4278</c:v>
                </c:pt>
                <c:pt idx="95">
                  <c:v>4279</c:v>
                </c:pt>
                <c:pt idx="96">
                  <c:v>4280</c:v>
                </c:pt>
                <c:pt idx="97">
                  <c:v>4281</c:v>
                </c:pt>
                <c:pt idx="98">
                  <c:v>4282</c:v>
                </c:pt>
                <c:pt idx="99">
                  <c:v>4283</c:v>
                </c:pt>
                <c:pt idx="100">
                  <c:v>4284</c:v>
                </c:pt>
                <c:pt idx="101">
                  <c:v>4285</c:v>
                </c:pt>
                <c:pt idx="102">
                  <c:v>4286</c:v>
                </c:pt>
                <c:pt idx="103">
                  <c:v>4287</c:v>
                </c:pt>
                <c:pt idx="104">
                  <c:v>4288</c:v>
                </c:pt>
                <c:pt idx="105">
                  <c:v>4289</c:v>
                </c:pt>
                <c:pt idx="106">
                  <c:v>4290</c:v>
                </c:pt>
                <c:pt idx="107">
                  <c:v>4291</c:v>
                </c:pt>
                <c:pt idx="108">
                  <c:v>4292</c:v>
                </c:pt>
                <c:pt idx="109">
                  <c:v>4293</c:v>
                </c:pt>
                <c:pt idx="110">
                  <c:v>4294</c:v>
                </c:pt>
                <c:pt idx="111">
                  <c:v>4295</c:v>
                </c:pt>
                <c:pt idx="112">
                  <c:v>4296</c:v>
                </c:pt>
                <c:pt idx="113">
                  <c:v>4297</c:v>
                </c:pt>
                <c:pt idx="114">
                  <c:v>4298</c:v>
                </c:pt>
                <c:pt idx="115">
                  <c:v>4299</c:v>
                </c:pt>
                <c:pt idx="116">
                  <c:v>4300</c:v>
                </c:pt>
                <c:pt idx="117">
                  <c:v>4301</c:v>
                </c:pt>
                <c:pt idx="118">
                  <c:v>4302</c:v>
                </c:pt>
                <c:pt idx="119">
                  <c:v>4303</c:v>
                </c:pt>
                <c:pt idx="120">
                  <c:v>4304</c:v>
                </c:pt>
                <c:pt idx="121">
                  <c:v>4305</c:v>
                </c:pt>
                <c:pt idx="122">
                  <c:v>4306</c:v>
                </c:pt>
                <c:pt idx="123">
                  <c:v>4307</c:v>
                </c:pt>
                <c:pt idx="124">
                  <c:v>4308</c:v>
                </c:pt>
                <c:pt idx="125">
                  <c:v>4309</c:v>
                </c:pt>
                <c:pt idx="126">
                  <c:v>4310</c:v>
                </c:pt>
                <c:pt idx="127">
                  <c:v>4311</c:v>
                </c:pt>
                <c:pt idx="128">
                  <c:v>4312</c:v>
                </c:pt>
                <c:pt idx="129">
                  <c:v>4313</c:v>
                </c:pt>
                <c:pt idx="130">
                  <c:v>4314</c:v>
                </c:pt>
                <c:pt idx="131">
                  <c:v>4315</c:v>
                </c:pt>
                <c:pt idx="132">
                  <c:v>4316</c:v>
                </c:pt>
                <c:pt idx="133">
                  <c:v>4317</c:v>
                </c:pt>
                <c:pt idx="134">
                  <c:v>4318</c:v>
                </c:pt>
                <c:pt idx="135">
                  <c:v>4319</c:v>
                </c:pt>
                <c:pt idx="136">
                  <c:v>4320</c:v>
                </c:pt>
                <c:pt idx="137">
                  <c:v>4321</c:v>
                </c:pt>
                <c:pt idx="138">
                  <c:v>4322</c:v>
                </c:pt>
                <c:pt idx="139">
                  <c:v>4323</c:v>
                </c:pt>
                <c:pt idx="140">
                  <c:v>4324</c:v>
                </c:pt>
                <c:pt idx="141">
                  <c:v>4325</c:v>
                </c:pt>
                <c:pt idx="142">
                  <c:v>4326</c:v>
                </c:pt>
                <c:pt idx="143">
                  <c:v>4327</c:v>
                </c:pt>
                <c:pt idx="144">
                  <c:v>4328</c:v>
                </c:pt>
                <c:pt idx="145">
                  <c:v>4329</c:v>
                </c:pt>
                <c:pt idx="146">
                  <c:v>4330</c:v>
                </c:pt>
                <c:pt idx="147">
                  <c:v>4331</c:v>
                </c:pt>
                <c:pt idx="148">
                  <c:v>4332</c:v>
                </c:pt>
                <c:pt idx="149">
                  <c:v>4333</c:v>
                </c:pt>
                <c:pt idx="150">
                  <c:v>4334</c:v>
                </c:pt>
                <c:pt idx="151">
                  <c:v>4335</c:v>
                </c:pt>
                <c:pt idx="152">
                  <c:v>4336</c:v>
                </c:pt>
                <c:pt idx="153">
                  <c:v>4337</c:v>
                </c:pt>
                <c:pt idx="154">
                  <c:v>4338</c:v>
                </c:pt>
                <c:pt idx="155">
                  <c:v>4339</c:v>
                </c:pt>
                <c:pt idx="156">
                  <c:v>4340</c:v>
                </c:pt>
                <c:pt idx="157">
                  <c:v>4341</c:v>
                </c:pt>
                <c:pt idx="158">
                  <c:v>4342</c:v>
                </c:pt>
                <c:pt idx="159">
                  <c:v>4343</c:v>
                </c:pt>
                <c:pt idx="160">
                  <c:v>4344</c:v>
                </c:pt>
                <c:pt idx="161">
                  <c:v>4345</c:v>
                </c:pt>
                <c:pt idx="162">
                  <c:v>4346</c:v>
                </c:pt>
                <c:pt idx="163">
                  <c:v>4347</c:v>
                </c:pt>
                <c:pt idx="164">
                  <c:v>4348</c:v>
                </c:pt>
                <c:pt idx="165">
                  <c:v>4349</c:v>
                </c:pt>
                <c:pt idx="166">
                  <c:v>4350</c:v>
                </c:pt>
                <c:pt idx="167">
                  <c:v>4351</c:v>
                </c:pt>
                <c:pt idx="168">
                  <c:v>4352</c:v>
                </c:pt>
                <c:pt idx="169">
                  <c:v>4353</c:v>
                </c:pt>
                <c:pt idx="170">
                  <c:v>4354</c:v>
                </c:pt>
                <c:pt idx="171">
                  <c:v>4355</c:v>
                </c:pt>
                <c:pt idx="172">
                  <c:v>4356</c:v>
                </c:pt>
                <c:pt idx="173">
                  <c:v>4357</c:v>
                </c:pt>
                <c:pt idx="174">
                  <c:v>4358</c:v>
                </c:pt>
                <c:pt idx="175">
                  <c:v>4359</c:v>
                </c:pt>
                <c:pt idx="176">
                  <c:v>4360</c:v>
                </c:pt>
                <c:pt idx="177">
                  <c:v>4361</c:v>
                </c:pt>
                <c:pt idx="178">
                  <c:v>4362</c:v>
                </c:pt>
                <c:pt idx="179">
                  <c:v>4363</c:v>
                </c:pt>
                <c:pt idx="180">
                  <c:v>4364</c:v>
                </c:pt>
                <c:pt idx="181">
                  <c:v>4365</c:v>
                </c:pt>
                <c:pt idx="182">
                  <c:v>4366</c:v>
                </c:pt>
                <c:pt idx="183">
                  <c:v>4367</c:v>
                </c:pt>
                <c:pt idx="184">
                  <c:v>4368</c:v>
                </c:pt>
                <c:pt idx="185">
                  <c:v>4369</c:v>
                </c:pt>
                <c:pt idx="186">
                  <c:v>4370</c:v>
                </c:pt>
                <c:pt idx="187">
                  <c:v>4371</c:v>
                </c:pt>
                <c:pt idx="188">
                  <c:v>4372</c:v>
                </c:pt>
                <c:pt idx="189">
                  <c:v>4373</c:v>
                </c:pt>
                <c:pt idx="190">
                  <c:v>4374</c:v>
                </c:pt>
                <c:pt idx="191">
                  <c:v>4375</c:v>
                </c:pt>
                <c:pt idx="192">
                  <c:v>4376</c:v>
                </c:pt>
                <c:pt idx="193">
                  <c:v>4377</c:v>
                </c:pt>
                <c:pt idx="194">
                  <c:v>4378</c:v>
                </c:pt>
                <c:pt idx="195">
                  <c:v>4379</c:v>
                </c:pt>
                <c:pt idx="196">
                  <c:v>4380</c:v>
                </c:pt>
                <c:pt idx="197">
                  <c:v>4381</c:v>
                </c:pt>
                <c:pt idx="198">
                  <c:v>4382</c:v>
                </c:pt>
                <c:pt idx="199">
                  <c:v>4383</c:v>
                </c:pt>
                <c:pt idx="200">
                  <c:v>4384</c:v>
                </c:pt>
                <c:pt idx="201">
                  <c:v>4385</c:v>
                </c:pt>
                <c:pt idx="202">
                  <c:v>4386</c:v>
                </c:pt>
                <c:pt idx="203">
                  <c:v>4387</c:v>
                </c:pt>
                <c:pt idx="204">
                  <c:v>4388</c:v>
                </c:pt>
                <c:pt idx="205">
                  <c:v>4389</c:v>
                </c:pt>
                <c:pt idx="206">
                  <c:v>4390</c:v>
                </c:pt>
                <c:pt idx="207">
                  <c:v>4391</c:v>
                </c:pt>
                <c:pt idx="208">
                  <c:v>4392</c:v>
                </c:pt>
                <c:pt idx="209">
                  <c:v>4393</c:v>
                </c:pt>
                <c:pt idx="210">
                  <c:v>4394</c:v>
                </c:pt>
                <c:pt idx="211">
                  <c:v>4395</c:v>
                </c:pt>
                <c:pt idx="212">
                  <c:v>4396</c:v>
                </c:pt>
                <c:pt idx="213">
                  <c:v>4397</c:v>
                </c:pt>
                <c:pt idx="214">
                  <c:v>4398</c:v>
                </c:pt>
                <c:pt idx="215">
                  <c:v>4399</c:v>
                </c:pt>
                <c:pt idx="216">
                  <c:v>4400</c:v>
                </c:pt>
                <c:pt idx="217">
                  <c:v>4401</c:v>
                </c:pt>
                <c:pt idx="218">
                  <c:v>4402</c:v>
                </c:pt>
                <c:pt idx="219">
                  <c:v>4403</c:v>
                </c:pt>
                <c:pt idx="220">
                  <c:v>4404</c:v>
                </c:pt>
                <c:pt idx="221">
                  <c:v>4405</c:v>
                </c:pt>
                <c:pt idx="222">
                  <c:v>4406</c:v>
                </c:pt>
                <c:pt idx="223">
                  <c:v>4407</c:v>
                </c:pt>
                <c:pt idx="224">
                  <c:v>4408</c:v>
                </c:pt>
                <c:pt idx="225">
                  <c:v>4409</c:v>
                </c:pt>
                <c:pt idx="226">
                  <c:v>4410</c:v>
                </c:pt>
                <c:pt idx="227">
                  <c:v>4411</c:v>
                </c:pt>
                <c:pt idx="228">
                  <c:v>4412</c:v>
                </c:pt>
                <c:pt idx="229">
                  <c:v>4413</c:v>
                </c:pt>
                <c:pt idx="230">
                  <c:v>4414</c:v>
                </c:pt>
                <c:pt idx="231">
                  <c:v>4415</c:v>
                </c:pt>
                <c:pt idx="232">
                  <c:v>4416</c:v>
                </c:pt>
                <c:pt idx="233">
                  <c:v>4417</c:v>
                </c:pt>
                <c:pt idx="234">
                  <c:v>4418</c:v>
                </c:pt>
                <c:pt idx="235">
                  <c:v>4419</c:v>
                </c:pt>
                <c:pt idx="236">
                  <c:v>4420</c:v>
                </c:pt>
                <c:pt idx="237">
                  <c:v>4421</c:v>
                </c:pt>
                <c:pt idx="238">
                  <c:v>4422</c:v>
                </c:pt>
                <c:pt idx="239">
                  <c:v>4423</c:v>
                </c:pt>
                <c:pt idx="240">
                  <c:v>4424</c:v>
                </c:pt>
              </c:numCache>
            </c:numRef>
          </c:xVal>
          <c:yVal>
            <c:numRef>
              <c:f>Graph!$D$4186:$D$4424</c:f>
              <c:numCache>
                <c:formatCode>General</c:formatCode>
                <c:ptCount val="239"/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4A-49DC-A779-1F5881C69C7F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Graph!$A$4185:$A$4425</c:f>
              <c:numCache>
                <c:formatCode>General</c:formatCode>
                <c:ptCount val="241"/>
                <c:pt idx="0">
                  <c:v>4184</c:v>
                </c:pt>
                <c:pt idx="1">
                  <c:v>4185</c:v>
                </c:pt>
                <c:pt idx="2">
                  <c:v>4186</c:v>
                </c:pt>
                <c:pt idx="3">
                  <c:v>4187</c:v>
                </c:pt>
                <c:pt idx="4">
                  <c:v>4188</c:v>
                </c:pt>
                <c:pt idx="5">
                  <c:v>4189</c:v>
                </c:pt>
                <c:pt idx="6">
                  <c:v>4190</c:v>
                </c:pt>
                <c:pt idx="7">
                  <c:v>4191</c:v>
                </c:pt>
                <c:pt idx="8">
                  <c:v>4192</c:v>
                </c:pt>
                <c:pt idx="9">
                  <c:v>4193</c:v>
                </c:pt>
                <c:pt idx="10">
                  <c:v>4194</c:v>
                </c:pt>
                <c:pt idx="11">
                  <c:v>4195</c:v>
                </c:pt>
                <c:pt idx="12">
                  <c:v>4196</c:v>
                </c:pt>
                <c:pt idx="13">
                  <c:v>4197</c:v>
                </c:pt>
                <c:pt idx="14">
                  <c:v>4198</c:v>
                </c:pt>
                <c:pt idx="15">
                  <c:v>4199</c:v>
                </c:pt>
                <c:pt idx="16">
                  <c:v>4200</c:v>
                </c:pt>
                <c:pt idx="17">
                  <c:v>4201</c:v>
                </c:pt>
                <c:pt idx="18">
                  <c:v>4202</c:v>
                </c:pt>
                <c:pt idx="19">
                  <c:v>4203</c:v>
                </c:pt>
                <c:pt idx="20">
                  <c:v>4204</c:v>
                </c:pt>
                <c:pt idx="21">
                  <c:v>4205</c:v>
                </c:pt>
                <c:pt idx="22">
                  <c:v>4206</c:v>
                </c:pt>
                <c:pt idx="23">
                  <c:v>4207</c:v>
                </c:pt>
                <c:pt idx="24">
                  <c:v>4208</c:v>
                </c:pt>
                <c:pt idx="25">
                  <c:v>4209</c:v>
                </c:pt>
                <c:pt idx="26">
                  <c:v>4210</c:v>
                </c:pt>
                <c:pt idx="27">
                  <c:v>4211</c:v>
                </c:pt>
                <c:pt idx="28">
                  <c:v>4212</c:v>
                </c:pt>
                <c:pt idx="29">
                  <c:v>4213</c:v>
                </c:pt>
                <c:pt idx="30">
                  <c:v>4214</c:v>
                </c:pt>
                <c:pt idx="31">
                  <c:v>4215</c:v>
                </c:pt>
                <c:pt idx="32">
                  <c:v>4216</c:v>
                </c:pt>
                <c:pt idx="33">
                  <c:v>4217</c:v>
                </c:pt>
                <c:pt idx="34">
                  <c:v>4218</c:v>
                </c:pt>
                <c:pt idx="35">
                  <c:v>4219</c:v>
                </c:pt>
                <c:pt idx="36">
                  <c:v>4220</c:v>
                </c:pt>
                <c:pt idx="37">
                  <c:v>4221</c:v>
                </c:pt>
                <c:pt idx="38">
                  <c:v>4222</c:v>
                </c:pt>
                <c:pt idx="39">
                  <c:v>4223</c:v>
                </c:pt>
                <c:pt idx="40">
                  <c:v>4224</c:v>
                </c:pt>
                <c:pt idx="41">
                  <c:v>4225</c:v>
                </c:pt>
                <c:pt idx="42">
                  <c:v>4226</c:v>
                </c:pt>
                <c:pt idx="43">
                  <c:v>4227</c:v>
                </c:pt>
                <c:pt idx="44">
                  <c:v>4228</c:v>
                </c:pt>
                <c:pt idx="45">
                  <c:v>4229</c:v>
                </c:pt>
                <c:pt idx="46">
                  <c:v>4230</c:v>
                </c:pt>
                <c:pt idx="47">
                  <c:v>4231</c:v>
                </c:pt>
                <c:pt idx="48">
                  <c:v>4232</c:v>
                </c:pt>
                <c:pt idx="49">
                  <c:v>4233</c:v>
                </c:pt>
                <c:pt idx="50">
                  <c:v>4234</c:v>
                </c:pt>
                <c:pt idx="51">
                  <c:v>4235</c:v>
                </c:pt>
                <c:pt idx="52">
                  <c:v>4236</c:v>
                </c:pt>
                <c:pt idx="53">
                  <c:v>4237</c:v>
                </c:pt>
                <c:pt idx="54">
                  <c:v>4238</c:v>
                </c:pt>
                <c:pt idx="55">
                  <c:v>4239</c:v>
                </c:pt>
                <c:pt idx="56">
                  <c:v>4240</c:v>
                </c:pt>
                <c:pt idx="57">
                  <c:v>4241</c:v>
                </c:pt>
                <c:pt idx="58">
                  <c:v>4242</c:v>
                </c:pt>
                <c:pt idx="59">
                  <c:v>4243</c:v>
                </c:pt>
                <c:pt idx="60">
                  <c:v>4244</c:v>
                </c:pt>
                <c:pt idx="61">
                  <c:v>4245</c:v>
                </c:pt>
                <c:pt idx="62">
                  <c:v>4246</c:v>
                </c:pt>
                <c:pt idx="63">
                  <c:v>4247</c:v>
                </c:pt>
                <c:pt idx="64">
                  <c:v>4248</c:v>
                </c:pt>
                <c:pt idx="65">
                  <c:v>4249</c:v>
                </c:pt>
                <c:pt idx="66">
                  <c:v>4250</c:v>
                </c:pt>
                <c:pt idx="67">
                  <c:v>4251</c:v>
                </c:pt>
                <c:pt idx="68">
                  <c:v>4252</c:v>
                </c:pt>
                <c:pt idx="69">
                  <c:v>4253</c:v>
                </c:pt>
                <c:pt idx="70">
                  <c:v>4254</c:v>
                </c:pt>
                <c:pt idx="71">
                  <c:v>4255</c:v>
                </c:pt>
                <c:pt idx="72">
                  <c:v>4256</c:v>
                </c:pt>
                <c:pt idx="73">
                  <c:v>4257</c:v>
                </c:pt>
                <c:pt idx="74">
                  <c:v>4258</c:v>
                </c:pt>
                <c:pt idx="75">
                  <c:v>4259</c:v>
                </c:pt>
                <c:pt idx="76">
                  <c:v>4260</c:v>
                </c:pt>
                <c:pt idx="77">
                  <c:v>4261</c:v>
                </c:pt>
                <c:pt idx="78">
                  <c:v>4262</c:v>
                </c:pt>
                <c:pt idx="79">
                  <c:v>4263</c:v>
                </c:pt>
                <c:pt idx="80">
                  <c:v>4264</c:v>
                </c:pt>
                <c:pt idx="81">
                  <c:v>4265</c:v>
                </c:pt>
                <c:pt idx="82">
                  <c:v>4266</c:v>
                </c:pt>
                <c:pt idx="83">
                  <c:v>4267</c:v>
                </c:pt>
                <c:pt idx="84">
                  <c:v>4268</c:v>
                </c:pt>
                <c:pt idx="85">
                  <c:v>4269</c:v>
                </c:pt>
                <c:pt idx="86">
                  <c:v>4270</c:v>
                </c:pt>
                <c:pt idx="87">
                  <c:v>4271</c:v>
                </c:pt>
                <c:pt idx="88">
                  <c:v>4272</c:v>
                </c:pt>
                <c:pt idx="89">
                  <c:v>4273</c:v>
                </c:pt>
                <c:pt idx="90">
                  <c:v>4274</c:v>
                </c:pt>
                <c:pt idx="91">
                  <c:v>4275</c:v>
                </c:pt>
                <c:pt idx="92">
                  <c:v>4276</c:v>
                </c:pt>
                <c:pt idx="93">
                  <c:v>4277</c:v>
                </c:pt>
                <c:pt idx="94">
                  <c:v>4278</c:v>
                </c:pt>
                <c:pt idx="95">
                  <c:v>4279</c:v>
                </c:pt>
                <c:pt idx="96">
                  <c:v>4280</c:v>
                </c:pt>
                <c:pt idx="97">
                  <c:v>4281</c:v>
                </c:pt>
                <c:pt idx="98">
                  <c:v>4282</c:v>
                </c:pt>
                <c:pt idx="99">
                  <c:v>4283</c:v>
                </c:pt>
                <c:pt idx="100">
                  <c:v>4284</c:v>
                </c:pt>
                <c:pt idx="101">
                  <c:v>4285</c:v>
                </c:pt>
                <c:pt idx="102">
                  <c:v>4286</c:v>
                </c:pt>
                <c:pt idx="103">
                  <c:v>4287</c:v>
                </c:pt>
                <c:pt idx="104">
                  <c:v>4288</c:v>
                </c:pt>
                <c:pt idx="105">
                  <c:v>4289</c:v>
                </c:pt>
                <c:pt idx="106">
                  <c:v>4290</c:v>
                </c:pt>
                <c:pt idx="107">
                  <c:v>4291</c:v>
                </c:pt>
                <c:pt idx="108">
                  <c:v>4292</c:v>
                </c:pt>
                <c:pt idx="109">
                  <c:v>4293</c:v>
                </c:pt>
                <c:pt idx="110">
                  <c:v>4294</c:v>
                </c:pt>
                <c:pt idx="111">
                  <c:v>4295</c:v>
                </c:pt>
                <c:pt idx="112">
                  <c:v>4296</c:v>
                </c:pt>
                <c:pt idx="113">
                  <c:v>4297</c:v>
                </c:pt>
                <c:pt idx="114">
                  <c:v>4298</c:v>
                </c:pt>
                <c:pt idx="115">
                  <c:v>4299</c:v>
                </c:pt>
                <c:pt idx="116">
                  <c:v>4300</c:v>
                </c:pt>
                <c:pt idx="117">
                  <c:v>4301</c:v>
                </c:pt>
                <c:pt idx="118">
                  <c:v>4302</c:v>
                </c:pt>
                <c:pt idx="119">
                  <c:v>4303</c:v>
                </c:pt>
                <c:pt idx="120">
                  <c:v>4304</c:v>
                </c:pt>
                <c:pt idx="121">
                  <c:v>4305</c:v>
                </c:pt>
                <c:pt idx="122">
                  <c:v>4306</c:v>
                </c:pt>
                <c:pt idx="123">
                  <c:v>4307</c:v>
                </c:pt>
                <c:pt idx="124">
                  <c:v>4308</c:v>
                </c:pt>
                <c:pt idx="125">
                  <c:v>4309</c:v>
                </c:pt>
                <c:pt idx="126">
                  <c:v>4310</c:v>
                </c:pt>
                <c:pt idx="127">
                  <c:v>4311</c:v>
                </c:pt>
                <c:pt idx="128">
                  <c:v>4312</c:v>
                </c:pt>
                <c:pt idx="129">
                  <c:v>4313</c:v>
                </c:pt>
                <c:pt idx="130">
                  <c:v>4314</c:v>
                </c:pt>
                <c:pt idx="131">
                  <c:v>4315</c:v>
                </c:pt>
                <c:pt idx="132">
                  <c:v>4316</c:v>
                </c:pt>
                <c:pt idx="133">
                  <c:v>4317</c:v>
                </c:pt>
                <c:pt idx="134">
                  <c:v>4318</c:v>
                </c:pt>
                <c:pt idx="135">
                  <c:v>4319</c:v>
                </c:pt>
                <c:pt idx="136">
                  <c:v>4320</c:v>
                </c:pt>
                <c:pt idx="137">
                  <c:v>4321</c:v>
                </c:pt>
                <c:pt idx="138">
                  <c:v>4322</c:v>
                </c:pt>
                <c:pt idx="139">
                  <c:v>4323</c:v>
                </c:pt>
                <c:pt idx="140">
                  <c:v>4324</c:v>
                </c:pt>
                <c:pt idx="141">
                  <c:v>4325</c:v>
                </c:pt>
                <c:pt idx="142">
                  <c:v>4326</c:v>
                </c:pt>
                <c:pt idx="143">
                  <c:v>4327</c:v>
                </c:pt>
                <c:pt idx="144">
                  <c:v>4328</c:v>
                </c:pt>
                <c:pt idx="145">
                  <c:v>4329</c:v>
                </c:pt>
                <c:pt idx="146">
                  <c:v>4330</c:v>
                </c:pt>
                <c:pt idx="147">
                  <c:v>4331</c:v>
                </c:pt>
                <c:pt idx="148">
                  <c:v>4332</c:v>
                </c:pt>
                <c:pt idx="149">
                  <c:v>4333</c:v>
                </c:pt>
                <c:pt idx="150">
                  <c:v>4334</c:v>
                </c:pt>
                <c:pt idx="151">
                  <c:v>4335</c:v>
                </c:pt>
                <c:pt idx="152">
                  <c:v>4336</c:v>
                </c:pt>
                <c:pt idx="153">
                  <c:v>4337</c:v>
                </c:pt>
                <c:pt idx="154">
                  <c:v>4338</c:v>
                </c:pt>
                <c:pt idx="155">
                  <c:v>4339</c:v>
                </c:pt>
                <c:pt idx="156">
                  <c:v>4340</c:v>
                </c:pt>
                <c:pt idx="157">
                  <c:v>4341</c:v>
                </c:pt>
                <c:pt idx="158">
                  <c:v>4342</c:v>
                </c:pt>
                <c:pt idx="159">
                  <c:v>4343</c:v>
                </c:pt>
                <c:pt idx="160">
                  <c:v>4344</c:v>
                </c:pt>
                <c:pt idx="161">
                  <c:v>4345</c:v>
                </c:pt>
                <c:pt idx="162">
                  <c:v>4346</c:v>
                </c:pt>
                <c:pt idx="163">
                  <c:v>4347</c:v>
                </c:pt>
                <c:pt idx="164">
                  <c:v>4348</c:v>
                </c:pt>
                <c:pt idx="165">
                  <c:v>4349</c:v>
                </c:pt>
                <c:pt idx="166">
                  <c:v>4350</c:v>
                </c:pt>
                <c:pt idx="167">
                  <c:v>4351</c:v>
                </c:pt>
                <c:pt idx="168">
                  <c:v>4352</c:v>
                </c:pt>
                <c:pt idx="169">
                  <c:v>4353</c:v>
                </c:pt>
                <c:pt idx="170">
                  <c:v>4354</c:v>
                </c:pt>
                <c:pt idx="171">
                  <c:v>4355</c:v>
                </c:pt>
                <c:pt idx="172">
                  <c:v>4356</c:v>
                </c:pt>
                <c:pt idx="173">
                  <c:v>4357</c:v>
                </c:pt>
                <c:pt idx="174">
                  <c:v>4358</c:v>
                </c:pt>
                <c:pt idx="175">
                  <c:v>4359</c:v>
                </c:pt>
                <c:pt idx="176">
                  <c:v>4360</c:v>
                </c:pt>
                <c:pt idx="177">
                  <c:v>4361</c:v>
                </c:pt>
                <c:pt idx="178">
                  <c:v>4362</c:v>
                </c:pt>
                <c:pt idx="179">
                  <c:v>4363</c:v>
                </c:pt>
                <c:pt idx="180">
                  <c:v>4364</c:v>
                </c:pt>
                <c:pt idx="181">
                  <c:v>4365</c:v>
                </c:pt>
                <c:pt idx="182">
                  <c:v>4366</c:v>
                </c:pt>
                <c:pt idx="183">
                  <c:v>4367</c:v>
                </c:pt>
                <c:pt idx="184">
                  <c:v>4368</c:v>
                </c:pt>
                <c:pt idx="185">
                  <c:v>4369</c:v>
                </c:pt>
                <c:pt idx="186">
                  <c:v>4370</c:v>
                </c:pt>
                <c:pt idx="187">
                  <c:v>4371</c:v>
                </c:pt>
                <c:pt idx="188">
                  <c:v>4372</c:v>
                </c:pt>
                <c:pt idx="189">
                  <c:v>4373</c:v>
                </c:pt>
                <c:pt idx="190">
                  <c:v>4374</c:v>
                </c:pt>
                <c:pt idx="191">
                  <c:v>4375</c:v>
                </c:pt>
                <c:pt idx="192">
                  <c:v>4376</c:v>
                </c:pt>
                <c:pt idx="193">
                  <c:v>4377</c:v>
                </c:pt>
                <c:pt idx="194">
                  <c:v>4378</c:v>
                </c:pt>
                <c:pt idx="195">
                  <c:v>4379</c:v>
                </c:pt>
                <c:pt idx="196">
                  <c:v>4380</c:v>
                </c:pt>
                <c:pt idx="197">
                  <c:v>4381</c:v>
                </c:pt>
                <c:pt idx="198">
                  <c:v>4382</c:v>
                </c:pt>
                <c:pt idx="199">
                  <c:v>4383</c:v>
                </c:pt>
                <c:pt idx="200">
                  <c:v>4384</c:v>
                </c:pt>
                <c:pt idx="201">
                  <c:v>4385</c:v>
                </c:pt>
                <c:pt idx="202">
                  <c:v>4386</c:v>
                </c:pt>
                <c:pt idx="203">
                  <c:v>4387</c:v>
                </c:pt>
                <c:pt idx="204">
                  <c:v>4388</c:v>
                </c:pt>
                <c:pt idx="205">
                  <c:v>4389</c:v>
                </c:pt>
                <c:pt idx="206">
                  <c:v>4390</c:v>
                </c:pt>
                <c:pt idx="207">
                  <c:v>4391</c:v>
                </c:pt>
                <c:pt idx="208">
                  <c:v>4392</c:v>
                </c:pt>
                <c:pt idx="209">
                  <c:v>4393</c:v>
                </c:pt>
                <c:pt idx="210">
                  <c:v>4394</c:v>
                </c:pt>
                <c:pt idx="211">
                  <c:v>4395</c:v>
                </c:pt>
                <c:pt idx="212">
                  <c:v>4396</c:v>
                </c:pt>
                <c:pt idx="213">
                  <c:v>4397</c:v>
                </c:pt>
                <c:pt idx="214">
                  <c:v>4398</c:v>
                </c:pt>
                <c:pt idx="215">
                  <c:v>4399</c:v>
                </c:pt>
                <c:pt idx="216">
                  <c:v>4400</c:v>
                </c:pt>
                <c:pt idx="217">
                  <c:v>4401</c:v>
                </c:pt>
                <c:pt idx="218">
                  <c:v>4402</c:v>
                </c:pt>
                <c:pt idx="219">
                  <c:v>4403</c:v>
                </c:pt>
                <c:pt idx="220">
                  <c:v>4404</c:v>
                </c:pt>
                <c:pt idx="221">
                  <c:v>4405</c:v>
                </c:pt>
                <c:pt idx="222">
                  <c:v>4406</c:v>
                </c:pt>
                <c:pt idx="223">
                  <c:v>4407</c:v>
                </c:pt>
                <c:pt idx="224">
                  <c:v>4408</c:v>
                </c:pt>
                <c:pt idx="225">
                  <c:v>4409</c:v>
                </c:pt>
                <c:pt idx="226">
                  <c:v>4410</c:v>
                </c:pt>
                <c:pt idx="227">
                  <c:v>4411</c:v>
                </c:pt>
                <c:pt idx="228">
                  <c:v>4412</c:v>
                </c:pt>
                <c:pt idx="229">
                  <c:v>4413</c:v>
                </c:pt>
                <c:pt idx="230">
                  <c:v>4414</c:v>
                </c:pt>
                <c:pt idx="231">
                  <c:v>4415</c:v>
                </c:pt>
                <c:pt idx="232">
                  <c:v>4416</c:v>
                </c:pt>
                <c:pt idx="233">
                  <c:v>4417</c:v>
                </c:pt>
                <c:pt idx="234">
                  <c:v>4418</c:v>
                </c:pt>
                <c:pt idx="235">
                  <c:v>4419</c:v>
                </c:pt>
                <c:pt idx="236">
                  <c:v>4420</c:v>
                </c:pt>
                <c:pt idx="237">
                  <c:v>4421</c:v>
                </c:pt>
                <c:pt idx="238">
                  <c:v>4422</c:v>
                </c:pt>
                <c:pt idx="239">
                  <c:v>4423</c:v>
                </c:pt>
                <c:pt idx="240">
                  <c:v>4424</c:v>
                </c:pt>
              </c:numCache>
            </c:numRef>
          </c:xVal>
          <c:yVal>
            <c:numRef>
              <c:f>Graph!$B$4186:$B$4424</c:f>
              <c:numCache>
                <c:formatCode>General</c:formatCode>
                <c:ptCount val="239"/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4A-49DC-A779-1F5881C69C7F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Graph!$A$4185:$A$4425</c:f>
              <c:numCache>
                <c:formatCode>General</c:formatCode>
                <c:ptCount val="241"/>
                <c:pt idx="0">
                  <c:v>4184</c:v>
                </c:pt>
                <c:pt idx="1">
                  <c:v>4185</c:v>
                </c:pt>
                <c:pt idx="2">
                  <c:v>4186</c:v>
                </c:pt>
                <c:pt idx="3">
                  <c:v>4187</c:v>
                </c:pt>
                <c:pt idx="4">
                  <c:v>4188</c:v>
                </c:pt>
                <c:pt idx="5">
                  <c:v>4189</c:v>
                </c:pt>
                <c:pt idx="6">
                  <c:v>4190</c:v>
                </c:pt>
                <c:pt idx="7">
                  <c:v>4191</c:v>
                </c:pt>
                <c:pt idx="8">
                  <c:v>4192</c:v>
                </c:pt>
                <c:pt idx="9">
                  <c:v>4193</c:v>
                </c:pt>
                <c:pt idx="10">
                  <c:v>4194</c:v>
                </c:pt>
                <c:pt idx="11">
                  <c:v>4195</c:v>
                </c:pt>
                <c:pt idx="12">
                  <c:v>4196</c:v>
                </c:pt>
                <c:pt idx="13">
                  <c:v>4197</c:v>
                </c:pt>
                <c:pt idx="14">
                  <c:v>4198</c:v>
                </c:pt>
                <c:pt idx="15">
                  <c:v>4199</c:v>
                </c:pt>
                <c:pt idx="16">
                  <c:v>4200</c:v>
                </c:pt>
                <c:pt idx="17">
                  <c:v>4201</c:v>
                </c:pt>
                <c:pt idx="18">
                  <c:v>4202</c:v>
                </c:pt>
                <c:pt idx="19">
                  <c:v>4203</c:v>
                </c:pt>
                <c:pt idx="20">
                  <c:v>4204</c:v>
                </c:pt>
                <c:pt idx="21">
                  <c:v>4205</c:v>
                </c:pt>
                <c:pt idx="22">
                  <c:v>4206</c:v>
                </c:pt>
                <c:pt idx="23">
                  <c:v>4207</c:v>
                </c:pt>
                <c:pt idx="24">
                  <c:v>4208</c:v>
                </c:pt>
                <c:pt idx="25">
                  <c:v>4209</c:v>
                </c:pt>
                <c:pt idx="26">
                  <c:v>4210</c:v>
                </c:pt>
                <c:pt idx="27">
                  <c:v>4211</c:v>
                </c:pt>
                <c:pt idx="28">
                  <c:v>4212</c:v>
                </c:pt>
                <c:pt idx="29">
                  <c:v>4213</c:v>
                </c:pt>
                <c:pt idx="30">
                  <c:v>4214</c:v>
                </c:pt>
                <c:pt idx="31">
                  <c:v>4215</c:v>
                </c:pt>
                <c:pt idx="32">
                  <c:v>4216</c:v>
                </c:pt>
                <c:pt idx="33">
                  <c:v>4217</c:v>
                </c:pt>
                <c:pt idx="34">
                  <c:v>4218</c:v>
                </c:pt>
                <c:pt idx="35">
                  <c:v>4219</c:v>
                </c:pt>
                <c:pt idx="36">
                  <c:v>4220</c:v>
                </c:pt>
                <c:pt idx="37">
                  <c:v>4221</c:v>
                </c:pt>
                <c:pt idx="38">
                  <c:v>4222</c:v>
                </c:pt>
                <c:pt idx="39">
                  <c:v>4223</c:v>
                </c:pt>
                <c:pt idx="40">
                  <c:v>4224</c:v>
                </c:pt>
                <c:pt idx="41">
                  <c:v>4225</c:v>
                </c:pt>
                <c:pt idx="42">
                  <c:v>4226</c:v>
                </c:pt>
                <c:pt idx="43">
                  <c:v>4227</c:v>
                </c:pt>
                <c:pt idx="44">
                  <c:v>4228</c:v>
                </c:pt>
                <c:pt idx="45">
                  <c:v>4229</c:v>
                </c:pt>
                <c:pt idx="46">
                  <c:v>4230</c:v>
                </c:pt>
                <c:pt idx="47">
                  <c:v>4231</c:v>
                </c:pt>
                <c:pt idx="48">
                  <c:v>4232</c:v>
                </c:pt>
                <c:pt idx="49">
                  <c:v>4233</c:v>
                </c:pt>
                <c:pt idx="50">
                  <c:v>4234</c:v>
                </c:pt>
                <c:pt idx="51">
                  <c:v>4235</c:v>
                </c:pt>
                <c:pt idx="52">
                  <c:v>4236</c:v>
                </c:pt>
                <c:pt idx="53">
                  <c:v>4237</c:v>
                </c:pt>
                <c:pt idx="54">
                  <c:v>4238</c:v>
                </c:pt>
                <c:pt idx="55">
                  <c:v>4239</c:v>
                </c:pt>
                <c:pt idx="56">
                  <c:v>4240</c:v>
                </c:pt>
                <c:pt idx="57">
                  <c:v>4241</c:v>
                </c:pt>
                <c:pt idx="58">
                  <c:v>4242</c:v>
                </c:pt>
                <c:pt idx="59">
                  <c:v>4243</c:v>
                </c:pt>
                <c:pt idx="60">
                  <c:v>4244</c:v>
                </c:pt>
                <c:pt idx="61">
                  <c:v>4245</c:v>
                </c:pt>
                <c:pt idx="62">
                  <c:v>4246</c:v>
                </c:pt>
                <c:pt idx="63">
                  <c:v>4247</c:v>
                </c:pt>
                <c:pt idx="64">
                  <c:v>4248</c:v>
                </c:pt>
                <c:pt idx="65">
                  <c:v>4249</c:v>
                </c:pt>
                <c:pt idx="66">
                  <c:v>4250</c:v>
                </c:pt>
                <c:pt idx="67">
                  <c:v>4251</c:v>
                </c:pt>
                <c:pt idx="68">
                  <c:v>4252</c:v>
                </c:pt>
                <c:pt idx="69">
                  <c:v>4253</c:v>
                </c:pt>
                <c:pt idx="70">
                  <c:v>4254</c:v>
                </c:pt>
                <c:pt idx="71">
                  <c:v>4255</c:v>
                </c:pt>
                <c:pt idx="72">
                  <c:v>4256</c:v>
                </c:pt>
                <c:pt idx="73">
                  <c:v>4257</c:v>
                </c:pt>
                <c:pt idx="74">
                  <c:v>4258</c:v>
                </c:pt>
                <c:pt idx="75">
                  <c:v>4259</c:v>
                </c:pt>
                <c:pt idx="76">
                  <c:v>4260</c:v>
                </c:pt>
                <c:pt idx="77">
                  <c:v>4261</c:v>
                </c:pt>
                <c:pt idx="78">
                  <c:v>4262</c:v>
                </c:pt>
                <c:pt idx="79">
                  <c:v>4263</c:v>
                </c:pt>
                <c:pt idx="80">
                  <c:v>4264</c:v>
                </c:pt>
                <c:pt idx="81">
                  <c:v>4265</c:v>
                </c:pt>
                <c:pt idx="82">
                  <c:v>4266</c:v>
                </c:pt>
                <c:pt idx="83">
                  <c:v>4267</c:v>
                </c:pt>
                <c:pt idx="84">
                  <c:v>4268</c:v>
                </c:pt>
                <c:pt idx="85">
                  <c:v>4269</c:v>
                </c:pt>
                <c:pt idx="86">
                  <c:v>4270</c:v>
                </c:pt>
                <c:pt idx="87">
                  <c:v>4271</c:v>
                </c:pt>
                <c:pt idx="88">
                  <c:v>4272</c:v>
                </c:pt>
                <c:pt idx="89">
                  <c:v>4273</c:v>
                </c:pt>
                <c:pt idx="90">
                  <c:v>4274</c:v>
                </c:pt>
                <c:pt idx="91">
                  <c:v>4275</c:v>
                </c:pt>
                <c:pt idx="92">
                  <c:v>4276</c:v>
                </c:pt>
                <c:pt idx="93">
                  <c:v>4277</c:v>
                </c:pt>
                <c:pt idx="94">
                  <c:v>4278</c:v>
                </c:pt>
                <c:pt idx="95">
                  <c:v>4279</c:v>
                </c:pt>
                <c:pt idx="96">
                  <c:v>4280</c:v>
                </c:pt>
                <c:pt idx="97">
                  <c:v>4281</c:v>
                </c:pt>
                <c:pt idx="98">
                  <c:v>4282</c:v>
                </c:pt>
                <c:pt idx="99">
                  <c:v>4283</c:v>
                </c:pt>
                <c:pt idx="100">
                  <c:v>4284</c:v>
                </c:pt>
                <c:pt idx="101">
                  <c:v>4285</c:v>
                </c:pt>
                <c:pt idx="102">
                  <c:v>4286</c:v>
                </c:pt>
                <c:pt idx="103">
                  <c:v>4287</c:v>
                </c:pt>
                <c:pt idx="104">
                  <c:v>4288</c:v>
                </c:pt>
                <c:pt idx="105">
                  <c:v>4289</c:v>
                </c:pt>
                <c:pt idx="106">
                  <c:v>4290</c:v>
                </c:pt>
                <c:pt idx="107">
                  <c:v>4291</c:v>
                </c:pt>
                <c:pt idx="108">
                  <c:v>4292</c:v>
                </c:pt>
                <c:pt idx="109">
                  <c:v>4293</c:v>
                </c:pt>
                <c:pt idx="110">
                  <c:v>4294</c:v>
                </c:pt>
                <c:pt idx="111">
                  <c:v>4295</c:v>
                </c:pt>
                <c:pt idx="112">
                  <c:v>4296</c:v>
                </c:pt>
                <c:pt idx="113">
                  <c:v>4297</c:v>
                </c:pt>
                <c:pt idx="114">
                  <c:v>4298</c:v>
                </c:pt>
                <c:pt idx="115">
                  <c:v>4299</c:v>
                </c:pt>
                <c:pt idx="116">
                  <c:v>4300</c:v>
                </c:pt>
                <c:pt idx="117">
                  <c:v>4301</c:v>
                </c:pt>
                <c:pt idx="118">
                  <c:v>4302</c:v>
                </c:pt>
                <c:pt idx="119">
                  <c:v>4303</c:v>
                </c:pt>
                <c:pt idx="120">
                  <c:v>4304</c:v>
                </c:pt>
                <c:pt idx="121">
                  <c:v>4305</c:v>
                </c:pt>
                <c:pt idx="122">
                  <c:v>4306</c:v>
                </c:pt>
                <c:pt idx="123">
                  <c:v>4307</c:v>
                </c:pt>
                <c:pt idx="124">
                  <c:v>4308</c:v>
                </c:pt>
                <c:pt idx="125">
                  <c:v>4309</c:v>
                </c:pt>
                <c:pt idx="126">
                  <c:v>4310</c:v>
                </c:pt>
                <c:pt idx="127">
                  <c:v>4311</c:v>
                </c:pt>
                <c:pt idx="128">
                  <c:v>4312</c:v>
                </c:pt>
                <c:pt idx="129">
                  <c:v>4313</c:v>
                </c:pt>
                <c:pt idx="130">
                  <c:v>4314</c:v>
                </c:pt>
                <c:pt idx="131">
                  <c:v>4315</c:v>
                </c:pt>
                <c:pt idx="132">
                  <c:v>4316</c:v>
                </c:pt>
                <c:pt idx="133">
                  <c:v>4317</c:v>
                </c:pt>
                <c:pt idx="134">
                  <c:v>4318</c:v>
                </c:pt>
                <c:pt idx="135">
                  <c:v>4319</c:v>
                </c:pt>
                <c:pt idx="136">
                  <c:v>4320</c:v>
                </c:pt>
                <c:pt idx="137">
                  <c:v>4321</c:v>
                </c:pt>
                <c:pt idx="138">
                  <c:v>4322</c:v>
                </c:pt>
                <c:pt idx="139">
                  <c:v>4323</c:v>
                </c:pt>
                <c:pt idx="140">
                  <c:v>4324</c:v>
                </c:pt>
                <c:pt idx="141">
                  <c:v>4325</c:v>
                </c:pt>
                <c:pt idx="142">
                  <c:v>4326</c:v>
                </c:pt>
                <c:pt idx="143">
                  <c:v>4327</c:v>
                </c:pt>
                <c:pt idx="144">
                  <c:v>4328</c:v>
                </c:pt>
                <c:pt idx="145">
                  <c:v>4329</c:v>
                </c:pt>
                <c:pt idx="146">
                  <c:v>4330</c:v>
                </c:pt>
                <c:pt idx="147">
                  <c:v>4331</c:v>
                </c:pt>
                <c:pt idx="148">
                  <c:v>4332</c:v>
                </c:pt>
                <c:pt idx="149">
                  <c:v>4333</c:v>
                </c:pt>
                <c:pt idx="150">
                  <c:v>4334</c:v>
                </c:pt>
                <c:pt idx="151">
                  <c:v>4335</c:v>
                </c:pt>
                <c:pt idx="152">
                  <c:v>4336</c:v>
                </c:pt>
                <c:pt idx="153">
                  <c:v>4337</c:v>
                </c:pt>
                <c:pt idx="154">
                  <c:v>4338</c:v>
                </c:pt>
                <c:pt idx="155">
                  <c:v>4339</c:v>
                </c:pt>
                <c:pt idx="156">
                  <c:v>4340</c:v>
                </c:pt>
                <c:pt idx="157">
                  <c:v>4341</c:v>
                </c:pt>
                <c:pt idx="158">
                  <c:v>4342</c:v>
                </c:pt>
                <c:pt idx="159">
                  <c:v>4343</c:v>
                </c:pt>
                <c:pt idx="160">
                  <c:v>4344</c:v>
                </c:pt>
                <c:pt idx="161">
                  <c:v>4345</c:v>
                </c:pt>
                <c:pt idx="162">
                  <c:v>4346</c:v>
                </c:pt>
                <c:pt idx="163">
                  <c:v>4347</c:v>
                </c:pt>
                <c:pt idx="164">
                  <c:v>4348</c:v>
                </c:pt>
                <c:pt idx="165">
                  <c:v>4349</c:v>
                </c:pt>
                <c:pt idx="166">
                  <c:v>4350</c:v>
                </c:pt>
                <c:pt idx="167">
                  <c:v>4351</c:v>
                </c:pt>
                <c:pt idx="168">
                  <c:v>4352</c:v>
                </c:pt>
                <c:pt idx="169">
                  <c:v>4353</c:v>
                </c:pt>
                <c:pt idx="170">
                  <c:v>4354</c:v>
                </c:pt>
                <c:pt idx="171">
                  <c:v>4355</c:v>
                </c:pt>
                <c:pt idx="172">
                  <c:v>4356</c:v>
                </c:pt>
                <c:pt idx="173">
                  <c:v>4357</c:v>
                </c:pt>
                <c:pt idx="174">
                  <c:v>4358</c:v>
                </c:pt>
                <c:pt idx="175">
                  <c:v>4359</c:v>
                </c:pt>
                <c:pt idx="176">
                  <c:v>4360</c:v>
                </c:pt>
                <c:pt idx="177">
                  <c:v>4361</c:v>
                </c:pt>
                <c:pt idx="178">
                  <c:v>4362</c:v>
                </c:pt>
                <c:pt idx="179">
                  <c:v>4363</c:v>
                </c:pt>
                <c:pt idx="180">
                  <c:v>4364</c:v>
                </c:pt>
                <c:pt idx="181">
                  <c:v>4365</c:v>
                </c:pt>
                <c:pt idx="182">
                  <c:v>4366</c:v>
                </c:pt>
                <c:pt idx="183">
                  <c:v>4367</c:v>
                </c:pt>
                <c:pt idx="184">
                  <c:v>4368</c:v>
                </c:pt>
                <c:pt idx="185">
                  <c:v>4369</c:v>
                </c:pt>
                <c:pt idx="186">
                  <c:v>4370</c:v>
                </c:pt>
                <c:pt idx="187">
                  <c:v>4371</c:v>
                </c:pt>
                <c:pt idx="188">
                  <c:v>4372</c:v>
                </c:pt>
                <c:pt idx="189">
                  <c:v>4373</c:v>
                </c:pt>
                <c:pt idx="190">
                  <c:v>4374</c:v>
                </c:pt>
                <c:pt idx="191">
                  <c:v>4375</c:v>
                </c:pt>
                <c:pt idx="192">
                  <c:v>4376</c:v>
                </c:pt>
                <c:pt idx="193">
                  <c:v>4377</c:v>
                </c:pt>
                <c:pt idx="194">
                  <c:v>4378</c:v>
                </c:pt>
                <c:pt idx="195">
                  <c:v>4379</c:v>
                </c:pt>
                <c:pt idx="196">
                  <c:v>4380</c:v>
                </c:pt>
                <c:pt idx="197">
                  <c:v>4381</c:v>
                </c:pt>
                <c:pt idx="198">
                  <c:v>4382</c:v>
                </c:pt>
                <c:pt idx="199">
                  <c:v>4383</c:v>
                </c:pt>
                <c:pt idx="200">
                  <c:v>4384</c:v>
                </c:pt>
                <c:pt idx="201">
                  <c:v>4385</c:v>
                </c:pt>
                <c:pt idx="202">
                  <c:v>4386</c:v>
                </c:pt>
                <c:pt idx="203">
                  <c:v>4387</c:v>
                </c:pt>
                <c:pt idx="204">
                  <c:v>4388</c:v>
                </c:pt>
                <c:pt idx="205">
                  <c:v>4389</c:v>
                </c:pt>
                <c:pt idx="206">
                  <c:v>4390</c:v>
                </c:pt>
                <c:pt idx="207">
                  <c:v>4391</c:v>
                </c:pt>
                <c:pt idx="208">
                  <c:v>4392</c:v>
                </c:pt>
                <c:pt idx="209">
                  <c:v>4393</c:v>
                </c:pt>
                <c:pt idx="210">
                  <c:v>4394</c:v>
                </c:pt>
                <c:pt idx="211">
                  <c:v>4395</c:v>
                </c:pt>
                <c:pt idx="212">
                  <c:v>4396</c:v>
                </c:pt>
                <c:pt idx="213">
                  <c:v>4397</c:v>
                </c:pt>
                <c:pt idx="214">
                  <c:v>4398</c:v>
                </c:pt>
                <c:pt idx="215">
                  <c:v>4399</c:v>
                </c:pt>
                <c:pt idx="216">
                  <c:v>4400</c:v>
                </c:pt>
                <c:pt idx="217">
                  <c:v>4401</c:v>
                </c:pt>
                <c:pt idx="218">
                  <c:v>4402</c:v>
                </c:pt>
                <c:pt idx="219">
                  <c:v>4403</c:v>
                </c:pt>
                <c:pt idx="220">
                  <c:v>4404</c:v>
                </c:pt>
                <c:pt idx="221">
                  <c:v>4405</c:v>
                </c:pt>
                <c:pt idx="222">
                  <c:v>4406</c:v>
                </c:pt>
                <c:pt idx="223">
                  <c:v>4407</c:v>
                </c:pt>
                <c:pt idx="224">
                  <c:v>4408</c:v>
                </c:pt>
                <c:pt idx="225">
                  <c:v>4409</c:v>
                </c:pt>
                <c:pt idx="226">
                  <c:v>4410</c:v>
                </c:pt>
                <c:pt idx="227">
                  <c:v>4411</c:v>
                </c:pt>
                <c:pt idx="228">
                  <c:v>4412</c:v>
                </c:pt>
                <c:pt idx="229">
                  <c:v>4413</c:v>
                </c:pt>
                <c:pt idx="230">
                  <c:v>4414</c:v>
                </c:pt>
                <c:pt idx="231">
                  <c:v>4415</c:v>
                </c:pt>
                <c:pt idx="232">
                  <c:v>4416</c:v>
                </c:pt>
                <c:pt idx="233">
                  <c:v>4417</c:v>
                </c:pt>
                <c:pt idx="234">
                  <c:v>4418</c:v>
                </c:pt>
                <c:pt idx="235">
                  <c:v>4419</c:v>
                </c:pt>
                <c:pt idx="236">
                  <c:v>4420</c:v>
                </c:pt>
                <c:pt idx="237">
                  <c:v>4421</c:v>
                </c:pt>
                <c:pt idx="238">
                  <c:v>4422</c:v>
                </c:pt>
                <c:pt idx="239">
                  <c:v>4423</c:v>
                </c:pt>
                <c:pt idx="240">
                  <c:v>4424</c:v>
                </c:pt>
              </c:numCache>
            </c:numRef>
          </c:xVal>
          <c:yVal>
            <c:numRef>
              <c:f>Graph!$C$4186:$C$4424</c:f>
              <c:numCache>
                <c:formatCode>General</c:formatCode>
                <c:ptCount val="239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4A-49DC-A779-1F5881C69C7F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Graph!$A$4185:$A$4425</c:f>
              <c:numCache>
                <c:formatCode>General</c:formatCode>
                <c:ptCount val="241"/>
                <c:pt idx="0">
                  <c:v>4184</c:v>
                </c:pt>
                <c:pt idx="1">
                  <c:v>4185</c:v>
                </c:pt>
                <c:pt idx="2">
                  <c:v>4186</c:v>
                </c:pt>
                <c:pt idx="3">
                  <c:v>4187</c:v>
                </c:pt>
                <c:pt idx="4">
                  <c:v>4188</c:v>
                </c:pt>
                <c:pt idx="5">
                  <c:v>4189</c:v>
                </c:pt>
                <c:pt idx="6">
                  <c:v>4190</c:v>
                </c:pt>
                <c:pt idx="7">
                  <c:v>4191</c:v>
                </c:pt>
                <c:pt idx="8">
                  <c:v>4192</c:v>
                </c:pt>
                <c:pt idx="9">
                  <c:v>4193</c:v>
                </c:pt>
                <c:pt idx="10">
                  <c:v>4194</c:v>
                </c:pt>
                <c:pt idx="11">
                  <c:v>4195</c:v>
                </c:pt>
                <c:pt idx="12">
                  <c:v>4196</c:v>
                </c:pt>
                <c:pt idx="13">
                  <c:v>4197</c:v>
                </c:pt>
                <c:pt idx="14">
                  <c:v>4198</c:v>
                </c:pt>
                <c:pt idx="15">
                  <c:v>4199</c:v>
                </c:pt>
                <c:pt idx="16">
                  <c:v>4200</c:v>
                </c:pt>
                <c:pt idx="17">
                  <c:v>4201</c:v>
                </c:pt>
                <c:pt idx="18">
                  <c:v>4202</c:v>
                </c:pt>
                <c:pt idx="19">
                  <c:v>4203</c:v>
                </c:pt>
                <c:pt idx="20">
                  <c:v>4204</c:v>
                </c:pt>
                <c:pt idx="21">
                  <c:v>4205</c:v>
                </c:pt>
                <c:pt idx="22">
                  <c:v>4206</c:v>
                </c:pt>
                <c:pt idx="23">
                  <c:v>4207</c:v>
                </c:pt>
                <c:pt idx="24">
                  <c:v>4208</c:v>
                </c:pt>
                <c:pt idx="25">
                  <c:v>4209</c:v>
                </c:pt>
                <c:pt idx="26">
                  <c:v>4210</c:v>
                </c:pt>
                <c:pt idx="27">
                  <c:v>4211</c:v>
                </c:pt>
                <c:pt idx="28">
                  <c:v>4212</c:v>
                </c:pt>
                <c:pt idx="29">
                  <c:v>4213</c:v>
                </c:pt>
                <c:pt idx="30">
                  <c:v>4214</c:v>
                </c:pt>
                <c:pt idx="31">
                  <c:v>4215</c:v>
                </c:pt>
                <c:pt idx="32">
                  <c:v>4216</c:v>
                </c:pt>
                <c:pt idx="33">
                  <c:v>4217</c:v>
                </c:pt>
                <c:pt idx="34">
                  <c:v>4218</c:v>
                </c:pt>
                <c:pt idx="35">
                  <c:v>4219</c:v>
                </c:pt>
                <c:pt idx="36">
                  <c:v>4220</c:v>
                </c:pt>
                <c:pt idx="37">
                  <c:v>4221</c:v>
                </c:pt>
                <c:pt idx="38">
                  <c:v>4222</c:v>
                </c:pt>
                <c:pt idx="39">
                  <c:v>4223</c:v>
                </c:pt>
                <c:pt idx="40">
                  <c:v>4224</c:v>
                </c:pt>
                <c:pt idx="41">
                  <c:v>4225</c:v>
                </c:pt>
                <c:pt idx="42">
                  <c:v>4226</c:v>
                </c:pt>
                <c:pt idx="43">
                  <c:v>4227</c:v>
                </c:pt>
                <c:pt idx="44">
                  <c:v>4228</c:v>
                </c:pt>
                <c:pt idx="45">
                  <c:v>4229</c:v>
                </c:pt>
                <c:pt idx="46">
                  <c:v>4230</c:v>
                </c:pt>
                <c:pt idx="47">
                  <c:v>4231</c:v>
                </c:pt>
                <c:pt idx="48">
                  <c:v>4232</c:v>
                </c:pt>
                <c:pt idx="49">
                  <c:v>4233</c:v>
                </c:pt>
                <c:pt idx="50">
                  <c:v>4234</c:v>
                </c:pt>
                <c:pt idx="51">
                  <c:v>4235</c:v>
                </c:pt>
                <c:pt idx="52">
                  <c:v>4236</c:v>
                </c:pt>
                <c:pt idx="53">
                  <c:v>4237</c:v>
                </c:pt>
                <c:pt idx="54">
                  <c:v>4238</c:v>
                </c:pt>
                <c:pt idx="55">
                  <c:v>4239</c:v>
                </c:pt>
                <c:pt idx="56">
                  <c:v>4240</c:v>
                </c:pt>
                <c:pt idx="57">
                  <c:v>4241</c:v>
                </c:pt>
                <c:pt idx="58">
                  <c:v>4242</c:v>
                </c:pt>
                <c:pt idx="59">
                  <c:v>4243</c:v>
                </c:pt>
                <c:pt idx="60">
                  <c:v>4244</c:v>
                </c:pt>
                <c:pt idx="61">
                  <c:v>4245</c:v>
                </c:pt>
                <c:pt idx="62">
                  <c:v>4246</c:v>
                </c:pt>
                <c:pt idx="63">
                  <c:v>4247</c:v>
                </c:pt>
                <c:pt idx="64">
                  <c:v>4248</c:v>
                </c:pt>
                <c:pt idx="65">
                  <c:v>4249</c:v>
                </c:pt>
                <c:pt idx="66">
                  <c:v>4250</c:v>
                </c:pt>
                <c:pt idx="67">
                  <c:v>4251</c:v>
                </c:pt>
                <c:pt idx="68">
                  <c:v>4252</c:v>
                </c:pt>
                <c:pt idx="69">
                  <c:v>4253</c:v>
                </c:pt>
                <c:pt idx="70">
                  <c:v>4254</c:v>
                </c:pt>
                <c:pt idx="71">
                  <c:v>4255</c:v>
                </c:pt>
                <c:pt idx="72">
                  <c:v>4256</c:v>
                </c:pt>
                <c:pt idx="73">
                  <c:v>4257</c:v>
                </c:pt>
                <c:pt idx="74">
                  <c:v>4258</c:v>
                </c:pt>
                <c:pt idx="75">
                  <c:v>4259</c:v>
                </c:pt>
                <c:pt idx="76">
                  <c:v>4260</c:v>
                </c:pt>
                <c:pt idx="77">
                  <c:v>4261</c:v>
                </c:pt>
                <c:pt idx="78">
                  <c:v>4262</c:v>
                </c:pt>
                <c:pt idx="79">
                  <c:v>4263</c:v>
                </c:pt>
                <c:pt idx="80">
                  <c:v>4264</c:v>
                </c:pt>
                <c:pt idx="81">
                  <c:v>4265</c:v>
                </c:pt>
                <c:pt idx="82">
                  <c:v>4266</c:v>
                </c:pt>
                <c:pt idx="83">
                  <c:v>4267</c:v>
                </c:pt>
                <c:pt idx="84">
                  <c:v>4268</c:v>
                </c:pt>
                <c:pt idx="85">
                  <c:v>4269</c:v>
                </c:pt>
                <c:pt idx="86">
                  <c:v>4270</c:v>
                </c:pt>
                <c:pt idx="87">
                  <c:v>4271</c:v>
                </c:pt>
                <c:pt idx="88">
                  <c:v>4272</c:v>
                </c:pt>
                <c:pt idx="89">
                  <c:v>4273</c:v>
                </c:pt>
                <c:pt idx="90">
                  <c:v>4274</c:v>
                </c:pt>
                <c:pt idx="91">
                  <c:v>4275</c:v>
                </c:pt>
                <c:pt idx="92">
                  <c:v>4276</c:v>
                </c:pt>
                <c:pt idx="93">
                  <c:v>4277</c:v>
                </c:pt>
                <c:pt idx="94">
                  <c:v>4278</c:v>
                </c:pt>
                <c:pt idx="95">
                  <c:v>4279</c:v>
                </c:pt>
                <c:pt idx="96">
                  <c:v>4280</c:v>
                </c:pt>
                <c:pt idx="97">
                  <c:v>4281</c:v>
                </c:pt>
                <c:pt idx="98">
                  <c:v>4282</c:v>
                </c:pt>
                <c:pt idx="99">
                  <c:v>4283</c:v>
                </c:pt>
                <c:pt idx="100">
                  <c:v>4284</c:v>
                </c:pt>
                <c:pt idx="101">
                  <c:v>4285</c:v>
                </c:pt>
                <c:pt idx="102">
                  <c:v>4286</c:v>
                </c:pt>
                <c:pt idx="103">
                  <c:v>4287</c:v>
                </c:pt>
                <c:pt idx="104">
                  <c:v>4288</c:v>
                </c:pt>
                <c:pt idx="105">
                  <c:v>4289</c:v>
                </c:pt>
                <c:pt idx="106">
                  <c:v>4290</c:v>
                </c:pt>
                <c:pt idx="107">
                  <c:v>4291</c:v>
                </c:pt>
                <c:pt idx="108">
                  <c:v>4292</c:v>
                </c:pt>
                <c:pt idx="109">
                  <c:v>4293</c:v>
                </c:pt>
                <c:pt idx="110">
                  <c:v>4294</c:v>
                </c:pt>
                <c:pt idx="111">
                  <c:v>4295</c:v>
                </c:pt>
                <c:pt idx="112">
                  <c:v>4296</c:v>
                </c:pt>
                <c:pt idx="113">
                  <c:v>4297</c:v>
                </c:pt>
                <c:pt idx="114">
                  <c:v>4298</c:v>
                </c:pt>
                <c:pt idx="115">
                  <c:v>4299</c:v>
                </c:pt>
                <c:pt idx="116">
                  <c:v>4300</c:v>
                </c:pt>
                <c:pt idx="117">
                  <c:v>4301</c:v>
                </c:pt>
                <c:pt idx="118">
                  <c:v>4302</c:v>
                </c:pt>
                <c:pt idx="119">
                  <c:v>4303</c:v>
                </c:pt>
                <c:pt idx="120">
                  <c:v>4304</c:v>
                </c:pt>
                <c:pt idx="121">
                  <c:v>4305</c:v>
                </c:pt>
                <c:pt idx="122">
                  <c:v>4306</c:v>
                </c:pt>
                <c:pt idx="123">
                  <c:v>4307</c:v>
                </c:pt>
                <c:pt idx="124">
                  <c:v>4308</c:v>
                </c:pt>
                <c:pt idx="125">
                  <c:v>4309</c:v>
                </c:pt>
                <c:pt idx="126">
                  <c:v>4310</c:v>
                </c:pt>
                <c:pt idx="127">
                  <c:v>4311</c:v>
                </c:pt>
                <c:pt idx="128">
                  <c:v>4312</c:v>
                </c:pt>
                <c:pt idx="129">
                  <c:v>4313</c:v>
                </c:pt>
                <c:pt idx="130">
                  <c:v>4314</c:v>
                </c:pt>
                <c:pt idx="131">
                  <c:v>4315</c:v>
                </c:pt>
                <c:pt idx="132">
                  <c:v>4316</c:v>
                </c:pt>
                <c:pt idx="133">
                  <c:v>4317</c:v>
                </c:pt>
                <c:pt idx="134">
                  <c:v>4318</c:v>
                </c:pt>
                <c:pt idx="135">
                  <c:v>4319</c:v>
                </c:pt>
                <c:pt idx="136">
                  <c:v>4320</c:v>
                </c:pt>
                <c:pt idx="137">
                  <c:v>4321</c:v>
                </c:pt>
                <c:pt idx="138">
                  <c:v>4322</c:v>
                </c:pt>
                <c:pt idx="139">
                  <c:v>4323</c:v>
                </c:pt>
                <c:pt idx="140">
                  <c:v>4324</c:v>
                </c:pt>
                <c:pt idx="141">
                  <c:v>4325</c:v>
                </c:pt>
                <c:pt idx="142">
                  <c:v>4326</c:v>
                </c:pt>
                <c:pt idx="143">
                  <c:v>4327</c:v>
                </c:pt>
                <c:pt idx="144">
                  <c:v>4328</c:v>
                </c:pt>
                <c:pt idx="145">
                  <c:v>4329</c:v>
                </c:pt>
                <c:pt idx="146">
                  <c:v>4330</c:v>
                </c:pt>
                <c:pt idx="147">
                  <c:v>4331</c:v>
                </c:pt>
                <c:pt idx="148">
                  <c:v>4332</c:v>
                </c:pt>
                <c:pt idx="149">
                  <c:v>4333</c:v>
                </c:pt>
                <c:pt idx="150">
                  <c:v>4334</c:v>
                </c:pt>
                <c:pt idx="151">
                  <c:v>4335</c:v>
                </c:pt>
                <c:pt idx="152">
                  <c:v>4336</c:v>
                </c:pt>
                <c:pt idx="153">
                  <c:v>4337</c:v>
                </c:pt>
                <c:pt idx="154">
                  <c:v>4338</c:v>
                </c:pt>
                <c:pt idx="155">
                  <c:v>4339</c:v>
                </c:pt>
                <c:pt idx="156">
                  <c:v>4340</c:v>
                </c:pt>
                <c:pt idx="157">
                  <c:v>4341</c:v>
                </c:pt>
                <c:pt idx="158">
                  <c:v>4342</c:v>
                </c:pt>
                <c:pt idx="159">
                  <c:v>4343</c:v>
                </c:pt>
                <c:pt idx="160">
                  <c:v>4344</c:v>
                </c:pt>
                <c:pt idx="161">
                  <c:v>4345</c:v>
                </c:pt>
                <c:pt idx="162">
                  <c:v>4346</c:v>
                </c:pt>
                <c:pt idx="163">
                  <c:v>4347</c:v>
                </c:pt>
                <c:pt idx="164">
                  <c:v>4348</c:v>
                </c:pt>
                <c:pt idx="165">
                  <c:v>4349</c:v>
                </c:pt>
                <c:pt idx="166">
                  <c:v>4350</c:v>
                </c:pt>
                <c:pt idx="167">
                  <c:v>4351</c:v>
                </c:pt>
                <c:pt idx="168">
                  <c:v>4352</c:v>
                </c:pt>
                <c:pt idx="169">
                  <c:v>4353</c:v>
                </c:pt>
                <c:pt idx="170">
                  <c:v>4354</c:v>
                </c:pt>
                <c:pt idx="171">
                  <c:v>4355</c:v>
                </c:pt>
                <c:pt idx="172">
                  <c:v>4356</c:v>
                </c:pt>
                <c:pt idx="173">
                  <c:v>4357</c:v>
                </c:pt>
                <c:pt idx="174">
                  <c:v>4358</c:v>
                </c:pt>
                <c:pt idx="175">
                  <c:v>4359</c:v>
                </c:pt>
                <c:pt idx="176">
                  <c:v>4360</c:v>
                </c:pt>
                <c:pt idx="177">
                  <c:v>4361</c:v>
                </c:pt>
                <c:pt idx="178">
                  <c:v>4362</c:v>
                </c:pt>
                <c:pt idx="179">
                  <c:v>4363</c:v>
                </c:pt>
                <c:pt idx="180">
                  <c:v>4364</c:v>
                </c:pt>
                <c:pt idx="181">
                  <c:v>4365</c:v>
                </c:pt>
                <c:pt idx="182">
                  <c:v>4366</c:v>
                </c:pt>
                <c:pt idx="183">
                  <c:v>4367</c:v>
                </c:pt>
                <c:pt idx="184">
                  <c:v>4368</c:v>
                </c:pt>
                <c:pt idx="185">
                  <c:v>4369</c:v>
                </c:pt>
                <c:pt idx="186">
                  <c:v>4370</c:v>
                </c:pt>
                <c:pt idx="187">
                  <c:v>4371</c:v>
                </c:pt>
                <c:pt idx="188">
                  <c:v>4372</c:v>
                </c:pt>
                <c:pt idx="189">
                  <c:v>4373</c:v>
                </c:pt>
                <c:pt idx="190">
                  <c:v>4374</c:v>
                </c:pt>
                <c:pt idx="191">
                  <c:v>4375</c:v>
                </c:pt>
                <c:pt idx="192">
                  <c:v>4376</c:v>
                </c:pt>
                <c:pt idx="193">
                  <c:v>4377</c:v>
                </c:pt>
                <c:pt idx="194">
                  <c:v>4378</c:v>
                </c:pt>
                <c:pt idx="195">
                  <c:v>4379</c:v>
                </c:pt>
                <c:pt idx="196">
                  <c:v>4380</c:v>
                </c:pt>
                <c:pt idx="197">
                  <c:v>4381</c:v>
                </c:pt>
                <c:pt idx="198">
                  <c:v>4382</c:v>
                </c:pt>
                <c:pt idx="199">
                  <c:v>4383</c:v>
                </c:pt>
                <c:pt idx="200">
                  <c:v>4384</c:v>
                </c:pt>
                <c:pt idx="201">
                  <c:v>4385</c:v>
                </c:pt>
                <c:pt idx="202">
                  <c:v>4386</c:v>
                </c:pt>
                <c:pt idx="203">
                  <c:v>4387</c:v>
                </c:pt>
                <c:pt idx="204">
                  <c:v>4388</c:v>
                </c:pt>
                <c:pt idx="205">
                  <c:v>4389</c:v>
                </c:pt>
                <c:pt idx="206">
                  <c:v>4390</c:v>
                </c:pt>
                <c:pt idx="207">
                  <c:v>4391</c:v>
                </c:pt>
                <c:pt idx="208">
                  <c:v>4392</c:v>
                </c:pt>
                <c:pt idx="209">
                  <c:v>4393</c:v>
                </c:pt>
                <c:pt idx="210">
                  <c:v>4394</c:v>
                </c:pt>
                <c:pt idx="211">
                  <c:v>4395</c:v>
                </c:pt>
                <c:pt idx="212">
                  <c:v>4396</c:v>
                </c:pt>
                <c:pt idx="213">
                  <c:v>4397</c:v>
                </c:pt>
                <c:pt idx="214">
                  <c:v>4398</c:v>
                </c:pt>
                <c:pt idx="215">
                  <c:v>4399</c:v>
                </c:pt>
                <c:pt idx="216">
                  <c:v>4400</c:v>
                </c:pt>
                <c:pt idx="217">
                  <c:v>4401</c:v>
                </c:pt>
                <c:pt idx="218">
                  <c:v>4402</c:v>
                </c:pt>
                <c:pt idx="219">
                  <c:v>4403</c:v>
                </c:pt>
                <c:pt idx="220">
                  <c:v>4404</c:v>
                </c:pt>
                <c:pt idx="221">
                  <c:v>4405</c:v>
                </c:pt>
                <c:pt idx="222">
                  <c:v>4406</c:v>
                </c:pt>
                <c:pt idx="223">
                  <c:v>4407</c:v>
                </c:pt>
                <c:pt idx="224">
                  <c:v>4408</c:v>
                </c:pt>
                <c:pt idx="225">
                  <c:v>4409</c:v>
                </c:pt>
                <c:pt idx="226">
                  <c:v>4410</c:v>
                </c:pt>
                <c:pt idx="227">
                  <c:v>4411</c:v>
                </c:pt>
                <c:pt idx="228">
                  <c:v>4412</c:v>
                </c:pt>
                <c:pt idx="229">
                  <c:v>4413</c:v>
                </c:pt>
                <c:pt idx="230">
                  <c:v>4414</c:v>
                </c:pt>
                <c:pt idx="231">
                  <c:v>4415</c:v>
                </c:pt>
                <c:pt idx="232">
                  <c:v>4416</c:v>
                </c:pt>
                <c:pt idx="233">
                  <c:v>4417</c:v>
                </c:pt>
                <c:pt idx="234">
                  <c:v>4418</c:v>
                </c:pt>
                <c:pt idx="235">
                  <c:v>4419</c:v>
                </c:pt>
                <c:pt idx="236">
                  <c:v>4420</c:v>
                </c:pt>
                <c:pt idx="237">
                  <c:v>4421</c:v>
                </c:pt>
                <c:pt idx="238">
                  <c:v>4422</c:v>
                </c:pt>
                <c:pt idx="239">
                  <c:v>4423</c:v>
                </c:pt>
                <c:pt idx="240">
                  <c:v>4424</c:v>
                </c:pt>
              </c:numCache>
            </c:numRef>
          </c:xVal>
          <c:yVal>
            <c:numRef>
              <c:f>Graph!$E$4186:$E$4424</c:f>
              <c:numCache>
                <c:formatCode>General</c:formatCode>
                <c:ptCount val="239"/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4A-49DC-A779-1F5881C69C7F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Graph!$A$4185:$A$4425</c:f>
              <c:numCache>
                <c:formatCode>General</c:formatCode>
                <c:ptCount val="241"/>
                <c:pt idx="0">
                  <c:v>4184</c:v>
                </c:pt>
                <c:pt idx="1">
                  <c:v>4185</c:v>
                </c:pt>
                <c:pt idx="2">
                  <c:v>4186</c:v>
                </c:pt>
                <c:pt idx="3">
                  <c:v>4187</c:v>
                </c:pt>
                <c:pt idx="4">
                  <c:v>4188</c:v>
                </c:pt>
                <c:pt idx="5">
                  <c:v>4189</c:v>
                </c:pt>
                <c:pt idx="6">
                  <c:v>4190</c:v>
                </c:pt>
                <c:pt idx="7">
                  <c:v>4191</c:v>
                </c:pt>
                <c:pt idx="8">
                  <c:v>4192</c:v>
                </c:pt>
                <c:pt idx="9">
                  <c:v>4193</c:v>
                </c:pt>
                <c:pt idx="10">
                  <c:v>4194</c:v>
                </c:pt>
                <c:pt idx="11">
                  <c:v>4195</c:v>
                </c:pt>
                <c:pt idx="12">
                  <c:v>4196</c:v>
                </c:pt>
                <c:pt idx="13">
                  <c:v>4197</c:v>
                </c:pt>
                <c:pt idx="14">
                  <c:v>4198</c:v>
                </c:pt>
                <c:pt idx="15">
                  <c:v>4199</c:v>
                </c:pt>
                <c:pt idx="16">
                  <c:v>4200</c:v>
                </c:pt>
                <c:pt idx="17">
                  <c:v>4201</c:v>
                </c:pt>
                <c:pt idx="18">
                  <c:v>4202</c:v>
                </c:pt>
                <c:pt idx="19">
                  <c:v>4203</c:v>
                </c:pt>
                <c:pt idx="20">
                  <c:v>4204</c:v>
                </c:pt>
                <c:pt idx="21">
                  <c:v>4205</c:v>
                </c:pt>
                <c:pt idx="22">
                  <c:v>4206</c:v>
                </c:pt>
                <c:pt idx="23">
                  <c:v>4207</c:v>
                </c:pt>
                <c:pt idx="24">
                  <c:v>4208</c:v>
                </c:pt>
                <c:pt idx="25">
                  <c:v>4209</c:v>
                </c:pt>
                <c:pt idx="26">
                  <c:v>4210</c:v>
                </c:pt>
                <c:pt idx="27">
                  <c:v>4211</c:v>
                </c:pt>
                <c:pt idx="28">
                  <c:v>4212</c:v>
                </c:pt>
                <c:pt idx="29">
                  <c:v>4213</c:v>
                </c:pt>
                <c:pt idx="30">
                  <c:v>4214</c:v>
                </c:pt>
                <c:pt idx="31">
                  <c:v>4215</c:v>
                </c:pt>
                <c:pt idx="32">
                  <c:v>4216</c:v>
                </c:pt>
                <c:pt idx="33">
                  <c:v>4217</c:v>
                </c:pt>
                <c:pt idx="34">
                  <c:v>4218</c:v>
                </c:pt>
                <c:pt idx="35">
                  <c:v>4219</c:v>
                </c:pt>
                <c:pt idx="36">
                  <c:v>4220</c:v>
                </c:pt>
                <c:pt idx="37">
                  <c:v>4221</c:v>
                </c:pt>
                <c:pt idx="38">
                  <c:v>4222</c:v>
                </c:pt>
                <c:pt idx="39">
                  <c:v>4223</c:v>
                </c:pt>
                <c:pt idx="40">
                  <c:v>4224</c:v>
                </c:pt>
                <c:pt idx="41">
                  <c:v>4225</c:v>
                </c:pt>
                <c:pt idx="42">
                  <c:v>4226</c:v>
                </c:pt>
                <c:pt idx="43">
                  <c:v>4227</c:v>
                </c:pt>
                <c:pt idx="44">
                  <c:v>4228</c:v>
                </c:pt>
                <c:pt idx="45">
                  <c:v>4229</c:v>
                </c:pt>
                <c:pt idx="46">
                  <c:v>4230</c:v>
                </c:pt>
                <c:pt idx="47">
                  <c:v>4231</c:v>
                </c:pt>
                <c:pt idx="48">
                  <c:v>4232</c:v>
                </c:pt>
                <c:pt idx="49">
                  <c:v>4233</c:v>
                </c:pt>
                <c:pt idx="50">
                  <c:v>4234</c:v>
                </c:pt>
                <c:pt idx="51">
                  <c:v>4235</c:v>
                </c:pt>
                <c:pt idx="52">
                  <c:v>4236</c:v>
                </c:pt>
                <c:pt idx="53">
                  <c:v>4237</c:v>
                </c:pt>
                <c:pt idx="54">
                  <c:v>4238</c:v>
                </c:pt>
                <c:pt idx="55">
                  <c:v>4239</c:v>
                </c:pt>
                <c:pt idx="56">
                  <c:v>4240</c:v>
                </c:pt>
                <c:pt idx="57">
                  <c:v>4241</c:v>
                </c:pt>
                <c:pt idx="58">
                  <c:v>4242</c:v>
                </c:pt>
                <c:pt idx="59">
                  <c:v>4243</c:v>
                </c:pt>
                <c:pt idx="60">
                  <c:v>4244</c:v>
                </c:pt>
                <c:pt idx="61">
                  <c:v>4245</c:v>
                </c:pt>
                <c:pt idx="62">
                  <c:v>4246</c:v>
                </c:pt>
                <c:pt idx="63">
                  <c:v>4247</c:v>
                </c:pt>
                <c:pt idx="64">
                  <c:v>4248</c:v>
                </c:pt>
                <c:pt idx="65">
                  <c:v>4249</c:v>
                </c:pt>
                <c:pt idx="66">
                  <c:v>4250</c:v>
                </c:pt>
                <c:pt idx="67">
                  <c:v>4251</c:v>
                </c:pt>
                <c:pt idx="68">
                  <c:v>4252</c:v>
                </c:pt>
                <c:pt idx="69">
                  <c:v>4253</c:v>
                </c:pt>
                <c:pt idx="70">
                  <c:v>4254</c:v>
                </c:pt>
                <c:pt idx="71">
                  <c:v>4255</c:v>
                </c:pt>
                <c:pt idx="72">
                  <c:v>4256</c:v>
                </c:pt>
                <c:pt idx="73">
                  <c:v>4257</c:v>
                </c:pt>
                <c:pt idx="74">
                  <c:v>4258</c:v>
                </c:pt>
                <c:pt idx="75">
                  <c:v>4259</c:v>
                </c:pt>
                <c:pt idx="76">
                  <c:v>4260</c:v>
                </c:pt>
                <c:pt idx="77">
                  <c:v>4261</c:v>
                </c:pt>
                <c:pt idx="78">
                  <c:v>4262</c:v>
                </c:pt>
                <c:pt idx="79">
                  <c:v>4263</c:v>
                </c:pt>
                <c:pt idx="80">
                  <c:v>4264</c:v>
                </c:pt>
                <c:pt idx="81">
                  <c:v>4265</c:v>
                </c:pt>
                <c:pt idx="82">
                  <c:v>4266</c:v>
                </c:pt>
                <c:pt idx="83">
                  <c:v>4267</c:v>
                </c:pt>
                <c:pt idx="84">
                  <c:v>4268</c:v>
                </c:pt>
                <c:pt idx="85">
                  <c:v>4269</c:v>
                </c:pt>
                <c:pt idx="86">
                  <c:v>4270</c:v>
                </c:pt>
                <c:pt idx="87">
                  <c:v>4271</c:v>
                </c:pt>
                <c:pt idx="88">
                  <c:v>4272</c:v>
                </c:pt>
                <c:pt idx="89">
                  <c:v>4273</c:v>
                </c:pt>
                <c:pt idx="90">
                  <c:v>4274</c:v>
                </c:pt>
                <c:pt idx="91">
                  <c:v>4275</c:v>
                </c:pt>
                <c:pt idx="92">
                  <c:v>4276</c:v>
                </c:pt>
                <c:pt idx="93">
                  <c:v>4277</c:v>
                </c:pt>
                <c:pt idx="94">
                  <c:v>4278</c:v>
                </c:pt>
                <c:pt idx="95">
                  <c:v>4279</c:v>
                </c:pt>
                <c:pt idx="96">
                  <c:v>4280</c:v>
                </c:pt>
                <c:pt idx="97">
                  <c:v>4281</c:v>
                </c:pt>
                <c:pt idx="98">
                  <c:v>4282</c:v>
                </c:pt>
                <c:pt idx="99">
                  <c:v>4283</c:v>
                </c:pt>
                <c:pt idx="100">
                  <c:v>4284</c:v>
                </c:pt>
                <c:pt idx="101">
                  <c:v>4285</c:v>
                </c:pt>
                <c:pt idx="102">
                  <c:v>4286</c:v>
                </c:pt>
                <c:pt idx="103">
                  <c:v>4287</c:v>
                </c:pt>
                <c:pt idx="104">
                  <c:v>4288</c:v>
                </c:pt>
                <c:pt idx="105">
                  <c:v>4289</c:v>
                </c:pt>
                <c:pt idx="106">
                  <c:v>4290</c:v>
                </c:pt>
                <c:pt idx="107">
                  <c:v>4291</c:v>
                </c:pt>
                <c:pt idx="108">
                  <c:v>4292</c:v>
                </c:pt>
                <c:pt idx="109">
                  <c:v>4293</c:v>
                </c:pt>
                <c:pt idx="110">
                  <c:v>4294</c:v>
                </c:pt>
                <c:pt idx="111">
                  <c:v>4295</c:v>
                </c:pt>
                <c:pt idx="112">
                  <c:v>4296</c:v>
                </c:pt>
                <c:pt idx="113">
                  <c:v>4297</c:v>
                </c:pt>
                <c:pt idx="114">
                  <c:v>4298</c:v>
                </c:pt>
                <c:pt idx="115">
                  <c:v>4299</c:v>
                </c:pt>
                <c:pt idx="116">
                  <c:v>4300</c:v>
                </c:pt>
                <c:pt idx="117">
                  <c:v>4301</c:v>
                </c:pt>
                <c:pt idx="118">
                  <c:v>4302</c:v>
                </c:pt>
                <c:pt idx="119">
                  <c:v>4303</c:v>
                </c:pt>
                <c:pt idx="120">
                  <c:v>4304</c:v>
                </c:pt>
                <c:pt idx="121">
                  <c:v>4305</c:v>
                </c:pt>
                <c:pt idx="122">
                  <c:v>4306</c:v>
                </c:pt>
                <c:pt idx="123">
                  <c:v>4307</c:v>
                </c:pt>
                <c:pt idx="124">
                  <c:v>4308</c:v>
                </c:pt>
                <c:pt idx="125">
                  <c:v>4309</c:v>
                </c:pt>
                <c:pt idx="126">
                  <c:v>4310</c:v>
                </c:pt>
                <c:pt idx="127">
                  <c:v>4311</c:v>
                </c:pt>
                <c:pt idx="128">
                  <c:v>4312</c:v>
                </c:pt>
                <c:pt idx="129">
                  <c:v>4313</c:v>
                </c:pt>
                <c:pt idx="130">
                  <c:v>4314</c:v>
                </c:pt>
                <c:pt idx="131">
                  <c:v>4315</c:v>
                </c:pt>
                <c:pt idx="132">
                  <c:v>4316</c:v>
                </c:pt>
                <c:pt idx="133">
                  <c:v>4317</c:v>
                </c:pt>
                <c:pt idx="134">
                  <c:v>4318</c:v>
                </c:pt>
                <c:pt idx="135">
                  <c:v>4319</c:v>
                </c:pt>
                <c:pt idx="136">
                  <c:v>4320</c:v>
                </c:pt>
                <c:pt idx="137">
                  <c:v>4321</c:v>
                </c:pt>
                <c:pt idx="138">
                  <c:v>4322</c:v>
                </c:pt>
                <c:pt idx="139">
                  <c:v>4323</c:v>
                </c:pt>
                <c:pt idx="140">
                  <c:v>4324</c:v>
                </c:pt>
                <c:pt idx="141">
                  <c:v>4325</c:v>
                </c:pt>
                <c:pt idx="142">
                  <c:v>4326</c:v>
                </c:pt>
                <c:pt idx="143">
                  <c:v>4327</c:v>
                </c:pt>
                <c:pt idx="144">
                  <c:v>4328</c:v>
                </c:pt>
                <c:pt idx="145">
                  <c:v>4329</c:v>
                </c:pt>
                <c:pt idx="146">
                  <c:v>4330</c:v>
                </c:pt>
                <c:pt idx="147">
                  <c:v>4331</c:v>
                </c:pt>
                <c:pt idx="148">
                  <c:v>4332</c:v>
                </c:pt>
                <c:pt idx="149">
                  <c:v>4333</c:v>
                </c:pt>
                <c:pt idx="150">
                  <c:v>4334</c:v>
                </c:pt>
                <c:pt idx="151">
                  <c:v>4335</c:v>
                </c:pt>
                <c:pt idx="152">
                  <c:v>4336</c:v>
                </c:pt>
                <c:pt idx="153">
                  <c:v>4337</c:v>
                </c:pt>
                <c:pt idx="154">
                  <c:v>4338</c:v>
                </c:pt>
                <c:pt idx="155">
                  <c:v>4339</c:v>
                </c:pt>
                <c:pt idx="156">
                  <c:v>4340</c:v>
                </c:pt>
                <c:pt idx="157">
                  <c:v>4341</c:v>
                </c:pt>
                <c:pt idx="158">
                  <c:v>4342</c:v>
                </c:pt>
                <c:pt idx="159">
                  <c:v>4343</c:v>
                </c:pt>
                <c:pt idx="160">
                  <c:v>4344</c:v>
                </c:pt>
                <c:pt idx="161">
                  <c:v>4345</c:v>
                </c:pt>
                <c:pt idx="162">
                  <c:v>4346</c:v>
                </c:pt>
                <c:pt idx="163">
                  <c:v>4347</c:v>
                </c:pt>
                <c:pt idx="164">
                  <c:v>4348</c:v>
                </c:pt>
                <c:pt idx="165">
                  <c:v>4349</c:v>
                </c:pt>
                <c:pt idx="166">
                  <c:v>4350</c:v>
                </c:pt>
                <c:pt idx="167">
                  <c:v>4351</c:v>
                </c:pt>
                <c:pt idx="168">
                  <c:v>4352</c:v>
                </c:pt>
                <c:pt idx="169">
                  <c:v>4353</c:v>
                </c:pt>
                <c:pt idx="170">
                  <c:v>4354</c:v>
                </c:pt>
                <c:pt idx="171">
                  <c:v>4355</c:v>
                </c:pt>
                <c:pt idx="172">
                  <c:v>4356</c:v>
                </c:pt>
                <c:pt idx="173">
                  <c:v>4357</c:v>
                </c:pt>
                <c:pt idx="174">
                  <c:v>4358</c:v>
                </c:pt>
                <c:pt idx="175">
                  <c:v>4359</c:v>
                </c:pt>
                <c:pt idx="176">
                  <c:v>4360</c:v>
                </c:pt>
                <c:pt idx="177">
                  <c:v>4361</c:v>
                </c:pt>
                <c:pt idx="178">
                  <c:v>4362</c:v>
                </c:pt>
                <c:pt idx="179">
                  <c:v>4363</c:v>
                </c:pt>
                <c:pt idx="180">
                  <c:v>4364</c:v>
                </c:pt>
                <c:pt idx="181">
                  <c:v>4365</c:v>
                </c:pt>
                <c:pt idx="182">
                  <c:v>4366</c:v>
                </c:pt>
                <c:pt idx="183">
                  <c:v>4367</c:v>
                </c:pt>
                <c:pt idx="184">
                  <c:v>4368</c:v>
                </c:pt>
                <c:pt idx="185">
                  <c:v>4369</c:v>
                </c:pt>
                <c:pt idx="186">
                  <c:v>4370</c:v>
                </c:pt>
                <c:pt idx="187">
                  <c:v>4371</c:v>
                </c:pt>
                <c:pt idx="188">
                  <c:v>4372</c:v>
                </c:pt>
                <c:pt idx="189">
                  <c:v>4373</c:v>
                </c:pt>
                <c:pt idx="190">
                  <c:v>4374</c:v>
                </c:pt>
                <c:pt idx="191">
                  <c:v>4375</c:v>
                </c:pt>
                <c:pt idx="192">
                  <c:v>4376</c:v>
                </c:pt>
                <c:pt idx="193">
                  <c:v>4377</c:v>
                </c:pt>
                <c:pt idx="194">
                  <c:v>4378</c:v>
                </c:pt>
                <c:pt idx="195">
                  <c:v>4379</c:v>
                </c:pt>
                <c:pt idx="196">
                  <c:v>4380</c:v>
                </c:pt>
                <c:pt idx="197">
                  <c:v>4381</c:v>
                </c:pt>
                <c:pt idx="198">
                  <c:v>4382</c:v>
                </c:pt>
                <c:pt idx="199">
                  <c:v>4383</c:v>
                </c:pt>
                <c:pt idx="200">
                  <c:v>4384</c:v>
                </c:pt>
                <c:pt idx="201">
                  <c:v>4385</c:v>
                </c:pt>
                <c:pt idx="202">
                  <c:v>4386</c:v>
                </c:pt>
                <c:pt idx="203">
                  <c:v>4387</c:v>
                </c:pt>
                <c:pt idx="204">
                  <c:v>4388</c:v>
                </c:pt>
                <c:pt idx="205">
                  <c:v>4389</c:v>
                </c:pt>
                <c:pt idx="206">
                  <c:v>4390</c:v>
                </c:pt>
                <c:pt idx="207">
                  <c:v>4391</c:v>
                </c:pt>
                <c:pt idx="208">
                  <c:v>4392</c:v>
                </c:pt>
                <c:pt idx="209">
                  <c:v>4393</c:v>
                </c:pt>
                <c:pt idx="210">
                  <c:v>4394</c:v>
                </c:pt>
                <c:pt idx="211">
                  <c:v>4395</c:v>
                </c:pt>
                <c:pt idx="212">
                  <c:v>4396</c:v>
                </c:pt>
                <c:pt idx="213">
                  <c:v>4397</c:v>
                </c:pt>
                <c:pt idx="214">
                  <c:v>4398</c:v>
                </c:pt>
                <c:pt idx="215">
                  <c:v>4399</c:v>
                </c:pt>
                <c:pt idx="216">
                  <c:v>4400</c:v>
                </c:pt>
                <c:pt idx="217">
                  <c:v>4401</c:v>
                </c:pt>
                <c:pt idx="218">
                  <c:v>4402</c:v>
                </c:pt>
                <c:pt idx="219">
                  <c:v>4403</c:v>
                </c:pt>
                <c:pt idx="220">
                  <c:v>4404</c:v>
                </c:pt>
                <c:pt idx="221">
                  <c:v>4405</c:v>
                </c:pt>
                <c:pt idx="222">
                  <c:v>4406</c:v>
                </c:pt>
                <c:pt idx="223">
                  <c:v>4407</c:v>
                </c:pt>
                <c:pt idx="224">
                  <c:v>4408</c:v>
                </c:pt>
                <c:pt idx="225">
                  <c:v>4409</c:v>
                </c:pt>
                <c:pt idx="226">
                  <c:v>4410</c:v>
                </c:pt>
                <c:pt idx="227">
                  <c:v>4411</c:v>
                </c:pt>
                <c:pt idx="228">
                  <c:v>4412</c:v>
                </c:pt>
                <c:pt idx="229">
                  <c:v>4413</c:v>
                </c:pt>
                <c:pt idx="230">
                  <c:v>4414</c:v>
                </c:pt>
                <c:pt idx="231">
                  <c:v>4415</c:v>
                </c:pt>
                <c:pt idx="232">
                  <c:v>4416</c:v>
                </c:pt>
                <c:pt idx="233">
                  <c:v>4417</c:v>
                </c:pt>
                <c:pt idx="234">
                  <c:v>4418</c:v>
                </c:pt>
                <c:pt idx="235">
                  <c:v>4419</c:v>
                </c:pt>
                <c:pt idx="236">
                  <c:v>4420</c:v>
                </c:pt>
                <c:pt idx="237">
                  <c:v>4421</c:v>
                </c:pt>
                <c:pt idx="238">
                  <c:v>4422</c:v>
                </c:pt>
                <c:pt idx="239">
                  <c:v>4423</c:v>
                </c:pt>
                <c:pt idx="240">
                  <c:v>4424</c:v>
                </c:pt>
              </c:numCache>
            </c:numRef>
          </c:xVal>
          <c:yVal>
            <c:numRef>
              <c:f>Graph!$G$4186:$G$4424</c:f>
              <c:numCache>
                <c:formatCode>General</c:formatCode>
                <c:ptCount val="23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54A-49DC-A779-1F5881C69C7F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Graph!$A$4185:$A$4425</c:f>
              <c:numCache>
                <c:formatCode>General</c:formatCode>
                <c:ptCount val="241"/>
                <c:pt idx="0">
                  <c:v>4184</c:v>
                </c:pt>
                <c:pt idx="1">
                  <c:v>4185</c:v>
                </c:pt>
                <c:pt idx="2">
                  <c:v>4186</c:v>
                </c:pt>
                <c:pt idx="3">
                  <c:v>4187</c:v>
                </c:pt>
                <c:pt idx="4">
                  <c:v>4188</c:v>
                </c:pt>
                <c:pt idx="5">
                  <c:v>4189</c:v>
                </c:pt>
                <c:pt idx="6">
                  <c:v>4190</c:v>
                </c:pt>
                <c:pt idx="7">
                  <c:v>4191</c:v>
                </c:pt>
                <c:pt idx="8">
                  <c:v>4192</c:v>
                </c:pt>
                <c:pt idx="9">
                  <c:v>4193</c:v>
                </c:pt>
                <c:pt idx="10">
                  <c:v>4194</c:v>
                </c:pt>
                <c:pt idx="11">
                  <c:v>4195</c:v>
                </c:pt>
                <c:pt idx="12">
                  <c:v>4196</c:v>
                </c:pt>
                <c:pt idx="13">
                  <c:v>4197</c:v>
                </c:pt>
                <c:pt idx="14">
                  <c:v>4198</c:v>
                </c:pt>
                <c:pt idx="15">
                  <c:v>4199</c:v>
                </c:pt>
                <c:pt idx="16">
                  <c:v>4200</c:v>
                </c:pt>
                <c:pt idx="17">
                  <c:v>4201</c:v>
                </c:pt>
                <c:pt idx="18">
                  <c:v>4202</c:v>
                </c:pt>
                <c:pt idx="19">
                  <c:v>4203</c:v>
                </c:pt>
                <c:pt idx="20">
                  <c:v>4204</c:v>
                </c:pt>
                <c:pt idx="21">
                  <c:v>4205</c:v>
                </c:pt>
                <c:pt idx="22">
                  <c:v>4206</c:v>
                </c:pt>
                <c:pt idx="23">
                  <c:v>4207</c:v>
                </c:pt>
                <c:pt idx="24">
                  <c:v>4208</c:v>
                </c:pt>
                <c:pt idx="25">
                  <c:v>4209</c:v>
                </c:pt>
                <c:pt idx="26">
                  <c:v>4210</c:v>
                </c:pt>
                <c:pt idx="27">
                  <c:v>4211</c:v>
                </c:pt>
                <c:pt idx="28">
                  <c:v>4212</c:v>
                </c:pt>
                <c:pt idx="29">
                  <c:v>4213</c:v>
                </c:pt>
                <c:pt idx="30">
                  <c:v>4214</c:v>
                </c:pt>
                <c:pt idx="31">
                  <c:v>4215</c:v>
                </c:pt>
                <c:pt idx="32">
                  <c:v>4216</c:v>
                </c:pt>
                <c:pt idx="33">
                  <c:v>4217</c:v>
                </c:pt>
                <c:pt idx="34">
                  <c:v>4218</c:v>
                </c:pt>
                <c:pt idx="35">
                  <c:v>4219</c:v>
                </c:pt>
                <c:pt idx="36">
                  <c:v>4220</c:v>
                </c:pt>
                <c:pt idx="37">
                  <c:v>4221</c:v>
                </c:pt>
                <c:pt idx="38">
                  <c:v>4222</c:v>
                </c:pt>
                <c:pt idx="39">
                  <c:v>4223</c:v>
                </c:pt>
                <c:pt idx="40">
                  <c:v>4224</c:v>
                </c:pt>
                <c:pt idx="41">
                  <c:v>4225</c:v>
                </c:pt>
                <c:pt idx="42">
                  <c:v>4226</c:v>
                </c:pt>
                <c:pt idx="43">
                  <c:v>4227</c:v>
                </c:pt>
                <c:pt idx="44">
                  <c:v>4228</c:v>
                </c:pt>
                <c:pt idx="45">
                  <c:v>4229</c:v>
                </c:pt>
                <c:pt idx="46">
                  <c:v>4230</c:v>
                </c:pt>
                <c:pt idx="47">
                  <c:v>4231</c:v>
                </c:pt>
                <c:pt idx="48">
                  <c:v>4232</c:v>
                </c:pt>
                <c:pt idx="49">
                  <c:v>4233</c:v>
                </c:pt>
                <c:pt idx="50">
                  <c:v>4234</c:v>
                </c:pt>
                <c:pt idx="51">
                  <c:v>4235</c:v>
                </c:pt>
                <c:pt idx="52">
                  <c:v>4236</c:v>
                </c:pt>
                <c:pt idx="53">
                  <c:v>4237</c:v>
                </c:pt>
                <c:pt idx="54">
                  <c:v>4238</c:v>
                </c:pt>
                <c:pt idx="55">
                  <c:v>4239</c:v>
                </c:pt>
                <c:pt idx="56">
                  <c:v>4240</c:v>
                </c:pt>
                <c:pt idx="57">
                  <c:v>4241</c:v>
                </c:pt>
                <c:pt idx="58">
                  <c:v>4242</c:v>
                </c:pt>
                <c:pt idx="59">
                  <c:v>4243</c:v>
                </c:pt>
                <c:pt idx="60">
                  <c:v>4244</c:v>
                </c:pt>
                <c:pt idx="61">
                  <c:v>4245</c:v>
                </c:pt>
                <c:pt idx="62">
                  <c:v>4246</c:v>
                </c:pt>
                <c:pt idx="63">
                  <c:v>4247</c:v>
                </c:pt>
                <c:pt idx="64">
                  <c:v>4248</c:v>
                </c:pt>
                <c:pt idx="65">
                  <c:v>4249</c:v>
                </c:pt>
                <c:pt idx="66">
                  <c:v>4250</c:v>
                </c:pt>
                <c:pt idx="67">
                  <c:v>4251</c:v>
                </c:pt>
                <c:pt idx="68">
                  <c:v>4252</c:v>
                </c:pt>
                <c:pt idx="69">
                  <c:v>4253</c:v>
                </c:pt>
                <c:pt idx="70">
                  <c:v>4254</c:v>
                </c:pt>
                <c:pt idx="71">
                  <c:v>4255</c:v>
                </c:pt>
                <c:pt idx="72">
                  <c:v>4256</c:v>
                </c:pt>
                <c:pt idx="73">
                  <c:v>4257</c:v>
                </c:pt>
                <c:pt idx="74">
                  <c:v>4258</c:v>
                </c:pt>
                <c:pt idx="75">
                  <c:v>4259</c:v>
                </c:pt>
                <c:pt idx="76">
                  <c:v>4260</c:v>
                </c:pt>
                <c:pt idx="77">
                  <c:v>4261</c:v>
                </c:pt>
                <c:pt idx="78">
                  <c:v>4262</c:v>
                </c:pt>
                <c:pt idx="79">
                  <c:v>4263</c:v>
                </c:pt>
                <c:pt idx="80">
                  <c:v>4264</c:v>
                </c:pt>
                <c:pt idx="81">
                  <c:v>4265</c:v>
                </c:pt>
                <c:pt idx="82">
                  <c:v>4266</c:v>
                </c:pt>
                <c:pt idx="83">
                  <c:v>4267</c:v>
                </c:pt>
                <c:pt idx="84">
                  <c:v>4268</c:v>
                </c:pt>
                <c:pt idx="85">
                  <c:v>4269</c:v>
                </c:pt>
                <c:pt idx="86">
                  <c:v>4270</c:v>
                </c:pt>
                <c:pt idx="87">
                  <c:v>4271</c:v>
                </c:pt>
                <c:pt idx="88">
                  <c:v>4272</c:v>
                </c:pt>
                <c:pt idx="89">
                  <c:v>4273</c:v>
                </c:pt>
                <c:pt idx="90">
                  <c:v>4274</c:v>
                </c:pt>
                <c:pt idx="91">
                  <c:v>4275</c:v>
                </c:pt>
                <c:pt idx="92">
                  <c:v>4276</c:v>
                </c:pt>
                <c:pt idx="93">
                  <c:v>4277</c:v>
                </c:pt>
                <c:pt idx="94">
                  <c:v>4278</c:v>
                </c:pt>
                <c:pt idx="95">
                  <c:v>4279</c:v>
                </c:pt>
                <c:pt idx="96">
                  <c:v>4280</c:v>
                </c:pt>
                <c:pt idx="97">
                  <c:v>4281</c:v>
                </c:pt>
                <c:pt idx="98">
                  <c:v>4282</c:v>
                </c:pt>
                <c:pt idx="99">
                  <c:v>4283</c:v>
                </c:pt>
                <c:pt idx="100">
                  <c:v>4284</c:v>
                </c:pt>
                <c:pt idx="101">
                  <c:v>4285</c:v>
                </c:pt>
                <c:pt idx="102">
                  <c:v>4286</c:v>
                </c:pt>
                <c:pt idx="103">
                  <c:v>4287</c:v>
                </c:pt>
                <c:pt idx="104">
                  <c:v>4288</c:v>
                </c:pt>
                <c:pt idx="105">
                  <c:v>4289</c:v>
                </c:pt>
                <c:pt idx="106">
                  <c:v>4290</c:v>
                </c:pt>
                <c:pt idx="107">
                  <c:v>4291</c:v>
                </c:pt>
                <c:pt idx="108">
                  <c:v>4292</c:v>
                </c:pt>
                <c:pt idx="109">
                  <c:v>4293</c:v>
                </c:pt>
                <c:pt idx="110">
                  <c:v>4294</c:v>
                </c:pt>
                <c:pt idx="111">
                  <c:v>4295</c:v>
                </c:pt>
                <c:pt idx="112">
                  <c:v>4296</c:v>
                </c:pt>
                <c:pt idx="113">
                  <c:v>4297</c:v>
                </c:pt>
                <c:pt idx="114">
                  <c:v>4298</c:v>
                </c:pt>
                <c:pt idx="115">
                  <c:v>4299</c:v>
                </c:pt>
                <c:pt idx="116">
                  <c:v>4300</c:v>
                </c:pt>
                <c:pt idx="117">
                  <c:v>4301</c:v>
                </c:pt>
                <c:pt idx="118">
                  <c:v>4302</c:v>
                </c:pt>
                <c:pt idx="119">
                  <c:v>4303</c:v>
                </c:pt>
                <c:pt idx="120">
                  <c:v>4304</c:v>
                </c:pt>
                <c:pt idx="121">
                  <c:v>4305</c:v>
                </c:pt>
                <c:pt idx="122">
                  <c:v>4306</c:v>
                </c:pt>
                <c:pt idx="123">
                  <c:v>4307</c:v>
                </c:pt>
                <c:pt idx="124">
                  <c:v>4308</c:v>
                </c:pt>
                <c:pt idx="125">
                  <c:v>4309</c:v>
                </c:pt>
                <c:pt idx="126">
                  <c:v>4310</c:v>
                </c:pt>
                <c:pt idx="127">
                  <c:v>4311</c:v>
                </c:pt>
                <c:pt idx="128">
                  <c:v>4312</c:v>
                </c:pt>
                <c:pt idx="129">
                  <c:v>4313</c:v>
                </c:pt>
                <c:pt idx="130">
                  <c:v>4314</c:v>
                </c:pt>
                <c:pt idx="131">
                  <c:v>4315</c:v>
                </c:pt>
                <c:pt idx="132">
                  <c:v>4316</c:v>
                </c:pt>
                <c:pt idx="133">
                  <c:v>4317</c:v>
                </c:pt>
                <c:pt idx="134">
                  <c:v>4318</c:v>
                </c:pt>
                <c:pt idx="135">
                  <c:v>4319</c:v>
                </c:pt>
                <c:pt idx="136">
                  <c:v>4320</c:v>
                </c:pt>
                <c:pt idx="137">
                  <c:v>4321</c:v>
                </c:pt>
                <c:pt idx="138">
                  <c:v>4322</c:v>
                </c:pt>
                <c:pt idx="139">
                  <c:v>4323</c:v>
                </c:pt>
                <c:pt idx="140">
                  <c:v>4324</c:v>
                </c:pt>
                <c:pt idx="141">
                  <c:v>4325</c:v>
                </c:pt>
                <c:pt idx="142">
                  <c:v>4326</c:v>
                </c:pt>
                <c:pt idx="143">
                  <c:v>4327</c:v>
                </c:pt>
                <c:pt idx="144">
                  <c:v>4328</c:v>
                </c:pt>
                <c:pt idx="145">
                  <c:v>4329</c:v>
                </c:pt>
                <c:pt idx="146">
                  <c:v>4330</c:v>
                </c:pt>
                <c:pt idx="147">
                  <c:v>4331</c:v>
                </c:pt>
                <c:pt idx="148">
                  <c:v>4332</c:v>
                </c:pt>
                <c:pt idx="149">
                  <c:v>4333</c:v>
                </c:pt>
                <c:pt idx="150">
                  <c:v>4334</c:v>
                </c:pt>
                <c:pt idx="151">
                  <c:v>4335</c:v>
                </c:pt>
                <c:pt idx="152">
                  <c:v>4336</c:v>
                </c:pt>
                <c:pt idx="153">
                  <c:v>4337</c:v>
                </c:pt>
                <c:pt idx="154">
                  <c:v>4338</c:v>
                </c:pt>
                <c:pt idx="155">
                  <c:v>4339</c:v>
                </c:pt>
                <c:pt idx="156">
                  <c:v>4340</c:v>
                </c:pt>
                <c:pt idx="157">
                  <c:v>4341</c:v>
                </c:pt>
                <c:pt idx="158">
                  <c:v>4342</c:v>
                </c:pt>
                <c:pt idx="159">
                  <c:v>4343</c:v>
                </c:pt>
                <c:pt idx="160">
                  <c:v>4344</c:v>
                </c:pt>
                <c:pt idx="161">
                  <c:v>4345</c:v>
                </c:pt>
                <c:pt idx="162">
                  <c:v>4346</c:v>
                </c:pt>
                <c:pt idx="163">
                  <c:v>4347</c:v>
                </c:pt>
                <c:pt idx="164">
                  <c:v>4348</c:v>
                </c:pt>
                <c:pt idx="165">
                  <c:v>4349</c:v>
                </c:pt>
                <c:pt idx="166">
                  <c:v>4350</c:v>
                </c:pt>
                <c:pt idx="167">
                  <c:v>4351</c:v>
                </c:pt>
                <c:pt idx="168">
                  <c:v>4352</c:v>
                </c:pt>
                <c:pt idx="169">
                  <c:v>4353</c:v>
                </c:pt>
                <c:pt idx="170">
                  <c:v>4354</c:v>
                </c:pt>
                <c:pt idx="171">
                  <c:v>4355</c:v>
                </c:pt>
                <c:pt idx="172">
                  <c:v>4356</c:v>
                </c:pt>
                <c:pt idx="173">
                  <c:v>4357</c:v>
                </c:pt>
                <c:pt idx="174">
                  <c:v>4358</c:v>
                </c:pt>
                <c:pt idx="175">
                  <c:v>4359</c:v>
                </c:pt>
                <c:pt idx="176">
                  <c:v>4360</c:v>
                </c:pt>
                <c:pt idx="177">
                  <c:v>4361</c:v>
                </c:pt>
                <c:pt idx="178">
                  <c:v>4362</c:v>
                </c:pt>
                <c:pt idx="179">
                  <c:v>4363</c:v>
                </c:pt>
                <c:pt idx="180">
                  <c:v>4364</c:v>
                </c:pt>
                <c:pt idx="181">
                  <c:v>4365</c:v>
                </c:pt>
                <c:pt idx="182">
                  <c:v>4366</c:v>
                </c:pt>
                <c:pt idx="183">
                  <c:v>4367</c:v>
                </c:pt>
                <c:pt idx="184">
                  <c:v>4368</c:v>
                </c:pt>
                <c:pt idx="185">
                  <c:v>4369</c:v>
                </c:pt>
                <c:pt idx="186">
                  <c:v>4370</c:v>
                </c:pt>
                <c:pt idx="187">
                  <c:v>4371</c:v>
                </c:pt>
                <c:pt idx="188">
                  <c:v>4372</c:v>
                </c:pt>
                <c:pt idx="189">
                  <c:v>4373</c:v>
                </c:pt>
                <c:pt idx="190">
                  <c:v>4374</c:v>
                </c:pt>
                <c:pt idx="191">
                  <c:v>4375</c:v>
                </c:pt>
                <c:pt idx="192">
                  <c:v>4376</c:v>
                </c:pt>
                <c:pt idx="193">
                  <c:v>4377</c:v>
                </c:pt>
                <c:pt idx="194">
                  <c:v>4378</c:v>
                </c:pt>
                <c:pt idx="195">
                  <c:v>4379</c:v>
                </c:pt>
                <c:pt idx="196">
                  <c:v>4380</c:v>
                </c:pt>
                <c:pt idx="197">
                  <c:v>4381</c:v>
                </c:pt>
                <c:pt idx="198">
                  <c:v>4382</c:v>
                </c:pt>
                <c:pt idx="199">
                  <c:v>4383</c:v>
                </c:pt>
                <c:pt idx="200">
                  <c:v>4384</c:v>
                </c:pt>
                <c:pt idx="201">
                  <c:v>4385</c:v>
                </c:pt>
                <c:pt idx="202">
                  <c:v>4386</c:v>
                </c:pt>
                <c:pt idx="203">
                  <c:v>4387</c:v>
                </c:pt>
                <c:pt idx="204">
                  <c:v>4388</c:v>
                </c:pt>
                <c:pt idx="205">
                  <c:v>4389</c:v>
                </c:pt>
                <c:pt idx="206">
                  <c:v>4390</c:v>
                </c:pt>
                <c:pt idx="207">
                  <c:v>4391</c:v>
                </c:pt>
                <c:pt idx="208">
                  <c:v>4392</c:v>
                </c:pt>
                <c:pt idx="209">
                  <c:v>4393</c:v>
                </c:pt>
                <c:pt idx="210">
                  <c:v>4394</c:v>
                </c:pt>
                <c:pt idx="211">
                  <c:v>4395</c:v>
                </c:pt>
                <c:pt idx="212">
                  <c:v>4396</c:v>
                </c:pt>
                <c:pt idx="213">
                  <c:v>4397</c:v>
                </c:pt>
                <c:pt idx="214">
                  <c:v>4398</c:v>
                </c:pt>
                <c:pt idx="215">
                  <c:v>4399</c:v>
                </c:pt>
                <c:pt idx="216">
                  <c:v>4400</c:v>
                </c:pt>
                <c:pt idx="217">
                  <c:v>4401</c:v>
                </c:pt>
                <c:pt idx="218">
                  <c:v>4402</c:v>
                </c:pt>
                <c:pt idx="219">
                  <c:v>4403</c:v>
                </c:pt>
                <c:pt idx="220">
                  <c:v>4404</c:v>
                </c:pt>
                <c:pt idx="221">
                  <c:v>4405</c:v>
                </c:pt>
                <c:pt idx="222">
                  <c:v>4406</c:v>
                </c:pt>
                <c:pt idx="223">
                  <c:v>4407</c:v>
                </c:pt>
                <c:pt idx="224">
                  <c:v>4408</c:v>
                </c:pt>
                <c:pt idx="225">
                  <c:v>4409</c:v>
                </c:pt>
                <c:pt idx="226">
                  <c:v>4410</c:v>
                </c:pt>
                <c:pt idx="227">
                  <c:v>4411</c:v>
                </c:pt>
                <c:pt idx="228">
                  <c:v>4412</c:v>
                </c:pt>
                <c:pt idx="229">
                  <c:v>4413</c:v>
                </c:pt>
                <c:pt idx="230">
                  <c:v>4414</c:v>
                </c:pt>
                <c:pt idx="231">
                  <c:v>4415</c:v>
                </c:pt>
                <c:pt idx="232">
                  <c:v>4416</c:v>
                </c:pt>
                <c:pt idx="233">
                  <c:v>4417</c:v>
                </c:pt>
                <c:pt idx="234">
                  <c:v>4418</c:v>
                </c:pt>
                <c:pt idx="235">
                  <c:v>4419</c:v>
                </c:pt>
                <c:pt idx="236">
                  <c:v>4420</c:v>
                </c:pt>
                <c:pt idx="237">
                  <c:v>4421</c:v>
                </c:pt>
                <c:pt idx="238">
                  <c:v>4422</c:v>
                </c:pt>
                <c:pt idx="239">
                  <c:v>4423</c:v>
                </c:pt>
                <c:pt idx="240">
                  <c:v>4424</c:v>
                </c:pt>
              </c:numCache>
            </c:numRef>
          </c:xVal>
          <c:yVal>
            <c:numRef>
              <c:f>Graph!$H$4186:$H$4424</c:f>
              <c:numCache>
                <c:formatCode>General</c:formatCode>
                <c:ptCount val="23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4A-49DC-A779-1F5881C6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66847"/>
        <c:axId val="50974047"/>
      </c:scatterChart>
      <c:valAx>
        <c:axId val="50966847"/>
        <c:scaling>
          <c:orientation val="minMax"/>
          <c:max val="4424"/>
          <c:min val="4184"/>
        </c:scaling>
        <c:delete val="0"/>
        <c:axPos val="b"/>
        <c:numFmt formatCode="General" sourceLinked="1"/>
        <c:majorTickMark val="out"/>
        <c:minorTickMark val="none"/>
        <c:tickLblPos val="nextTo"/>
        <c:crossAx val="50974047"/>
        <c:crosses val="autoZero"/>
        <c:crossBetween val="midCat"/>
      </c:valAx>
      <c:valAx>
        <c:axId val="5097404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0966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848BA-8ABB-AD54-9057-9F0DEB898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ECD35-9468-79E6-AF55-90BA00104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505</xdr:row>
      <xdr:rowOff>0</xdr:rowOff>
    </xdr:from>
    <xdr:to>
      <xdr:col>14</xdr:col>
      <xdr:colOff>304800</xdr:colOff>
      <xdr:row>519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E219C4-030C-65ED-6D4D-AC738243F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754</xdr:row>
      <xdr:rowOff>0</xdr:rowOff>
    </xdr:from>
    <xdr:to>
      <xdr:col>14</xdr:col>
      <xdr:colOff>304800</xdr:colOff>
      <xdr:row>768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D30997-1B2C-634A-C59A-B35C79B57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989</xdr:row>
      <xdr:rowOff>0</xdr:rowOff>
    </xdr:from>
    <xdr:to>
      <xdr:col>14</xdr:col>
      <xdr:colOff>304800</xdr:colOff>
      <xdr:row>1003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872805-B131-1667-D465-8CDC5EC50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1243</xdr:row>
      <xdr:rowOff>0</xdr:rowOff>
    </xdr:from>
    <xdr:to>
      <xdr:col>14</xdr:col>
      <xdr:colOff>304800</xdr:colOff>
      <xdr:row>1257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B0CEAB-0DC2-1E4B-51A3-9E9471934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1529</xdr:row>
      <xdr:rowOff>0</xdr:rowOff>
    </xdr:from>
    <xdr:to>
      <xdr:col>14</xdr:col>
      <xdr:colOff>304800</xdr:colOff>
      <xdr:row>1543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759DDE-88A7-FD0B-A762-200702C1E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1801</xdr:row>
      <xdr:rowOff>0</xdr:rowOff>
    </xdr:from>
    <xdr:to>
      <xdr:col>14</xdr:col>
      <xdr:colOff>304800</xdr:colOff>
      <xdr:row>1815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B39CD9-83E7-594E-440C-C1F2150F2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2023</xdr:row>
      <xdr:rowOff>0</xdr:rowOff>
    </xdr:from>
    <xdr:to>
      <xdr:col>14</xdr:col>
      <xdr:colOff>304800</xdr:colOff>
      <xdr:row>2037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C3B09F-8C89-F3D1-120A-5AE2EB67D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2290</xdr:row>
      <xdr:rowOff>0</xdr:rowOff>
    </xdr:from>
    <xdr:to>
      <xdr:col>14</xdr:col>
      <xdr:colOff>304800</xdr:colOff>
      <xdr:row>2304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166BE40-7A63-5D64-6456-2D85B9033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2534</xdr:row>
      <xdr:rowOff>0</xdr:rowOff>
    </xdr:from>
    <xdr:to>
      <xdr:col>14</xdr:col>
      <xdr:colOff>304800</xdr:colOff>
      <xdr:row>2548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D208562-CAD7-90C4-72E5-15342AB61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2749</xdr:row>
      <xdr:rowOff>0</xdr:rowOff>
    </xdr:from>
    <xdr:to>
      <xdr:col>14</xdr:col>
      <xdr:colOff>304800</xdr:colOff>
      <xdr:row>2763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990575-45CA-D79D-1353-F02E111A4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3001</xdr:row>
      <xdr:rowOff>0</xdr:rowOff>
    </xdr:from>
    <xdr:to>
      <xdr:col>14</xdr:col>
      <xdr:colOff>304800</xdr:colOff>
      <xdr:row>3015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72FC98-3A17-0D0C-6611-853AFAEB4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3231</xdr:row>
      <xdr:rowOff>0</xdr:rowOff>
    </xdr:from>
    <xdr:to>
      <xdr:col>14</xdr:col>
      <xdr:colOff>304800</xdr:colOff>
      <xdr:row>3245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C4725FB-BE8C-EDB3-86A4-FF58B2CBA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3464</xdr:row>
      <xdr:rowOff>0</xdr:rowOff>
    </xdr:from>
    <xdr:to>
      <xdr:col>14</xdr:col>
      <xdr:colOff>304800</xdr:colOff>
      <xdr:row>3478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135CDF5-EE74-3470-D1DE-6EB3AFA8D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3712</xdr:row>
      <xdr:rowOff>0</xdr:rowOff>
    </xdr:from>
    <xdr:to>
      <xdr:col>14</xdr:col>
      <xdr:colOff>304800</xdr:colOff>
      <xdr:row>3726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05B130E-AD79-C67A-ADD4-B54079E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3939</xdr:row>
      <xdr:rowOff>0</xdr:rowOff>
    </xdr:from>
    <xdr:to>
      <xdr:col>14</xdr:col>
      <xdr:colOff>304800</xdr:colOff>
      <xdr:row>3953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874927D-E966-C079-73FE-B67A428CE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4184</xdr:row>
      <xdr:rowOff>0</xdr:rowOff>
    </xdr:from>
    <xdr:to>
      <xdr:col>14</xdr:col>
      <xdr:colOff>304800</xdr:colOff>
      <xdr:row>4198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8CC2F43-2C6C-D94F-D593-8970FE5F2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ACCE-9B18-4477-BBC0-EA7E887836CC}">
  <dimension ref="A1:BH4956"/>
  <sheetViews>
    <sheetView tabSelected="1" topLeftCell="A4427" workbookViewId="0">
      <selection activeCell="A4427" sqref="A4427:A4956"/>
    </sheetView>
  </sheetViews>
  <sheetFormatPr defaultRowHeight="15" x14ac:dyDescent="0.25"/>
  <cols>
    <col min="1" max="1" width="5" bestFit="1" customWidth="1"/>
    <col min="2" max="2" width="11" bestFit="1" customWidth="1"/>
    <col min="3" max="3" width="9" bestFit="1" customWidth="1"/>
    <col min="4" max="4" width="11" bestFit="1" customWidth="1"/>
    <col min="5" max="5" width="10" bestFit="1" customWidth="1"/>
    <col min="6" max="6" width="11" bestFit="1" customWidth="1"/>
    <col min="7" max="7" width="9" bestFit="1" customWidth="1"/>
    <col min="8" max="8" width="11" bestFit="1" customWidth="1"/>
    <col min="9" max="9" width="10" bestFit="1" customWidth="1"/>
    <col min="10" max="10" width="11.28515625" bestFit="1" customWidth="1"/>
    <col min="11" max="11" width="11.140625" bestFit="1" customWidth="1"/>
    <col min="12" max="12" width="5.28515625" bestFit="1" customWidth="1"/>
    <col min="13" max="14" width="5.140625" bestFit="1" customWidth="1"/>
    <col min="15" max="15" width="5" bestFit="1" customWidth="1"/>
    <col min="57" max="57" width="5.28515625" bestFit="1" customWidth="1"/>
    <col min="58" max="59" width="5.140625" bestFit="1" customWidth="1"/>
    <col min="60" max="60" width="5" bestFit="1" customWidth="1"/>
  </cols>
  <sheetData>
    <row r="1" spans="1:60" x14ac:dyDescent="0.25">
      <c r="A1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BE1" t="s">
        <v>10</v>
      </c>
      <c r="BF1" t="s">
        <v>11</v>
      </c>
      <c r="BG1" t="s">
        <v>12</v>
      </c>
      <c r="BH1" t="s">
        <v>13</v>
      </c>
    </row>
    <row r="2" spans="1:60" x14ac:dyDescent="0.25">
      <c r="A2">
        <v>1</v>
      </c>
    </row>
    <row r="3" spans="1:60" x14ac:dyDescent="0.25">
      <c r="A3">
        <v>2</v>
      </c>
      <c r="J3">
        <v>39.041790000000006</v>
      </c>
      <c r="K3">
        <v>13.392785</v>
      </c>
    </row>
    <row r="4" spans="1:60" x14ac:dyDescent="0.25">
      <c r="A4">
        <v>3</v>
      </c>
      <c r="D4">
        <v>57.232361000000012</v>
      </c>
      <c r="E4">
        <v>7.3711180000000001</v>
      </c>
      <c r="F4">
        <v>46.715053000000012</v>
      </c>
      <c r="G4">
        <v>9.3000120000000006</v>
      </c>
    </row>
    <row r="5" spans="1:60" x14ac:dyDescent="0.25">
      <c r="A5">
        <v>4</v>
      </c>
      <c r="D5">
        <v>57.242626000000008</v>
      </c>
      <c r="E5">
        <v>7.3570140000000004</v>
      </c>
      <c r="F5">
        <v>46.739052000000008</v>
      </c>
      <c r="G5">
        <v>9.3059580000000004</v>
      </c>
    </row>
    <row r="6" spans="1:60" x14ac:dyDescent="0.25">
      <c r="A6">
        <v>5</v>
      </c>
      <c r="D6">
        <v>57.278099000000012</v>
      </c>
      <c r="E6">
        <v>7.346698</v>
      </c>
      <c r="F6">
        <v>46.70705000000001</v>
      </c>
      <c r="G6">
        <v>9.2989049999999995</v>
      </c>
    </row>
    <row r="7" spans="1:60" x14ac:dyDescent="0.25">
      <c r="A7">
        <v>6</v>
      </c>
      <c r="D7">
        <v>57.245415000000008</v>
      </c>
      <c r="E7">
        <v>7.3708020000000003</v>
      </c>
      <c r="F7">
        <v>46.679104000000009</v>
      </c>
      <c r="G7">
        <v>9.3004850000000001</v>
      </c>
    </row>
    <row r="8" spans="1:60" x14ac:dyDescent="0.25">
      <c r="A8">
        <v>7</v>
      </c>
      <c r="D8">
        <v>57.244522000000011</v>
      </c>
      <c r="E8">
        <v>7.3625389999999999</v>
      </c>
      <c r="F8">
        <v>46.707840000000012</v>
      </c>
      <c r="G8">
        <v>9.2978529999999999</v>
      </c>
    </row>
    <row r="9" spans="1:60" x14ac:dyDescent="0.25">
      <c r="A9">
        <v>8</v>
      </c>
      <c r="D9">
        <v>57.259781000000011</v>
      </c>
      <c r="E9">
        <v>7.3752230000000001</v>
      </c>
      <c r="F9">
        <v>46.698578000000012</v>
      </c>
      <c r="G9">
        <v>9.2959589999999999</v>
      </c>
    </row>
    <row r="10" spans="1:60" x14ac:dyDescent="0.25">
      <c r="A10">
        <v>9</v>
      </c>
      <c r="D10">
        <v>57.274727000000013</v>
      </c>
      <c r="E10">
        <v>7.3751709999999999</v>
      </c>
      <c r="F10">
        <v>46.695789000000012</v>
      </c>
      <c r="G10">
        <v>9.2928540000000002</v>
      </c>
    </row>
    <row r="11" spans="1:60" x14ac:dyDescent="0.25">
      <c r="A11">
        <v>10</v>
      </c>
      <c r="D11">
        <v>57.27620300000001</v>
      </c>
      <c r="E11">
        <v>7.3749599999999997</v>
      </c>
      <c r="F11">
        <v>46.708420000000011</v>
      </c>
      <c r="G11">
        <v>9.310905</v>
      </c>
    </row>
    <row r="12" spans="1:60" x14ac:dyDescent="0.25">
      <c r="A12">
        <v>11</v>
      </c>
      <c r="D12">
        <v>57.268257000000013</v>
      </c>
      <c r="E12">
        <v>7.3564879999999997</v>
      </c>
      <c r="F12">
        <v>46.705368000000007</v>
      </c>
      <c r="G12">
        <v>9.3131690000000003</v>
      </c>
    </row>
    <row r="13" spans="1:60" x14ac:dyDescent="0.25">
      <c r="A13">
        <v>12</v>
      </c>
      <c r="D13">
        <v>57.291412000000008</v>
      </c>
      <c r="E13">
        <v>7.3185419999999999</v>
      </c>
      <c r="F13">
        <v>46.719471000000013</v>
      </c>
      <c r="G13">
        <v>9.3033789999999996</v>
      </c>
    </row>
    <row r="14" spans="1:60" x14ac:dyDescent="0.25">
      <c r="A14">
        <v>13</v>
      </c>
      <c r="D14">
        <v>57.339359000000009</v>
      </c>
      <c r="E14">
        <v>7.2988590000000002</v>
      </c>
      <c r="F14">
        <v>46.720470000000006</v>
      </c>
      <c r="G14">
        <v>9.2985380000000006</v>
      </c>
    </row>
    <row r="15" spans="1:60" x14ac:dyDescent="0.25">
      <c r="A15">
        <v>14</v>
      </c>
      <c r="D15">
        <v>57.232361000000012</v>
      </c>
      <c r="E15">
        <v>7.3711180000000001</v>
      </c>
      <c r="F15">
        <v>46.715053000000012</v>
      </c>
      <c r="G15">
        <v>9.3000120000000006</v>
      </c>
    </row>
    <row r="16" spans="1:60" x14ac:dyDescent="0.25">
      <c r="A16">
        <v>15</v>
      </c>
      <c r="D16">
        <v>57.232361000000012</v>
      </c>
      <c r="E16">
        <v>7.3711180000000001</v>
      </c>
    </row>
    <row r="17" spans="1:9" x14ac:dyDescent="0.25">
      <c r="A17">
        <v>16</v>
      </c>
    </row>
    <row r="18" spans="1:9" x14ac:dyDescent="0.25">
      <c r="A18">
        <v>17</v>
      </c>
    </row>
    <row r="19" spans="1:9" x14ac:dyDescent="0.25">
      <c r="A19">
        <v>18</v>
      </c>
      <c r="H19">
        <v>58.068683000000007</v>
      </c>
      <c r="I19">
        <v>5.4968009999999996</v>
      </c>
    </row>
    <row r="20" spans="1:9" x14ac:dyDescent="0.25">
      <c r="A20">
        <v>19</v>
      </c>
      <c r="B20">
        <v>68.552997000000005</v>
      </c>
      <c r="C20">
        <v>7.8499869999999996</v>
      </c>
      <c r="H20">
        <v>58.060318000000009</v>
      </c>
      <c r="I20">
        <v>5.5102209999999996</v>
      </c>
    </row>
    <row r="21" spans="1:9" x14ac:dyDescent="0.25">
      <c r="A21">
        <v>20</v>
      </c>
      <c r="B21">
        <v>68.567837000000011</v>
      </c>
      <c r="C21">
        <v>7.8453549999999996</v>
      </c>
      <c r="H21">
        <v>58.086315000000006</v>
      </c>
      <c r="I21">
        <v>5.5414300000000001</v>
      </c>
    </row>
    <row r="22" spans="1:9" x14ac:dyDescent="0.25">
      <c r="A22">
        <v>21</v>
      </c>
      <c r="B22">
        <v>68.522102000000018</v>
      </c>
      <c r="C22">
        <v>7.8318300000000001</v>
      </c>
      <c r="H22">
        <v>58.120579000000006</v>
      </c>
      <c r="I22">
        <v>5.5161150000000001</v>
      </c>
    </row>
    <row r="23" spans="1:9" x14ac:dyDescent="0.25">
      <c r="A23">
        <v>22</v>
      </c>
      <c r="B23">
        <v>68.541157000000013</v>
      </c>
      <c r="C23">
        <v>7.8537749999999997</v>
      </c>
      <c r="H23">
        <v>58.09962800000001</v>
      </c>
      <c r="I23">
        <v>5.5046949999999999</v>
      </c>
    </row>
    <row r="24" spans="1:9" x14ac:dyDescent="0.25">
      <c r="A24">
        <v>23</v>
      </c>
      <c r="B24">
        <v>68.521473000000015</v>
      </c>
      <c r="C24">
        <v>7.8683009999999998</v>
      </c>
      <c r="H24">
        <v>58.096893000000009</v>
      </c>
      <c r="I24">
        <v>5.5069059999999999</v>
      </c>
    </row>
    <row r="25" spans="1:9" x14ac:dyDescent="0.25">
      <c r="A25">
        <v>24</v>
      </c>
      <c r="B25">
        <v>68.52368100000001</v>
      </c>
      <c r="C25">
        <v>7.8945100000000004</v>
      </c>
      <c r="H25">
        <v>58.082367000000012</v>
      </c>
      <c r="I25">
        <v>5.4771700000000001</v>
      </c>
    </row>
    <row r="26" spans="1:9" x14ac:dyDescent="0.25">
      <c r="A26">
        <v>25</v>
      </c>
      <c r="B26">
        <v>68.514103000000006</v>
      </c>
      <c r="C26">
        <v>7.8979309999999998</v>
      </c>
      <c r="H26">
        <v>58.121891000000012</v>
      </c>
      <c r="I26">
        <v>5.464118</v>
      </c>
    </row>
    <row r="27" spans="1:9" x14ac:dyDescent="0.25">
      <c r="A27">
        <v>26</v>
      </c>
      <c r="B27">
        <v>68.524841000000009</v>
      </c>
      <c r="C27">
        <v>7.8965100000000001</v>
      </c>
      <c r="H27">
        <v>58.089786000000011</v>
      </c>
      <c r="I27">
        <v>5.55185</v>
      </c>
    </row>
    <row r="28" spans="1:9" x14ac:dyDescent="0.25">
      <c r="A28">
        <v>27</v>
      </c>
      <c r="B28">
        <v>68.548942000000011</v>
      </c>
      <c r="C28">
        <v>7.9001409999999996</v>
      </c>
      <c r="H28">
        <v>58.068683000000007</v>
      </c>
      <c r="I28">
        <v>5.4968009999999996</v>
      </c>
    </row>
    <row r="29" spans="1:9" x14ac:dyDescent="0.25">
      <c r="A29">
        <v>28</v>
      </c>
      <c r="B29">
        <v>68.559051000000011</v>
      </c>
      <c r="C29">
        <v>7.8888259999999999</v>
      </c>
      <c r="H29">
        <v>58.068683000000007</v>
      </c>
      <c r="I29">
        <v>5.4968009999999996</v>
      </c>
    </row>
    <row r="30" spans="1:9" x14ac:dyDescent="0.25">
      <c r="A30">
        <v>29</v>
      </c>
      <c r="B30">
        <v>68.413166000000018</v>
      </c>
      <c r="C30">
        <v>7.7625700000000002</v>
      </c>
    </row>
    <row r="31" spans="1:9" x14ac:dyDescent="0.25">
      <c r="A31">
        <v>30</v>
      </c>
      <c r="B31">
        <v>68.552997000000005</v>
      </c>
      <c r="C31">
        <v>7.8499869999999996</v>
      </c>
    </row>
    <row r="32" spans="1:9" x14ac:dyDescent="0.25">
      <c r="A32">
        <v>31</v>
      </c>
      <c r="D32">
        <v>76.805204000000003</v>
      </c>
      <c r="E32">
        <v>5.8010710000000003</v>
      </c>
    </row>
    <row r="33" spans="1:9" x14ac:dyDescent="0.25">
      <c r="A33">
        <v>32</v>
      </c>
      <c r="D33">
        <v>76.804643000000013</v>
      </c>
      <c r="E33">
        <v>5.7868880000000003</v>
      </c>
    </row>
    <row r="34" spans="1:9" x14ac:dyDescent="0.25">
      <c r="A34">
        <v>33</v>
      </c>
      <c r="D34">
        <v>76.786020000000008</v>
      </c>
      <c r="E34">
        <v>5.7756119999999997</v>
      </c>
      <c r="F34">
        <v>68.764618000000013</v>
      </c>
      <c r="G34">
        <v>8.1350230000000003</v>
      </c>
    </row>
    <row r="35" spans="1:9" x14ac:dyDescent="0.25">
      <c r="A35">
        <v>34</v>
      </c>
      <c r="D35">
        <v>76.827500000000001</v>
      </c>
      <c r="E35">
        <v>5.7770409999999996</v>
      </c>
      <c r="F35">
        <v>68.812614000000011</v>
      </c>
      <c r="G35">
        <v>8.1238130000000002</v>
      </c>
    </row>
    <row r="36" spans="1:9" x14ac:dyDescent="0.25">
      <c r="A36">
        <v>35</v>
      </c>
      <c r="D36">
        <v>76.796990000000008</v>
      </c>
      <c r="E36">
        <v>5.7815300000000001</v>
      </c>
      <c r="F36">
        <v>68.842983000000004</v>
      </c>
      <c r="G36">
        <v>8.1511800000000001</v>
      </c>
    </row>
    <row r="37" spans="1:9" x14ac:dyDescent="0.25">
      <c r="A37">
        <v>36</v>
      </c>
      <c r="D37">
        <v>76.74938800000001</v>
      </c>
      <c r="E37">
        <v>5.768929</v>
      </c>
      <c r="F37">
        <v>68.786197000000016</v>
      </c>
      <c r="G37">
        <v>8.1408129999999996</v>
      </c>
    </row>
    <row r="38" spans="1:9" x14ac:dyDescent="0.25">
      <c r="A38">
        <v>37</v>
      </c>
      <c r="D38">
        <v>76.717960000000005</v>
      </c>
      <c r="E38">
        <v>5.7780100000000001</v>
      </c>
      <c r="F38">
        <v>68.750091000000012</v>
      </c>
      <c r="G38">
        <v>8.1473910000000007</v>
      </c>
    </row>
    <row r="39" spans="1:9" x14ac:dyDescent="0.25">
      <c r="A39">
        <v>38</v>
      </c>
      <c r="D39">
        <v>76.711684000000005</v>
      </c>
      <c r="E39">
        <v>5.7704079999999998</v>
      </c>
      <c r="F39">
        <v>68.760353000000009</v>
      </c>
      <c r="G39">
        <v>8.1501800000000006</v>
      </c>
    </row>
    <row r="40" spans="1:9" x14ac:dyDescent="0.25">
      <c r="A40">
        <v>39</v>
      </c>
      <c r="D40">
        <v>76.752347</v>
      </c>
      <c r="E40">
        <v>5.7704079999999998</v>
      </c>
      <c r="F40">
        <v>68.771358000000006</v>
      </c>
      <c r="G40">
        <v>8.1658639999999991</v>
      </c>
    </row>
    <row r="41" spans="1:9" x14ac:dyDescent="0.25">
      <c r="A41">
        <v>40</v>
      </c>
      <c r="D41">
        <v>76.805204000000003</v>
      </c>
      <c r="E41">
        <v>5.8010710000000003</v>
      </c>
      <c r="F41">
        <v>68.753830000000008</v>
      </c>
      <c r="G41">
        <v>8.1694949999999995</v>
      </c>
    </row>
    <row r="42" spans="1:9" x14ac:dyDescent="0.25">
      <c r="A42">
        <v>41</v>
      </c>
      <c r="D42">
        <v>76.805204000000003</v>
      </c>
      <c r="E42">
        <v>5.8010710000000003</v>
      </c>
      <c r="F42">
        <v>68.745937000000012</v>
      </c>
      <c r="G42">
        <v>8.1748100000000008</v>
      </c>
    </row>
    <row r="43" spans="1:9" x14ac:dyDescent="0.25">
      <c r="A43">
        <v>42</v>
      </c>
      <c r="F43">
        <v>68.764618000000013</v>
      </c>
      <c r="G43">
        <v>8.1350230000000003</v>
      </c>
    </row>
    <row r="44" spans="1:9" x14ac:dyDescent="0.25">
      <c r="A44">
        <v>43</v>
      </c>
    </row>
    <row r="45" spans="1:9" x14ac:dyDescent="0.25">
      <c r="A45">
        <v>44</v>
      </c>
      <c r="H45">
        <v>76.793623000000011</v>
      </c>
      <c r="I45">
        <v>5.0488270000000002</v>
      </c>
    </row>
    <row r="46" spans="1:9" x14ac:dyDescent="0.25">
      <c r="A46">
        <v>45</v>
      </c>
      <c r="H46">
        <v>76.799030000000002</v>
      </c>
      <c r="I46">
        <v>5.0463769999999997</v>
      </c>
    </row>
    <row r="47" spans="1:9" x14ac:dyDescent="0.25">
      <c r="A47">
        <v>46</v>
      </c>
      <c r="B47">
        <v>88.138879000000003</v>
      </c>
      <c r="C47">
        <v>6.7127039999999996</v>
      </c>
      <c r="H47">
        <v>76.791786000000002</v>
      </c>
      <c r="I47">
        <v>5.0625</v>
      </c>
    </row>
    <row r="48" spans="1:9" x14ac:dyDescent="0.25">
      <c r="A48">
        <v>47</v>
      </c>
      <c r="B48">
        <v>88.203417999999999</v>
      </c>
      <c r="C48">
        <v>6.7144380000000004</v>
      </c>
      <c r="H48">
        <v>76.726786000000004</v>
      </c>
      <c r="I48">
        <v>5.0669899999999997</v>
      </c>
    </row>
    <row r="49" spans="1:9" x14ac:dyDescent="0.25">
      <c r="A49">
        <v>48</v>
      </c>
      <c r="B49">
        <v>88.188573000000005</v>
      </c>
      <c r="C49">
        <v>6.7105100000000002</v>
      </c>
      <c r="H49">
        <v>76.700459000000009</v>
      </c>
      <c r="I49">
        <v>5.0960720000000004</v>
      </c>
    </row>
    <row r="50" spans="1:9" x14ac:dyDescent="0.25">
      <c r="A50">
        <v>49</v>
      </c>
      <c r="B50">
        <v>88.188266000000013</v>
      </c>
      <c r="C50">
        <v>6.7088260000000002</v>
      </c>
      <c r="H50">
        <v>76.687398000000002</v>
      </c>
      <c r="I50">
        <v>5.1309699999999996</v>
      </c>
    </row>
    <row r="51" spans="1:9" x14ac:dyDescent="0.25">
      <c r="A51">
        <v>50</v>
      </c>
      <c r="B51">
        <v>88.170612000000006</v>
      </c>
      <c r="C51">
        <v>6.70648</v>
      </c>
      <c r="H51">
        <v>76.688163000000003</v>
      </c>
      <c r="I51">
        <v>5.1327550000000004</v>
      </c>
    </row>
    <row r="52" spans="1:9" x14ac:dyDescent="0.25">
      <c r="A52">
        <v>51</v>
      </c>
      <c r="B52">
        <v>88.180968000000007</v>
      </c>
      <c r="C52">
        <v>6.7175000000000002</v>
      </c>
      <c r="H52">
        <v>76.710051000000007</v>
      </c>
      <c r="I52">
        <v>5.1223470000000004</v>
      </c>
    </row>
    <row r="53" spans="1:9" x14ac:dyDescent="0.25">
      <c r="A53">
        <v>52</v>
      </c>
      <c r="B53">
        <v>88.17801</v>
      </c>
      <c r="C53">
        <v>6.7351530000000004</v>
      </c>
      <c r="H53">
        <v>76.793623000000011</v>
      </c>
      <c r="I53">
        <v>5.0488270000000002</v>
      </c>
    </row>
    <row r="54" spans="1:9" x14ac:dyDescent="0.25">
      <c r="A54">
        <v>53</v>
      </c>
      <c r="B54">
        <v>88.172551000000013</v>
      </c>
      <c r="C54">
        <v>6.7576530000000004</v>
      </c>
    </row>
    <row r="55" spans="1:9" x14ac:dyDescent="0.25">
      <c r="A55">
        <v>54</v>
      </c>
      <c r="B55">
        <v>88.174081000000001</v>
      </c>
      <c r="C55">
        <v>6.762041</v>
      </c>
    </row>
    <row r="56" spans="1:9" x14ac:dyDescent="0.25">
      <c r="A56">
        <v>55</v>
      </c>
      <c r="B56">
        <v>88.126836000000011</v>
      </c>
      <c r="C56">
        <v>6.7209180000000002</v>
      </c>
    </row>
    <row r="57" spans="1:9" x14ac:dyDescent="0.25">
      <c r="A57">
        <v>56</v>
      </c>
      <c r="B57">
        <v>88.138879000000003</v>
      </c>
      <c r="C57">
        <v>6.7127039999999996</v>
      </c>
    </row>
    <row r="58" spans="1:9" x14ac:dyDescent="0.25">
      <c r="A58">
        <v>57</v>
      </c>
      <c r="D58">
        <v>96.779336000000001</v>
      </c>
      <c r="E58">
        <v>4.4241830000000002</v>
      </c>
    </row>
    <row r="59" spans="1:9" x14ac:dyDescent="0.25">
      <c r="A59">
        <v>58</v>
      </c>
      <c r="D59">
        <v>96.779542000000006</v>
      </c>
      <c r="E59">
        <v>4.3718880000000002</v>
      </c>
    </row>
    <row r="60" spans="1:9" x14ac:dyDescent="0.25">
      <c r="A60">
        <v>59</v>
      </c>
      <c r="D60">
        <v>96.771888000000004</v>
      </c>
      <c r="E60">
        <v>4.380306</v>
      </c>
      <c r="F60">
        <v>89.270816000000011</v>
      </c>
      <c r="G60">
        <v>7.8084699999999998</v>
      </c>
    </row>
    <row r="61" spans="1:9" x14ac:dyDescent="0.25">
      <c r="A61">
        <v>60</v>
      </c>
      <c r="D61">
        <v>96.770869000000005</v>
      </c>
      <c r="E61">
        <v>4.3846429999999996</v>
      </c>
      <c r="F61">
        <v>89.300969000000009</v>
      </c>
      <c r="G61">
        <v>7.8254590000000004</v>
      </c>
    </row>
    <row r="62" spans="1:9" x14ac:dyDescent="0.25">
      <c r="A62">
        <v>61</v>
      </c>
      <c r="D62">
        <v>96.759849000000003</v>
      </c>
      <c r="E62">
        <v>4.3780099999999997</v>
      </c>
      <c r="F62">
        <v>89.274846000000011</v>
      </c>
      <c r="G62">
        <v>7.8323470000000004</v>
      </c>
    </row>
    <row r="63" spans="1:9" x14ac:dyDescent="0.25">
      <c r="A63">
        <v>62</v>
      </c>
      <c r="D63">
        <v>96.768777</v>
      </c>
      <c r="E63">
        <v>4.3868879999999999</v>
      </c>
      <c r="F63">
        <v>89.283162000000004</v>
      </c>
      <c r="G63">
        <v>7.8236730000000003</v>
      </c>
    </row>
    <row r="64" spans="1:9" x14ac:dyDescent="0.25">
      <c r="A64">
        <v>63</v>
      </c>
      <c r="D64">
        <v>96.738319000000004</v>
      </c>
      <c r="E64">
        <v>4.3914790000000004</v>
      </c>
      <c r="F64">
        <v>89.274795000000012</v>
      </c>
      <c r="G64">
        <v>7.8161230000000002</v>
      </c>
    </row>
    <row r="65" spans="1:9" x14ac:dyDescent="0.25">
      <c r="A65">
        <v>64</v>
      </c>
      <c r="D65">
        <v>96.81275500000001</v>
      </c>
      <c r="E65">
        <v>4.4024489999999998</v>
      </c>
      <c r="F65">
        <v>89.265102000000013</v>
      </c>
      <c r="G65">
        <v>7.8648980000000002</v>
      </c>
    </row>
    <row r="66" spans="1:9" x14ac:dyDescent="0.25">
      <c r="A66">
        <v>65</v>
      </c>
      <c r="D66">
        <v>96.779336000000001</v>
      </c>
      <c r="E66">
        <v>4.4241830000000002</v>
      </c>
      <c r="F66">
        <v>89.253928000000002</v>
      </c>
      <c r="G66">
        <v>7.8678569999999999</v>
      </c>
      <c r="H66">
        <v>94.719388000000009</v>
      </c>
      <c r="I66">
        <v>4.3668370000000003</v>
      </c>
    </row>
    <row r="67" spans="1:9" x14ac:dyDescent="0.25">
      <c r="A67">
        <v>66</v>
      </c>
      <c r="F67">
        <v>89.283521000000007</v>
      </c>
      <c r="G67">
        <v>7.8452039999999998</v>
      </c>
      <c r="H67">
        <v>94.751277000000016</v>
      </c>
      <c r="I67">
        <v>4.3667860000000003</v>
      </c>
    </row>
    <row r="68" spans="1:9" x14ac:dyDescent="0.25">
      <c r="A68">
        <v>67</v>
      </c>
      <c r="F68">
        <v>89.270816000000011</v>
      </c>
      <c r="G68">
        <v>7.8084699999999998</v>
      </c>
      <c r="H68">
        <v>94.737653000000009</v>
      </c>
      <c r="I68">
        <v>4.3578570000000001</v>
      </c>
    </row>
    <row r="69" spans="1:9" x14ac:dyDescent="0.25">
      <c r="A69">
        <v>68</v>
      </c>
      <c r="F69">
        <v>89.270816000000011</v>
      </c>
      <c r="G69">
        <v>7.8084699999999998</v>
      </c>
      <c r="H69">
        <v>94.75903000000001</v>
      </c>
      <c r="I69">
        <v>4.3598980000000003</v>
      </c>
    </row>
    <row r="70" spans="1:9" x14ac:dyDescent="0.25">
      <c r="A70">
        <v>69</v>
      </c>
      <c r="H70">
        <v>94.749082000000016</v>
      </c>
      <c r="I70">
        <v>4.3669900000000004</v>
      </c>
    </row>
    <row r="71" spans="1:9" x14ac:dyDescent="0.25">
      <c r="A71">
        <v>70</v>
      </c>
      <c r="H71">
        <v>94.721225000000004</v>
      </c>
      <c r="I71">
        <v>4.3313259999999998</v>
      </c>
    </row>
    <row r="72" spans="1:9" x14ac:dyDescent="0.25">
      <c r="A72">
        <v>71</v>
      </c>
      <c r="H72">
        <v>94.693368000000007</v>
      </c>
      <c r="I72">
        <v>4.3608159999999998</v>
      </c>
    </row>
    <row r="73" spans="1:9" x14ac:dyDescent="0.25">
      <c r="A73">
        <v>72</v>
      </c>
      <c r="B73">
        <v>111.82775600000001</v>
      </c>
      <c r="C73">
        <v>5.9598979999999999</v>
      </c>
      <c r="H73">
        <v>94.773164000000008</v>
      </c>
      <c r="I73">
        <v>4.42204</v>
      </c>
    </row>
    <row r="74" spans="1:9" x14ac:dyDescent="0.25">
      <c r="A74">
        <v>73</v>
      </c>
      <c r="B74">
        <v>111.85489800000001</v>
      </c>
      <c r="C74">
        <v>5.9618869999999999</v>
      </c>
      <c r="H74">
        <v>94.719388000000009</v>
      </c>
      <c r="I74">
        <v>4.3668370000000003</v>
      </c>
    </row>
    <row r="75" spans="1:9" x14ac:dyDescent="0.25">
      <c r="A75">
        <v>74</v>
      </c>
      <c r="B75">
        <v>111.83469500000001</v>
      </c>
      <c r="C75">
        <v>5.9546429999999999</v>
      </c>
    </row>
    <row r="76" spans="1:9" x14ac:dyDescent="0.25">
      <c r="A76">
        <v>75</v>
      </c>
      <c r="B76">
        <v>111.855458</v>
      </c>
      <c r="C76">
        <v>5.9680099999999996</v>
      </c>
    </row>
    <row r="77" spans="1:9" x14ac:dyDescent="0.25">
      <c r="A77">
        <v>76</v>
      </c>
      <c r="B77">
        <v>111.84648200000001</v>
      </c>
      <c r="C77">
        <v>5.968826</v>
      </c>
    </row>
    <row r="78" spans="1:9" x14ac:dyDescent="0.25">
      <c r="A78">
        <v>77</v>
      </c>
      <c r="B78">
        <v>111.86408</v>
      </c>
      <c r="C78">
        <v>5.9723470000000001</v>
      </c>
    </row>
    <row r="79" spans="1:9" x14ac:dyDescent="0.25">
      <c r="A79">
        <v>78</v>
      </c>
      <c r="B79">
        <v>111.877858</v>
      </c>
      <c r="C79">
        <v>5.9844889999999999</v>
      </c>
    </row>
    <row r="80" spans="1:9" x14ac:dyDescent="0.25">
      <c r="A80">
        <v>79</v>
      </c>
      <c r="B80">
        <v>111.915052</v>
      </c>
      <c r="C80">
        <v>5.9792860000000001</v>
      </c>
      <c r="D80">
        <v>117.40428700000001</v>
      </c>
      <c r="E80">
        <v>4.1689800000000004</v>
      </c>
    </row>
    <row r="81" spans="1:9" x14ac:dyDescent="0.25">
      <c r="A81">
        <v>80</v>
      </c>
      <c r="B81">
        <v>111.910459</v>
      </c>
      <c r="C81">
        <v>5.9912239999999999</v>
      </c>
      <c r="D81">
        <v>117.44296</v>
      </c>
      <c r="E81">
        <v>4.2009179999999997</v>
      </c>
    </row>
    <row r="82" spans="1:9" x14ac:dyDescent="0.25">
      <c r="A82">
        <v>81</v>
      </c>
      <c r="B82">
        <v>111.82775600000001</v>
      </c>
      <c r="C82">
        <v>5.9598979999999999</v>
      </c>
      <c r="D82">
        <v>117.434487</v>
      </c>
      <c r="E82">
        <v>4.1447960000000004</v>
      </c>
    </row>
    <row r="83" spans="1:9" x14ac:dyDescent="0.25">
      <c r="A83">
        <v>82</v>
      </c>
      <c r="D83">
        <v>117.33688800000002</v>
      </c>
      <c r="E83">
        <v>4.1455099999999998</v>
      </c>
    </row>
    <row r="84" spans="1:9" x14ac:dyDescent="0.25">
      <c r="A84">
        <v>83</v>
      </c>
      <c r="D84">
        <v>117.37183900000001</v>
      </c>
      <c r="E84">
        <v>4.1834689999999997</v>
      </c>
    </row>
    <row r="85" spans="1:9" x14ac:dyDescent="0.25">
      <c r="A85">
        <v>84</v>
      </c>
      <c r="D85">
        <v>117.37402800000001</v>
      </c>
      <c r="E85">
        <v>4.1873469999999999</v>
      </c>
      <c r="F85">
        <v>113.54597200000001</v>
      </c>
      <c r="G85">
        <v>6.8528060000000002</v>
      </c>
    </row>
    <row r="86" spans="1:9" x14ac:dyDescent="0.25">
      <c r="A86">
        <v>85</v>
      </c>
      <c r="D86">
        <v>117.42913200000001</v>
      </c>
      <c r="E86">
        <v>4.0987239999999998</v>
      </c>
      <c r="F86">
        <v>113.54913400000001</v>
      </c>
      <c r="G86">
        <v>6.8627549999999999</v>
      </c>
    </row>
    <row r="87" spans="1:9" x14ac:dyDescent="0.25">
      <c r="A87">
        <v>86</v>
      </c>
      <c r="D87">
        <v>117.40428700000001</v>
      </c>
      <c r="E87">
        <v>4.1689800000000004</v>
      </c>
      <c r="F87">
        <v>113.55653100000001</v>
      </c>
      <c r="G87">
        <v>6.8459180000000002</v>
      </c>
    </row>
    <row r="88" spans="1:9" x14ac:dyDescent="0.25">
      <c r="A88">
        <v>87</v>
      </c>
      <c r="F88">
        <v>113.51453900000001</v>
      </c>
      <c r="G88">
        <v>6.8665820000000002</v>
      </c>
      <c r="H88">
        <v>116.42143000000002</v>
      </c>
      <c r="I88">
        <v>3.212653</v>
      </c>
    </row>
    <row r="89" spans="1:9" x14ac:dyDescent="0.25">
      <c r="A89">
        <v>88</v>
      </c>
      <c r="F89">
        <v>113.50622700000001</v>
      </c>
      <c r="G89">
        <v>6.9082140000000001</v>
      </c>
      <c r="H89">
        <v>116.423879</v>
      </c>
      <c r="I89">
        <v>3.1755610000000001</v>
      </c>
    </row>
    <row r="90" spans="1:9" x14ac:dyDescent="0.25">
      <c r="A90">
        <v>89</v>
      </c>
      <c r="F90">
        <v>113.49658300000002</v>
      </c>
      <c r="G90">
        <v>6.9153060000000002</v>
      </c>
      <c r="H90">
        <v>116.438367</v>
      </c>
      <c r="I90">
        <v>3.188571</v>
      </c>
    </row>
    <row r="91" spans="1:9" x14ac:dyDescent="0.25">
      <c r="A91">
        <v>90</v>
      </c>
      <c r="F91">
        <v>113.545613</v>
      </c>
      <c r="G91">
        <v>6.9210200000000004</v>
      </c>
      <c r="H91">
        <v>116.42821600000001</v>
      </c>
      <c r="I91">
        <v>3.1624490000000001</v>
      </c>
    </row>
    <row r="92" spans="1:9" x14ac:dyDescent="0.25">
      <c r="A92">
        <v>91</v>
      </c>
      <c r="F92">
        <v>113.57056200000001</v>
      </c>
      <c r="G92">
        <v>6.9111729999999998</v>
      </c>
      <c r="H92">
        <v>116.37811400000001</v>
      </c>
      <c r="I92">
        <v>3.1778569999999999</v>
      </c>
    </row>
    <row r="93" spans="1:9" x14ac:dyDescent="0.25">
      <c r="A93">
        <v>92</v>
      </c>
      <c r="F93">
        <v>113.560563</v>
      </c>
      <c r="G93">
        <v>6.9226020000000004</v>
      </c>
      <c r="H93">
        <v>116.42923500000001</v>
      </c>
      <c r="I93">
        <v>3.1489289999999999</v>
      </c>
    </row>
    <row r="94" spans="1:9" x14ac:dyDescent="0.25">
      <c r="A94">
        <v>93</v>
      </c>
      <c r="F94">
        <v>113.54597200000001</v>
      </c>
      <c r="G94">
        <v>6.8528060000000002</v>
      </c>
      <c r="H94">
        <v>116.40836800000001</v>
      </c>
      <c r="I94">
        <v>3.1507649999999998</v>
      </c>
    </row>
    <row r="95" spans="1:9" x14ac:dyDescent="0.25">
      <c r="A95">
        <v>94</v>
      </c>
      <c r="F95">
        <v>113.52765400000001</v>
      </c>
      <c r="G95">
        <v>6.9670920000000001</v>
      </c>
      <c r="H95">
        <v>116.48765300000001</v>
      </c>
      <c r="I95">
        <v>3.1478570000000001</v>
      </c>
    </row>
    <row r="96" spans="1:9" x14ac:dyDescent="0.25">
      <c r="A96">
        <v>95</v>
      </c>
      <c r="H96">
        <v>116.51102200000001</v>
      </c>
      <c r="I96">
        <v>3.1368879999999999</v>
      </c>
    </row>
    <row r="97" spans="1:9" x14ac:dyDescent="0.25">
      <c r="A97">
        <v>96</v>
      </c>
      <c r="H97">
        <v>116.42143000000002</v>
      </c>
      <c r="I97">
        <v>3.212653</v>
      </c>
    </row>
    <row r="98" spans="1:9" x14ac:dyDescent="0.25">
      <c r="A98">
        <v>97</v>
      </c>
    </row>
    <row r="99" spans="1:9" x14ac:dyDescent="0.25">
      <c r="A99">
        <v>98</v>
      </c>
      <c r="B99">
        <v>133.78101800000002</v>
      </c>
      <c r="C99">
        <v>5.7562239999999996</v>
      </c>
    </row>
    <row r="100" spans="1:9" x14ac:dyDescent="0.25">
      <c r="A100">
        <v>99</v>
      </c>
      <c r="B100">
        <v>133.78101800000002</v>
      </c>
      <c r="C100">
        <v>5.7562239999999996</v>
      </c>
    </row>
    <row r="101" spans="1:9" x14ac:dyDescent="0.25">
      <c r="A101">
        <v>100</v>
      </c>
      <c r="B101">
        <v>133.815763</v>
      </c>
      <c r="C101">
        <v>5.7769890000000004</v>
      </c>
    </row>
    <row r="102" spans="1:9" x14ac:dyDescent="0.25">
      <c r="A102">
        <v>101</v>
      </c>
      <c r="B102">
        <v>133.79939000000002</v>
      </c>
      <c r="C102">
        <v>5.7219389999999999</v>
      </c>
    </row>
    <row r="103" spans="1:9" x14ac:dyDescent="0.25">
      <c r="A103">
        <v>102</v>
      </c>
      <c r="B103">
        <v>133.77163000000002</v>
      </c>
      <c r="C103">
        <v>5.7608680000000003</v>
      </c>
    </row>
    <row r="104" spans="1:9" x14ac:dyDescent="0.25">
      <c r="A104">
        <v>103</v>
      </c>
      <c r="B104">
        <v>133.82214100000002</v>
      </c>
      <c r="C104">
        <v>5.7545409999999997</v>
      </c>
      <c r="D104">
        <v>149.58617099999998</v>
      </c>
      <c r="E104">
        <v>6.1221940000000004</v>
      </c>
    </row>
    <row r="105" spans="1:9" x14ac:dyDescent="0.25">
      <c r="A105">
        <v>104</v>
      </c>
      <c r="B105">
        <v>133.81066200000001</v>
      </c>
      <c r="C105">
        <v>5.7331630000000002</v>
      </c>
      <c r="D105">
        <v>149.58617099999998</v>
      </c>
      <c r="E105">
        <v>6.1221940000000004</v>
      </c>
    </row>
    <row r="106" spans="1:9" x14ac:dyDescent="0.25">
      <c r="A106">
        <v>105</v>
      </c>
      <c r="B106">
        <v>133.84045900000001</v>
      </c>
      <c r="C106">
        <v>5.7960710000000004</v>
      </c>
      <c r="D106">
        <v>149.58617099999998</v>
      </c>
      <c r="E106">
        <v>6.1221940000000004</v>
      </c>
    </row>
    <row r="107" spans="1:9" x14ac:dyDescent="0.25">
      <c r="A107">
        <v>106</v>
      </c>
      <c r="B107">
        <v>133.78101800000002</v>
      </c>
      <c r="C107">
        <v>5.7562239999999996</v>
      </c>
      <c r="D107">
        <v>149.58617099999998</v>
      </c>
      <c r="E107">
        <v>6.1221940000000004</v>
      </c>
    </row>
    <row r="108" spans="1:9" x14ac:dyDescent="0.25">
      <c r="A108">
        <v>107</v>
      </c>
      <c r="B108">
        <v>133.78101800000002</v>
      </c>
      <c r="C108">
        <v>5.7562239999999996</v>
      </c>
      <c r="D108">
        <v>149.58617099999998</v>
      </c>
      <c r="E108">
        <v>6.1221940000000004</v>
      </c>
    </row>
    <row r="109" spans="1:9" x14ac:dyDescent="0.25">
      <c r="A109">
        <v>108</v>
      </c>
      <c r="D109">
        <v>149.58617099999998</v>
      </c>
      <c r="E109">
        <v>6.1221940000000004</v>
      </c>
    </row>
    <row r="110" spans="1:9" x14ac:dyDescent="0.25">
      <c r="A110">
        <v>109</v>
      </c>
      <c r="D110">
        <v>149.58617099999998</v>
      </c>
      <c r="E110">
        <v>6.1221940000000004</v>
      </c>
      <c r="F110">
        <v>135.161328</v>
      </c>
      <c r="G110">
        <v>6.6870919999999998</v>
      </c>
      <c r="H110">
        <v>135.69846800000002</v>
      </c>
      <c r="I110">
        <v>3.3659690000000002</v>
      </c>
    </row>
    <row r="111" spans="1:9" x14ac:dyDescent="0.25">
      <c r="A111">
        <v>110</v>
      </c>
      <c r="F111">
        <v>135.161328</v>
      </c>
      <c r="G111">
        <v>6.6870919999999998</v>
      </c>
      <c r="H111">
        <v>135.69846800000002</v>
      </c>
      <c r="I111">
        <v>3.3659690000000002</v>
      </c>
    </row>
    <row r="112" spans="1:9" x14ac:dyDescent="0.25">
      <c r="A112">
        <v>111</v>
      </c>
      <c r="F112">
        <v>135.161328</v>
      </c>
      <c r="G112">
        <v>6.6870919999999998</v>
      </c>
      <c r="H112">
        <v>135.69846800000002</v>
      </c>
      <c r="I112">
        <v>3.3659690000000002</v>
      </c>
    </row>
    <row r="113" spans="1:9" x14ac:dyDescent="0.25">
      <c r="A113">
        <v>112</v>
      </c>
      <c r="F113">
        <v>135.161328</v>
      </c>
      <c r="G113">
        <v>6.6870919999999998</v>
      </c>
      <c r="H113">
        <v>135.69846800000002</v>
      </c>
      <c r="I113">
        <v>3.3659690000000002</v>
      </c>
    </row>
    <row r="114" spans="1:9" x14ac:dyDescent="0.25">
      <c r="A114">
        <v>113</v>
      </c>
      <c r="F114">
        <v>135.161328</v>
      </c>
      <c r="G114">
        <v>6.6870919999999998</v>
      </c>
      <c r="H114">
        <v>135.69846800000002</v>
      </c>
      <c r="I114">
        <v>3.3659690000000002</v>
      </c>
    </row>
    <row r="115" spans="1:9" x14ac:dyDescent="0.25">
      <c r="A115">
        <v>114</v>
      </c>
      <c r="F115">
        <v>135.161328</v>
      </c>
      <c r="G115">
        <v>6.6870919999999998</v>
      </c>
      <c r="H115">
        <v>135.69846800000002</v>
      </c>
      <c r="I115">
        <v>3.3659690000000002</v>
      </c>
    </row>
    <row r="116" spans="1:9" x14ac:dyDescent="0.25">
      <c r="A116">
        <v>115</v>
      </c>
      <c r="F116">
        <v>135.161328</v>
      </c>
      <c r="G116">
        <v>6.6870919999999998</v>
      </c>
      <c r="H116">
        <v>135.69846800000002</v>
      </c>
      <c r="I116">
        <v>3.3659690000000002</v>
      </c>
    </row>
    <row r="117" spans="1:9" x14ac:dyDescent="0.25">
      <c r="A117">
        <v>116</v>
      </c>
      <c r="F117">
        <v>135.161328</v>
      </c>
      <c r="G117">
        <v>6.6870919999999998</v>
      </c>
      <c r="H117">
        <v>135.69846800000002</v>
      </c>
      <c r="I117">
        <v>3.3659690000000002</v>
      </c>
    </row>
    <row r="118" spans="1:9" x14ac:dyDescent="0.25">
      <c r="A118">
        <v>117</v>
      </c>
      <c r="F118">
        <v>135.161328</v>
      </c>
      <c r="G118">
        <v>6.6870919999999998</v>
      </c>
      <c r="H118">
        <v>135.69846800000002</v>
      </c>
      <c r="I118">
        <v>3.3659690000000002</v>
      </c>
    </row>
    <row r="119" spans="1:9" x14ac:dyDescent="0.25">
      <c r="A119">
        <v>118</v>
      </c>
    </row>
    <row r="120" spans="1:9" x14ac:dyDescent="0.25">
      <c r="A120">
        <v>119</v>
      </c>
    </row>
    <row r="121" spans="1:9" x14ac:dyDescent="0.25">
      <c r="A121">
        <v>120</v>
      </c>
    </row>
    <row r="122" spans="1:9" x14ac:dyDescent="0.25">
      <c r="A122">
        <v>121</v>
      </c>
    </row>
    <row r="123" spans="1:9" x14ac:dyDescent="0.25">
      <c r="A123">
        <v>122</v>
      </c>
    </row>
    <row r="124" spans="1:9" x14ac:dyDescent="0.25">
      <c r="A124">
        <v>123</v>
      </c>
      <c r="D124">
        <v>167.65270099999998</v>
      </c>
      <c r="E124">
        <v>6.0430609999999998</v>
      </c>
    </row>
    <row r="125" spans="1:9" x14ac:dyDescent="0.25">
      <c r="A125">
        <v>124</v>
      </c>
      <c r="D125">
        <v>167.64856900000001</v>
      </c>
      <c r="E125">
        <v>5.9857649999999998</v>
      </c>
    </row>
    <row r="126" spans="1:9" x14ac:dyDescent="0.25">
      <c r="A126">
        <v>125</v>
      </c>
      <c r="D126">
        <v>167.671425</v>
      </c>
      <c r="E126">
        <v>6.0133159999999997</v>
      </c>
    </row>
    <row r="127" spans="1:9" x14ac:dyDescent="0.25">
      <c r="A127">
        <v>126</v>
      </c>
      <c r="D127">
        <v>167.66464099999999</v>
      </c>
      <c r="E127">
        <v>6.006837</v>
      </c>
    </row>
    <row r="128" spans="1:9" x14ac:dyDescent="0.25">
      <c r="A128">
        <v>127</v>
      </c>
      <c r="D128">
        <v>167.693466</v>
      </c>
      <c r="E128">
        <v>5.9872449999999997</v>
      </c>
    </row>
    <row r="129" spans="1:9" x14ac:dyDescent="0.25">
      <c r="A129">
        <v>128</v>
      </c>
      <c r="B129">
        <v>172.15418099999999</v>
      </c>
      <c r="C129">
        <v>7.7666329999999997</v>
      </c>
      <c r="D129">
        <v>167.67923199999998</v>
      </c>
      <c r="E129">
        <v>5.9680099999999996</v>
      </c>
    </row>
    <row r="130" spans="1:9" x14ac:dyDescent="0.25">
      <c r="A130">
        <v>129</v>
      </c>
      <c r="B130">
        <v>172.18219199999999</v>
      </c>
      <c r="C130">
        <v>7.7720909999999996</v>
      </c>
      <c r="D130">
        <v>167.729691</v>
      </c>
      <c r="E130">
        <v>6.0393369999999997</v>
      </c>
    </row>
    <row r="131" spans="1:9" x14ac:dyDescent="0.25">
      <c r="A131">
        <v>130</v>
      </c>
      <c r="B131">
        <v>172.14780300000001</v>
      </c>
      <c r="C131">
        <v>7.7523980000000003</v>
      </c>
      <c r="D131">
        <v>167.65270099999998</v>
      </c>
      <c r="E131">
        <v>6.0430609999999998</v>
      </c>
    </row>
    <row r="132" spans="1:9" x14ac:dyDescent="0.25">
      <c r="A132">
        <v>131</v>
      </c>
      <c r="B132">
        <v>172.159998</v>
      </c>
      <c r="C132">
        <v>7.7288269999999999</v>
      </c>
      <c r="D132">
        <v>167.65270099999998</v>
      </c>
      <c r="E132">
        <v>6.0430609999999998</v>
      </c>
    </row>
    <row r="133" spans="1:9" x14ac:dyDescent="0.25">
      <c r="A133">
        <v>132</v>
      </c>
      <c r="B133">
        <v>172.127905</v>
      </c>
      <c r="C133">
        <v>7.7463259999999998</v>
      </c>
    </row>
    <row r="134" spans="1:9" x14ac:dyDescent="0.25">
      <c r="A134">
        <v>133</v>
      </c>
      <c r="B134">
        <v>172.09321</v>
      </c>
      <c r="C134">
        <v>7.7396430000000001</v>
      </c>
      <c r="F134">
        <v>170.598162</v>
      </c>
      <c r="G134">
        <v>9.2323470000000007</v>
      </c>
      <c r="H134">
        <v>169.580916</v>
      </c>
      <c r="I134">
        <v>4.838724</v>
      </c>
    </row>
    <row r="135" spans="1:9" x14ac:dyDescent="0.25">
      <c r="A135">
        <v>134</v>
      </c>
      <c r="B135">
        <v>172.15418099999999</v>
      </c>
      <c r="C135">
        <v>7.7666329999999997</v>
      </c>
      <c r="F135">
        <v>170.671528</v>
      </c>
      <c r="G135">
        <v>9.2017349999999993</v>
      </c>
      <c r="H135">
        <v>169.53188499999999</v>
      </c>
      <c r="I135">
        <v>4.8086219999999997</v>
      </c>
    </row>
    <row r="136" spans="1:9" x14ac:dyDescent="0.25">
      <c r="A136">
        <v>135</v>
      </c>
      <c r="F136">
        <v>170.665966</v>
      </c>
      <c r="G136">
        <v>9.1568369999999994</v>
      </c>
      <c r="H136">
        <v>169.48616999999999</v>
      </c>
      <c r="I136">
        <v>4.8238260000000004</v>
      </c>
    </row>
    <row r="137" spans="1:9" x14ac:dyDescent="0.25">
      <c r="A137">
        <v>136</v>
      </c>
      <c r="F137">
        <v>170.552088</v>
      </c>
      <c r="G137">
        <v>9.243112</v>
      </c>
      <c r="H137">
        <v>169.46555899999998</v>
      </c>
      <c r="I137">
        <v>4.7888260000000002</v>
      </c>
    </row>
    <row r="138" spans="1:9" x14ac:dyDescent="0.25">
      <c r="A138">
        <v>137</v>
      </c>
      <c r="F138">
        <v>170.58714099999997</v>
      </c>
      <c r="G138">
        <v>9.2531119999999998</v>
      </c>
      <c r="H138">
        <v>169.48244699999998</v>
      </c>
      <c r="I138">
        <v>4.7481629999999999</v>
      </c>
    </row>
    <row r="139" spans="1:9" x14ac:dyDescent="0.25">
      <c r="A139">
        <v>138</v>
      </c>
      <c r="F139">
        <v>170.55815899999999</v>
      </c>
      <c r="G139">
        <v>9.2403560000000002</v>
      </c>
      <c r="H139">
        <v>169.43765099999999</v>
      </c>
      <c r="I139">
        <v>4.7844389999999999</v>
      </c>
    </row>
    <row r="140" spans="1:9" x14ac:dyDescent="0.25">
      <c r="A140">
        <v>139</v>
      </c>
      <c r="F140">
        <v>170.55162999999999</v>
      </c>
      <c r="G140">
        <v>9.2801530000000003</v>
      </c>
      <c r="H140">
        <v>169.52142499999999</v>
      </c>
      <c r="I140">
        <v>4.7872960000000004</v>
      </c>
    </row>
    <row r="141" spans="1:9" x14ac:dyDescent="0.25">
      <c r="A141">
        <v>140</v>
      </c>
      <c r="F141">
        <v>170.598162</v>
      </c>
      <c r="G141">
        <v>9.2323470000000007</v>
      </c>
      <c r="H141">
        <v>169.580916</v>
      </c>
      <c r="I141">
        <v>4.838724</v>
      </c>
    </row>
    <row r="142" spans="1:9" x14ac:dyDescent="0.25">
      <c r="A142">
        <v>141</v>
      </c>
      <c r="F142">
        <v>170.598162</v>
      </c>
      <c r="G142">
        <v>9.2323470000000007</v>
      </c>
    </row>
    <row r="143" spans="1:9" x14ac:dyDescent="0.25">
      <c r="A143">
        <v>142</v>
      </c>
    </row>
    <row r="144" spans="1:9" x14ac:dyDescent="0.25">
      <c r="A144">
        <v>143</v>
      </c>
    </row>
    <row r="145" spans="1:9" x14ac:dyDescent="0.25">
      <c r="A145">
        <v>144</v>
      </c>
    </row>
    <row r="146" spans="1:9" x14ac:dyDescent="0.25">
      <c r="A146">
        <v>145</v>
      </c>
      <c r="D146">
        <v>192.82703599999999</v>
      </c>
      <c r="E146">
        <v>6.4546429999999999</v>
      </c>
    </row>
    <row r="147" spans="1:9" x14ac:dyDescent="0.25">
      <c r="A147">
        <v>146</v>
      </c>
      <c r="D147">
        <v>192.84545700000001</v>
      </c>
      <c r="E147">
        <v>6.5145410000000004</v>
      </c>
    </row>
    <row r="148" spans="1:9" x14ac:dyDescent="0.25">
      <c r="A148">
        <v>147</v>
      </c>
      <c r="D148">
        <v>192.801016</v>
      </c>
      <c r="E148">
        <v>6.4837759999999998</v>
      </c>
    </row>
    <row r="149" spans="1:9" x14ac:dyDescent="0.25">
      <c r="A149">
        <v>148</v>
      </c>
      <c r="D149">
        <v>192.78025299999999</v>
      </c>
      <c r="E149">
        <v>6.4779080000000002</v>
      </c>
    </row>
    <row r="150" spans="1:9" x14ac:dyDescent="0.25">
      <c r="A150">
        <v>149</v>
      </c>
      <c r="D150">
        <v>192.81545499999999</v>
      </c>
      <c r="E150">
        <v>6.4763770000000003</v>
      </c>
    </row>
    <row r="151" spans="1:9" x14ac:dyDescent="0.25">
      <c r="A151">
        <v>150</v>
      </c>
      <c r="D151">
        <v>192.869539</v>
      </c>
      <c r="E151">
        <v>6.4835719999999997</v>
      </c>
    </row>
    <row r="152" spans="1:9" x14ac:dyDescent="0.25">
      <c r="A152">
        <v>151</v>
      </c>
      <c r="B152">
        <v>198.95352</v>
      </c>
      <c r="C152">
        <v>8.0402559999999994</v>
      </c>
      <c r="D152">
        <v>192.915457</v>
      </c>
      <c r="E152">
        <v>6.4417350000000004</v>
      </c>
    </row>
    <row r="153" spans="1:9" x14ac:dyDescent="0.25">
      <c r="A153">
        <v>152</v>
      </c>
      <c r="B153">
        <v>199.03076399999998</v>
      </c>
      <c r="C153">
        <v>8.0466829999999998</v>
      </c>
      <c r="D153">
        <v>192.82703599999999</v>
      </c>
      <c r="E153">
        <v>6.4546429999999999</v>
      </c>
    </row>
    <row r="154" spans="1:9" x14ac:dyDescent="0.25">
      <c r="A154">
        <v>153</v>
      </c>
      <c r="B154">
        <v>198.964743</v>
      </c>
      <c r="C154">
        <v>8.0282649999999993</v>
      </c>
      <c r="D154">
        <v>192.82703599999999</v>
      </c>
      <c r="E154">
        <v>6.4546429999999999</v>
      </c>
    </row>
    <row r="155" spans="1:9" x14ac:dyDescent="0.25">
      <c r="A155">
        <v>154</v>
      </c>
      <c r="B155">
        <v>198.992346</v>
      </c>
      <c r="C155">
        <v>8.0086220000000008</v>
      </c>
    </row>
    <row r="156" spans="1:9" x14ac:dyDescent="0.25">
      <c r="A156">
        <v>155</v>
      </c>
      <c r="B156">
        <v>199.06249800000001</v>
      </c>
      <c r="C156">
        <v>8.0110709999999994</v>
      </c>
    </row>
    <row r="157" spans="1:9" x14ac:dyDescent="0.25">
      <c r="A157">
        <v>156</v>
      </c>
      <c r="B157">
        <v>198.99367000000001</v>
      </c>
      <c r="C157">
        <v>7.9844900000000001</v>
      </c>
    </row>
    <row r="158" spans="1:9" x14ac:dyDescent="0.25">
      <c r="A158">
        <v>157</v>
      </c>
      <c r="B158">
        <v>198.95352</v>
      </c>
      <c r="C158">
        <v>8.0402559999999994</v>
      </c>
      <c r="F158">
        <v>198.55662699999999</v>
      </c>
      <c r="G158">
        <v>9.0713259999999991</v>
      </c>
      <c r="H158">
        <v>197.78213699999998</v>
      </c>
      <c r="I158">
        <v>4.9222450000000002</v>
      </c>
    </row>
    <row r="159" spans="1:9" x14ac:dyDescent="0.25">
      <c r="A159">
        <v>158</v>
      </c>
      <c r="F159">
        <v>198.53770299999999</v>
      </c>
      <c r="G159">
        <v>9.0198470000000004</v>
      </c>
      <c r="H159">
        <v>197.70770099999999</v>
      </c>
      <c r="I159">
        <v>4.9213779999999998</v>
      </c>
    </row>
    <row r="160" spans="1:9" x14ac:dyDescent="0.25">
      <c r="A160">
        <v>159</v>
      </c>
      <c r="F160">
        <v>198.607752</v>
      </c>
      <c r="G160">
        <v>9.0453569999999992</v>
      </c>
      <c r="H160">
        <v>197.73724199999998</v>
      </c>
      <c r="I160">
        <v>4.9134690000000001</v>
      </c>
    </row>
    <row r="161" spans="1:9" x14ac:dyDescent="0.25">
      <c r="A161">
        <v>160</v>
      </c>
      <c r="F161">
        <v>198.60759899999999</v>
      </c>
      <c r="G161">
        <v>9.0752039999999994</v>
      </c>
      <c r="H161">
        <v>197.756373</v>
      </c>
      <c r="I161">
        <v>4.9018879999999996</v>
      </c>
    </row>
    <row r="162" spans="1:9" x14ac:dyDescent="0.25">
      <c r="A162">
        <v>161</v>
      </c>
      <c r="F162">
        <v>198.588415</v>
      </c>
      <c r="G162">
        <v>9.08</v>
      </c>
      <c r="H162">
        <v>197.79805999999999</v>
      </c>
      <c r="I162">
        <v>4.9120920000000003</v>
      </c>
    </row>
    <row r="163" spans="1:9" x14ac:dyDescent="0.25">
      <c r="A163">
        <v>162</v>
      </c>
      <c r="F163">
        <v>198.604433</v>
      </c>
      <c r="G163">
        <v>9.0687750000000005</v>
      </c>
      <c r="H163">
        <v>197.75499600000001</v>
      </c>
      <c r="I163">
        <v>4.8919389999999998</v>
      </c>
    </row>
    <row r="164" spans="1:9" x14ac:dyDescent="0.25">
      <c r="A164">
        <v>163</v>
      </c>
      <c r="F164">
        <v>198.60357099999999</v>
      </c>
      <c r="G164">
        <v>9.076174</v>
      </c>
      <c r="H164">
        <v>197.68765099999999</v>
      </c>
      <c r="I164">
        <v>4.8985200000000004</v>
      </c>
    </row>
    <row r="165" spans="1:9" x14ac:dyDescent="0.25">
      <c r="A165">
        <v>164</v>
      </c>
      <c r="F165">
        <v>198.55662699999999</v>
      </c>
      <c r="G165">
        <v>9.0713259999999991</v>
      </c>
      <c r="H165">
        <v>197.78213699999998</v>
      </c>
      <c r="I165">
        <v>4.9222450000000002</v>
      </c>
    </row>
    <row r="166" spans="1:9" x14ac:dyDescent="0.25">
      <c r="A166">
        <v>165</v>
      </c>
      <c r="D166">
        <v>217.26353499999999</v>
      </c>
      <c r="E166">
        <v>6.3083830000000001</v>
      </c>
      <c r="F166">
        <v>198.55662699999999</v>
      </c>
      <c r="G166">
        <v>9.0713259999999991</v>
      </c>
    </row>
    <row r="167" spans="1:9" x14ac:dyDescent="0.25">
      <c r="A167">
        <v>166</v>
      </c>
      <c r="D167">
        <v>217.18565599999999</v>
      </c>
      <c r="E167">
        <v>6.3344950000000004</v>
      </c>
    </row>
    <row r="168" spans="1:9" x14ac:dyDescent="0.25">
      <c r="A168">
        <v>167</v>
      </c>
      <c r="D168">
        <v>217.184596</v>
      </c>
      <c r="E168">
        <v>6.3161110000000003</v>
      </c>
    </row>
    <row r="169" spans="1:9" x14ac:dyDescent="0.25">
      <c r="A169">
        <v>168</v>
      </c>
      <c r="D169">
        <v>217.19489899999999</v>
      </c>
      <c r="E169">
        <v>6.3229790000000001</v>
      </c>
    </row>
    <row r="170" spans="1:9" x14ac:dyDescent="0.25">
      <c r="A170">
        <v>169</v>
      </c>
      <c r="D170">
        <v>217.21217100000001</v>
      </c>
      <c r="E170">
        <v>6.3451510000000004</v>
      </c>
    </row>
    <row r="171" spans="1:9" x14ac:dyDescent="0.25">
      <c r="A171">
        <v>170</v>
      </c>
      <c r="D171">
        <v>217.16207</v>
      </c>
      <c r="E171">
        <v>6.3187879999999996</v>
      </c>
    </row>
    <row r="172" spans="1:9" x14ac:dyDescent="0.25">
      <c r="A172">
        <v>171</v>
      </c>
      <c r="B172">
        <v>222.34974700000001</v>
      </c>
      <c r="C172">
        <v>7.8968689999999997</v>
      </c>
      <c r="D172">
        <v>217.17393899999999</v>
      </c>
      <c r="E172">
        <v>6.3278280000000002</v>
      </c>
    </row>
    <row r="173" spans="1:9" x14ac:dyDescent="0.25">
      <c r="A173">
        <v>172</v>
      </c>
      <c r="B173">
        <v>222.339899</v>
      </c>
      <c r="C173">
        <v>7.8915660000000001</v>
      </c>
      <c r="D173">
        <v>217.25494900000001</v>
      </c>
      <c r="E173">
        <v>6.3696469999999996</v>
      </c>
    </row>
    <row r="174" spans="1:9" x14ac:dyDescent="0.25">
      <c r="A174">
        <v>173</v>
      </c>
      <c r="B174">
        <v>222.33600999999999</v>
      </c>
      <c r="C174">
        <v>7.9002020000000002</v>
      </c>
      <c r="D174">
        <v>217.26353499999999</v>
      </c>
      <c r="E174">
        <v>6.3083830000000001</v>
      </c>
    </row>
    <row r="175" spans="1:9" x14ac:dyDescent="0.25">
      <c r="A175">
        <v>174</v>
      </c>
      <c r="B175">
        <v>222.30803</v>
      </c>
      <c r="C175">
        <v>7.9095959999999996</v>
      </c>
    </row>
    <row r="176" spans="1:9" x14ac:dyDescent="0.25">
      <c r="A176">
        <v>175</v>
      </c>
      <c r="B176">
        <v>222.289039</v>
      </c>
      <c r="C176">
        <v>7.9280809999999997</v>
      </c>
    </row>
    <row r="177" spans="1:9" x14ac:dyDescent="0.25">
      <c r="A177">
        <v>176</v>
      </c>
      <c r="B177">
        <v>222.277626</v>
      </c>
      <c r="C177">
        <v>7.9337369999999998</v>
      </c>
    </row>
    <row r="178" spans="1:9" x14ac:dyDescent="0.25">
      <c r="A178">
        <v>177</v>
      </c>
      <c r="B178">
        <v>222.20737299999999</v>
      </c>
      <c r="C178">
        <v>7.859191</v>
      </c>
      <c r="H178">
        <v>221.338686</v>
      </c>
      <c r="I178">
        <v>4.531212</v>
      </c>
    </row>
    <row r="179" spans="1:9" x14ac:dyDescent="0.25">
      <c r="A179">
        <v>178</v>
      </c>
      <c r="B179">
        <v>222.34974700000001</v>
      </c>
      <c r="C179">
        <v>7.8968689999999997</v>
      </c>
      <c r="F179">
        <v>221.57959500000001</v>
      </c>
      <c r="G179">
        <v>9.0113629999999993</v>
      </c>
      <c r="H179">
        <v>221.32605999999998</v>
      </c>
      <c r="I179">
        <v>4.5254539999999999</v>
      </c>
    </row>
    <row r="180" spans="1:9" x14ac:dyDescent="0.25">
      <c r="A180">
        <v>179</v>
      </c>
      <c r="F180">
        <v>221.612979</v>
      </c>
      <c r="G180">
        <v>9.0225249999999999</v>
      </c>
      <c r="H180">
        <v>221.36464599999999</v>
      </c>
      <c r="I180">
        <v>4.5178789999999998</v>
      </c>
    </row>
    <row r="181" spans="1:9" x14ac:dyDescent="0.25">
      <c r="A181">
        <v>180</v>
      </c>
      <c r="F181">
        <v>221.593131</v>
      </c>
      <c r="G181">
        <v>9.0205549999999999</v>
      </c>
      <c r="H181">
        <v>221.339697</v>
      </c>
      <c r="I181">
        <v>4.5429789999999999</v>
      </c>
    </row>
    <row r="182" spans="1:9" x14ac:dyDescent="0.25">
      <c r="A182">
        <v>181</v>
      </c>
      <c r="F182">
        <v>221.57702</v>
      </c>
      <c r="G182">
        <v>9.0286360000000005</v>
      </c>
      <c r="H182">
        <v>221.320707</v>
      </c>
      <c r="I182">
        <v>4.5198479999999996</v>
      </c>
    </row>
    <row r="183" spans="1:9" x14ac:dyDescent="0.25">
      <c r="A183">
        <v>182</v>
      </c>
      <c r="F183">
        <v>221.53035299999999</v>
      </c>
      <c r="G183">
        <v>9.0404549999999997</v>
      </c>
      <c r="H183">
        <v>221.08570700000001</v>
      </c>
      <c r="I183">
        <v>4.6375250000000001</v>
      </c>
    </row>
    <row r="184" spans="1:9" x14ac:dyDescent="0.25">
      <c r="A184">
        <v>183</v>
      </c>
      <c r="F184">
        <v>221.525757</v>
      </c>
      <c r="G184">
        <v>9.0520200000000006</v>
      </c>
      <c r="H184">
        <v>221.15762599999999</v>
      </c>
      <c r="I184">
        <v>4.5975250000000001</v>
      </c>
    </row>
    <row r="185" spans="1:9" x14ac:dyDescent="0.25">
      <c r="A185">
        <v>184</v>
      </c>
      <c r="F185">
        <v>221.49641399999999</v>
      </c>
      <c r="G185">
        <v>9.0562620000000003</v>
      </c>
      <c r="H185">
        <v>221.20590799999999</v>
      </c>
      <c r="I185">
        <v>4.5284849999999999</v>
      </c>
    </row>
    <row r="186" spans="1:9" x14ac:dyDescent="0.25">
      <c r="A186">
        <v>185</v>
      </c>
      <c r="F186">
        <v>221.57959500000001</v>
      </c>
      <c r="G186">
        <v>9.0113629999999993</v>
      </c>
      <c r="H186">
        <v>221.338686</v>
      </c>
      <c r="I186">
        <v>4.531212</v>
      </c>
    </row>
    <row r="187" spans="1:9" x14ac:dyDescent="0.25">
      <c r="A187">
        <v>186</v>
      </c>
      <c r="F187">
        <v>221.57959500000001</v>
      </c>
      <c r="G187">
        <v>9.0113629999999993</v>
      </c>
      <c r="H187">
        <v>221.338686</v>
      </c>
      <c r="I187">
        <v>4.531212</v>
      </c>
    </row>
    <row r="188" spans="1:9" x14ac:dyDescent="0.25">
      <c r="A188">
        <v>187</v>
      </c>
      <c r="D188">
        <v>241.25792799999999</v>
      </c>
      <c r="E188">
        <v>5.5141410000000004</v>
      </c>
    </row>
    <row r="189" spans="1:9" x14ac:dyDescent="0.25">
      <c r="A189">
        <v>188</v>
      </c>
      <c r="D189">
        <v>241.329745</v>
      </c>
      <c r="E189">
        <v>5.5154540000000001</v>
      </c>
    </row>
    <row r="190" spans="1:9" x14ac:dyDescent="0.25">
      <c r="A190">
        <v>189</v>
      </c>
      <c r="D190">
        <v>241.29893799999999</v>
      </c>
      <c r="E190">
        <v>5.5113640000000004</v>
      </c>
    </row>
    <row r="191" spans="1:9" x14ac:dyDescent="0.25">
      <c r="A191">
        <v>190</v>
      </c>
      <c r="D191">
        <v>241.32419099999998</v>
      </c>
      <c r="E191">
        <v>5.4880300000000002</v>
      </c>
    </row>
    <row r="192" spans="1:9" x14ac:dyDescent="0.25">
      <c r="A192">
        <v>191</v>
      </c>
      <c r="D192">
        <v>241.32666499999999</v>
      </c>
      <c r="E192">
        <v>5.4856059999999998</v>
      </c>
    </row>
    <row r="193" spans="1:9" x14ac:dyDescent="0.25">
      <c r="A193">
        <v>192</v>
      </c>
      <c r="D193">
        <v>241.31439499999999</v>
      </c>
      <c r="E193">
        <v>5.5109089999999998</v>
      </c>
    </row>
    <row r="194" spans="1:9" x14ac:dyDescent="0.25">
      <c r="A194">
        <v>193</v>
      </c>
      <c r="D194">
        <v>241.29666600000002</v>
      </c>
      <c r="E194">
        <v>5.5141410000000004</v>
      </c>
    </row>
    <row r="195" spans="1:9" x14ac:dyDescent="0.25">
      <c r="A195">
        <v>194</v>
      </c>
      <c r="B195">
        <v>248.565707</v>
      </c>
      <c r="C195">
        <v>7.2153029999999996</v>
      </c>
      <c r="D195">
        <v>241.34196700000001</v>
      </c>
      <c r="E195">
        <v>5.4921720000000001</v>
      </c>
    </row>
    <row r="196" spans="1:9" x14ac:dyDescent="0.25">
      <c r="A196">
        <v>195</v>
      </c>
      <c r="B196">
        <v>248.56914</v>
      </c>
      <c r="C196">
        <v>7.2220700000000004</v>
      </c>
      <c r="D196">
        <v>241.466363</v>
      </c>
      <c r="E196">
        <v>5.5191410000000003</v>
      </c>
    </row>
    <row r="197" spans="1:9" x14ac:dyDescent="0.25">
      <c r="A197">
        <v>196</v>
      </c>
      <c r="B197">
        <v>248.541213</v>
      </c>
      <c r="C197">
        <v>7.2132329999999998</v>
      </c>
      <c r="D197">
        <v>241.25792799999999</v>
      </c>
      <c r="E197">
        <v>5.5141410000000004</v>
      </c>
    </row>
    <row r="198" spans="1:9" x14ac:dyDescent="0.25">
      <c r="A198">
        <v>197</v>
      </c>
      <c r="B198">
        <v>248.52954399999999</v>
      </c>
      <c r="C198">
        <v>7.2425249999999997</v>
      </c>
    </row>
    <row r="199" spans="1:9" x14ac:dyDescent="0.25">
      <c r="A199">
        <v>198</v>
      </c>
      <c r="B199">
        <v>248.54918900000001</v>
      </c>
      <c r="C199">
        <v>7.2312620000000001</v>
      </c>
    </row>
    <row r="200" spans="1:9" x14ac:dyDescent="0.25">
      <c r="A200">
        <v>199</v>
      </c>
      <c r="B200">
        <v>248.54136199999999</v>
      </c>
      <c r="C200">
        <v>7.2355559999999999</v>
      </c>
    </row>
    <row r="201" spans="1:9" x14ac:dyDescent="0.25">
      <c r="A201">
        <v>200</v>
      </c>
      <c r="B201">
        <v>248.53277499999999</v>
      </c>
      <c r="C201">
        <v>7.2312620000000001</v>
      </c>
    </row>
    <row r="202" spans="1:9" x14ac:dyDescent="0.25">
      <c r="A202">
        <v>201</v>
      </c>
      <c r="B202">
        <v>248.563838</v>
      </c>
      <c r="C202">
        <v>7.1959590000000002</v>
      </c>
      <c r="H202">
        <v>246.72823199999999</v>
      </c>
      <c r="I202">
        <v>4.7770710000000003</v>
      </c>
    </row>
    <row r="203" spans="1:9" x14ac:dyDescent="0.25">
      <c r="A203">
        <v>202</v>
      </c>
      <c r="B203">
        <v>248.565707</v>
      </c>
      <c r="C203">
        <v>7.2153029999999996</v>
      </c>
      <c r="F203">
        <v>248.804743</v>
      </c>
      <c r="G203">
        <v>9.0990400000000005</v>
      </c>
      <c r="H203">
        <v>246.778132</v>
      </c>
      <c r="I203">
        <v>4.7855549999999996</v>
      </c>
    </row>
    <row r="204" spans="1:9" x14ac:dyDescent="0.25">
      <c r="A204">
        <v>203</v>
      </c>
      <c r="F204">
        <v>248.76711899999998</v>
      </c>
      <c r="G204">
        <v>9.1603539999999999</v>
      </c>
      <c r="H204">
        <v>246.75782699999999</v>
      </c>
      <c r="I204">
        <v>4.8097979999999998</v>
      </c>
    </row>
    <row r="205" spans="1:9" x14ac:dyDescent="0.25">
      <c r="A205">
        <v>204</v>
      </c>
      <c r="F205">
        <v>248.84787599999999</v>
      </c>
      <c r="G205">
        <v>9.1619200000000003</v>
      </c>
      <c r="H205">
        <v>246.753432</v>
      </c>
      <c r="I205">
        <v>4.792929</v>
      </c>
    </row>
    <row r="206" spans="1:9" x14ac:dyDescent="0.25">
      <c r="A206">
        <v>205</v>
      </c>
      <c r="F206">
        <v>248.86272700000001</v>
      </c>
      <c r="G206">
        <v>9.1790400000000005</v>
      </c>
      <c r="H206">
        <v>246.745352</v>
      </c>
      <c r="I206">
        <v>4.7927270000000002</v>
      </c>
    </row>
    <row r="207" spans="1:9" x14ac:dyDescent="0.25">
      <c r="A207">
        <v>206</v>
      </c>
      <c r="F207">
        <v>248.89070799999999</v>
      </c>
      <c r="G207">
        <v>9.1831309999999995</v>
      </c>
      <c r="H207">
        <v>246.76106099999998</v>
      </c>
      <c r="I207">
        <v>4.7704040000000001</v>
      </c>
    </row>
    <row r="208" spans="1:9" x14ac:dyDescent="0.25">
      <c r="A208">
        <v>207</v>
      </c>
      <c r="F208">
        <v>248.886111</v>
      </c>
      <c r="G208">
        <v>9.1845949999999998</v>
      </c>
      <c r="H208">
        <v>246.72505100000001</v>
      </c>
      <c r="I208">
        <v>4.801717</v>
      </c>
    </row>
    <row r="209" spans="1:11" x14ac:dyDescent="0.25">
      <c r="A209">
        <v>208</v>
      </c>
      <c r="D209">
        <v>263.90222</v>
      </c>
      <c r="E209">
        <v>5.4503529999999998</v>
      </c>
      <c r="F209">
        <v>248.91045299999999</v>
      </c>
      <c r="G209">
        <v>9.1890909999999995</v>
      </c>
      <c r="H209">
        <v>246.712424</v>
      </c>
      <c r="I209">
        <v>4.8305049999999996</v>
      </c>
    </row>
    <row r="210" spans="1:11" x14ac:dyDescent="0.25">
      <c r="A210">
        <v>209</v>
      </c>
      <c r="D210">
        <v>263.88565699999998</v>
      </c>
      <c r="E210">
        <v>5.4064139999999998</v>
      </c>
      <c r="F210">
        <v>248.90697</v>
      </c>
      <c r="G210">
        <v>9.1908589999999997</v>
      </c>
      <c r="H210">
        <v>246.70924299999999</v>
      </c>
      <c r="I210">
        <v>4.7770710000000003</v>
      </c>
    </row>
    <row r="211" spans="1:11" x14ac:dyDescent="0.25">
      <c r="A211">
        <v>210</v>
      </c>
      <c r="D211">
        <v>263.968684</v>
      </c>
      <c r="E211">
        <v>5.3676259999999996</v>
      </c>
      <c r="F211">
        <v>248.85429299999998</v>
      </c>
      <c r="G211">
        <v>9.2367159999999995</v>
      </c>
    </row>
    <row r="212" spans="1:11" x14ac:dyDescent="0.25">
      <c r="A212">
        <v>211</v>
      </c>
      <c r="D212">
        <v>263.952067</v>
      </c>
      <c r="E212">
        <v>5.390555</v>
      </c>
      <c r="F212">
        <v>248.804743</v>
      </c>
      <c r="G212">
        <v>9.0990400000000005</v>
      </c>
    </row>
    <row r="213" spans="1:11" x14ac:dyDescent="0.25">
      <c r="A213">
        <v>212</v>
      </c>
      <c r="D213">
        <v>263.936667</v>
      </c>
      <c r="E213">
        <v>5.4289899999999998</v>
      </c>
      <c r="F213">
        <v>248.804743</v>
      </c>
      <c r="G213">
        <v>9.0990400000000005</v>
      </c>
    </row>
    <row r="214" spans="1:11" x14ac:dyDescent="0.25">
      <c r="A214">
        <v>213</v>
      </c>
      <c r="D214">
        <v>263.92075599999998</v>
      </c>
      <c r="E214">
        <v>5.3928789999999998</v>
      </c>
    </row>
    <row r="215" spans="1:11" x14ac:dyDescent="0.25">
      <c r="A215">
        <v>214</v>
      </c>
      <c r="B215">
        <v>268.72464600000001</v>
      </c>
      <c r="C215">
        <v>7.4928280000000003</v>
      </c>
      <c r="D215">
        <v>263.891009</v>
      </c>
      <c r="E215">
        <v>5.3982830000000002</v>
      </c>
    </row>
    <row r="216" spans="1:11" x14ac:dyDescent="0.25">
      <c r="A216">
        <v>215</v>
      </c>
      <c r="B216">
        <v>268.66585399999997</v>
      </c>
      <c r="C216">
        <v>7.5091919999999996</v>
      </c>
      <c r="D216">
        <v>263.93135699999999</v>
      </c>
      <c r="E216">
        <v>5.3869189999999998</v>
      </c>
    </row>
    <row r="217" spans="1:11" x14ac:dyDescent="0.25">
      <c r="A217">
        <v>216</v>
      </c>
      <c r="B217">
        <v>268.70833499999998</v>
      </c>
      <c r="C217">
        <v>7.4707569999999999</v>
      </c>
      <c r="D217">
        <v>263.95353599999999</v>
      </c>
      <c r="E217">
        <v>5.3789899999999999</v>
      </c>
    </row>
    <row r="218" spans="1:11" x14ac:dyDescent="0.25">
      <c r="A218">
        <v>217</v>
      </c>
      <c r="B218">
        <v>268.72050400000001</v>
      </c>
      <c r="C218">
        <v>7.482424</v>
      </c>
      <c r="D218">
        <v>264.01752299999998</v>
      </c>
      <c r="E218">
        <v>5.3570700000000002</v>
      </c>
    </row>
    <row r="219" spans="1:11" x14ac:dyDescent="0.25">
      <c r="A219">
        <v>218</v>
      </c>
      <c r="B219">
        <v>268.73691400000001</v>
      </c>
      <c r="C219">
        <v>7.4674240000000003</v>
      </c>
      <c r="D219">
        <v>263.90222</v>
      </c>
      <c r="E219">
        <v>5.4503529999999998</v>
      </c>
    </row>
    <row r="220" spans="1:11" x14ac:dyDescent="0.25">
      <c r="A220">
        <v>219</v>
      </c>
      <c r="B220">
        <v>268.68676599999998</v>
      </c>
      <c r="C220">
        <v>7.4752020000000003</v>
      </c>
      <c r="D220">
        <v>263.90222</v>
      </c>
      <c r="E220">
        <v>5.4503529999999998</v>
      </c>
    </row>
    <row r="221" spans="1:11" x14ac:dyDescent="0.25">
      <c r="A221">
        <v>220</v>
      </c>
      <c r="B221">
        <v>268.72464600000001</v>
      </c>
      <c r="C221">
        <v>7.4928280000000003</v>
      </c>
    </row>
    <row r="222" spans="1:11" x14ac:dyDescent="0.25">
      <c r="A222">
        <v>221</v>
      </c>
      <c r="B222">
        <v>268.67863699999998</v>
      </c>
      <c r="C222">
        <v>7.4811110000000003</v>
      </c>
      <c r="J222">
        <v>235.91833400000002</v>
      </c>
      <c r="K222">
        <v>13.229039999999999</v>
      </c>
    </row>
    <row r="223" spans="1:11" x14ac:dyDescent="0.25">
      <c r="A223">
        <v>222</v>
      </c>
    </row>
    <row r="224" spans="1:1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1" x14ac:dyDescent="0.25">
      <c r="A241">
        <v>240</v>
      </c>
    </row>
    <row r="242" spans="1:11" x14ac:dyDescent="0.25">
      <c r="A242">
        <v>241</v>
      </c>
    </row>
    <row r="243" spans="1:11" x14ac:dyDescent="0.25">
      <c r="A243">
        <v>242</v>
      </c>
    </row>
    <row r="244" spans="1:11" x14ac:dyDescent="0.25">
      <c r="A244">
        <v>243</v>
      </c>
    </row>
    <row r="245" spans="1:11" x14ac:dyDescent="0.25">
      <c r="A245">
        <v>244</v>
      </c>
    </row>
    <row r="246" spans="1:11" x14ac:dyDescent="0.25">
      <c r="A246">
        <v>245</v>
      </c>
    </row>
    <row r="247" spans="1:11" x14ac:dyDescent="0.25">
      <c r="A247">
        <v>246</v>
      </c>
    </row>
    <row r="248" spans="1:11" x14ac:dyDescent="0.25">
      <c r="A248">
        <v>247</v>
      </c>
    </row>
    <row r="249" spans="1:11" x14ac:dyDescent="0.25">
      <c r="A249">
        <v>248</v>
      </c>
    </row>
    <row r="250" spans="1:11" x14ac:dyDescent="0.25">
      <c r="A250">
        <v>249</v>
      </c>
    </row>
    <row r="251" spans="1:11" x14ac:dyDescent="0.25">
      <c r="A251">
        <v>250</v>
      </c>
    </row>
    <row r="252" spans="1:11" x14ac:dyDescent="0.25">
      <c r="A252">
        <v>251</v>
      </c>
    </row>
    <row r="253" spans="1:11" x14ac:dyDescent="0.25">
      <c r="A253">
        <v>252</v>
      </c>
    </row>
    <row r="254" spans="1:11" x14ac:dyDescent="0.25">
      <c r="A254">
        <v>253</v>
      </c>
    </row>
    <row r="255" spans="1:11" x14ac:dyDescent="0.25">
      <c r="A255">
        <v>254</v>
      </c>
      <c r="J255">
        <v>39.041790000000006</v>
      </c>
      <c r="K255">
        <v>13.392785</v>
      </c>
    </row>
    <row r="256" spans="1:11" x14ac:dyDescent="0.25">
      <c r="A256">
        <v>255</v>
      </c>
      <c r="D256">
        <v>26.897466000000009</v>
      </c>
      <c r="E256">
        <v>5.0871919999999999</v>
      </c>
    </row>
    <row r="257" spans="1:7" x14ac:dyDescent="0.25">
      <c r="A257">
        <v>256</v>
      </c>
      <c r="D257">
        <v>26.905466000000004</v>
      </c>
      <c r="E257">
        <v>5.037458</v>
      </c>
    </row>
    <row r="258" spans="1:7" x14ac:dyDescent="0.25">
      <c r="A258">
        <v>257</v>
      </c>
      <c r="D258">
        <v>26.892992000000007</v>
      </c>
      <c r="E258">
        <v>5.0511939999999997</v>
      </c>
      <c r="F258">
        <v>19.22283800000001</v>
      </c>
      <c r="G258">
        <v>7.7581490000000004</v>
      </c>
    </row>
    <row r="259" spans="1:7" x14ac:dyDescent="0.25">
      <c r="A259">
        <v>258</v>
      </c>
      <c r="D259">
        <v>26.89672800000001</v>
      </c>
      <c r="E259">
        <v>5.0207740000000003</v>
      </c>
      <c r="F259">
        <v>19.195102000000006</v>
      </c>
      <c r="G259">
        <v>7.7940420000000001</v>
      </c>
    </row>
    <row r="260" spans="1:7" x14ac:dyDescent="0.25">
      <c r="A260">
        <v>259</v>
      </c>
      <c r="D260">
        <v>26.879835000000014</v>
      </c>
      <c r="E260">
        <v>5.0066699999999997</v>
      </c>
      <c r="F260">
        <v>19.21773300000001</v>
      </c>
      <c r="G260">
        <v>7.776516</v>
      </c>
    </row>
    <row r="261" spans="1:7" x14ac:dyDescent="0.25">
      <c r="A261">
        <v>260</v>
      </c>
      <c r="D261">
        <v>26.877519000000007</v>
      </c>
      <c r="E261">
        <v>5.0517729999999998</v>
      </c>
      <c r="F261">
        <v>19.216996000000009</v>
      </c>
      <c r="G261">
        <v>7.7639909999999999</v>
      </c>
    </row>
    <row r="262" spans="1:7" x14ac:dyDescent="0.25">
      <c r="A262">
        <v>261</v>
      </c>
      <c r="D262">
        <v>26.906151000000008</v>
      </c>
      <c r="E262">
        <v>5.0858239999999997</v>
      </c>
      <c r="F262">
        <v>19.23041700000001</v>
      </c>
      <c r="G262">
        <v>7.7648859999999997</v>
      </c>
    </row>
    <row r="263" spans="1:7" x14ac:dyDescent="0.25">
      <c r="A263">
        <v>262</v>
      </c>
      <c r="D263">
        <v>26.873308000000009</v>
      </c>
      <c r="E263">
        <v>5.0659830000000001</v>
      </c>
      <c r="F263">
        <v>19.208050000000007</v>
      </c>
      <c r="G263">
        <v>7.7689380000000003</v>
      </c>
    </row>
    <row r="264" spans="1:7" x14ac:dyDescent="0.25">
      <c r="A264">
        <v>263</v>
      </c>
      <c r="D264">
        <v>26.885151000000008</v>
      </c>
      <c r="E264">
        <v>5.0540880000000001</v>
      </c>
      <c r="F264">
        <v>19.22762800000001</v>
      </c>
      <c r="G264">
        <v>7.8138300000000003</v>
      </c>
    </row>
    <row r="265" spans="1:7" x14ac:dyDescent="0.25">
      <c r="A265">
        <v>264</v>
      </c>
      <c r="D265">
        <v>26.890360000000008</v>
      </c>
      <c r="E265">
        <v>5.0592459999999999</v>
      </c>
      <c r="F265">
        <v>19.226628000000005</v>
      </c>
      <c r="G265">
        <v>7.827566</v>
      </c>
    </row>
    <row r="266" spans="1:7" x14ac:dyDescent="0.25">
      <c r="A266">
        <v>265</v>
      </c>
      <c r="D266">
        <v>26.885570000000008</v>
      </c>
      <c r="E266">
        <v>5.0696669999999999</v>
      </c>
      <c r="F266">
        <v>19.211155000000005</v>
      </c>
      <c r="G266">
        <v>7.8506710000000002</v>
      </c>
    </row>
    <row r="267" spans="1:7" x14ac:dyDescent="0.25">
      <c r="A267">
        <v>266</v>
      </c>
      <c r="D267">
        <v>26.898992000000007</v>
      </c>
      <c r="E267">
        <v>5.1000329999999998</v>
      </c>
      <c r="F267">
        <v>19.210102000000006</v>
      </c>
      <c r="G267">
        <v>7.8397769999999998</v>
      </c>
    </row>
    <row r="268" spans="1:7" x14ac:dyDescent="0.25">
      <c r="A268">
        <v>267</v>
      </c>
      <c r="D268">
        <v>26.952041000000008</v>
      </c>
      <c r="E268">
        <v>5.0725090000000002</v>
      </c>
      <c r="F268">
        <v>19.274625000000007</v>
      </c>
      <c r="G268">
        <v>7.7853060000000003</v>
      </c>
    </row>
    <row r="269" spans="1:7" x14ac:dyDescent="0.25">
      <c r="A269">
        <v>268</v>
      </c>
      <c r="D269">
        <v>26.96988300000001</v>
      </c>
      <c r="E269">
        <v>5.0551409999999999</v>
      </c>
      <c r="F269">
        <v>19.277362000000011</v>
      </c>
      <c r="G269">
        <v>7.8038309999999997</v>
      </c>
    </row>
    <row r="270" spans="1:7" x14ac:dyDescent="0.25">
      <c r="A270">
        <v>269</v>
      </c>
      <c r="D270">
        <v>26.932726000000009</v>
      </c>
      <c r="E270">
        <v>4.9783559999999998</v>
      </c>
      <c r="F270">
        <v>19.287572000000011</v>
      </c>
      <c r="G270">
        <v>7.8175670000000004</v>
      </c>
    </row>
    <row r="271" spans="1:7" x14ac:dyDescent="0.25">
      <c r="A271">
        <v>270</v>
      </c>
      <c r="D271">
        <v>26.897466000000009</v>
      </c>
      <c r="E271">
        <v>5.0871919999999999</v>
      </c>
      <c r="F271">
        <v>19.232206000000005</v>
      </c>
      <c r="G271">
        <v>7.7836220000000003</v>
      </c>
    </row>
    <row r="272" spans="1:7" x14ac:dyDescent="0.25">
      <c r="A272">
        <v>271</v>
      </c>
      <c r="D272">
        <v>26.897466000000009</v>
      </c>
      <c r="E272">
        <v>5.0871919999999999</v>
      </c>
      <c r="F272">
        <v>19.14979000000001</v>
      </c>
      <c r="G272">
        <v>7.7622020000000003</v>
      </c>
    </row>
    <row r="273" spans="1:9" x14ac:dyDescent="0.25">
      <c r="A273">
        <v>272</v>
      </c>
      <c r="D273">
        <v>26.897466000000009</v>
      </c>
      <c r="E273">
        <v>5.0871919999999999</v>
      </c>
      <c r="F273">
        <v>19.236943000000011</v>
      </c>
      <c r="G273">
        <v>7.7769380000000004</v>
      </c>
    </row>
    <row r="274" spans="1:9" x14ac:dyDescent="0.25">
      <c r="A274">
        <v>273</v>
      </c>
      <c r="F274">
        <v>19.22283800000001</v>
      </c>
      <c r="G274">
        <v>7.7581490000000004</v>
      </c>
    </row>
    <row r="275" spans="1:9" x14ac:dyDescent="0.25">
      <c r="A275">
        <v>274</v>
      </c>
      <c r="H275">
        <v>26.528328000000009</v>
      </c>
      <c r="I275">
        <v>4.7270009999999996</v>
      </c>
    </row>
    <row r="276" spans="1:9" x14ac:dyDescent="0.25">
      <c r="A276">
        <v>275</v>
      </c>
      <c r="B276">
        <v>37.434564000000009</v>
      </c>
      <c r="C276">
        <v>6.8860390000000002</v>
      </c>
      <c r="H276">
        <v>26.560379000000012</v>
      </c>
      <c r="I276">
        <v>4.695424</v>
      </c>
    </row>
    <row r="277" spans="1:9" x14ac:dyDescent="0.25">
      <c r="A277">
        <v>276</v>
      </c>
      <c r="B277">
        <v>37.40756600000001</v>
      </c>
      <c r="C277">
        <v>6.921195</v>
      </c>
      <c r="H277">
        <v>26.539327000000014</v>
      </c>
      <c r="I277">
        <v>4.7008970000000003</v>
      </c>
    </row>
    <row r="278" spans="1:9" x14ac:dyDescent="0.25">
      <c r="A278">
        <v>277</v>
      </c>
      <c r="B278">
        <v>37.370304000000004</v>
      </c>
      <c r="C278">
        <v>6.9193540000000002</v>
      </c>
      <c r="H278">
        <v>26.579851000000005</v>
      </c>
      <c r="I278">
        <v>4.7173179999999997</v>
      </c>
    </row>
    <row r="279" spans="1:9" x14ac:dyDescent="0.25">
      <c r="A279">
        <v>278</v>
      </c>
      <c r="B279">
        <v>37.400621000000008</v>
      </c>
      <c r="C279">
        <v>6.9191960000000003</v>
      </c>
      <c r="H279">
        <v>26.578903000000011</v>
      </c>
      <c r="I279">
        <v>4.7258959999999997</v>
      </c>
    </row>
    <row r="280" spans="1:9" x14ac:dyDescent="0.25">
      <c r="A280">
        <v>279</v>
      </c>
      <c r="B280">
        <v>37.421882000000011</v>
      </c>
      <c r="C280">
        <v>6.8910390000000001</v>
      </c>
      <c r="H280">
        <v>26.607061000000009</v>
      </c>
      <c r="I280">
        <v>4.7008450000000002</v>
      </c>
    </row>
    <row r="281" spans="1:9" x14ac:dyDescent="0.25">
      <c r="A281">
        <v>280</v>
      </c>
      <c r="B281">
        <v>37.441564000000014</v>
      </c>
      <c r="C281">
        <v>6.8916709999999997</v>
      </c>
      <c r="H281">
        <v>26.584904000000009</v>
      </c>
      <c r="I281">
        <v>4.7249489999999996</v>
      </c>
    </row>
    <row r="282" spans="1:9" x14ac:dyDescent="0.25">
      <c r="A282">
        <v>281</v>
      </c>
      <c r="B282">
        <v>37.407144000000009</v>
      </c>
      <c r="C282">
        <v>6.8821969999999997</v>
      </c>
      <c r="H282">
        <v>26.560905000000005</v>
      </c>
      <c r="I282">
        <v>4.7548940000000002</v>
      </c>
    </row>
    <row r="283" spans="1:9" x14ac:dyDescent="0.25">
      <c r="A283">
        <v>282</v>
      </c>
      <c r="B283">
        <v>37.386724000000008</v>
      </c>
      <c r="C283">
        <v>6.8761979999999996</v>
      </c>
      <c r="H283">
        <v>26.600849000000011</v>
      </c>
      <c r="I283">
        <v>4.7301060000000001</v>
      </c>
    </row>
    <row r="284" spans="1:9" x14ac:dyDescent="0.25">
      <c r="A284">
        <v>283</v>
      </c>
      <c r="B284">
        <v>37.416145000000014</v>
      </c>
      <c r="C284">
        <v>6.8734089999999997</v>
      </c>
      <c r="H284">
        <v>26.564749000000006</v>
      </c>
      <c r="I284">
        <v>4.7562629999999997</v>
      </c>
    </row>
    <row r="285" spans="1:9" x14ac:dyDescent="0.25">
      <c r="A285">
        <v>284</v>
      </c>
      <c r="B285">
        <v>37.411041000000012</v>
      </c>
      <c r="C285">
        <v>6.8823559999999997</v>
      </c>
      <c r="H285">
        <v>26.53864500000001</v>
      </c>
      <c r="I285">
        <v>4.7085809999999997</v>
      </c>
    </row>
    <row r="286" spans="1:9" x14ac:dyDescent="0.25">
      <c r="A286">
        <v>285</v>
      </c>
      <c r="B286">
        <v>37.44282900000001</v>
      </c>
      <c r="C286">
        <v>6.8963549999999998</v>
      </c>
      <c r="H286">
        <v>26.461174000000014</v>
      </c>
      <c r="I286">
        <v>4.7791560000000004</v>
      </c>
    </row>
    <row r="287" spans="1:9" x14ac:dyDescent="0.25">
      <c r="A287">
        <v>286</v>
      </c>
      <c r="B287">
        <v>37.424301000000014</v>
      </c>
      <c r="C287">
        <v>6.9128800000000004</v>
      </c>
      <c r="H287">
        <v>26.469963000000007</v>
      </c>
      <c r="I287">
        <v>4.7898399999999999</v>
      </c>
    </row>
    <row r="288" spans="1:9" x14ac:dyDescent="0.25">
      <c r="A288">
        <v>287</v>
      </c>
      <c r="B288">
        <v>37.431305000000009</v>
      </c>
      <c r="C288">
        <v>6.899934</v>
      </c>
      <c r="H288">
        <v>26.489857000000008</v>
      </c>
      <c r="I288">
        <v>4.7298960000000001</v>
      </c>
    </row>
    <row r="289" spans="1:9" x14ac:dyDescent="0.25">
      <c r="A289">
        <v>288</v>
      </c>
      <c r="B289">
        <v>37.415304000000006</v>
      </c>
      <c r="C289">
        <v>6.899197</v>
      </c>
      <c r="H289">
        <v>26.528328000000009</v>
      </c>
      <c r="I289">
        <v>4.7270009999999996</v>
      </c>
    </row>
    <row r="290" spans="1:9" x14ac:dyDescent="0.25">
      <c r="A290">
        <v>289</v>
      </c>
      <c r="B290">
        <v>37.306625000000011</v>
      </c>
      <c r="C290">
        <v>6.9249850000000004</v>
      </c>
    </row>
    <row r="291" spans="1:9" x14ac:dyDescent="0.25">
      <c r="A291">
        <v>290</v>
      </c>
      <c r="B291">
        <v>37.434564000000009</v>
      </c>
      <c r="C291">
        <v>6.8860390000000002</v>
      </c>
      <c r="D291">
        <v>46.54958700000001</v>
      </c>
      <c r="E291">
        <v>4.7227379999999997</v>
      </c>
    </row>
    <row r="292" spans="1:9" x14ac:dyDescent="0.25">
      <c r="A292">
        <v>291</v>
      </c>
      <c r="D292">
        <v>46.548851000000006</v>
      </c>
      <c r="E292">
        <v>4.737895</v>
      </c>
    </row>
    <row r="293" spans="1:9" x14ac:dyDescent="0.25">
      <c r="A293">
        <v>292</v>
      </c>
      <c r="D293">
        <v>46.544166000000011</v>
      </c>
      <c r="E293">
        <v>4.7108449999999999</v>
      </c>
      <c r="F293">
        <v>36.657820000000008</v>
      </c>
      <c r="G293">
        <v>7.3174890000000001</v>
      </c>
    </row>
    <row r="294" spans="1:9" x14ac:dyDescent="0.25">
      <c r="A294">
        <v>293</v>
      </c>
      <c r="D294">
        <v>46.516376000000008</v>
      </c>
      <c r="E294">
        <v>4.7266859999999999</v>
      </c>
      <c r="F294">
        <v>36.685766000000008</v>
      </c>
      <c r="G294">
        <v>7.315226</v>
      </c>
    </row>
    <row r="295" spans="1:9" x14ac:dyDescent="0.25">
      <c r="A295">
        <v>294</v>
      </c>
      <c r="D295">
        <v>46.537060000000011</v>
      </c>
      <c r="E295">
        <v>4.7350009999999996</v>
      </c>
      <c r="F295">
        <v>36.657556000000014</v>
      </c>
      <c r="G295">
        <v>7.3058059999999996</v>
      </c>
    </row>
    <row r="296" spans="1:9" x14ac:dyDescent="0.25">
      <c r="A296">
        <v>295</v>
      </c>
      <c r="D296">
        <v>46.545799000000009</v>
      </c>
      <c r="E296">
        <v>4.7528940000000004</v>
      </c>
      <c r="F296">
        <v>36.64013700000001</v>
      </c>
      <c r="G296">
        <v>7.3242789999999998</v>
      </c>
    </row>
    <row r="297" spans="1:9" x14ac:dyDescent="0.25">
      <c r="A297">
        <v>296</v>
      </c>
      <c r="D297">
        <v>46.531166000000006</v>
      </c>
      <c r="E297">
        <v>4.7580520000000002</v>
      </c>
      <c r="F297">
        <v>36.674343000000007</v>
      </c>
      <c r="G297">
        <v>7.3350669999999996</v>
      </c>
    </row>
    <row r="298" spans="1:9" x14ac:dyDescent="0.25">
      <c r="A298">
        <v>297</v>
      </c>
      <c r="D298">
        <v>46.558586000000012</v>
      </c>
      <c r="E298">
        <v>4.7689459999999997</v>
      </c>
      <c r="F298">
        <v>36.704183000000008</v>
      </c>
      <c r="G298">
        <v>7.3406459999999996</v>
      </c>
    </row>
    <row r="299" spans="1:9" x14ac:dyDescent="0.25">
      <c r="A299">
        <v>298</v>
      </c>
      <c r="D299">
        <v>46.60400400000001</v>
      </c>
      <c r="E299">
        <v>4.762473</v>
      </c>
      <c r="F299">
        <v>36.696237000000011</v>
      </c>
      <c r="G299">
        <v>7.3209629999999999</v>
      </c>
    </row>
    <row r="300" spans="1:9" x14ac:dyDescent="0.25">
      <c r="A300">
        <v>299</v>
      </c>
      <c r="D300">
        <v>46.573952000000013</v>
      </c>
      <c r="E300">
        <v>4.758578</v>
      </c>
      <c r="F300">
        <v>36.702658000000014</v>
      </c>
      <c r="G300">
        <v>7.3238050000000001</v>
      </c>
    </row>
    <row r="301" spans="1:9" x14ac:dyDescent="0.25">
      <c r="A301">
        <v>300</v>
      </c>
      <c r="D301">
        <v>46.604900000000008</v>
      </c>
      <c r="E301">
        <v>4.7430529999999997</v>
      </c>
      <c r="F301">
        <v>36.71039600000001</v>
      </c>
      <c r="G301">
        <v>7.3478570000000003</v>
      </c>
    </row>
    <row r="302" spans="1:9" x14ac:dyDescent="0.25">
      <c r="A302">
        <v>301</v>
      </c>
      <c r="D302">
        <v>46.690265000000011</v>
      </c>
      <c r="E302">
        <v>4.7517899999999997</v>
      </c>
      <c r="F302">
        <v>36.71686900000001</v>
      </c>
      <c r="G302">
        <v>7.3380140000000003</v>
      </c>
    </row>
    <row r="303" spans="1:9" x14ac:dyDescent="0.25">
      <c r="A303">
        <v>302</v>
      </c>
      <c r="D303">
        <v>46.54958700000001</v>
      </c>
      <c r="E303">
        <v>4.7227379999999997</v>
      </c>
      <c r="F303">
        <v>36.792286000000004</v>
      </c>
      <c r="G303">
        <v>7.3248049999999996</v>
      </c>
    </row>
    <row r="304" spans="1:9" x14ac:dyDescent="0.25">
      <c r="A304">
        <v>303</v>
      </c>
      <c r="F304">
        <v>36.657820000000008</v>
      </c>
      <c r="G304">
        <v>7.3174890000000001</v>
      </c>
    </row>
    <row r="305" spans="1:9" x14ac:dyDescent="0.25">
      <c r="A305">
        <v>304</v>
      </c>
    </row>
    <row r="306" spans="1:9" x14ac:dyDescent="0.25">
      <c r="A306">
        <v>305</v>
      </c>
      <c r="H306">
        <v>46.445274000000012</v>
      </c>
      <c r="I306">
        <v>4.2954990000000004</v>
      </c>
    </row>
    <row r="307" spans="1:9" x14ac:dyDescent="0.25">
      <c r="A307">
        <v>306</v>
      </c>
      <c r="H307">
        <v>46.455276000000012</v>
      </c>
      <c r="I307">
        <v>4.2870780000000002</v>
      </c>
    </row>
    <row r="308" spans="1:9" x14ac:dyDescent="0.25">
      <c r="A308">
        <v>307</v>
      </c>
      <c r="B308">
        <v>58.482818000000009</v>
      </c>
      <c r="C308">
        <v>6.5918460000000003</v>
      </c>
      <c r="H308">
        <v>46.461326000000007</v>
      </c>
      <c r="I308">
        <v>4.2930780000000004</v>
      </c>
    </row>
    <row r="309" spans="1:9" x14ac:dyDescent="0.25">
      <c r="A309">
        <v>308</v>
      </c>
      <c r="B309">
        <v>58.503555000000013</v>
      </c>
      <c r="C309">
        <v>6.5820569999999998</v>
      </c>
      <c r="H309">
        <v>46.473644000000007</v>
      </c>
      <c r="I309">
        <v>4.2853940000000001</v>
      </c>
    </row>
    <row r="310" spans="1:9" x14ac:dyDescent="0.25">
      <c r="A310">
        <v>309</v>
      </c>
      <c r="B310">
        <v>58.499290000000009</v>
      </c>
      <c r="C310">
        <v>6.5734250000000003</v>
      </c>
      <c r="H310">
        <v>46.503692000000008</v>
      </c>
      <c r="I310">
        <v>4.298235</v>
      </c>
    </row>
    <row r="311" spans="1:9" x14ac:dyDescent="0.25">
      <c r="A311">
        <v>310</v>
      </c>
      <c r="B311">
        <v>58.475925000000011</v>
      </c>
      <c r="C311">
        <v>6.5668990000000003</v>
      </c>
      <c r="H311">
        <v>46.50032800000001</v>
      </c>
      <c r="I311">
        <v>4.2405020000000002</v>
      </c>
    </row>
    <row r="312" spans="1:9" x14ac:dyDescent="0.25">
      <c r="A312">
        <v>311</v>
      </c>
      <c r="B312">
        <v>58.484608000000009</v>
      </c>
      <c r="C312">
        <v>6.59274</v>
      </c>
      <c r="H312">
        <v>46.542534000000011</v>
      </c>
      <c r="I312">
        <v>4.2537640000000003</v>
      </c>
    </row>
    <row r="313" spans="1:9" x14ac:dyDescent="0.25">
      <c r="A313">
        <v>312</v>
      </c>
      <c r="B313">
        <v>58.509239000000008</v>
      </c>
      <c r="C313">
        <v>6.5821620000000003</v>
      </c>
      <c r="H313">
        <v>46.563061000000012</v>
      </c>
      <c r="I313">
        <v>4.2901309999999997</v>
      </c>
    </row>
    <row r="314" spans="1:9" x14ac:dyDescent="0.25">
      <c r="A314">
        <v>313</v>
      </c>
      <c r="B314">
        <v>58.525341000000012</v>
      </c>
      <c r="C314">
        <v>6.5656359999999996</v>
      </c>
      <c r="H314">
        <v>46.496750000000006</v>
      </c>
      <c r="I314">
        <v>4.2570269999999999</v>
      </c>
    </row>
    <row r="315" spans="1:9" x14ac:dyDescent="0.25">
      <c r="A315">
        <v>314</v>
      </c>
      <c r="B315">
        <v>58.538185000000013</v>
      </c>
      <c r="C315">
        <v>6.5749519999999997</v>
      </c>
      <c r="H315">
        <v>46.50727400000001</v>
      </c>
      <c r="I315">
        <v>4.2310809999999996</v>
      </c>
    </row>
    <row r="316" spans="1:9" x14ac:dyDescent="0.25">
      <c r="A316">
        <v>315</v>
      </c>
      <c r="B316">
        <v>58.567550000000011</v>
      </c>
      <c r="C316">
        <v>6.5715300000000001</v>
      </c>
      <c r="H316">
        <v>46.445274000000012</v>
      </c>
      <c r="I316">
        <v>4.2954990000000004</v>
      </c>
    </row>
    <row r="317" spans="1:9" x14ac:dyDescent="0.25">
      <c r="A317">
        <v>316</v>
      </c>
      <c r="B317">
        <v>58.561287000000007</v>
      </c>
      <c r="C317">
        <v>6.5635830000000004</v>
      </c>
      <c r="H317">
        <v>46.445274000000012</v>
      </c>
      <c r="I317">
        <v>4.2954990000000004</v>
      </c>
    </row>
    <row r="318" spans="1:9" x14ac:dyDescent="0.25">
      <c r="A318">
        <v>317</v>
      </c>
      <c r="B318">
        <v>58.524082000000007</v>
      </c>
      <c r="C318">
        <v>6.5888980000000004</v>
      </c>
    </row>
    <row r="319" spans="1:9" x14ac:dyDescent="0.25">
      <c r="A319">
        <v>318</v>
      </c>
      <c r="B319">
        <v>58.482818000000009</v>
      </c>
      <c r="C319">
        <v>6.5918460000000003</v>
      </c>
    </row>
    <row r="320" spans="1:9" x14ac:dyDescent="0.25">
      <c r="A320">
        <v>319</v>
      </c>
      <c r="B320">
        <v>58.482818000000009</v>
      </c>
      <c r="C320">
        <v>6.5918460000000003</v>
      </c>
    </row>
    <row r="321" spans="1:9" x14ac:dyDescent="0.25">
      <c r="A321">
        <v>320</v>
      </c>
      <c r="D321">
        <v>66.927246000000011</v>
      </c>
      <c r="E321">
        <v>4.7662100000000001</v>
      </c>
    </row>
    <row r="322" spans="1:9" x14ac:dyDescent="0.25">
      <c r="A322">
        <v>321</v>
      </c>
      <c r="D322">
        <v>66.92004</v>
      </c>
      <c r="E322">
        <v>4.7744720000000003</v>
      </c>
      <c r="F322">
        <v>58.469662000000007</v>
      </c>
      <c r="G322">
        <v>7.1782339999999998</v>
      </c>
    </row>
    <row r="323" spans="1:9" x14ac:dyDescent="0.25">
      <c r="A323">
        <v>322</v>
      </c>
      <c r="D323">
        <v>66.911827000000017</v>
      </c>
      <c r="E323">
        <v>4.764157</v>
      </c>
      <c r="F323">
        <v>58.487133000000007</v>
      </c>
      <c r="G323">
        <v>7.127605</v>
      </c>
    </row>
    <row r="324" spans="1:9" x14ac:dyDescent="0.25">
      <c r="A324">
        <v>323</v>
      </c>
      <c r="D324">
        <v>66.938824000000011</v>
      </c>
      <c r="E324">
        <v>4.766788</v>
      </c>
      <c r="F324">
        <v>58.434295000000006</v>
      </c>
      <c r="G324">
        <v>7.1008170000000002</v>
      </c>
    </row>
    <row r="325" spans="1:9" x14ac:dyDescent="0.25">
      <c r="A325">
        <v>324</v>
      </c>
      <c r="D325">
        <v>66.97560900000002</v>
      </c>
      <c r="E325">
        <v>4.7735250000000002</v>
      </c>
      <c r="F325">
        <v>58.416820000000008</v>
      </c>
      <c r="G325">
        <v>7.1071850000000003</v>
      </c>
    </row>
    <row r="326" spans="1:9" x14ac:dyDescent="0.25">
      <c r="A326">
        <v>325</v>
      </c>
      <c r="D326">
        <v>66.941349000000002</v>
      </c>
      <c r="E326">
        <v>4.7562629999999997</v>
      </c>
      <c r="F326">
        <v>58.40271700000001</v>
      </c>
      <c r="G326">
        <v>7.1022379999999998</v>
      </c>
    </row>
    <row r="327" spans="1:9" x14ac:dyDescent="0.25">
      <c r="A327">
        <v>326</v>
      </c>
      <c r="D327">
        <v>66.963718</v>
      </c>
      <c r="E327">
        <v>4.7704199999999997</v>
      </c>
      <c r="F327">
        <v>58.37440500000001</v>
      </c>
      <c r="G327">
        <v>7.0983960000000002</v>
      </c>
    </row>
    <row r="328" spans="1:9" x14ac:dyDescent="0.25">
      <c r="A328">
        <v>327</v>
      </c>
      <c r="D328">
        <v>67.000614000000013</v>
      </c>
      <c r="E328">
        <v>4.750737</v>
      </c>
      <c r="F328">
        <v>58.41661400000001</v>
      </c>
      <c r="G328">
        <v>7.1003439999999998</v>
      </c>
    </row>
    <row r="329" spans="1:9" x14ac:dyDescent="0.25">
      <c r="A329">
        <v>328</v>
      </c>
      <c r="D329">
        <v>67.074398000000002</v>
      </c>
      <c r="E329">
        <v>4.7364220000000001</v>
      </c>
      <c r="F329">
        <v>58.463398000000012</v>
      </c>
      <c r="G329">
        <v>7.1217110000000003</v>
      </c>
    </row>
    <row r="330" spans="1:9" x14ac:dyDescent="0.25">
      <c r="A330">
        <v>329</v>
      </c>
      <c r="D330">
        <v>66.927246000000011</v>
      </c>
      <c r="E330">
        <v>4.7662100000000001</v>
      </c>
      <c r="F330">
        <v>58.44855900000001</v>
      </c>
      <c r="G330">
        <v>7.1664450000000004</v>
      </c>
    </row>
    <row r="331" spans="1:9" x14ac:dyDescent="0.25">
      <c r="A331">
        <v>330</v>
      </c>
      <c r="D331">
        <v>66.927246000000011</v>
      </c>
      <c r="E331">
        <v>4.7662100000000001</v>
      </c>
      <c r="F331">
        <v>58.453556000000006</v>
      </c>
      <c r="G331">
        <v>7.1687609999999999</v>
      </c>
    </row>
    <row r="332" spans="1:9" x14ac:dyDescent="0.25">
      <c r="A332">
        <v>331</v>
      </c>
      <c r="F332">
        <v>58.469662000000007</v>
      </c>
      <c r="G332">
        <v>7.1782339999999998</v>
      </c>
      <c r="H332">
        <v>66.51874500000001</v>
      </c>
      <c r="I332">
        <v>4.5060140000000004</v>
      </c>
    </row>
    <row r="333" spans="1:9" x14ac:dyDescent="0.25">
      <c r="A333">
        <v>332</v>
      </c>
      <c r="H333">
        <v>66.547005000000013</v>
      </c>
      <c r="I333">
        <v>4.4584900000000003</v>
      </c>
    </row>
    <row r="334" spans="1:9" x14ac:dyDescent="0.25">
      <c r="A334">
        <v>333</v>
      </c>
      <c r="H334">
        <v>66.542007000000012</v>
      </c>
      <c r="I334">
        <v>4.4720680000000002</v>
      </c>
    </row>
    <row r="335" spans="1:9" x14ac:dyDescent="0.25">
      <c r="A335">
        <v>334</v>
      </c>
      <c r="H335">
        <v>66.574314000000015</v>
      </c>
      <c r="I335">
        <v>4.5127499999999996</v>
      </c>
    </row>
    <row r="336" spans="1:9" x14ac:dyDescent="0.25">
      <c r="A336">
        <v>335</v>
      </c>
      <c r="B336">
        <v>77.763878000000005</v>
      </c>
      <c r="C336">
        <v>6.6296419999999996</v>
      </c>
      <c r="H336">
        <v>66.544636000000011</v>
      </c>
      <c r="I336">
        <v>4.5035400000000001</v>
      </c>
    </row>
    <row r="337" spans="1:9" x14ac:dyDescent="0.25">
      <c r="A337">
        <v>336</v>
      </c>
      <c r="B337">
        <v>77.785613000000012</v>
      </c>
      <c r="C337">
        <v>6.640765</v>
      </c>
      <c r="H337">
        <v>66.545265000000001</v>
      </c>
      <c r="I337">
        <v>4.4976979999999998</v>
      </c>
    </row>
    <row r="338" spans="1:9" x14ac:dyDescent="0.25">
      <c r="A338">
        <v>337</v>
      </c>
      <c r="B338">
        <v>77.793571000000014</v>
      </c>
      <c r="C338">
        <v>6.6448980000000004</v>
      </c>
      <c r="H338">
        <v>66.534739999999999</v>
      </c>
      <c r="I338">
        <v>4.4919089999999997</v>
      </c>
    </row>
    <row r="339" spans="1:9" x14ac:dyDescent="0.25">
      <c r="A339">
        <v>338</v>
      </c>
      <c r="B339">
        <v>77.787449000000009</v>
      </c>
      <c r="C339">
        <v>6.6252550000000001</v>
      </c>
      <c r="H339">
        <v>66.585262</v>
      </c>
      <c r="I339">
        <v>4.4617000000000004</v>
      </c>
    </row>
    <row r="340" spans="1:9" x14ac:dyDescent="0.25">
      <c r="A340">
        <v>339</v>
      </c>
      <c r="B340">
        <v>77.802041000000003</v>
      </c>
      <c r="C340">
        <v>6.6383669999999997</v>
      </c>
      <c r="H340">
        <v>66.578056000000004</v>
      </c>
      <c r="I340">
        <v>4.4737</v>
      </c>
    </row>
    <row r="341" spans="1:9" x14ac:dyDescent="0.25">
      <c r="A341">
        <v>340</v>
      </c>
      <c r="B341">
        <v>77.772755000000004</v>
      </c>
      <c r="C341">
        <v>6.6396420000000003</v>
      </c>
      <c r="H341">
        <v>66.51874500000001</v>
      </c>
      <c r="I341">
        <v>4.5060140000000004</v>
      </c>
    </row>
    <row r="342" spans="1:9" x14ac:dyDescent="0.25">
      <c r="A342">
        <v>341</v>
      </c>
      <c r="B342">
        <v>77.781377000000006</v>
      </c>
      <c r="C342">
        <v>6.6632660000000001</v>
      </c>
    </row>
    <row r="343" spans="1:9" x14ac:dyDescent="0.25">
      <c r="A343">
        <v>342</v>
      </c>
      <c r="B343">
        <v>77.751888000000008</v>
      </c>
      <c r="C343">
        <v>6.7022449999999996</v>
      </c>
    </row>
    <row r="344" spans="1:9" x14ac:dyDescent="0.25">
      <c r="A344">
        <v>343</v>
      </c>
      <c r="B344">
        <v>77.751123000000007</v>
      </c>
      <c r="C344">
        <v>6.6290810000000002</v>
      </c>
    </row>
    <row r="345" spans="1:9" x14ac:dyDescent="0.25">
      <c r="A345">
        <v>344</v>
      </c>
      <c r="B345">
        <v>77.763878000000005</v>
      </c>
      <c r="C345">
        <v>6.6296419999999996</v>
      </c>
      <c r="D345">
        <v>84.377092000000005</v>
      </c>
      <c r="E345">
        <v>4.2458159999999996</v>
      </c>
    </row>
    <row r="346" spans="1:9" x14ac:dyDescent="0.25">
      <c r="A346">
        <v>345</v>
      </c>
      <c r="D346">
        <v>84.435409000000007</v>
      </c>
      <c r="E346">
        <v>4.2873469999999996</v>
      </c>
    </row>
    <row r="347" spans="1:9" x14ac:dyDescent="0.25">
      <c r="A347">
        <v>346</v>
      </c>
      <c r="D347">
        <v>84.423316</v>
      </c>
      <c r="E347">
        <v>4.2664280000000003</v>
      </c>
    </row>
    <row r="348" spans="1:9" x14ac:dyDescent="0.25">
      <c r="A348">
        <v>347</v>
      </c>
      <c r="D348">
        <v>84.413724999999999</v>
      </c>
      <c r="E348">
        <v>4.2652549999999998</v>
      </c>
    </row>
    <row r="349" spans="1:9" x14ac:dyDescent="0.25">
      <c r="A349">
        <v>348</v>
      </c>
      <c r="D349">
        <v>84.406326000000007</v>
      </c>
      <c r="E349">
        <v>4.2337249999999997</v>
      </c>
    </row>
    <row r="350" spans="1:9" x14ac:dyDescent="0.25">
      <c r="A350">
        <v>349</v>
      </c>
      <c r="D350">
        <v>84.38010100000001</v>
      </c>
      <c r="E350">
        <v>4.2211220000000003</v>
      </c>
      <c r="F350">
        <v>79.064439000000007</v>
      </c>
      <c r="G350">
        <v>6.9227040000000004</v>
      </c>
    </row>
    <row r="351" spans="1:9" x14ac:dyDescent="0.25">
      <c r="A351">
        <v>350</v>
      </c>
      <c r="D351">
        <v>84.364643000000001</v>
      </c>
      <c r="E351">
        <v>4.2199489999999997</v>
      </c>
      <c r="F351">
        <v>79.060255000000012</v>
      </c>
      <c r="G351">
        <v>6.9264799999999997</v>
      </c>
    </row>
    <row r="352" spans="1:9" x14ac:dyDescent="0.25">
      <c r="A352">
        <v>351</v>
      </c>
      <c r="D352">
        <v>84.37913300000001</v>
      </c>
      <c r="E352">
        <v>4.2345920000000001</v>
      </c>
      <c r="F352">
        <v>79.067092000000002</v>
      </c>
      <c r="G352">
        <v>6.9474999999999998</v>
      </c>
    </row>
    <row r="353" spans="1:9" x14ac:dyDescent="0.25">
      <c r="A353">
        <v>352</v>
      </c>
      <c r="D353">
        <v>84.440408000000005</v>
      </c>
      <c r="E353">
        <v>4.24</v>
      </c>
      <c r="F353">
        <v>79.085970000000003</v>
      </c>
      <c r="G353">
        <v>6.9498470000000001</v>
      </c>
    </row>
    <row r="354" spans="1:9" x14ac:dyDescent="0.25">
      <c r="A354">
        <v>353</v>
      </c>
      <c r="D354">
        <v>84.377092000000005</v>
      </c>
      <c r="E354">
        <v>4.2458159999999996</v>
      </c>
      <c r="F354">
        <v>79.088419000000002</v>
      </c>
      <c r="G354">
        <v>6.9887249999999996</v>
      </c>
    </row>
    <row r="355" spans="1:9" x14ac:dyDescent="0.25">
      <c r="A355">
        <v>354</v>
      </c>
      <c r="D355">
        <v>84.377092000000005</v>
      </c>
      <c r="E355">
        <v>4.2458159999999996</v>
      </c>
      <c r="F355">
        <v>79.094745000000003</v>
      </c>
      <c r="G355">
        <v>7.0063269999999997</v>
      </c>
      <c r="H355">
        <v>83.448113000000006</v>
      </c>
      <c r="I355">
        <v>3.9076529999999998</v>
      </c>
    </row>
    <row r="356" spans="1:9" x14ac:dyDescent="0.25">
      <c r="A356">
        <v>355</v>
      </c>
      <c r="F356">
        <v>79.073673000000014</v>
      </c>
      <c r="G356">
        <v>6.9642340000000003</v>
      </c>
      <c r="H356">
        <v>83.491939000000002</v>
      </c>
      <c r="I356">
        <v>3.8935209999999998</v>
      </c>
    </row>
    <row r="357" spans="1:9" x14ac:dyDescent="0.25">
      <c r="A357">
        <v>356</v>
      </c>
      <c r="F357">
        <v>79.068418000000008</v>
      </c>
      <c r="G357">
        <v>7.0028569999999997</v>
      </c>
      <c r="H357">
        <v>83.544897000000006</v>
      </c>
      <c r="I357">
        <v>3.864439</v>
      </c>
    </row>
    <row r="358" spans="1:9" x14ac:dyDescent="0.25">
      <c r="A358">
        <v>357</v>
      </c>
      <c r="F358">
        <v>79.064439000000007</v>
      </c>
      <c r="G358">
        <v>6.9227040000000004</v>
      </c>
      <c r="H358">
        <v>83.530460000000005</v>
      </c>
      <c r="I358">
        <v>3.879337</v>
      </c>
    </row>
    <row r="359" spans="1:9" x14ac:dyDescent="0.25">
      <c r="A359">
        <v>358</v>
      </c>
      <c r="H359">
        <v>83.511786000000001</v>
      </c>
      <c r="I359">
        <v>3.892245</v>
      </c>
    </row>
    <row r="360" spans="1:9" x14ac:dyDescent="0.25">
      <c r="A360">
        <v>359</v>
      </c>
      <c r="B360">
        <v>97.605203000000003</v>
      </c>
      <c r="C360">
        <v>5.845612</v>
      </c>
      <c r="H360">
        <v>83.481020999999998</v>
      </c>
      <c r="I360">
        <v>3.8958159999999999</v>
      </c>
    </row>
    <row r="361" spans="1:9" x14ac:dyDescent="0.25">
      <c r="A361">
        <v>360</v>
      </c>
      <c r="B361">
        <v>97.636836000000017</v>
      </c>
      <c r="C361">
        <v>5.8714279999999999</v>
      </c>
      <c r="H361">
        <v>83.461785000000006</v>
      </c>
      <c r="I361">
        <v>3.938469</v>
      </c>
    </row>
    <row r="362" spans="1:9" x14ac:dyDescent="0.25">
      <c r="A362">
        <v>361</v>
      </c>
      <c r="B362">
        <v>97.636226000000008</v>
      </c>
      <c r="C362">
        <v>5.875</v>
      </c>
      <c r="H362">
        <v>83.447144000000009</v>
      </c>
      <c r="I362">
        <v>3.954949</v>
      </c>
    </row>
    <row r="363" spans="1:9" x14ac:dyDescent="0.25">
      <c r="A363">
        <v>362</v>
      </c>
      <c r="B363">
        <v>97.61678400000001</v>
      </c>
      <c r="C363">
        <v>5.8641839999999998</v>
      </c>
      <c r="H363">
        <v>83.464030000000008</v>
      </c>
      <c r="I363">
        <v>3.9482140000000001</v>
      </c>
    </row>
    <row r="364" spans="1:9" x14ac:dyDescent="0.25">
      <c r="A364">
        <v>363</v>
      </c>
      <c r="B364">
        <v>97.612706000000003</v>
      </c>
      <c r="C364">
        <v>5.8812249999999997</v>
      </c>
      <c r="H364">
        <v>83.448113000000006</v>
      </c>
      <c r="I364">
        <v>3.9076529999999998</v>
      </c>
    </row>
    <row r="365" spans="1:9" x14ac:dyDescent="0.25">
      <c r="A365">
        <v>364</v>
      </c>
      <c r="B365">
        <v>97.603725000000011</v>
      </c>
      <c r="C365">
        <v>5.8747959999999999</v>
      </c>
    </row>
    <row r="366" spans="1:9" x14ac:dyDescent="0.25">
      <c r="A366">
        <v>365</v>
      </c>
      <c r="B366">
        <v>97.606275000000011</v>
      </c>
      <c r="C366">
        <v>5.8899489999999997</v>
      </c>
    </row>
    <row r="367" spans="1:9" x14ac:dyDescent="0.25">
      <c r="A367">
        <v>366</v>
      </c>
      <c r="B367">
        <v>97.620204000000001</v>
      </c>
      <c r="C367">
        <v>5.9092349999999998</v>
      </c>
    </row>
    <row r="368" spans="1:9" x14ac:dyDescent="0.25">
      <c r="A368">
        <v>367</v>
      </c>
      <c r="B368">
        <v>97.634080000000012</v>
      </c>
      <c r="C368">
        <v>5.9077039999999998</v>
      </c>
      <c r="D368">
        <v>104.044183</v>
      </c>
      <c r="E368">
        <v>3.6078570000000001</v>
      </c>
    </row>
    <row r="369" spans="1:9" x14ac:dyDescent="0.25">
      <c r="A369">
        <v>368</v>
      </c>
      <c r="B369">
        <v>97.605203000000003</v>
      </c>
      <c r="C369">
        <v>5.845612</v>
      </c>
      <c r="D369">
        <v>103.97791000000001</v>
      </c>
      <c r="E369">
        <v>3.5698470000000002</v>
      </c>
    </row>
    <row r="370" spans="1:9" x14ac:dyDescent="0.25">
      <c r="A370">
        <v>369</v>
      </c>
      <c r="B370">
        <v>97.605203000000003</v>
      </c>
      <c r="C370">
        <v>5.845612</v>
      </c>
      <c r="D370">
        <v>104.02189000000001</v>
      </c>
      <c r="E370">
        <v>3.6532650000000002</v>
      </c>
    </row>
    <row r="371" spans="1:9" x14ac:dyDescent="0.25">
      <c r="A371">
        <v>370</v>
      </c>
      <c r="D371">
        <v>104.04137500000002</v>
      </c>
      <c r="E371">
        <v>3.6671429999999998</v>
      </c>
    </row>
    <row r="372" spans="1:9" x14ac:dyDescent="0.25">
      <c r="A372">
        <v>371</v>
      </c>
      <c r="D372">
        <v>104.022042</v>
      </c>
      <c r="E372">
        <v>3.5803060000000002</v>
      </c>
    </row>
    <row r="373" spans="1:9" x14ac:dyDescent="0.25">
      <c r="A373">
        <v>372</v>
      </c>
      <c r="D373">
        <v>104.004491</v>
      </c>
      <c r="E373">
        <v>3.5843880000000001</v>
      </c>
    </row>
    <row r="374" spans="1:9" x14ac:dyDescent="0.25">
      <c r="A374">
        <v>373</v>
      </c>
      <c r="D374">
        <v>103.99408100000001</v>
      </c>
      <c r="E374">
        <v>3.5661230000000002</v>
      </c>
    </row>
    <row r="375" spans="1:9" x14ac:dyDescent="0.25">
      <c r="A375">
        <v>374</v>
      </c>
      <c r="D375">
        <v>104.02847</v>
      </c>
      <c r="E375">
        <v>3.583469</v>
      </c>
      <c r="F375">
        <v>101.57474400000001</v>
      </c>
      <c r="G375">
        <v>6.4062760000000001</v>
      </c>
    </row>
    <row r="376" spans="1:9" x14ac:dyDescent="0.25">
      <c r="A376">
        <v>375</v>
      </c>
      <c r="D376">
        <v>104.044183</v>
      </c>
      <c r="E376">
        <v>3.6078570000000001</v>
      </c>
      <c r="F376">
        <v>101.58683500000001</v>
      </c>
      <c r="G376">
        <v>6.4538770000000003</v>
      </c>
    </row>
    <row r="377" spans="1:9" x14ac:dyDescent="0.25">
      <c r="A377">
        <v>376</v>
      </c>
      <c r="D377">
        <v>104.044183</v>
      </c>
      <c r="E377">
        <v>3.6078570000000001</v>
      </c>
      <c r="F377">
        <v>101.61887800000001</v>
      </c>
      <c r="G377">
        <v>6.4414800000000003</v>
      </c>
      <c r="H377">
        <v>102.786225</v>
      </c>
      <c r="I377">
        <v>2.9833669999999999</v>
      </c>
    </row>
    <row r="378" spans="1:9" x14ac:dyDescent="0.25">
      <c r="A378">
        <v>377</v>
      </c>
      <c r="F378">
        <v>101.64020500000001</v>
      </c>
      <c r="G378">
        <v>6.4529589999999999</v>
      </c>
      <c r="H378">
        <v>102.88189</v>
      </c>
      <c r="I378">
        <v>2.9676529999999999</v>
      </c>
    </row>
    <row r="379" spans="1:9" x14ac:dyDescent="0.25">
      <c r="A379">
        <v>378</v>
      </c>
      <c r="F379">
        <v>101.66239700000001</v>
      </c>
      <c r="G379">
        <v>6.4309690000000002</v>
      </c>
      <c r="H379">
        <v>102.834489</v>
      </c>
      <c r="I379">
        <v>2.97898</v>
      </c>
    </row>
    <row r="380" spans="1:9" x14ac:dyDescent="0.25">
      <c r="A380">
        <v>379</v>
      </c>
      <c r="F380">
        <v>101.62994900000001</v>
      </c>
      <c r="G380">
        <v>6.4474489999999998</v>
      </c>
      <c r="H380">
        <v>102.809236</v>
      </c>
      <c r="I380">
        <v>3.0048469999999998</v>
      </c>
    </row>
    <row r="381" spans="1:9" x14ac:dyDescent="0.25">
      <c r="A381">
        <v>380</v>
      </c>
      <c r="F381">
        <v>101.63326600000001</v>
      </c>
      <c r="G381">
        <v>6.4752039999999997</v>
      </c>
      <c r="H381">
        <v>102.80214000000001</v>
      </c>
      <c r="I381">
        <v>2.9651529999999999</v>
      </c>
    </row>
    <row r="382" spans="1:9" x14ac:dyDescent="0.25">
      <c r="A382">
        <v>381</v>
      </c>
      <c r="F382">
        <v>101.64301</v>
      </c>
      <c r="G382">
        <v>6.4737239999999998</v>
      </c>
      <c r="H382">
        <v>102.76693800000001</v>
      </c>
      <c r="I382">
        <v>3.018929</v>
      </c>
    </row>
    <row r="383" spans="1:9" x14ac:dyDescent="0.25">
      <c r="A383">
        <v>382</v>
      </c>
      <c r="F383">
        <v>101.67372200000001</v>
      </c>
      <c r="G383">
        <v>6.4870919999999996</v>
      </c>
      <c r="H383">
        <v>102.75775300000001</v>
      </c>
      <c r="I383">
        <v>3.033061</v>
      </c>
    </row>
    <row r="384" spans="1:9" x14ac:dyDescent="0.25">
      <c r="A384">
        <v>383</v>
      </c>
      <c r="B384">
        <v>119.45449200000002</v>
      </c>
      <c r="C384">
        <v>5.3674489999999997</v>
      </c>
      <c r="F384">
        <v>101.64755000000001</v>
      </c>
      <c r="G384">
        <v>6.5515309999999998</v>
      </c>
      <c r="H384">
        <v>102.77066100000002</v>
      </c>
      <c r="I384">
        <v>2.9910199999999998</v>
      </c>
    </row>
    <row r="385" spans="1:9" x14ac:dyDescent="0.25">
      <c r="A385">
        <v>384</v>
      </c>
      <c r="B385">
        <v>119.51290600000002</v>
      </c>
      <c r="C385">
        <v>5.3465299999999996</v>
      </c>
      <c r="F385">
        <v>101.57474400000001</v>
      </c>
      <c r="G385">
        <v>6.4062760000000001</v>
      </c>
      <c r="H385">
        <v>102.77948900000001</v>
      </c>
      <c r="I385">
        <v>2.9855100000000001</v>
      </c>
    </row>
    <row r="386" spans="1:9" x14ac:dyDescent="0.25">
      <c r="A386">
        <v>385</v>
      </c>
      <c r="B386">
        <v>119.50561300000001</v>
      </c>
      <c r="C386">
        <v>5.357653</v>
      </c>
      <c r="H386">
        <v>102.786225</v>
      </c>
      <c r="I386">
        <v>2.9833669999999999</v>
      </c>
    </row>
    <row r="387" spans="1:9" x14ac:dyDescent="0.25">
      <c r="A387">
        <v>386</v>
      </c>
      <c r="B387">
        <v>119.488011</v>
      </c>
      <c r="C387">
        <v>5.352449</v>
      </c>
      <c r="H387">
        <v>102.786225</v>
      </c>
      <c r="I387">
        <v>2.9833669999999999</v>
      </c>
    </row>
    <row r="388" spans="1:9" x14ac:dyDescent="0.25">
      <c r="A388">
        <v>387</v>
      </c>
      <c r="B388">
        <v>119.489339</v>
      </c>
      <c r="C388">
        <v>5.3557649999999999</v>
      </c>
    </row>
    <row r="389" spans="1:9" x14ac:dyDescent="0.25">
      <c r="A389">
        <v>388</v>
      </c>
      <c r="B389">
        <v>119.48331900000001</v>
      </c>
      <c r="C389">
        <v>5.3565310000000004</v>
      </c>
    </row>
    <row r="390" spans="1:9" x14ac:dyDescent="0.25">
      <c r="A390">
        <v>389</v>
      </c>
      <c r="B390">
        <v>119.51326500000002</v>
      </c>
      <c r="C390">
        <v>5.3638769999999996</v>
      </c>
    </row>
    <row r="391" spans="1:9" x14ac:dyDescent="0.25">
      <c r="A391">
        <v>390</v>
      </c>
      <c r="B391">
        <v>119.52581500000001</v>
      </c>
      <c r="C391">
        <v>5.3479080000000003</v>
      </c>
    </row>
    <row r="392" spans="1:9" x14ac:dyDescent="0.25">
      <c r="A392">
        <v>391</v>
      </c>
      <c r="B392">
        <v>119.58102100000001</v>
      </c>
      <c r="C392">
        <v>5.3369900000000001</v>
      </c>
      <c r="D392">
        <v>124.68724600000002</v>
      </c>
      <c r="E392">
        <v>3.168469</v>
      </c>
    </row>
    <row r="393" spans="1:9" x14ac:dyDescent="0.25">
      <c r="A393">
        <v>392</v>
      </c>
      <c r="B393">
        <v>119.59127500000001</v>
      </c>
      <c r="C393">
        <v>5.3777549999999996</v>
      </c>
      <c r="D393">
        <v>124.71877400000001</v>
      </c>
      <c r="E393">
        <v>3.1353569999999999</v>
      </c>
    </row>
    <row r="394" spans="1:9" x14ac:dyDescent="0.25">
      <c r="A394">
        <v>393</v>
      </c>
      <c r="B394">
        <v>119.45449200000002</v>
      </c>
      <c r="C394">
        <v>5.3674489999999997</v>
      </c>
      <c r="D394">
        <v>124.70622400000001</v>
      </c>
      <c r="E394">
        <v>3.1463779999999999</v>
      </c>
    </row>
    <row r="395" spans="1:9" x14ac:dyDescent="0.25">
      <c r="A395">
        <v>394</v>
      </c>
      <c r="D395">
        <v>124.669847</v>
      </c>
      <c r="E395">
        <v>3.1263779999999999</v>
      </c>
    </row>
    <row r="396" spans="1:9" x14ac:dyDescent="0.25">
      <c r="A396">
        <v>395</v>
      </c>
      <c r="D396">
        <v>124.655664</v>
      </c>
      <c r="E396">
        <v>3.1323470000000002</v>
      </c>
    </row>
    <row r="397" spans="1:9" x14ac:dyDescent="0.25">
      <c r="A397">
        <v>396</v>
      </c>
      <c r="D397">
        <v>124.66571500000001</v>
      </c>
      <c r="E397">
        <v>3.1922959999999998</v>
      </c>
    </row>
    <row r="398" spans="1:9" x14ac:dyDescent="0.25">
      <c r="A398">
        <v>397</v>
      </c>
      <c r="D398">
        <v>124.64025600000001</v>
      </c>
      <c r="E398">
        <v>3.1166320000000001</v>
      </c>
    </row>
    <row r="399" spans="1:9" x14ac:dyDescent="0.25">
      <c r="A399">
        <v>398</v>
      </c>
      <c r="D399">
        <v>124.68724600000002</v>
      </c>
      <c r="E399">
        <v>3.168469</v>
      </c>
      <c r="F399">
        <v>123.20393100000001</v>
      </c>
      <c r="G399">
        <v>5.8707649999999996</v>
      </c>
    </row>
    <row r="400" spans="1:9" x14ac:dyDescent="0.25">
      <c r="A400">
        <v>399</v>
      </c>
      <c r="D400">
        <v>124.68724600000002</v>
      </c>
      <c r="E400">
        <v>3.168469</v>
      </c>
      <c r="F400">
        <v>123.22504900000001</v>
      </c>
      <c r="G400">
        <v>5.9292860000000003</v>
      </c>
      <c r="H400">
        <v>123.47173000000001</v>
      </c>
      <c r="I400">
        <v>2.4925510000000002</v>
      </c>
    </row>
    <row r="401" spans="1:9" x14ac:dyDescent="0.25">
      <c r="A401">
        <v>400</v>
      </c>
      <c r="F401">
        <v>123.238473</v>
      </c>
      <c r="G401">
        <v>5.9010720000000001</v>
      </c>
      <c r="H401">
        <v>123.52673100000001</v>
      </c>
      <c r="I401">
        <v>2.4612250000000002</v>
      </c>
    </row>
    <row r="402" spans="1:9" x14ac:dyDescent="0.25">
      <c r="A402">
        <v>401</v>
      </c>
      <c r="F402">
        <v>123.23617300000001</v>
      </c>
      <c r="G402">
        <v>5.9012250000000002</v>
      </c>
      <c r="H402">
        <v>123.50184000000002</v>
      </c>
      <c r="I402">
        <v>2.4887239999999999</v>
      </c>
    </row>
    <row r="403" spans="1:9" x14ac:dyDescent="0.25">
      <c r="A403">
        <v>402</v>
      </c>
      <c r="F403">
        <v>123.184999</v>
      </c>
      <c r="G403">
        <v>5.9528569999999998</v>
      </c>
      <c r="H403">
        <v>123.499334</v>
      </c>
      <c r="I403">
        <v>2.4704079999999999</v>
      </c>
    </row>
    <row r="404" spans="1:9" x14ac:dyDescent="0.25">
      <c r="A404">
        <v>403</v>
      </c>
      <c r="F404">
        <v>123.21943800000001</v>
      </c>
      <c r="G404">
        <v>5.949541</v>
      </c>
      <c r="H404">
        <v>123.47857</v>
      </c>
      <c r="I404">
        <v>2.4873980000000002</v>
      </c>
    </row>
    <row r="405" spans="1:9" x14ac:dyDescent="0.25">
      <c r="A405">
        <v>404</v>
      </c>
      <c r="F405">
        <v>123.22224900000001</v>
      </c>
      <c r="G405">
        <v>5.9882660000000003</v>
      </c>
      <c r="H405">
        <v>123.50362100000001</v>
      </c>
      <c r="I405">
        <v>2.4777040000000001</v>
      </c>
    </row>
    <row r="406" spans="1:9" x14ac:dyDescent="0.25">
      <c r="A406">
        <v>405</v>
      </c>
      <c r="F406">
        <v>123.22933300000001</v>
      </c>
      <c r="G406">
        <v>6.0032139999999998</v>
      </c>
      <c r="H406">
        <v>123.51893000000001</v>
      </c>
      <c r="I406">
        <v>2.4458669999999998</v>
      </c>
    </row>
    <row r="407" spans="1:9" x14ac:dyDescent="0.25">
      <c r="A407">
        <v>406</v>
      </c>
      <c r="F407">
        <v>123.29959200000002</v>
      </c>
      <c r="G407">
        <v>5.9872449999999997</v>
      </c>
      <c r="H407">
        <v>123.49316100000001</v>
      </c>
      <c r="I407">
        <v>2.480051</v>
      </c>
    </row>
    <row r="408" spans="1:9" x14ac:dyDescent="0.25">
      <c r="A408">
        <v>407</v>
      </c>
      <c r="F408">
        <v>123.20393100000001</v>
      </c>
      <c r="G408">
        <v>5.8707649999999996</v>
      </c>
      <c r="H408">
        <v>123.505662</v>
      </c>
      <c r="I408">
        <v>2.4670920000000001</v>
      </c>
    </row>
    <row r="409" spans="1:9" x14ac:dyDescent="0.25">
      <c r="A409">
        <v>408</v>
      </c>
      <c r="F409">
        <v>123.20393100000001</v>
      </c>
      <c r="G409">
        <v>5.8707649999999996</v>
      </c>
      <c r="H409">
        <v>123.47173000000001</v>
      </c>
      <c r="I409">
        <v>2.4925510000000002</v>
      </c>
    </row>
    <row r="410" spans="1:9" x14ac:dyDescent="0.25">
      <c r="A410">
        <v>409</v>
      </c>
    </row>
    <row r="411" spans="1:9" x14ac:dyDescent="0.25">
      <c r="A411">
        <v>410</v>
      </c>
      <c r="B411">
        <v>152.42627299999998</v>
      </c>
      <c r="C411">
        <v>6.6715819999999999</v>
      </c>
    </row>
    <row r="412" spans="1:9" x14ac:dyDescent="0.25">
      <c r="A412">
        <v>411</v>
      </c>
      <c r="B412">
        <v>152.42627299999998</v>
      </c>
      <c r="C412">
        <v>6.6715819999999999</v>
      </c>
    </row>
    <row r="413" spans="1:9" x14ac:dyDescent="0.25">
      <c r="A413">
        <v>412</v>
      </c>
      <c r="B413">
        <v>152.42627299999998</v>
      </c>
      <c r="C413">
        <v>6.6715819999999999</v>
      </c>
    </row>
    <row r="414" spans="1:9" x14ac:dyDescent="0.25">
      <c r="A414">
        <v>413</v>
      </c>
      <c r="B414">
        <v>152.42627299999998</v>
      </c>
      <c r="C414">
        <v>6.6715819999999999</v>
      </c>
    </row>
    <row r="415" spans="1:9" x14ac:dyDescent="0.25">
      <c r="A415">
        <v>414</v>
      </c>
      <c r="B415">
        <v>152.42627299999998</v>
      </c>
      <c r="C415">
        <v>6.6715819999999999</v>
      </c>
    </row>
    <row r="416" spans="1:9" x14ac:dyDescent="0.25">
      <c r="A416">
        <v>415</v>
      </c>
      <c r="B416">
        <v>152.42627299999998</v>
      </c>
      <c r="C416">
        <v>6.6715819999999999</v>
      </c>
      <c r="D416">
        <v>155.26106899999999</v>
      </c>
      <c r="E416">
        <v>4.914949</v>
      </c>
    </row>
    <row r="417" spans="1:9" x14ac:dyDescent="0.25">
      <c r="A417">
        <v>416</v>
      </c>
      <c r="B417">
        <v>152.42627299999998</v>
      </c>
      <c r="C417">
        <v>6.6715819999999999</v>
      </c>
      <c r="D417">
        <v>155.26106899999999</v>
      </c>
      <c r="E417">
        <v>4.914949</v>
      </c>
    </row>
    <row r="418" spans="1:9" x14ac:dyDescent="0.25">
      <c r="A418">
        <v>417</v>
      </c>
      <c r="B418">
        <v>152.42627299999998</v>
      </c>
      <c r="C418">
        <v>6.6715819999999999</v>
      </c>
      <c r="D418">
        <v>155.26106899999999</v>
      </c>
      <c r="E418">
        <v>4.914949</v>
      </c>
    </row>
    <row r="419" spans="1:9" x14ac:dyDescent="0.25">
      <c r="A419">
        <v>418</v>
      </c>
      <c r="B419">
        <v>152.42627299999998</v>
      </c>
      <c r="C419">
        <v>6.6715819999999999</v>
      </c>
      <c r="D419">
        <v>155.26106899999999</v>
      </c>
      <c r="E419">
        <v>4.914949</v>
      </c>
    </row>
    <row r="420" spans="1:9" x14ac:dyDescent="0.25">
      <c r="A420">
        <v>419</v>
      </c>
      <c r="B420">
        <v>152.42627299999998</v>
      </c>
      <c r="C420">
        <v>6.6715819999999999</v>
      </c>
      <c r="D420">
        <v>155.26106899999999</v>
      </c>
      <c r="E420">
        <v>4.914949</v>
      </c>
    </row>
    <row r="421" spans="1:9" x14ac:dyDescent="0.25">
      <c r="A421">
        <v>420</v>
      </c>
      <c r="D421">
        <v>155.26106899999999</v>
      </c>
      <c r="E421">
        <v>4.914949</v>
      </c>
    </row>
    <row r="422" spans="1:9" x14ac:dyDescent="0.25">
      <c r="A422">
        <v>421</v>
      </c>
      <c r="D422">
        <v>155.26106899999999</v>
      </c>
      <c r="E422">
        <v>4.914949</v>
      </c>
    </row>
    <row r="423" spans="1:9" x14ac:dyDescent="0.25">
      <c r="A423">
        <v>422</v>
      </c>
      <c r="D423">
        <v>155.26106899999999</v>
      </c>
      <c r="E423">
        <v>4.914949</v>
      </c>
    </row>
    <row r="424" spans="1:9" x14ac:dyDescent="0.25">
      <c r="A424">
        <v>423</v>
      </c>
      <c r="F424">
        <v>154.289793</v>
      </c>
      <c r="G424">
        <v>7.6897960000000003</v>
      </c>
      <c r="H424">
        <v>153.97841499999998</v>
      </c>
      <c r="I424">
        <v>4.7444899999999999</v>
      </c>
    </row>
    <row r="425" spans="1:9" x14ac:dyDescent="0.25">
      <c r="A425">
        <v>424</v>
      </c>
      <c r="F425">
        <v>154.35764999999998</v>
      </c>
      <c r="G425">
        <v>7.7054590000000003</v>
      </c>
      <c r="H425">
        <v>153.97841499999998</v>
      </c>
      <c r="I425">
        <v>4.7444899999999999</v>
      </c>
    </row>
    <row r="426" spans="1:9" x14ac:dyDescent="0.25">
      <c r="A426">
        <v>425</v>
      </c>
      <c r="F426">
        <v>154.29418099999998</v>
      </c>
      <c r="G426">
        <v>7.692755</v>
      </c>
      <c r="H426">
        <v>153.97841499999998</v>
      </c>
      <c r="I426">
        <v>4.7444899999999999</v>
      </c>
    </row>
    <row r="427" spans="1:9" x14ac:dyDescent="0.25">
      <c r="A427">
        <v>426</v>
      </c>
      <c r="F427">
        <v>154.24912999999998</v>
      </c>
      <c r="G427">
        <v>7.7037240000000002</v>
      </c>
      <c r="H427">
        <v>153.97841499999998</v>
      </c>
      <c r="I427">
        <v>4.7444899999999999</v>
      </c>
    </row>
    <row r="428" spans="1:9" x14ac:dyDescent="0.25">
      <c r="A428">
        <v>427</v>
      </c>
      <c r="F428">
        <v>154.246477</v>
      </c>
      <c r="G428">
        <v>7.6939799999999998</v>
      </c>
      <c r="H428">
        <v>153.97841499999998</v>
      </c>
      <c r="I428">
        <v>4.7444899999999999</v>
      </c>
    </row>
    <row r="429" spans="1:9" x14ac:dyDescent="0.25">
      <c r="A429">
        <v>428</v>
      </c>
      <c r="F429">
        <v>154.23030299999999</v>
      </c>
      <c r="G429">
        <v>7.7670919999999999</v>
      </c>
      <c r="H429">
        <v>153.97841499999998</v>
      </c>
      <c r="I429">
        <v>4.7444899999999999</v>
      </c>
    </row>
    <row r="430" spans="1:9" x14ac:dyDescent="0.25">
      <c r="A430">
        <v>429</v>
      </c>
      <c r="F430">
        <v>154.20203799999999</v>
      </c>
      <c r="G430">
        <v>7.8129080000000002</v>
      </c>
      <c r="H430">
        <v>153.97841499999998</v>
      </c>
      <c r="I430">
        <v>4.7444899999999999</v>
      </c>
    </row>
    <row r="431" spans="1:9" x14ac:dyDescent="0.25">
      <c r="A431">
        <v>430</v>
      </c>
      <c r="F431">
        <v>154.289793</v>
      </c>
      <c r="G431">
        <v>7.6897960000000003</v>
      </c>
    </row>
    <row r="432" spans="1:9" x14ac:dyDescent="0.25">
      <c r="A432">
        <v>431</v>
      </c>
    </row>
    <row r="433" spans="1:9" x14ac:dyDescent="0.25">
      <c r="A433">
        <v>432</v>
      </c>
    </row>
    <row r="434" spans="1:9" x14ac:dyDescent="0.25">
      <c r="A434">
        <v>433</v>
      </c>
      <c r="D434">
        <v>171.36877299999998</v>
      </c>
      <c r="E434">
        <v>5.0422450000000003</v>
      </c>
    </row>
    <row r="435" spans="1:9" x14ac:dyDescent="0.25">
      <c r="A435">
        <v>434</v>
      </c>
      <c r="D435">
        <v>171.36260099999998</v>
      </c>
      <c r="E435">
        <v>4.9975509999999996</v>
      </c>
    </row>
    <row r="436" spans="1:9" x14ac:dyDescent="0.25">
      <c r="A436">
        <v>435</v>
      </c>
      <c r="D436">
        <v>171.38045499999998</v>
      </c>
      <c r="E436">
        <v>4.9823979999999999</v>
      </c>
    </row>
    <row r="437" spans="1:9" x14ac:dyDescent="0.25">
      <c r="A437">
        <v>436</v>
      </c>
      <c r="D437">
        <v>171.38999799999999</v>
      </c>
      <c r="E437">
        <v>4.9706130000000002</v>
      </c>
    </row>
    <row r="438" spans="1:9" x14ac:dyDescent="0.25">
      <c r="A438">
        <v>437</v>
      </c>
      <c r="D438">
        <v>171.365252</v>
      </c>
      <c r="E438">
        <v>4.9967350000000001</v>
      </c>
    </row>
    <row r="439" spans="1:9" x14ac:dyDescent="0.25">
      <c r="A439">
        <v>438</v>
      </c>
      <c r="B439">
        <v>177.35050799999999</v>
      </c>
      <c r="C439">
        <v>6.9503060000000003</v>
      </c>
      <c r="D439">
        <v>171.49928299999999</v>
      </c>
      <c r="E439">
        <v>5.0238269999999998</v>
      </c>
    </row>
    <row r="440" spans="1:9" x14ac:dyDescent="0.25">
      <c r="A440">
        <v>439</v>
      </c>
      <c r="B440">
        <v>177.349537</v>
      </c>
      <c r="C440">
        <v>6.9901530000000003</v>
      </c>
      <c r="D440">
        <v>171.52872099999999</v>
      </c>
      <c r="E440">
        <v>5.081531</v>
      </c>
    </row>
    <row r="441" spans="1:9" x14ac:dyDescent="0.25">
      <c r="A441">
        <v>440</v>
      </c>
      <c r="B441">
        <v>177.350661</v>
      </c>
      <c r="C441">
        <v>6.98102</v>
      </c>
      <c r="D441">
        <v>171.36877299999998</v>
      </c>
      <c r="E441">
        <v>5.0422450000000003</v>
      </c>
    </row>
    <row r="442" spans="1:9" x14ac:dyDescent="0.25">
      <c r="A442">
        <v>441</v>
      </c>
      <c r="B442">
        <v>177.344334</v>
      </c>
      <c r="C442">
        <v>6.9519900000000003</v>
      </c>
    </row>
    <row r="443" spans="1:9" x14ac:dyDescent="0.25">
      <c r="A443">
        <v>442</v>
      </c>
      <c r="B443">
        <v>177.34657899999999</v>
      </c>
      <c r="C443">
        <v>6.9664789999999996</v>
      </c>
    </row>
    <row r="444" spans="1:9" x14ac:dyDescent="0.25">
      <c r="A444">
        <v>443</v>
      </c>
      <c r="B444">
        <v>177.358057</v>
      </c>
      <c r="C444">
        <v>6.9802549999999997</v>
      </c>
    </row>
    <row r="445" spans="1:9" x14ac:dyDescent="0.25">
      <c r="A445">
        <v>444</v>
      </c>
      <c r="B445">
        <v>177.357958</v>
      </c>
      <c r="C445">
        <v>6.97403</v>
      </c>
    </row>
    <row r="446" spans="1:9" x14ac:dyDescent="0.25">
      <c r="A446">
        <v>445</v>
      </c>
      <c r="B446">
        <v>177.35050799999999</v>
      </c>
      <c r="C446">
        <v>6.9503060000000003</v>
      </c>
      <c r="H446">
        <v>175.55550799999997</v>
      </c>
      <c r="I446">
        <v>3.5793879999999998</v>
      </c>
    </row>
    <row r="447" spans="1:9" x14ac:dyDescent="0.25">
      <c r="A447">
        <v>446</v>
      </c>
      <c r="F447">
        <v>177.12611999999999</v>
      </c>
      <c r="G447">
        <v>7.8686730000000003</v>
      </c>
      <c r="H447">
        <v>175.51744500000001</v>
      </c>
      <c r="I447">
        <v>3.6020919999999998</v>
      </c>
    </row>
    <row r="448" spans="1:9" x14ac:dyDescent="0.25">
      <c r="A448">
        <v>447</v>
      </c>
      <c r="F448">
        <v>177.16499499999998</v>
      </c>
      <c r="G448">
        <v>7.866581</v>
      </c>
      <c r="H448">
        <v>175.54300899999998</v>
      </c>
      <c r="I448">
        <v>3.554694</v>
      </c>
    </row>
    <row r="449" spans="1:9" x14ac:dyDescent="0.25">
      <c r="A449">
        <v>448</v>
      </c>
      <c r="F449">
        <v>177.12132499999998</v>
      </c>
      <c r="G449">
        <v>7.8460200000000002</v>
      </c>
      <c r="H449">
        <v>175.54759799999999</v>
      </c>
      <c r="I449">
        <v>3.5363259999999999</v>
      </c>
    </row>
    <row r="450" spans="1:9" x14ac:dyDescent="0.25">
      <c r="A450">
        <v>449</v>
      </c>
      <c r="F450">
        <v>177.126375</v>
      </c>
      <c r="G450">
        <v>7.8615300000000001</v>
      </c>
      <c r="H450">
        <v>175.546988</v>
      </c>
      <c r="I450">
        <v>3.5152040000000002</v>
      </c>
    </row>
    <row r="451" spans="1:9" x14ac:dyDescent="0.25">
      <c r="A451">
        <v>450</v>
      </c>
      <c r="F451">
        <v>177.16081499999999</v>
      </c>
      <c r="G451">
        <v>7.8700510000000001</v>
      </c>
      <c r="H451">
        <v>175.45479399999999</v>
      </c>
      <c r="I451">
        <v>3.5633170000000001</v>
      </c>
    </row>
    <row r="452" spans="1:9" x14ac:dyDescent="0.25">
      <c r="A452">
        <v>451</v>
      </c>
      <c r="F452">
        <v>177.12938299999999</v>
      </c>
      <c r="G452">
        <v>7.8323980000000004</v>
      </c>
      <c r="H452">
        <v>175.42213999999998</v>
      </c>
      <c r="I452">
        <v>3.614439</v>
      </c>
    </row>
    <row r="453" spans="1:9" x14ac:dyDescent="0.25">
      <c r="A453">
        <v>452</v>
      </c>
      <c r="F453">
        <v>177.12831299999999</v>
      </c>
      <c r="G453">
        <v>7.8630100000000001</v>
      </c>
      <c r="H453">
        <v>175.55550799999997</v>
      </c>
      <c r="I453">
        <v>3.5793879999999998</v>
      </c>
    </row>
    <row r="454" spans="1:9" x14ac:dyDescent="0.25">
      <c r="A454">
        <v>453</v>
      </c>
      <c r="F454">
        <v>177.09974099999999</v>
      </c>
      <c r="G454">
        <v>7.8814799999999998</v>
      </c>
    </row>
    <row r="455" spans="1:9" x14ac:dyDescent="0.25">
      <c r="A455">
        <v>454</v>
      </c>
      <c r="D455">
        <v>196.09974099999999</v>
      </c>
      <c r="E455">
        <v>5.5177550000000002</v>
      </c>
      <c r="F455">
        <v>177.12611999999999</v>
      </c>
      <c r="G455">
        <v>7.8686730000000003</v>
      </c>
    </row>
    <row r="456" spans="1:9" x14ac:dyDescent="0.25">
      <c r="A456">
        <v>455</v>
      </c>
      <c r="D456">
        <v>196.21484199999998</v>
      </c>
      <c r="E456">
        <v>5.5658669999999999</v>
      </c>
    </row>
    <row r="457" spans="1:9" x14ac:dyDescent="0.25">
      <c r="A457">
        <v>456</v>
      </c>
      <c r="D457">
        <v>196.171221</v>
      </c>
      <c r="E457">
        <v>5.552041</v>
      </c>
    </row>
    <row r="458" spans="1:9" x14ac:dyDescent="0.25">
      <c r="A458">
        <v>457</v>
      </c>
      <c r="D458">
        <v>196.11412999999999</v>
      </c>
      <c r="E458">
        <v>5.5061730000000004</v>
      </c>
    </row>
    <row r="459" spans="1:9" x14ac:dyDescent="0.25">
      <c r="A459">
        <v>458</v>
      </c>
      <c r="D459">
        <v>196.15958599999999</v>
      </c>
      <c r="E459">
        <v>5.5381119999999999</v>
      </c>
    </row>
    <row r="460" spans="1:9" x14ac:dyDescent="0.25">
      <c r="A460">
        <v>459</v>
      </c>
      <c r="D460">
        <v>196.175051</v>
      </c>
      <c r="E460">
        <v>5.5387750000000002</v>
      </c>
    </row>
    <row r="461" spans="1:9" x14ac:dyDescent="0.25">
      <c r="A461">
        <v>460</v>
      </c>
      <c r="B461">
        <v>201.62596299999998</v>
      </c>
      <c r="C461">
        <v>7.8916839999999997</v>
      </c>
      <c r="D461">
        <v>196.209025</v>
      </c>
      <c r="E461">
        <v>5.5298980000000002</v>
      </c>
    </row>
    <row r="462" spans="1:9" x14ac:dyDescent="0.25">
      <c r="A462">
        <v>461</v>
      </c>
      <c r="B462">
        <v>201.65239499999998</v>
      </c>
      <c r="C462">
        <v>7.8623469999999998</v>
      </c>
      <c r="D462">
        <v>196.27499599999999</v>
      </c>
      <c r="E462">
        <v>5.524184</v>
      </c>
    </row>
    <row r="463" spans="1:9" x14ac:dyDescent="0.25">
      <c r="A463">
        <v>462</v>
      </c>
      <c r="B463">
        <v>201.63423</v>
      </c>
      <c r="C463">
        <v>7.8537759999999999</v>
      </c>
      <c r="D463">
        <v>196.09974099999999</v>
      </c>
      <c r="E463">
        <v>5.5177550000000002</v>
      </c>
    </row>
    <row r="464" spans="1:9" x14ac:dyDescent="0.25">
      <c r="A464">
        <v>463</v>
      </c>
      <c r="B464">
        <v>201.63494700000001</v>
      </c>
      <c r="C464">
        <v>7.8783669999999999</v>
      </c>
    </row>
    <row r="465" spans="1:9" x14ac:dyDescent="0.25">
      <c r="A465">
        <v>464</v>
      </c>
      <c r="B465">
        <v>201.61469099999999</v>
      </c>
      <c r="C465">
        <v>7.8712749999999998</v>
      </c>
    </row>
    <row r="466" spans="1:9" x14ac:dyDescent="0.25">
      <c r="A466">
        <v>465</v>
      </c>
      <c r="B466">
        <v>201.610152</v>
      </c>
      <c r="C466">
        <v>7.8579590000000001</v>
      </c>
    </row>
    <row r="467" spans="1:9" x14ac:dyDescent="0.25">
      <c r="A467">
        <v>466</v>
      </c>
      <c r="B467">
        <v>201.62157999999999</v>
      </c>
      <c r="C467">
        <v>7.8610709999999999</v>
      </c>
    </row>
    <row r="468" spans="1:9" x14ac:dyDescent="0.25">
      <c r="A468">
        <v>467</v>
      </c>
      <c r="B468">
        <v>201.60030599999999</v>
      </c>
      <c r="C468">
        <v>7.8635200000000003</v>
      </c>
    </row>
    <row r="469" spans="1:9" x14ac:dyDescent="0.25">
      <c r="A469">
        <v>468</v>
      </c>
      <c r="B469">
        <v>201.62596299999998</v>
      </c>
      <c r="C469">
        <v>7.8916839999999997</v>
      </c>
      <c r="F469">
        <v>201.39213799999999</v>
      </c>
      <c r="G469">
        <v>9.402704</v>
      </c>
      <c r="H469">
        <v>200.63545399999998</v>
      </c>
      <c r="I469">
        <v>5.2183669999999998</v>
      </c>
    </row>
    <row r="470" spans="1:9" x14ac:dyDescent="0.25">
      <c r="A470">
        <v>469</v>
      </c>
      <c r="F470">
        <v>201.362753</v>
      </c>
      <c r="G470">
        <v>9.4203580000000002</v>
      </c>
      <c r="H470">
        <v>200.60734399999998</v>
      </c>
      <c r="I470">
        <v>5.2055100000000003</v>
      </c>
    </row>
    <row r="471" spans="1:9" x14ac:dyDescent="0.25">
      <c r="A471">
        <v>470</v>
      </c>
      <c r="F471">
        <v>201.41290099999998</v>
      </c>
      <c r="G471">
        <v>9.4162759999999999</v>
      </c>
      <c r="H471">
        <v>200.58703800000001</v>
      </c>
      <c r="I471">
        <v>5.2277040000000001</v>
      </c>
    </row>
    <row r="472" spans="1:9" x14ac:dyDescent="0.25">
      <c r="A472">
        <v>471</v>
      </c>
      <c r="F472">
        <v>201.38887599999998</v>
      </c>
      <c r="G472">
        <v>9.4440310000000007</v>
      </c>
      <c r="H472">
        <v>200.5427</v>
      </c>
      <c r="I472">
        <v>5.2242350000000002</v>
      </c>
    </row>
    <row r="473" spans="1:9" x14ac:dyDescent="0.25">
      <c r="A473">
        <v>472</v>
      </c>
      <c r="F473">
        <v>201.37122599999998</v>
      </c>
      <c r="G473">
        <v>9.4452049999999996</v>
      </c>
      <c r="H473">
        <v>200.56285299999999</v>
      </c>
      <c r="I473">
        <v>5.1906119999999998</v>
      </c>
    </row>
    <row r="474" spans="1:9" x14ac:dyDescent="0.25">
      <c r="A474">
        <v>473</v>
      </c>
      <c r="F474">
        <v>201.34448799999998</v>
      </c>
      <c r="G474">
        <v>9.4256119999999992</v>
      </c>
      <c r="H474">
        <v>200.561373</v>
      </c>
      <c r="I474">
        <v>5.1731629999999997</v>
      </c>
    </row>
    <row r="475" spans="1:9" x14ac:dyDescent="0.25">
      <c r="A475">
        <v>474</v>
      </c>
      <c r="F475">
        <v>201.37086299999999</v>
      </c>
      <c r="G475">
        <v>9.41</v>
      </c>
      <c r="H475">
        <v>200.60530299999999</v>
      </c>
      <c r="I475">
        <v>5.1907139999999998</v>
      </c>
    </row>
    <row r="476" spans="1:9" x14ac:dyDescent="0.25">
      <c r="A476">
        <v>475</v>
      </c>
      <c r="D476">
        <v>217.21878699999999</v>
      </c>
      <c r="E476">
        <v>6.3455550000000001</v>
      </c>
      <c r="F476">
        <v>201.39362199999999</v>
      </c>
      <c r="G476">
        <v>9.4310709999999993</v>
      </c>
      <c r="H476">
        <v>200.63545399999998</v>
      </c>
      <c r="I476">
        <v>5.2183669999999998</v>
      </c>
    </row>
    <row r="477" spans="1:9" x14ac:dyDescent="0.25">
      <c r="A477">
        <v>476</v>
      </c>
      <c r="D477">
        <v>217.21878699999999</v>
      </c>
      <c r="E477">
        <v>6.3455550000000001</v>
      </c>
      <c r="F477">
        <v>201.39213799999999</v>
      </c>
      <c r="G477">
        <v>9.402704</v>
      </c>
    </row>
    <row r="478" spans="1:9" x14ac:dyDescent="0.25">
      <c r="A478">
        <v>477</v>
      </c>
      <c r="D478">
        <v>217.223333</v>
      </c>
      <c r="E478">
        <v>6.3288380000000002</v>
      </c>
      <c r="F478">
        <v>201.39213799999999</v>
      </c>
      <c r="G478">
        <v>9.402704</v>
      </c>
    </row>
    <row r="479" spans="1:9" x14ac:dyDescent="0.25">
      <c r="A479">
        <v>478</v>
      </c>
      <c r="D479">
        <v>217.23853500000001</v>
      </c>
      <c r="E479">
        <v>6.3152020000000002</v>
      </c>
    </row>
    <row r="480" spans="1:9" x14ac:dyDescent="0.25">
      <c r="A480">
        <v>479</v>
      </c>
      <c r="D480">
        <v>217.197374</v>
      </c>
      <c r="E480">
        <v>6.3061610000000003</v>
      </c>
    </row>
    <row r="481" spans="1:9" x14ac:dyDescent="0.25">
      <c r="A481">
        <v>480</v>
      </c>
      <c r="D481">
        <v>217.225404</v>
      </c>
      <c r="E481">
        <v>6.3013130000000004</v>
      </c>
    </row>
    <row r="482" spans="1:9" x14ac:dyDescent="0.25">
      <c r="A482">
        <v>481</v>
      </c>
      <c r="D482">
        <v>217.237121</v>
      </c>
      <c r="E482">
        <v>6.2860100000000001</v>
      </c>
    </row>
    <row r="483" spans="1:9" x14ac:dyDescent="0.25">
      <c r="A483">
        <v>482</v>
      </c>
      <c r="D483">
        <v>217.298182</v>
      </c>
      <c r="E483">
        <v>6.3069189999999997</v>
      </c>
    </row>
    <row r="484" spans="1:9" x14ac:dyDescent="0.25">
      <c r="A484">
        <v>483</v>
      </c>
      <c r="B484">
        <v>223.602373</v>
      </c>
      <c r="C484">
        <v>7.795858</v>
      </c>
      <c r="D484">
        <v>217.21878699999999</v>
      </c>
      <c r="E484">
        <v>6.3455550000000001</v>
      </c>
    </row>
    <row r="485" spans="1:9" x14ac:dyDescent="0.25">
      <c r="A485">
        <v>484</v>
      </c>
      <c r="B485">
        <v>223.57312999999999</v>
      </c>
      <c r="C485">
        <v>7.7524740000000003</v>
      </c>
    </row>
    <row r="486" spans="1:9" x14ac:dyDescent="0.25">
      <c r="A486">
        <v>485</v>
      </c>
      <c r="B486">
        <v>223.549949</v>
      </c>
      <c r="C486">
        <v>7.7686359999999999</v>
      </c>
    </row>
    <row r="487" spans="1:9" x14ac:dyDescent="0.25">
      <c r="A487">
        <v>486</v>
      </c>
      <c r="B487">
        <v>223.526464</v>
      </c>
      <c r="C487">
        <v>7.7671710000000003</v>
      </c>
    </row>
    <row r="488" spans="1:9" x14ac:dyDescent="0.25">
      <c r="A488">
        <v>487</v>
      </c>
      <c r="B488">
        <v>223.51919100000001</v>
      </c>
      <c r="C488">
        <v>7.7398480000000003</v>
      </c>
    </row>
    <row r="489" spans="1:9" x14ac:dyDescent="0.25">
      <c r="A489">
        <v>488</v>
      </c>
      <c r="B489">
        <v>223.536868</v>
      </c>
      <c r="C489">
        <v>7.7380300000000002</v>
      </c>
    </row>
    <row r="490" spans="1:9" x14ac:dyDescent="0.25">
      <c r="A490">
        <v>489</v>
      </c>
      <c r="B490">
        <v>223.50358599999998</v>
      </c>
      <c r="C490">
        <v>7.7058080000000002</v>
      </c>
      <c r="H490">
        <v>221.00090900000001</v>
      </c>
      <c r="I490">
        <v>5.022424</v>
      </c>
    </row>
    <row r="491" spans="1:9" x14ac:dyDescent="0.25">
      <c r="A491">
        <v>490</v>
      </c>
      <c r="B491">
        <v>223.602373</v>
      </c>
      <c r="C491">
        <v>7.795858</v>
      </c>
      <c r="H491">
        <v>220.96040400000001</v>
      </c>
      <c r="I491">
        <v>5.0552530000000004</v>
      </c>
    </row>
    <row r="492" spans="1:9" x14ac:dyDescent="0.25">
      <c r="A492">
        <v>491</v>
      </c>
      <c r="F492">
        <v>223.529696</v>
      </c>
      <c r="G492">
        <v>8.8037880000000008</v>
      </c>
      <c r="H492">
        <v>220.97732199999999</v>
      </c>
      <c r="I492">
        <v>5.0333329999999998</v>
      </c>
    </row>
    <row r="493" spans="1:9" x14ac:dyDescent="0.25">
      <c r="A493">
        <v>492</v>
      </c>
      <c r="F493">
        <v>223.55383699999999</v>
      </c>
      <c r="G493">
        <v>8.8110090000000003</v>
      </c>
      <c r="H493">
        <v>220.916414</v>
      </c>
      <c r="I493">
        <v>5.0721720000000001</v>
      </c>
    </row>
    <row r="494" spans="1:9" x14ac:dyDescent="0.25">
      <c r="A494">
        <v>493</v>
      </c>
      <c r="F494">
        <v>223.557121</v>
      </c>
      <c r="G494">
        <v>8.8231310000000001</v>
      </c>
      <c r="H494">
        <v>220.84868599999999</v>
      </c>
      <c r="I494">
        <v>5.0746969999999996</v>
      </c>
    </row>
    <row r="495" spans="1:9" x14ac:dyDescent="0.25">
      <c r="A495">
        <v>494</v>
      </c>
      <c r="F495">
        <v>223.53868599999998</v>
      </c>
      <c r="G495">
        <v>8.8512629999999994</v>
      </c>
      <c r="H495">
        <v>220.90959599999999</v>
      </c>
      <c r="I495">
        <v>5.0098989999999999</v>
      </c>
    </row>
    <row r="496" spans="1:9" x14ac:dyDescent="0.25">
      <c r="A496">
        <v>495</v>
      </c>
      <c r="F496">
        <v>223.53247400000001</v>
      </c>
      <c r="G496">
        <v>8.8524239999999992</v>
      </c>
      <c r="H496">
        <v>220.93464499999999</v>
      </c>
      <c r="I496">
        <v>4.9713640000000003</v>
      </c>
    </row>
    <row r="497" spans="1:9" x14ac:dyDescent="0.25">
      <c r="A497">
        <v>496</v>
      </c>
      <c r="F497">
        <v>223.50989899999999</v>
      </c>
      <c r="G497">
        <v>8.864141</v>
      </c>
      <c r="H497">
        <v>220.98030299999999</v>
      </c>
      <c r="I497">
        <v>4.9215660000000003</v>
      </c>
    </row>
    <row r="498" spans="1:9" x14ac:dyDescent="0.25">
      <c r="A498">
        <v>497</v>
      </c>
      <c r="D498">
        <v>238.95045299999998</v>
      </c>
      <c r="E498">
        <v>4.7603530000000003</v>
      </c>
      <c r="F498">
        <v>223.508838</v>
      </c>
      <c r="G498">
        <v>8.9072220000000009</v>
      </c>
      <c r="H498">
        <v>221.00090900000001</v>
      </c>
      <c r="I498">
        <v>5.022424</v>
      </c>
    </row>
    <row r="499" spans="1:9" x14ac:dyDescent="0.25">
      <c r="A499">
        <v>498</v>
      </c>
      <c r="D499">
        <v>238.96727099999998</v>
      </c>
      <c r="E499">
        <v>4.6978780000000002</v>
      </c>
      <c r="F499">
        <v>223.51156499999999</v>
      </c>
      <c r="G499">
        <v>8.8432829999999996</v>
      </c>
    </row>
    <row r="500" spans="1:9" x14ac:dyDescent="0.25">
      <c r="A500">
        <v>499</v>
      </c>
      <c r="D500">
        <v>238.97454299999998</v>
      </c>
      <c r="E500">
        <v>4.6975759999999998</v>
      </c>
      <c r="F500">
        <v>223.529696</v>
      </c>
      <c r="G500">
        <v>8.8037880000000008</v>
      </c>
    </row>
    <row r="501" spans="1:9" x14ac:dyDescent="0.25">
      <c r="A501">
        <v>500</v>
      </c>
      <c r="D501">
        <v>238.986716</v>
      </c>
      <c r="E501">
        <v>4.6772220000000004</v>
      </c>
    </row>
    <row r="502" spans="1:9" x14ac:dyDescent="0.25">
      <c r="A502">
        <v>501</v>
      </c>
      <c r="D502">
        <v>238.96727099999998</v>
      </c>
      <c r="E502">
        <v>4.6763630000000003</v>
      </c>
    </row>
    <row r="503" spans="1:9" x14ac:dyDescent="0.25">
      <c r="A503">
        <v>502</v>
      </c>
      <c r="D503">
        <v>238.98146299999999</v>
      </c>
      <c r="E503">
        <v>4.695354</v>
      </c>
    </row>
    <row r="504" spans="1:9" x14ac:dyDescent="0.25">
      <c r="A504">
        <v>503</v>
      </c>
      <c r="D504">
        <v>238.963988</v>
      </c>
      <c r="E504">
        <v>4.7096970000000002</v>
      </c>
    </row>
    <row r="505" spans="1:9" x14ac:dyDescent="0.25">
      <c r="A505">
        <v>504</v>
      </c>
      <c r="D505">
        <v>238.99318</v>
      </c>
      <c r="E505">
        <v>4.6892930000000002</v>
      </c>
    </row>
    <row r="506" spans="1:9" x14ac:dyDescent="0.25">
      <c r="A506">
        <v>505</v>
      </c>
      <c r="D506">
        <v>239.01318000000001</v>
      </c>
      <c r="E506">
        <v>4.7221719999999996</v>
      </c>
    </row>
    <row r="507" spans="1:9" x14ac:dyDescent="0.25">
      <c r="A507">
        <v>506</v>
      </c>
      <c r="B507">
        <v>246.62080599999999</v>
      </c>
      <c r="C507">
        <v>6.075253</v>
      </c>
      <c r="D507">
        <v>238.95045299999998</v>
      </c>
      <c r="E507">
        <v>4.7603530000000003</v>
      </c>
    </row>
    <row r="508" spans="1:9" x14ac:dyDescent="0.25">
      <c r="A508">
        <v>507</v>
      </c>
      <c r="B508">
        <v>246.65146099999998</v>
      </c>
      <c r="C508">
        <v>6.056616</v>
      </c>
      <c r="D508">
        <v>238.95045299999998</v>
      </c>
      <c r="E508">
        <v>4.7603530000000003</v>
      </c>
    </row>
    <row r="509" spans="1:9" x14ac:dyDescent="0.25">
      <c r="A509">
        <v>508</v>
      </c>
      <c r="B509">
        <v>246.62166500000001</v>
      </c>
      <c r="C509">
        <v>6.0569189999999997</v>
      </c>
    </row>
    <row r="510" spans="1:9" x14ac:dyDescent="0.25">
      <c r="A510">
        <v>509</v>
      </c>
      <c r="B510">
        <v>246.58949200000001</v>
      </c>
      <c r="C510">
        <v>6.0623230000000001</v>
      </c>
    </row>
    <row r="511" spans="1:9" x14ac:dyDescent="0.25">
      <c r="A511">
        <v>510</v>
      </c>
      <c r="B511">
        <v>246.587119</v>
      </c>
      <c r="C511">
        <v>6.0696969999999997</v>
      </c>
    </row>
    <row r="512" spans="1:9" x14ac:dyDescent="0.25">
      <c r="A512">
        <v>511</v>
      </c>
      <c r="B512">
        <v>246.60302999999999</v>
      </c>
      <c r="C512">
        <v>6.0694949999999999</v>
      </c>
    </row>
    <row r="513" spans="1:9" x14ac:dyDescent="0.25">
      <c r="A513">
        <v>512</v>
      </c>
      <c r="B513">
        <v>246.602473</v>
      </c>
      <c r="C513">
        <v>6.0729800000000003</v>
      </c>
    </row>
    <row r="514" spans="1:9" x14ac:dyDescent="0.25">
      <c r="A514">
        <v>513</v>
      </c>
      <c r="B514">
        <v>246.65404000000001</v>
      </c>
      <c r="C514">
        <v>6.0412619999999997</v>
      </c>
      <c r="H514">
        <v>243.882575</v>
      </c>
      <c r="I514">
        <v>3.3207070000000001</v>
      </c>
    </row>
    <row r="515" spans="1:9" x14ac:dyDescent="0.25">
      <c r="A515">
        <v>514</v>
      </c>
      <c r="B515">
        <v>246.62080599999999</v>
      </c>
      <c r="C515">
        <v>6.075253</v>
      </c>
      <c r="H515">
        <v>243.82449199999999</v>
      </c>
      <c r="I515">
        <v>3.3221720000000001</v>
      </c>
    </row>
    <row r="516" spans="1:9" x14ac:dyDescent="0.25">
      <c r="A516">
        <v>515</v>
      </c>
      <c r="H516">
        <v>243.872826</v>
      </c>
      <c r="I516">
        <v>3.3110599999999999</v>
      </c>
    </row>
    <row r="517" spans="1:9" x14ac:dyDescent="0.25">
      <c r="A517">
        <v>516</v>
      </c>
      <c r="F517">
        <v>247.48550299999999</v>
      </c>
      <c r="G517">
        <v>7.0071719999999997</v>
      </c>
      <c r="H517">
        <v>243.87974800000001</v>
      </c>
      <c r="I517">
        <v>3.3298990000000002</v>
      </c>
    </row>
    <row r="518" spans="1:9" x14ac:dyDescent="0.25">
      <c r="A518">
        <v>517</v>
      </c>
      <c r="F518">
        <v>247.52403899999999</v>
      </c>
      <c r="G518">
        <v>7.0363639999999998</v>
      </c>
      <c r="H518">
        <v>243.83762400000001</v>
      </c>
      <c r="I518">
        <v>3.3402020000000001</v>
      </c>
    </row>
    <row r="519" spans="1:9" x14ac:dyDescent="0.25">
      <c r="A519">
        <v>518</v>
      </c>
      <c r="F519">
        <v>247.54035099999999</v>
      </c>
      <c r="G519">
        <v>7.0618179999999997</v>
      </c>
      <c r="H519">
        <v>243.79601</v>
      </c>
      <c r="I519">
        <v>3.3326769999999999</v>
      </c>
    </row>
    <row r="520" spans="1:9" x14ac:dyDescent="0.25">
      <c r="A520">
        <v>519</v>
      </c>
      <c r="D520">
        <v>261.15787799999998</v>
      </c>
      <c r="E520">
        <v>3.926212</v>
      </c>
      <c r="F520">
        <v>247.54812899999999</v>
      </c>
      <c r="G520">
        <v>7.0688380000000004</v>
      </c>
      <c r="H520">
        <v>243.77974599999999</v>
      </c>
      <c r="I520">
        <v>3.318384</v>
      </c>
    </row>
    <row r="521" spans="1:9" x14ac:dyDescent="0.25">
      <c r="A521">
        <v>520</v>
      </c>
      <c r="D521">
        <v>261.15787799999998</v>
      </c>
      <c r="E521">
        <v>3.926212</v>
      </c>
      <c r="F521">
        <v>247.55151599999999</v>
      </c>
      <c r="G521">
        <v>7.0919189999999999</v>
      </c>
      <c r="H521">
        <v>243.827473</v>
      </c>
      <c r="I521">
        <v>3.3098990000000001</v>
      </c>
    </row>
    <row r="522" spans="1:9" x14ac:dyDescent="0.25">
      <c r="A522">
        <v>521</v>
      </c>
      <c r="D522">
        <v>261.15787799999998</v>
      </c>
      <c r="E522">
        <v>3.926212</v>
      </c>
      <c r="F522">
        <v>247.52550400000001</v>
      </c>
      <c r="G522">
        <v>7.0817670000000001</v>
      </c>
      <c r="H522">
        <v>243.882575</v>
      </c>
      <c r="I522">
        <v>3.3207070000000001</v>
      </c>
    </row>
    <row r="523" spans="1:9" x14ac:dyDescent="0.25">
      <c r="A523">
        <v>522</v>
      </c>
      <c r="D523">
        <v>261.13696900000002</v>
      </c>
      <c r="E523">
        <v>3.8937369999999998</v>
      </c>
      <c r="F523">
        <v>247.571158</v>
      </c>
      <c r="G523">
        <v>7.1046459999999998</v>
      </c>
    </row>
    <row r="524" spans="1:9" x14ac:dyDescent="0.25">
      <c r="A524">
        <v>523</v>
      </c>
      <c r="D524">
        <v>261.16600699999998</v>
      </c>
      <c r="E524">
        <v>3.9208080000000001</v>
      </c>
      <c r="F524">
        <v>247.599997</v>
      </c>
      <c r="G524">
        <v>7.0910099999999998</v>
      </c>
    </row>
    <row r="525" spans="1:9" x14ac:dyDescent="0.25">
      <c r="A525">
        <v>524</v>
      </c>
      <c r="D525">
        <v>261.13337999999999</v>
      </c>
      <c r="E525">
        <v>3.91303</v>
      </c>
      <c r="F525">
        <v>247.652827</v>
      </c>
      <c r="G525">
        <v>7.0485850000000001</v>
      </c>
    </row>
    <row r="526" spans="1:9" x14ac:dyDescent="0.25">
      <c r="A526">
        <v>525</v>
      </c>
      <c r="D526">
        <v>261.11742299999997</v>
      </c>
      <c r="E526">
        <v>3.8972220000000002</v>
      </c>
      <c r="F526">
        <v>247.48550299999999</v>
      </c>
      <c r="G526">
        <v>7.0071719999999997</v>
      </c>
    </row>
    <row r="527" spans="1:9" x14ac:dyDescent="0.25">
      <c r="A527">
        <v>526</v>
      </c>
      <c r="D527">
        <v>261.10393799999997</v>
      </c>
      <c r="E527">
        <v>3.8844949999999998</v>
      </c>
    </row>
    <row r="528" spans="1:9" x14ac:dyDescent="0.25">
      <c r="A528">
        <v>527</v>
      </c>
      <c r="D528">
        <v>261.12570399999998</v>
      </c>
      <c r="E528">
        <v>3.879394</v>
      </c>
    </row>
    <row r="529" spans="1:11" x14ac:dyDescent="0.25">
      <c r="A529">
        <v>528</v>
      </c>
      <c r="D529">
        <v>261.16994699999998</v>
      </c>
      <c r="E529">
        <v>3.8812630000000001</v>
      </c>
    </row>
    <row r="530" spans="1:11" x14ac:dyDescent="0.25">
      <c r="A530">
        <v>529</v>
      </c>
      <c r="B530">
        <v>267.32752099999999</v>
      </c>
      <c r="C530">
        <v>5.6268180000000001</v>
      </c>
      <c r="D530">
        <v>261.16712100000001</v>
      </c>
      <c r="E530">
        <v>3.890606</v>
      </c>
    </row>
    <row r="531" spans="1:11" x14ac:dyDescent="0.25">
      <c r="A531">
        <v>530</v>
      </c>
      <c r="B531">
        <v>267.32838299999997</v>
      </c>
      <c r="C531">
        <v>5.6107570000000004</v>
      </c>
      <c r="D531">
        <v>261.15787799999998</v>
      </c>
      <c r="E531">
        <v>3.926212</v>
      </c>
    </row>
    <row r="532" spans="1:11" x14ac:dyDescent="0.25">
      <c r="A532">
        <v>531</v>
      </c>
      <c r="B532">
        <v>267.356517</v>
      </c>
      <c r="C532">
        <v>5.6129800000000003</v>
      </c>
      <c r="D532">
        <v>261.15787799999998</v>
      </c>
      <c r="E532">
        <v>3.926212</v>
      </c>
    </row>
    <row r="533" spans="1:11" x14ac:dyDescent="0.25">
      <c r="A533">
        <v>532</v>
      </c>
      <c r="B533">
        <v>267.34237200000001</v>
      </c>
      <c r="C533">
        <v>5.5924750000000003</v>
      </c>
    </row>
    <row r="534" spans="1:11" x14ac:dyDescent="0.25">
      <c r="A534">
        <v>533</v>
      </c>
      <c r="B534">
        <v>267.32752099999999</v>
      </c>
      <c r="C534">
        <v>5.6268180000000001</v>
      </c>
      <c r="J534">
        <v>236.10843299999999</v>
      </c>
      <c r="K534">
        <v>13.343131</v>
      </c>
    </row>
    <row r="535" spans="1:11" x14ac:dyDescent="0.25">
      <c r="A535">
        <v>534</v>
      </c>
    </row>
    <row r="536" spans="1:11" x14ac:dyDescent="0.25">
      <c r="A536">
        <v>535</v>
      </c>
    </row>
    <row r="537" spans="1:11" x14ac:dyDescent="0.25">
      <c r="A537">
        <v>536</v>
      </c>
    </row>
    <row r="538" spans="1:11" x14ac:dyDescent="0.25">
      <c r="A538">
        <v>537</v>
      </c>
    </row>
    <row r="539" spans="1:11" x14ac:dyDescent="0.25">
      <c r="A539">
        <v>538</v>
      </c>
    </row>
    <row r="540" spans="1:11" x14ac:dyDescent="0.25">
      <c r="A540">
        <v>539</v>
      </c>
    </row>
    <row r="541" spans="1:11" x14ac:dyDescent="0.25">
      <c r="A541">
        <v>540</v>
      </c>
    </row>
    <row r="542" spans="1:11" x14ac:dyDescent="0.25">
      <c r="A542">
        <v>541</v>
      </c>
    </row>
    <row r="543" spans="1:11" x14ac:dyDescent="0.25">
      <c r="A543">
        <v>542</v>
      </c>
    </row>
    <row r="544" spans="1:1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1" x14ac:dyDescent="0.25">
      <c r="A561">
        <v>560</v>
      </c>
    </row>
    <row r="562" spans="1:11" x14ac:dyDescent="0.25">
      <c r="A562">
        <v>561</v>
      </c>
    </row>
    <row r="563" spans="1:11" x14ac:dyDescent="0.25">
      <c r="A563">
        <v>562</v>
      </c>
    </row>
    <row r="564" spans="1:11" x14ac:dyDescent="0.25">
      <c r="A564">
        <v>563</v>
      </c>
    </row>
    <row r="565" spans="1:11" x14ac:dyDescent="0.25">
      <c r="A565">
        <v>564</v>
      </c>
    </row>
    <row r="566" spans="1:11" x14ac:dyDescent="0.25">
      <c r="A566">
        <v>565</v>
      </c>
    </row>
    <row r="567" spans="1:11" x14ac:dyDescent="0.25">
      <c r="A567">
        <v>566</v>
      </c>
      <c r="J567">
        <v>235.994393</v>
      </c>
      <c r="K567">
        <v>13.495151999999999</v>
      </c>
    </row>
    <row r="568" spans="1:11" x14ac:dyDescent="0.25">
      <c r="A568">
        <v>567</v>
      </c>
      <c r="B568">
        <v>248.16711699999999</v>
      </c>
      <c r="C568">
        <v>5.8293929999999996</v>
      </c>
    </row>
    <row r="569" spans="1:11" x14ac:dyDescent="0.25">
      <c r="A569">
        <v>568</v>
      </c>
      <c r="B569">
        <v>248.13307800000001</v>
      </c>
      <c r="C569">
        <v>5.7283330000000001</v>
      </c>
    </row>
    <row r="570" spans="1:11" x14ac:dyDescent="0.25">
      <c r="A570">
        <v>569</v>
      </c>
      <c r="B570">
        <v>248.22914</v>
      </c>
      <c r="C570">
        <v>5.7318179999999996</v>
      </c>
      <c r="H570">
        <v>255.928179</v>
      </c>
      <c r="I570">
        <v>9.0807070000000003</v>
      </c>
    </row>
    <row r="571" spans="1:11" x14ac:dyDescent="0.25">
      <c r="A571">
        <v>570</v>
      </c>
      <c r="B571">
        <v>248.17393799999999</v>
      </c>
      <c r="C571">
        <v>5.8015660000000002</v>
      </c>
      <c r="H571">
        <v>255.928179</v>
      </c>
      <c r="I571">
        <v>9.0807070000000003</v>
      </c>
    </row>
    <row r="572" spans="1:11" x14ac:dyDescent="0.25">
      <c r="A572">
        <v>571</v>
      </c>
      <c r="B572">
        <v>248.20196799999999</v>
      </c>
      <c r="C572">
        <v>5.8287370000000003</v>
      </c>
      <c r="H572">
        <v>255.90186599999998</v>
      </c>
      <c r="I572">
        <v>9.0802530000000008</v>
      </c>
    </row>
    <row r="573" spans="1:11" x14ac:dyDescent="0.25">
      <c r="A573">
        <v>572</v>
      </c>
      <c r="B573">
        <v>248.15060699999998</v>
      </c>
      <c r="C573">
        <v>5.8200500000000002</v>
      </c>
      <c r="H573">
        <v>255.90858299999999</v>
      </c>
      <c r="I573">
        <v>9.0921210000000006</v>
      </c>
    </row>
    <row r="574" spans="1:11" x14ac:dyDescent="0.25">
      <c r="A574">
        <v>573</v>
      </c>
      <c r="B574">
        <v>248.15590499999999</v>
      </c>
      <c r="C574">
        <v>5.8333839999999997</v>
      </c>
      <c r="H574">
        <v>255.91323299999999</v>
      </c>
      <c r="I574">
        <v>9.0970200000000006</v>
      </c>
    </row>
    <row r="575" spans="1:11" x14ac:dyDescent="0.25">
      <c r="A575">
        <v>574</v>
      </c>
      <c r="B575">
        <v>248.15798100000001</v>
      </c>
      <c r="C575">
        <v>5.8342419999999997</v>
      </c>
      <c r="H575">
        <v>255.96005099999999</v>
      </c>
      <c r="I575">
        <v>9.0894440000000003</v>
      </c>
    </row>
    <row r="576" spans="1:11" x14ac:dyDescent="0.25">
      <c r="A576">
        <v>575</v>
      </c>
      <c r="B576">
        <v>248.078181</v>
      </c>
      <c r="C576">
        <v>5.8669700000000002</v>
      </c>
      <c r="H576">
        <v>256.02727399999998</v>
      </c>
      <c r="I576">
        <v>9.0725759999999998</v>
      </c>
    </row>
    <row r="577" spans="1:9" x14ac:dyDescent="0.25">
      <c r="A577">
        <v>576</v>
      </c>
      <c r="B577">
        <v>248.164694</v>
      </c>
      <c r="C577">
        <v>5.7892929999999998</v>
      </c>
      <c r="H577">
        <v>255.97692000000001</v>
      </c>
      <c r="I577">
        <v>9.0804039999999997</v>
      </c>
    </row>
    <row r="578" spans="1:9" x14ac:dyDescent="0.25">
      <c r="A578">
        <v>577</v>
      </c>
      <c r="B578">
        <v>248.16711699999999</v>
      </c>
      <c r="C578">
        <v>5.8293929999999996</v>
      </c>
      <c r="F578">
        <v>251.042723</v>
      </c>
      <c r="G578">
        <v>5.9232319999999996</v>
      </c>
      <c r="H578">
        <v>255.96085600000001</v>
      </c>
      <c r="I578">
        <v>9.0885850000000001</v>
      </c>
    </row>
    <row r="579" spans="1:9" x14ac:dyDescent="0.25">
      <c r="A579">
        <v>578</v>
      </c>
      <c r="F579">
        <v>251.03302600000001</v>
      </c>
      <c r="G579">
        <v>5.8907069999999999</v>
      </c>
      <c r="H579">
        <v>255.97469599999999</v>
      </c>
      <c r="I579">
        <v>9.1099490000000003</v>
      </c>
    </row>
    <row r="580" spans="1:9" x14ac:dyDescent="0.25">
      <c r="A580">
        <v>579</v>
      </c>
      <c r="F580">
        <v>251.027323</v>
      </c>
      <c r="G580">
        <v>5.8938379999999997</v>
      </c>
      <c r="H580">
        <v>255.964743</v>
      </c>
      <c r="I580">
        <v>9.0548990000000007</v>
      </c>
    </row>
    <row r="581" spans="1:9" x14ac:dyDescent="0.25">
      <c r="A581">
        <v>580</v>
      </c>
      <c r="F581">
        <v>251.04479900000001</v>
      </c>
      <c r="G581">
        <v>5.8745459999999996</v>
      </c>
      <c r="H581">
        <v>255.928179</v>
      </c>
      <c r="I581">
        <v>9.0807070000000003</v>
      </c>
    </row>
    <row r="582" spans="1:9" x14ac:dyDescent="0.25">
      <c r="A582">
        <v>581</v>
      </c>
      <c r="D582">
        <v>235.4</v>
      </c>
      <c r="E582">
        <v>8.1610600000000009</v>
      </c>
      <c r="F582">
        <v>251.02302800000001</v>
      </c>
      <c r="G582">
        <v>5.8570200000000003</v>
      </c>
    </row>
    <row r="583" spans="1:9" x14ac:dyDescent="0.25">
      <c r="A583">
        <v>582</v>
      </c>
      <c r="D583">
        <v>235.4</v>
      </c>
      <c r="E583">
        <v>8.1610600000000009</v>
      </c>
      <c r="F583">
        <v>251.06808000000001</v>
      </c>
      <c r="G583">
        <v>5.8946459999999998</v>
      </c>
    </row>
    <row r="584" spans="1:9" x14ac:dyDescent="0.25">
      <c r="A584">
        <v>583</v>
      </c>
      <c r="D584">
        <v>235.393485</v>
      </c>
      <c r="E584">
        <v>8.1914639999999999</v>
      </c>
      <c r="F584">
        <v>251.07202000000001</v>
      </c>
      <c r="G584">
        <v>5.884747</v>
      </c>
    </row>
    <row r="585" spans="1:9" x14ac:dyDescent="0.25">
      <c r="A585">
        <v>584</v>
      </c>
      <c r="D585">
        <v>235.37570600000001</v>
      </c>
      <c r="E585">
        <v>8.1891409999999993</v>
      </c>
      <c r="F585">
        <v>251.042723</v>
      </c>
      <c r="G585">
        <v>5.9232319999999996</v>
      </c>
    </row>
    <row r="586" spans="1:9" x14ac:dyDescent="0.25">
      <c r="A586">
        <v>585</v>
      </c>
      <c r="D586">
        <v>235.39580799999999</v>
      </c>
      <c r="E586">
        <v>8.1837870000000006</v>
      </c>
      <c r="F586">
        <v>251.042723</v>
      </c>
      <c r="G586">
        <v>5.9232319999999996</v>
      </c>
    </row>
    <row r="587" spans="1:9" x14ac:dyDescent="0.25">
      <c r="A587">
        <v>586</v>
      </c>
      <c r="D587">
        <v>235.402627</v>
      </c>
      <c r="E587">
        <v>8.1819699999999997</v>
      </c>
    </row>
    <row r="588" spans="1:9" x14ac:dyDescent="0.25">
      <c r="A588">
        <v>587</v>
      </c>
      <c r="D588">
        <v>235.34747400000001</v>
      </c>
      <c r="E588">
        <v>8.2119689999999999</v>
      </c>
    </row>
    <row r="589" spans="1:9" x14ac:dyDescent="0.25">
      <c r="A589">
        <v>588</v>
      </c>
      <c r="D589">
        <v>235.3501</v>
      </c>
      <c r="E589">
        <v>8.2072730000000007</v>
      </c>
    </row>
    <row r="590" spans="1:9" x14ac:dyDescent="0.25">
      <c r="A590">
        <v>589</v>
      </c>
      <c r="D590">
        <v>235.37257499999998</v>
      </c>
      <c r="E590">
        <v>8.205959</v>
      </c>
    </row>
    <row r="591" spans="1:9" x14ac:dyDescent="0.25">
      <c r="A591">
        <v>590</v>
      </c>
      <c r="D591">
        <v>235.34888699999999</v>
      </c>
      <c r="E591">
        <v>8.2257069999999999</v>
      </c>
    </row>
    <row r="592" spans="1:9" x14ac:dyDescent="0.25">
      <c r="A592">
        <v>591</v>
      </c>
      <c r="D592">
        <v>235.39969500000001</v>
      </c>
      <c r="E592">
        <v>8.1656560000000002</v>
      </c>
    </row>
    <row r="593" spans="1:9" x14ac:dyDescent="0.25">
      <c r="A593">
        <v>592</v>
      </c>
      <c r="B593">
        <v>227.897221</v>
      </c>
      <c r="C593">
        <v>6.5980809999999996</v>
      </c>
      <c r="D593">
        <v>235.4</v>
      </c>
      <c r="E593">
        <v>8.1610600000000009</v>
      </c>
    </row>
    <row r="594" spans="1:9" x14ac:dyDescent="0.25">
      <c r="A594">
        <v>593</v>
      </c>
      <c r="B594">
        <v>227.88545299999998</v>
      </c>
      <c r="C594">
        <v>6.5840399999999999</v>
      </c>
    </row>
    <row r="595" spans="1:9" x14ac:dyDescent="0.25">
      <c r="A595">
        <v>594</v>
      </c>
      <c r="B595">
        <v>227.87484699999999</v>
      </c>
      <c r="C595">
        <v>6.5556049999999999</v>
      </c>
    </row>
    <row r="596" spans="1:9" x14ac:dyDescent="0.25">
      <c r="A596">
        <v>595</v>
      </c>
      <c r="B596">
        <v>227.85302899999999</v>
      </c>
      <c r="C596">
        <v>6.6010099999999996</v>
      </c>
    </row>
    <row r="597" spans="1:9" x14ac:dyDescent="0.25">
      <c r="A597">
        <v>596</v>
      </c>
      <c r="B597">
        <v>227.839089</v>
      </c>
      <c r="C597">
        <v>6.6088889999999996</v>
      </c>
      <c r="H597">
        <v>233.22858500000001</v>
      </c>
      <c r="I597">
        <v>8.9930299999999992</v>
      </c>
    </row>
    <row r="598" spans="1:9" x14ac:dyDescent="0.25">
      <c r="A598">
        <v>597</v>
      </c>
      <c r="B598">
        <v>227.83676700000001</v>
      </c>
      <c r="C598">
        <v>6.6001010000000004</v>
      </c>
      <c r="H598">
        <v>233.19681600000001</v>
      </c>
      <c r="I598">
        <v>8.9710099999999997</v>
      </c>
    </row>
    <row r="599" spans="1:9" x14ac:dyDescent="0.25">
      <c r="A599">
        <v>598</v>
      </c>
      <c r="B599">
        <v>227.878736</v>
      </c>
      <c r="C599">
        <v>6.5980809999999996</v>
      </c>
      <c r="H599">
        <v>233.21419</v>
      </c>
      <c r="I599">
        <v>9.0114140000000003</v>
      </c>
    </row>
    <row r="600" spans="1:9" x14ac:dyDescent="0.25">
      <c r="A600">
        <v>599</v>
      </c>
      <c r="B600">
        <v>227.897221</v>
      </c>
      <c r="C600">
        <v>6.5980809999999996</v>
      </c>
      <c r="F600">
        <v>229.29692</v>
      </c>
      <c r="G600">
        <v>5.1278790000000001</v>
      </c>
      <c r="H600">
        <v>233.22040200000001</v>
      </c>
      <c r="I600">
        <v>9.0109600000000007</v>
      </c>
    </row>
    <row r="601" spans="1:9" x14ac:dyDescent="0.25">
      <c r="A601">
        <v>600</v>
      </c>
      <c r="B601">
        <v>227.897221</v>
      </c>
      <c r="C601">
        <v>6.5980809999999996</v>
      </c>
      <c r="F601">
        <v>229.329949</v>
      </c>
      <c r="G601">
        <v>5.1009589999999996</v>
      </c>
      <c r="H601">
        <v>233.276917</v>
      </c>
      <c r="I601">
        <v>9.0327780000000004</v>
      </c>
    </row>
    <row r="602" spans="1:9" x14ac:dyDescent="0.25">
      <c r="A602">
        <v>601</v>
      </c>
      <c r="F602">
        <v>229.309292</v>
      </c>
      <c r="G602">
        <v>5.0708080000000004</v>
      </c>
      <c r="H602">
        <v>233.285706</v>
      </c>
      <c r="I602">
        <v>9.0258070000000004</v>
      </c>
    </row>
    <row r="603" spans="1:9" x14ac:dyDescent="0.25">
      <c r="A603">
        <v>602</v>
      </c>
      <c r="F603">
        <v>229.278584</v>
      </c>
      <c r="G603">
        <v>5.0586869999999999</v>
      </c>
      <c r="H603">
        <v>233.29853500000002</v>
      </c>
      <c r="I603">
        <v>9.030303</v>
      </c>
    </row>
    <row r="604" spans="1:9" x14ac:dyDescent="0.25">
      <c r="A604">
        <v>603</v>
      </c>
      <c r="F604">
        <v>229.30202</v>
      </c>
      <c r="G604">
        <v>5.0696969999999997</v>
      </c>
      <c r="H604">
        <v>233.29449499999998</v>
      </c>
      <c r="I604">
        <v>9.0128280000000007</v>
      </c>
    </row>
    <row r="605" spans="1:9" x14ac:dyDescent="0.25">
      <c r="A605">
        <v>604</v>
      </c>
      <c r="F605">
        <v>229.36823100000001</v>
      </c>
      <c r="G605">
        <v>5.0833839999999997</v>
      </c>
      <c r="H605">
        <v>233.22858500000001</v>
      </c>
      <c r="I605">
        <v>8.9930299999999992</v>
      </c>
    </row>
    <row r="606" spans="1:9" x14ac:dyDescent="0.25">
      <c r="A606">
        <v>605</v>
      </c>
      <c r="F606">
        <v>229.413636</v>
      </c>
      <c r="G606">
        <v>5.1010600000000004</v>
      </c>
    </row>
    <row r="607" spans="1:9" x14ac:dyDescent="0.25">
      <c r="A607">
        <v>606</v>
      </c>
      <c r="F607">
        <v>229.31575699999999</v>
      </c>
      <c r="G607">
        <v>5.0686869999999997</v>
      </c>
    </row>
    <row r="608" spans="1:9" x14ac:dyDescent="0.25">
      <c r="A608">
        <v>607</v>
      </c>
      <c r="D608">
        <v>215.304091</v>
      </c>
      <c r="E608">
        <v>8.9664140000000003</v>
      </c>
      <c r="F608">
        <v>229.31828200000001</v>
      </c>
      <c r="G608">
        <v>5.1254540000000004</v>
      </c>
    </row>
    <row r="609" spans="1:9" x14ac:dyDescent="0.25">
      <c r="A609">
        <v>608</v>
      </c>
      <c r="D609">
        <v>215.326919</v>
      </c>
      <c r="E609">
        <v>8.9229789999999998</v>
      </c>
      <c r="F609">
        <v>229.29692</v>
      </c>
      <c r="G609">
        <v>5.1278790000000001</v>
      </c>
    </row>
    <row r="610" spans="1:9" x14ac:dyDescent="0.25">
      <c r="A610">
        <v>609</v>
      </c>
      <c r="D610">
        <v>215.370454</v>
      </c>
      <c r="E610">
        <v>8.9174240000000005</v>
      </c>
    </row>
    <row r="611" spans="1:9" x14ac:dyDescent="0.25">
      <c r="A611">
        <v>610</v>
      </c>
      <c r="D611">
        <v>215.38116199999999</v>
      </c>
      <c r="E611">
        <v>8.9443439999999992</v>
      </c>
    </row>
    <row r="612" spans="1:9" x14ac:dyDescent="0.25">
      <c r="A612">
        <v>611</v>
      </c>
      <c r="D612">
        <v>215.37606099999999</v>
      </c>
      <c r="E612">
        <v>8.941414</v>
      </c>
    </row>
    <row r="613" spans="1:9" x14ac:dyDescent="0.25">
      <c r="A613">
        <v>612</v>
      </c>
      <c r="D613">
        <v>215.37171699999999</v>
      </c>
      <c r="E613">
        <v>8.9362619999999993</v>
      </c>
    </row>
    <row r="614" spans="1:9" x14ac:dyDescent="0.25">
      <c r="A614">
        <v>613</v>
      </c>
      <c r="D614">
        <v>215.378131</v>
      </c>
      <c r="E614">
        <v>8.9407069999999997</v>
      </c>
    </row>
    <row r="615" spans="1:9" x14ac:dyDescent="0.25">
      <c r="A615">
        <v>614</v>
      </c>
      <c r="D615">
        <v>215.37878699999999</v>
      </c>
      <c r="E615">
        <v>8.9605560000000004</v>
      </c>
    </row>
    <row r="616" spans="1:9" x14ac:dyDescent="0.25">
      <c r="A616">
        <v>615</v>
      </c>
      <c r="B616">
        <v>208.100199</v>
      </c>
      <c r="C616">
        <v>7.5249490000000003</v>
      </c>
      <c r="D616">
        <v>215.388081</v>
      </c>
      <c r="E616">
        <v>8.9748990000000006</v>
      </c>
    </row>
    <row r="617" spans="1:9" x14ac:dyDescent="0.25">
      <c r="A617">
        <v>616</v>
      </c>
      <c r="B617">
        <v>208.06535600000001</v>
      </c>
      <c r="C617">
        <v>7.5289289999999998</v>
      </c>
      <c r="D617">
        <v>215.304091</v>
      </c>
      <c r="E617">
        <v>8.9664140000000003</v>
      </c>
    </row>
    <row r="618" spans="1:9" x14ac:dyDescent="0.25">
      <c r="A618">
        <v>617</v>
      </c>
      <c r="B618">
        <v>208.104231</v>
      </c>
      <c r="C618">
        <v>7.5298980000000002</v>
      </c>
    </row>
    <row r="619" spans="1:9" x14ac:dyDescent="0.25">
      <c r="A619">
        <v>618</v>
      </c>
      <c r="B619">
        <v>208.134535</v>
      </c>
      <c r="C619">
        <v>7.5180100000000003</v>
      </c>
    </row>
    <row r="620" spans="1:9" x14ac:dyDescent="0.25">
      <c r="A620">
        <v>619</v>
      </c>
      <c r="B620">
        <v>208.15805999999998</v>
      </c>
      <c r="C620">
        <v>7.5102549999999999</v>
      </c>
    </row>
    <row r="621" spans="1:9" x14ac:dyDescent="0.25">
      <c r="A621">
        <v>620</v>
      </c>
      <c r="B621">
        <v>208.14310999999998</v>
      </c>
      <c r="C621">
        <v>7.5057140000000002</v>
      </c>
      <c r="H621">
        <v>213.53484800000001</v>
      </c>
      <c r="I621">
        <v>10.335051</v>
      </c>
    </row>
    <row r="622" spans="1:9" x14ac:dyDescent="0.25">
      <c r="A622">
        <v>621</v>
      </c>
      <c r="B622">
        <v>208.13596899999999</v>
      </c>
      <c r="C622">
        <v>7.5585199999999997</v>
      </c>
      <c r="H622">
        <v>213.50515100000001</v>
      </c>
      <c r="I622">
        <v>10.317323</v>
      </c>
    </row>
    <row r="623" spans="1:9" x14ac:dyDescent="0.25">
      <c r="A623">
        <v>622</v>
      </c>
      <c r="B623">
        <v>208.100199</v>
      </c>
      <c r="C623">
        <v>7.5249490000000003</v>
      </c>
      <c r="H623">
        <v>213.498232</v>
      </c>
      <c r="I623">
        <v>10.336263000000001</v>
      </c>
    </row>
    <row r="624" spans="1:9" x14ac:dyDescent="0.25">
      <c r="A624">
        <v>623</v>
      </c>
      <c r="F624">
        <v>209.536169</v>
      </c>
      <c r="G624">
        <v>6.996785</v>
      </c>
      <c r="H624">
        <v>213.49661599999999</v>
      </c>
      <c r="I624">
        <v>10.406414</v>
      </c>
    </row>
    <row r="625" spans="1:9" x14ac:dyDescent="0.25">
      <c r="A625">
        <v>624</v>
      </c>
      <c r="F625">
        <v>209.562243</v>
      </c>
      <c r="G625">
        <v>7.0177550000000002</v>
      </c>
      <c r="H625">
        <v>213.47035299999999</v>
      </c>
      <c r="I625">
        <v>10.396212</v>
      </c>
    </row>
    <row r="626" spans="1:9" x14ac:dyDescent="0.25">
      <c r="A626">
        <v>625</v>
      </c>
      <c r="F626">
        <v>209.57024999999999</v>
      </c>
      <c r="G626">
        <v>7.0083169999999999</v>
      </c>
      <c r="H626">
        <v>213.53752499999999</v>
      </c>
      <c r="I626">
        <v>10.46909</v>
      </c>
    </row>
    <row r="627" spans="1:9" x14ac:dyDescent="0.25">
      <c r="A627">
        <v>626</v>
      </c>
      <c r="F627">
        <v>209.51203699999999</v>
      </c>
      <c r="G627">
        <v>6.9840819999999999</v>
      </c>
      <c r="H627">
        <v>213.54813100000001</v>
      </c>
      <c r="I627">
        <v>10.461513999999999</v>
      </c>
    </row>
    <row r="628" spans="1:9" x14ac:dyDescent="0.25">
      <c r="A628">
        <v>627</v>
      </c>
      <c r="F628">
        <v>209.53351799999999</v>
      </c>
      <c r="G628">
        <v>6.9828060000000001</v>
      </c>
      <c r="H628">
        <v>213.58681799999999</v>
      </c>
      <c r="I628">
        <v>10.471869</v>
      </c>
    </row>
    <row r="629" spans="1:9" x14ac:dyDescent="0.25">
      <c r="A629">
        <v>628</v>
      </c>
      <c r="F629">
        <v>209.52949000000001</v>
      </c>
      <c r="G629">
        <v>6.9783160000000004</v>
      </c>
      <c r="H629">
        <v>213.53484800000001</v>
      </c>
      <c r="I629">
        <v>10.335051</v>
      </c>
    </row>
    <row r="630" spans="1:9" x14ac:dyDescent="0.25">
      <c r="A630">
        <v>629</v>
      </c>
      <c r="D630">
        <v>193.619642</v>
      </c>
      <c r="E630">
        <v>9.6752040000000008</v>
      </c>
      <c r="F630">
        <v>209.49208999999999</v>
      </c>
      <c r="G630">
        <v>6.9498470000000001</v>
      </c>
    </row>
    <row r="631" spans="1:9" x14ac:dyDescent="0.25">
      <c r="A631">
        <v>630</v>
      </c>
      <c r="D631">
        <v>193.595812</v>
      </c>
      <c r="E631">
        <v>9.6792859999999994</v>
      </c>
      <c r="F631">
        <v>209.43831499999999</v>
      </c>
      <c r="G631">
        <v>6.9020400000000004</v>
      </c>
    </row>
    <row r="632" spans="1:9" x14ac:dyDescent="0.25">
      <c r="A632">
        <v>631</v>
      </c>
      <c r="D632">
        <v>193.62642499999998</v>
      </c>
      <c r="E632">
        <v>9.6879600000000003</v>
      </c>
      <c r="F632">
        <v>209.536169</v>
      </c>
      <c r="G632">
        <v>6.996785</v>
      </c>
    </row>
    <row r="633" spans="1:9" x14ac:dyDescent="0.25">
      <c r="A633">
        <v>632</v>
      </c>
      <c r="D633">
        <v>193.601935</v>
      </c>
      <c r="E633">
        <v>9.7019389999999994</v>
      </c>
    </row>
    <row r="634" spans="1:9" x14ac:dyDescent="0.25">
      <c r="A634">
        <v>633</v>
      </c>
      <c r="D634">
        <v>193.58209099999999</v>
      </c>
      <c r="E634">
        <v>9.7032139999999991</v>
      </c>
    </row>
    <row r="635" spans="1:9" x14ac:dyDescent="0.25">
      <c r="A635">
        <v>634</v>
      </c>
      <c r="D635">
        <v>193.56979200000001</v>
      </c>
      <c r="E635">
        <v>9.7130100000000006</v>
      </c>
    </row>
    <row r="636" spans="1:9" x14ac:dyDescent="0.25">
      <c r="A636">
        <v>635</v>
      </c>
      <c r="D636">
        <v>193.59132599999998</v>
      </c>
      <c r="E636">
        <v>9.7001530000000002</v>
      </c>
    </row>
    <row r="637" spans="1:9" x14ac:dyDescent="0.25">
      <c r="A637">
        <v>636</v>
      </c>
      <c r="B637">
        <v>187.96632599999998</v>
      </c>
      <c r="C637">
        <v>7.3864289999999997</v>
      </c>
      <c r="D637">
        <v>193.58622199999999</v>
      </c>
      <c r="E637">
        <v>9.6778060000000004</v>
      </c>
    </row>
    <row r="638" spans="1:9" x14ac:dyDescent="0.25">
      <c r="A638">
        <v>637</v>
      </c>
      <c r="B638">
        <v>187.96948499999999</v>
      </c>
      <c r="C638">
        <v>7.4018370000000004</v>
      </c>
      <c r="D638">
        <v>193.52520199999998</v>
      </c>
      <c r="E638">
        <v>9.6912760000000002</v>
      </c>
    </row>
    <row r="639" spans="1:9" x14ac:dyDescent="0.25">
      <c r="A639">
        <v>638</v>
      </c>
      <c r="B639">
        <v>187.971068</v>
      </c>
      <c r="C639">
        <v>7.3726019999999997</v>
      </c>
      <c r="D639">
        <v>193.70816299999998</v>
      </c>
      <c r="E639">
        <v>9.6309690000000003</v>
      </c>
    </row>
    <row r="640" spans="1:9" x14ac:dyDescent="0.25">
      <c r="A640">
        <v>639</v>
      </c>
      <c r="B640">
        <v>188.003466</v>
      </c>
      <c r="C640">
        <v>7.4562239999999997</v>
      </c>
      <c r="D640">
        <v>193.619642</v>
      </c>
      <c r="E640">
        <v>9.6752040000000008</v>
      </c>
    </row>
    <row r="641" spans="1:9" x14ac:dyDescent="0.25">
      <c r="A641">
        <v>640</v>
      </c>
      <c r="B641">
        <v>187.981222</v>
      </c>
      <c r="C641">
        <v>7.4051530000000003</v>
      </c>
    </row>
    <row r="642" spans="1:9" x14ac:dyDescent="0.25">
      <c r="A642">
        <v>641</v>
      </c>
      <c r="B642">
        <v>187.99575999999999</v>
      </c>
      <c r="C642">
        <v>7.3431119999999996</v>
      </c>
    </row>
    <row r="643" spans="1:9" x14ac:dyDescent="0.25">
      <c r="A643">
        <v>642</v>
      </c>
      <c r="B643">
        <v>187.98581099999998</v>
      </c>
      <c r="C643">
        <v>7.3882149999999998</v>
      </c>
    </row>
    <row r="644" spans="1:9" x14ac:dyDescent="0.25">
      <c r="A644">
        <v>643</v>
      </c>
      <c r="B644">
        <v>187.993571</v>
      </c>
      <c r="C644">
        <v>7.4302549999999998</v>
      </c>
    </row>
    <row r="645" spans="1:9" x14ac:dyDescent="0.25">
      <c r="A645">
        <v>644</v>
      </c>
      <c r="B645">
        <v>187.96632599999998</v>
      </c>
      <c r="C645">
        <v>7.3864289999999997</v>
      </c>
      <c r="F645">
        <v>188.843672</v>
      </c>
      <c r="G645">
        <v>6.0738770000000004</v>
      </c>
      <c r="H645">
        <v>189.76203699999999</v>
      </c>
      <c r="I645">
        <v>10.518979</v>
      </c>
    </row>
    <row r="646" spans="1:9" x14ac:dyDescent="0.25">
      <c r="A646">
        <v>645</v>
      </c>
      <c r="F646">
        <v>188.97708699999998</v>
      </c>
      <c r="G646">
        <v>6.1520409999999996</v>
      </c>
      <c r="H646">
        <v>189.763621</v>
      </c>
      <c r="I646">
        <v>10.463775999999999</v>
      </c>
    </row>
    <row r="647" spans="1:9" x14ac:dyDescent="0.25">
      <c r="A647">
        <v>646</v>
      </c>
      <c r="F647">
        <v>188.86484400000001</v>
      </c>
      <c r="G647">
        <v>6.0994900000000003</v>
      </c>
      <c r="H647">
        <v>189.78295700000001</v>
      </c>
      <c r="I647">
        <v>10.517652999999999</v>
      </c>
    </row>
    <row r="648" spans="1:9" x14ac:dyDescent="0.25">
      <c r="A648">
        <v>647</v>
      </c>
      <c r="F648">
        <v>188.86310800000001</v>
      </c>
      <c r="G648">
        <v>6.1035199999999996</v>
      </c>
      <c r="H648">
        <v>189.77132599999999</v>
      </c>
      <c r="I648">
        <v>10.545970000000001</v>
      </c>
    </row>
    <row r="649" spans="1:9" x14ac:dyDescent="0.25">
      <c r="A649">
        <v>648</v>
      </c>
      <c r="F649">
        <v>188.863157</v>
      </c>
      <c r="G649">
        <v>6.0702550000000004</v>
      </c>
      <c r="H649">
        <v>189.82015100000001</v>
      </c>
      <c r="I649">
        <v>10.564541</v>
      </c>
    </row>
    <row r="650" spans="1:9" x14ac:dyDescent="0.25">
      <c r="A650">
        <v>649</v>
      </c>
      <c r="F650">
        <v>188.88540499999999</v>
      </c>
      <c r="G650">
        <v>6.0738770000000004</v>
      </c>
      <c r="H650">
        <v>189.83229299999999</v>
      </c>
      <c r="I650">
        <v>10.595357</v>
      </c>
    </row>
    <row r="651" spans="1:9" x14ac:dyDescent="0.25">
      <c r="A651">
        <v>650</v>
      </c>
      <c r="F651">
        <v>188.90795700000001</v>
      </c>
      <c r="G651">
        <v>6.0425000000000004</v>
      </c>
      <c r="H651">
        <v>189.81438700000001</v>
      </c>
      <c r="I651">
        <v>10.570102</v>
      </c>
    </row>
    <row r="652" spans="1:9" x14ac:dyDescent="0.25">
      <c r="A652">
        <v>651</v>
      </c>
      <c r="F652">
        <v>188.86683499999998</v>
      </c>
      <c r="G652">
        <v>6.015612</v>
      </c>
      <c r="H652">
        <v>189.73867200000001</v>
      </c>
      <c r="I652">
        <v>10.606427999999999</v>
      </c>
    </row>
    <row r="653" spans="1:9" x14ac:dyDescent="0.25">
      <c r="A653">
        <v>652</v>
      </c>
      <c r="F653">
        <v>188.843672</v>
      </c>
      <c r="G653">
        <v>6.0738770000000004</v>
      </c>
      <c r="H653">
        <v>189.76203699999999</v>
      </c>
      <c r="I653">
        <v>10.518979</v>
      </c>
    </row>
    <row r="654" spans="1:9" x14ac:dyDescent="0.25">
      <c r="A654">
        <v>653</v>
      </c>
      <c r="D654">
        <v>170.182343</v>
      </c>
      <c r="E654">
        <v>9.5613779999999995</v>
      </c>
      <c r="F654">
        <v>188.843672</v>
      </c>
      <c r="G654">
        <v>6.0738770000000004</v>
      </c>
    </row>
    <row r="655" spans="1:9" x14ac:dyDescent="0.25">
      <c r="A655">
        <v>654</v>
      </c>
      <c r="D655">
        <v>170.09826299999997</v>
      </c>
      <c r="E655">
        <v>9.5604589999999998</v>
      </c>
    </row>
    <row r="656" spans="1:9" x14ac:dyDescent="0.25">
      <c r="A656">
        <v>655</v>
      </c>
      <c r="D656">
        <v>170.141527</v>
      </c>
      <c r="E656">
        <v>9.5696940000000001</v>
      </c>
    </row>
    <row r="657" spans="1:9" x14ac:dyDescent="0.25">
      <c r="A657">
        <v>656</v>
      </c>
      <c r="D657">
        <v>170.157599</v>
      </c>
      <c r="E657">
        <v>9.5732140000000001</v>
      </c>
    </row>
    <row r="658" spans="1:9" x14ac:dyDescent="0.25">
      <c r="A658">
        <v>657</v>
      </c>
      <c r="D658">
        <v>170.16632299999998</v>
      </c>
      <c r="E658">
        <v>9.5795410000000007</v>
      </c>
    </row>
    <row r="659" spans="1:9" x14ac:dyDescent="0.25">
      <c r="A659">
        <v>658</v>
      </c>
      <c r="D659">
        <v>170.11612</v>
      </c>
      <c r="E659">
        <v>9.578265</v>
      </c>
    </row>
    <row r="660" spans="1:9" x14ac:dyDescent="0.25">
      <c r="A660">
        <v>659</v>
      </c>
      <c r="D660">
        <v>170.09514999999999</v>
      </c>
      <c r="E660">
        <v>9.5622959999999999</v>
      </c>
    </row>
    <row r="661" spans="1:9" x14ac:dyDescent="0.25">
      <c r="A661">
        <v>660</v>
      </c>
      <c r="B661">
        <v>164.35581400000001</v>
      </c>
      <c r="C661">
        <v>7.7027039999999998</v>
      </c>
      <c r="D661">
        <v>170.06907899999999</v>
      </c>
      <c r="E661">
        <v>9.5555099999999999</v>
      </c>
    </row>
    <row r="662" spans="1:9" x14ac:dyDescent="0.25">
      <c r="A662">
        <v>661</v>
      </c>
      <c r="B662">
        <v>164.34275199999999</v>
      </c>
      <c r="C662">
        <v>7.6727550000000004</v>
      </c>
      <c r="D662">
        <v>170.03938499999998</v>
      </c>
      <c r="E662">
        <v>9.5464289999999998</v>
      </c>
    </row>
    <row r="663" spans="1:9" x14ac:dyDescent="0.25">
      <c r="A663">
        <v>662</v>
      </c>
      <c r="B663">
        <v>164.35816</v>
      </c>
      <c r="C663">
        <v>7.6746429999999997</v>
      </c>
      <c r="D663">
        <v>170.182343</v>
      </c>
      <c r="E663">
        <v>9.5613779999999995</v>
      </c>
    </row>
    <row r="664" spans="1:9" x14ac:dyDescent="0.25">
      <c r="A664">
        <v>663</v>
      </c>
      <c r="B664">
        <v>164.38157999999999</v>
      </c>
      <c r="C664">
        <v>7.644031</v>
      </c>
    </row>
    <row r="665" spans="1:9" x14ac:dyDescent="0.25">
      <c r="A665">
        <v>664</v>
      </c>
      <c r="B665">
        <v>164.393261</v>
      </c>
      <c r="C665">
        <v>7.6341840000000003</v>
      </c>
    </row>
    <row r="666" spans="1:9" x14ac:dyDescent="0.25">
      <c r="A666">
        <v>665</v>
      </c>
      <c r="B666">
        <v>164.485355</v>
      </c>
      <c r="C666">
        <v>7.7474489999999996</v>
      </c>
    </row>
    <row r="667" spans="1:9" x14ac:dyDescent="0.25">
      <c r="A667">
        <v>666</v>
      </c>
      <c r="B667">
        <v>164.39183399999999</v>
      </c>
      <c r="C667">
        <v>7.7282149999999996</v>
      </c>
    </row>
    <row r="668" spans="1:9" x14ac:dyDescent="0.25">
      <c r="A668">
        <v>667</v>
      </c>
      <c r="B668">
        <v>164.35581400000001</v>
      </c>
      <c r="C668">
        <v>7.7027039999999998</v>
      </c>
      <c r="H668">
        <v>166.57601799999998</v>
      </c>
      <c r="I668">
        <v>10.369897999999999</v>
      </c>
    </row>
    <row r="669" spans="1:9" x14ac:dyDescent="0.25">
      <c r="A669">
        <v>668</v>
      </c>
      <c r="B669">
        <v>164.35581400000001</v>
      </c>
      <c r="C669">
        <v>7.7027039999999998</v>
      </c>
      <c r="H669">
        <v>166.55867000000001</v>
      </c>
      <c r="I669">
        <v>10.371530999999999</v>
      </c>
    </row>
    <row r="670" spans="1:9" x14ac:dyDescent="0.25">
      <c r="A670">
        <v>669</v>
      </c>
      <c r="F670">
        <v>164.11270099999999</v>
      </c>
      <c r="G670">
        <v>6.5319900000000004</v>
      </c>
      <c r="H670">
        <v>166.57045599999998</v>
      </c>
      <c r="I670">
        <v>10.375204</v>
      </c>
    </row>
    <row r="671" spans="1:9" x14ac:dyDescent="0.25">
      <c r="A671">
        <v>670</v>
      </c>
      <c r="F671">
        <v>164.14127199999999</v>
      </c>
      <c r="G671">
        <v>6.5390300000000003</v>
      </c>
      <c r="H671">
        <v>166.571732</v>
      </c>
      <c r="I671">
        <v>10.407143</v>
      </c>
    </row>
    <row r="672" spans="1:9" x14ac:dyDescent="0.25">
      <c r="A672">
        <v>671</v>
      </c>
      <c r="F672">
        <v>164.08423299999998</v>
      </c>
      <c r="G672">
        <v>6.546888</v>
      </c>
      <c r="H672">
        <v>166.56525299999998</v>
      </c>
      <c r="I672">
        <v>10.479744999999999</v>
      </c>
    </row>
    <row r="673" spans="1:9" x14ac:dyDescent="0.25">
      <c r="A673">
        <v>672</v>
      </c>
      <c r="F673">
        <v>164.12515099999999</v>
      </c>
      <c r="G673">
        <v>6.5482139999999998</v>
      </c>
      <c r="H673">
        <v>166.558211</v>
      </c>
      <c r="I673">
        <v>10.490816000000001</v>
      </c>
    </row>
    <row r="674" spans="1:9" x14ac:dyDescent="0.25">
      <c r="A674">
        <v>673</v>
      </c>
      <c r="F674">
        <v>164.10504800000001</v>
      </c>
      <c r="G674">
        <v>6.5483159999999998</v>
      </c>
      <c r="H674">
        <v>166.635302</v>
      </c>
      <c r="I674">
        <v>10.480103</v>
      </c>
    </row>
    <row r="675" spans="1:9" x14ac:dyDescent="0.25">
      <c r="A675">
        <v>674</v>
      </c>
      <c r="F675">
        <v>164.12259899999998</v>
      </c>
      <c r="G675">
        <v>6.5268879999999996</v>
      </c>
      <c r="H675">
        <v>166.58249699999999</v>
      </c>
      <c r="I675">
        <v>10.502345999999999</v>
      </c>
    </row>
    <row r="676" spans="1:9" x14ac:dyDescent="0.25">
      <c r="A676">
        <v>675</v>
      </c>
      <c r="F676">
        <v>164.12009899999998</v>
      </c>
      <c r="G676">
        <v>6.505306</v>
      </c>
      <c r="H676">
        <v>166.57601799999998</v>
      </c>
      <c r="I676">
        <v>10.369897999999999</v>
      </c>
    </row>
    <row r="677" spans="1:9" x14ac:dyDescent="0.25">
      <c r="A677">
        <v>676</v>
      </c>
      <c r="D677">
        <v>152.26168100000001</v>
      </c>
      <c r="E677">
        <v>9.2126020000000004</v>
      </c>
      <c r="F677">
        <v>164.042956</v>
      </c>
      <c r="G677">
        <v>6.4728570000000003</v>
      </c>
    </row>
    <row r="678" spans="1:9" x14ac:dyDescent="0.25">
      <c r="A678">
        <v>677</v>
      </c>
      <c r="D678">
        <v>152.26168100000001</v>
      </c>
      <c r="E678">
        <v>9.2126020000000004</v>
      </c>
      <c r="F678">
        <v>164.11270099999999</v>
      </c>
      <c r="G678">
        <v>6.5319900000000004</v>
      </c>
    </row>
    <row r="679" spans="1:9" x14ac:dyDescent="0.25">
      <c r="A679">
        <v>678</v>
      </c>
      <c r="D679">
        <v>152.26168100000001</v>
      </c>
      <c r="E679">
        <v>9.2126020000000004</v>
      </c>
    </row>
    <row r="680" spans="1:9" x14ac:dyDescent="0.25">
      <c r="A680">
        <v>679</v>
      </c>
      <c r="D680">
        <v>152.253263</v>
      </c>
      <c r="E680">
        <v>9.2191329999999994</v>
      </c>
    </row>
    <row r="681" spans="1:9" x14ac:dyDescent="0.25">
      <c r="A681">
        <v>680</v>
      </c>
      <c r="D681">
        <v>152.333415</v>
      </c>
      <c r="E681">
        <v>9.1935199999999995</v>
      </c>
    </row>
    <row r="682" spans="1:9" x14ac:dyDescent="0.25">
      <c r="A682">
        <v>681</v>
      </c>
      <c r="D682">
        <v>152.28897699999999</v>
      </c>
      <c r="E682">
        <v>9.1683669999999999</v>
      </c>
    </row>
    <row r="683" spans="1:9" x14ac:dyDescent="0.25">
      <c r="A683">
        <v>682</v>
      </c>
      <c r="B683">
        <v>135.800511</v>
      </c>
      <c r="C683">
        <v>5.6033160000000004</v>
      </c>
      <c r="D683">
        <v>152.21918099999999</v>
      </c>
      <c r="E683">
        <v>9.2531119999999998</v>
      </c>
    </row>
    <row r="684" spans="1:9" x14ac:dyDescent="0.25">
      <c r="A684">
        <v>683</v>
      </c>
      <c r="B684">
        <v>135.800511</v>
      </c>
      <c r="C684">
        <v>5.6033160000000004</v>
      </c>
      <c r="D684">
        <v>152.150813</v>
      </c>
      <c r="E684">
        <v>9.1671429999999994</v>
      </c>
    </row>
    <row r="685" spans="1:9" x14ac:dyDescent="0.25">
      <c r="A685">
        <v>684</v>
      </c>
      <c r="B685">
        <v>135.800511</v>
      </c>
      <c r="C685">
        <v>5.6033160000000004</v>
      </c>
      <c r="D685">
        <v>152.08259899999999</v>
      </c>
      <c r="E685">
        <v>9.1792859999999994</v>
      </c>
    </row>
    <row r="686" spans="1:9" x14ac:dyDescent="0.25">
      <c r="A686">
        <v>685</v>
      </c>
      <c r="B686">
        <v>135.800511</v>
      </c>
      <c r="C686">
        <v>5.6033160000000004</v>
      </c>
      <c r="D686">
        <v>152.26168100000001</v>
      </c>
      <c r="E686">
        <v>9.2126020000000004</v>
      </c>
    </row>
    <row r="687" spans="1:9" x14ac:dyDescent="0.25">
      <c r="A687">
        <v>686</v>
      </c>
      <c r="B687">
        <v>135.800511</v>
      </c>
      <c r="C687">
        <v>5.6033160000000004</v>
      </c>
    </row>
    <row r="688" spans="1:9" x14ac:dyDescent="0.25">
      <c r="A688">
        <v>687</v>
      </c>
      <c r="B688">
        <v>135.800511</v>
      </c>
      <c r="C688">
        <v>5.6033160000000004</v>
      </c>
    </row>
    <row r="689" spans="1:9" x14ac:dyDescent="0.25">
      <c r="A689">
        <v>688</v>
      </c>
      <c r="B689">
        <v>135.800511</v>
      </c>
      <c r="C689">
        <v>5.6033160000000004</v>
      </c>
    </row>
    <row r="690" spans="1:9" x14ac:dyDescent="0.25">
      <c r="A690">
        <v>689</v>
      </c>
      <c r="B690">
        <v>135.800511</v>
      </c>
      <c r="C690">
        <v>5.6033160000000004</v>
      </c>
    </row>
    <row r="691" spans="1:9" x14ac:dyDescent="0.25">
      <c r="A691">
        <v>690</v>
      </c>
      <c r="B691">
        <v>135.800511</v>
      </c>
      <c r="C691">
        <v>5.6033160000000004</v>
      </c>
      <c r="F691">
        <v>136.358777</v>
      </c>
      <c r="G691">
        <v>4.7237239999999998</v>
      </c>
      <c r="H691">
        <v>136.56383200000002</v>
      </c>
      <c r="I691">
        <v>8.758877</v>
      </c>
    </row>
    <row r="692" spans="1:9" x14ac:dyDescent="0.25">
      <c r="A692">
        <v>691</v>
      </c>
      <c r="F692">
        <v>136.358777</v>
      </c>
      <c r="G692">
        <v>4.7237239999999998</v>
      </c>
      <c r="H692">
        <v>136.56383200000002</v>
      </c>
      <c r="I692">
        <v>8.758877</v>
      </c>
    </row>
    <row r="693" spans="1:9" x14ac:dyDescent="0.25">
      <c r="A693">
        <v>692</v>
      </c>
      <c r="F693">
        <v>136.358777</v>
      </c>
      <c r="G693">
        <v>4.7237239999999998</v>
      </c>
      <c r="H693">
        <v>136.56383200000002</v>
      </c>
      <c r="I693">
        <v>8.758877</v>
      </c>
    </row>
    <row r="694" spans="1:9" x14ac:dyDescent="0.25">
      <c r="A694">
        <v>693</v>
      </c>
      <c r="F694">
        <v>136.358777</v>
      </c>
      <c r="G694">
        <v>4.7237239999999998</v>
      </c>
      <c r="H694">
        <v>136.56383200000002</v>
      </c>
      <c r="I694">
        <v>8.758877</v>
      </c>
    </row>
    <row r="695" spans="1:9" x14ac:dyDescent="0.25">
      <c r="A695">
        <v>694</v>
      </c>
      <c r="F695">
        <v>136.358777</v>
      </c>
      <c r="G695">
        <v>4.7237239999999998</v>
      </c>
      <c r="H695">
        <v>136.56383200000002</v>
      </c>
      <c r="I695">
        <v>8.758877</v>
      </c>
    </row>
    <row r="696" spans="1:9" x14ac:dyDescent="0.25">
      <c r="A696">
        <v>695</v>
      </c>
      <c r="F696">
        <v>136.358777</v>
      </c>
      <c r="G696">
        <v>4.7237239999999998</v>
      </c>
      <c r="H696">
        <v>136.56383200000002</v>
      </c>
      <c r="I696">
        <v>8.758877</v>
      </c>
    </row>
    <row r="697" spans="1:9" x14ac:dyDescent="0.25">
      <c r="A697">
        <v>696</v>
      </c>
      <c r="F697">
        <v>136.358777</v>
      </c>
      <c r="G697">
        <v>4.7237239999999998</v>
      </c>
      <c r="H697">
        <v>136.56383200000002</v>
      </c>
      <c r="I697">
        <v>8.758877</v>
      </c>
    </row>
    <row r="698" spans="1:9" x14ac:dyDescent="0.25">
      <c r="A698">
        <v>697</v>
      </c>
      <c r="F698">
        <v>136.358777</v>
      </c>
      <c r="G698">
        <v>4.7237239999999998</v>
      </c>
      <c r="H698">
        <v>136.56383200000002</v>
      </c>
      <c r="I698">
        <v>8.758877</v>
      </c>
    </row>
    <row r="699" spans="1:9" x14ac:dyDescent="0.25">
      <c r="A699">
        <v>698</v>
      </c>
      <c r="F699">
        <v>136.358777</v>
      </c>
      <c r="G699">
        <v>4.7237239999999998</v>
      </c>
    </row>
    <row r="700" spans="1:9" x14ac:dyDescent="0.25">
      <c r="A700">
        <v>699</v>
      </c>
    </row>
    <row r="701" spans="1:9" x14ac:dyDescent="0.25">
      <c r="A701">
        <v>700</v>
      </c>
    </row>
    <row r="702" spans="1:9" x14ac:dyDescent="0.25">
      <c r="A702">
        <v>701</v>
      </c>
    </row>
    <row r="703" spans="1:9" x14ac:dyDescent="0.25">
      <c r="A703">
        <v>702</v>
      </c>
      <c r="D703">
        <v>115.80035500000001</v>
      </c>
      <c r="E703">
        <v>7.5539290000000001</v>
      </c>
    </row>
    <row r="704" spans="1:9" x14ac:dyDescent="0.25">
      <c r="A704">
        <v>703</v>
      </c>
      <c r="D704">
        <v>115.790254</v>
      </c>
      <c r="E704">
        <v>7.5492860000000004</v>
      </c>
    </row>
    <row r="705" spans="1:9" x14ac:dyDescent="0.25">
      <c r="A705">
        <v>704</v>
      </c>
      <c r="D705">
        <v>115.81295900000001</v>
      </c>
      <c r="E705">
        <v>7.564133</v>
      </c>
    </row>
    <row r="706" spans="1:9" x14ac:dyDescent="0.25">
      <c r="A706">
        <v>705</v>
      </c>
      <c r="D706">
        <v>115.79337000000001</v>
      </c>
      <c r="E706">
        <v>7.5819390000000002</v>
      </c>
    </row>
    <row r="707" spans="1:9" x14ac:dyDescent="0.25">
      <c r="A707">
        <v>706</v>
      </c>
      <c r="D707">
        <v>115.79250100000002</v>
      </c>
      <c r="E707">
        <v>7.6013260000000002</v>
      </c>
    </row>
    <row r="708" spans="1:9" x14ac:dyDescent="0.25">
      <c r="A708">
        <v>707</v>
      </c>
      <c r="D708">
        <v>115.840306</v>
      </c>
      <c r="E708">
        <v>7.555612</v>
      </c>
    </row>
    <row r="709" spans="1:9" x14ac:dyDescent="0.25">
      <c r="A709">
        <v>708</v>
      </c>
      <c r="B709">
        <v>109.82280800000001</v>
      </c>
      <c r="C709">
        <v>5.9664799999999998</v>
      </c>
      <c r="D709">
        <v>115.809594</v>
      </c>
      <c r="E709">
        <v>7.60602</v>
      </c>
    </row>
    <row r="710" spans="1:9" x14ac:dyDescent="0.25">
      <c r="A710">
        <v>709</v>
      </c>
      <c r="B710">
        <v>109.89801100000001</v>
      </c>
      <c r="C710">
        <v>5.8964290000000004</v>
      </c>
      <c r="D710">
        <v>115.78311300000001</v>
      </c>
      <c r="E710">
        <v>7.5794899999999998</v>
      </c>
    </row>
    <row r="711" spans="1:9" x14ac:dyDescent="0.25">
      <c r="A711">
        <v>710</v>
      </c>
      <c r="B711">
        <v>109.897447</v>
      </c>
      <c r="C711">
        <v>5.9755099999999999</v>
      </c>
      <c r="D711">
        <v>115.80035500000001</v>
      </c>
      <c r="E711">
        <v>7.5539290000000001</v>
      </c>
    </row>
    <row r="712" spans="1:9" x14ac:dyDescent="0.25">
      <c r="A712">
        <v>711</v>
      </c>
      <c r="B712">
        <v>109.82602</v>
      </c>
      <c r="C712">
        <v>5.9641330000000004</v>
      </c>
    </row>
    <row r="713" spans="1:9" x14ac:dyDescent="0.25">
      <c r="A713">
        <v>712</v>
      </c>
      <c r="B713">
        <v>109.81408000000002</v>
      </c>
      <c r="C713">
        <v>5.9475509999999998</v>
      </c>
    </row>
    <row r="714" spans="1:9" x14ac:dyDescent="0.25">
      <c r="A714">
        <v>713</v>
      </c>
      <c r="B714">
        <v>109.81581600000001</v>
      </c>
      <c r="C714">
        <v>6.0027039999999996</v>
      </c>
    </row>
    <row r="715" spans="1:9" x14ac:dyDescent="0.25">
      <c r="A715">
        <v>714</v>
      </c>
      <c r="B715">
        <v>109.87112200000001</v>
      </c>
      <c r="C715">
        <v>5.9127039999999997</v>
      </c>
      <c r="H715">
        <v>111.88351900000001</v>
      </c>
      <c r="I715">
        <v>9.4472959999999997</v>
      </c>
    </row>
    <row r="716" spans="1:9" x14ac:dyDescent="0.25">
      <c r="A716">
        <v>715</v>
      </c>
      <c r="B716">
        <v>109.82280800000001</v>
      </c>
      <c r="C716">
        <v>5.9664799999999998</v>
      </c>
      <c r="F716">
        <v>110.977754</v>
      </c>
      <c r="G716">
        <v>5.1829080000000003</v>
      </c>
      <c r="H716">
        <v>111.87086600000001</v>
      </c>
      <c r="I716">
        <v>9.4376529999999992</v>
      </c>
    </row>
    <row r="717" spans="1:9" x14ac:dyDescent="0.25">
      <c r="A717">
        <v>716</v>
      </c>
      <c r="F717">
        <v>110.94796100000001</v>
      </c>
      <c r="G717">
        <v>5.1470919999999998</v>
      </c>
      <c r="H717">
        <v>111.86163400000001</v>
      </c>
      <c r="I717">
        <v>9.5043880000000005</v>
      </c>
    </row>
    <row r="718" spans="1:9" x14ac:dyDescent="0.25">
      <c r="A718">
        <v>717</v>
      </c>
      <c r="F718">
        <v>110.982499</v>
      </c>
      <c r="G718">
        <v>5.1504589999999997</v>
      </c>
      <c r="H718">
        <v>111.88224500000001</v>
      </c>
      <c r="I718">
        <v>9.5024999999999995</v>
      </c>
    </row>
    <row r="719" spans="1:9" x14ac:dyDescent="0.25">
      <c r="A719">
        <v>718</v>
      </c>
      <c r="F719">
        <v>110.92556100000002</v>
      </c>
      <c r="G719">
        <v>5.1828060000000002</v>
      </c>
      <c r="H719">
        <v>111.91459</v>
      </c>
      <c r="I719">
        <v>9.4910200000000007</v>
      </c>
    </row>
    <row r="720" spans="1:9" x14ac:dyDescent="0.25">
      <c r="A720">
        <v>719</v>
      </c>
      <c r="F720">
        <v>110.913217</v>
      </c>
      <c r="G720">
        <v>5.1932650000000002</v>
      </c>
      <c r="H720">
        <v>111.94168200000001</v>
      </c>
      <c r="I720">
        <v>9.4936729999999994</v>
      </c>
    </row>
    <row r="721" spans="1:9" x14ac:dyDescent="0.25">
      <c r="A721">
        <v>720</v>
      </c>
      <c r="F721">
        <v>110.93122600000001</v>
      </c>
      <c r="G721">
        <v>5.1236730000000001</v>
      </c>
      <c r="H721">
        <v>111.96592100000001</v>
      </c>
      <c r="I721">
        <v>9.4763260000000002</v>
      </c>
    </row>
    <row r="722" spans="1:9" x14ac:dyDescent="0.25">
      <c r="A722">
        <v>721</v>
      </c>
      <c r="F722">
        <v>110.88260000000001</v>
      </c>
      <c r="G722">
        <v>5.1299489999999999</v>
      </c>
      <c r="H722">
        <v>111.91234700000001</v>
      </c>
      <c r="I722">
        <v>9.5057139999999993</v>
      </c>
    </row>
    <row r="723" spans="1:9" x14ac:dyDescent="0.25">
      <c r="A723">
        <v>722</v>
      </c>
      <c r="F723">
        <v>110.977754</v>
      </c>
      <c r="G723">
        <v>5.1829080000000003</v>
      </c>
      <c r="H723">
        <v>111.88351900000001</v>
      </c>
      <c r="I723">
        <v>9.4472959999999997</v>
      </c>
    </row>
    <row r="724" spans="1:9" x14ac:dyDescent="0.25">
      <c r="A724">
        <v>723</v>
      </c>
      <c r="D724">
        <v>91.210254000000006</v>
      </c>
      <c r="E724">
        <v>8.6502049999999997</v>
      </c>
    </row>
    <row r="725" spans="1:9" x14ac:dyDescent="0.25">
      <c r="A725">
        <v>724</v>
      </c>
      <c r="D725">
        <v>91.075359000000006</v>
      </c>
      <c r="E725">
        <v>8.6180099999999999</v>
      </c>
    </row>
    <row r="726" spans="1:9" x14ac:dyDescent="0.25">
      <c r="A726">
        <v>725</v>
      </c>
      <c r="D726">
        <v>91.17020500000001</v>
      </c>
      <c r="E726">
        <v>8.6166830000000001</v>
      </c>
    </row>
    <row r="727" spans="1:9" x14ac:dyDescent="0.25">
      <c r="A727">
        <v>726</v>
      </c>
      <c r="D727">
        <v>91.184796000000006</v>
      </c>
      <c r="E727">
        <v>8.6455099999999998</v>
      </c>
    </row>
    <row r="728" spans="1:9" x14ac:dyDescent="0.25">
      <c r="A728">
        <v>727</v>
      </c>
      <c r="D728">
        <v>91.187602000000012</v>
      </c>
      <c r="E728">
        <v>8.6240310000000004</v>
      </c>
    </row>
    <row r="729" spans="1:9" x14ac:dyDescent="0.25">
      <c r="A729">
        <v>728</v>
      </c>
      <c r="D729">
        <v>91.187093000000004</v>
      </c>
      <c r="E729">
        <v>8.6577029999999997</v>
      </c>
    </row>
    <row r="730" spans="1:9" x14ac:dyDescent="0.25">
      <c r="A730">
        <v>729</v>
      </c>
      <c r="D730">
        <v>91.171989000000011</v>
      </c>
      <c r="E730">
        <v>8.6381119999999996</v>
      </c>
    </row>
    <row r="731" spans="1:9" x14ac:dyDescent="0.25">
      <c r="A731">
        <v>730</v>
      </c>
      <c r="B731">
        <v>85.941275000000005</v>
      </c>
      <c r="C731">
        <v>6.6297449999999998</v>
      </c>
      <c r="D731">
        <v>91.161887000000007</v>
      </c>
      <c r="E731">
        <v>8.6332140000000006</v>
      </c>
    </row>
    <row r="732" spans="1:9" x14ac:dyDescent="0.25">
      <c r="A732">
        <v>731</v>
      </c>
      <c r="B732">
        <v>85.909694000000002</v>
      </c>
      <c r="C732">
        <v>6.6374490000000002</v>
      </c>
      <c r="D732">
        <v>91.14030600000001</v>
      </c>
      <c r="E732">
        <v>8.6668369999999992</v>
      </c>
    </row>
    <row r="733" spans="1:9" x14ac:dyDescent="0.25">
      <c r="A733">
        <v>732</v>
      </c>
      <c r="B733">
        <v>85.903265000000005</v>
      </c>
      <c r="C733">
        <v>6.6321430000000001</v>
      </c>
      <c r="D733">
        <v>91.210254000000006</v>
      </c>
      <c r="E733">
        <v>8.6502049999999997</v>
      </c>
    </row>
    <row r="734" spans="1:9" x14ac:dyDescent="0.25">
      <c r="A734">
        <v>733</v>
      </c>
      <c r="B734">
        <v>85.905153000000013</v>
      </c>
      <c r="C734">
        <v>6.6828060000000002</v>
      </c>
    </row>
    <row r="735" spans="1:9" x14ac:dyDescent="0.25">
      <c r="A735">
        <v>734</v>
      </c>
      <c r="B735">
        <v>85.922348</v>
      </c>
      <c r="C735">
        <v>6.676939</v>
      </c>
    </row>
    <row r="736" spans="1:9" x14ac:dyDescent="0.25">
      <c r="A736">
        <v>735</v>
      </c>
      <c r="B736">
        <v>85.959388000000004</v>
      </c>
      <c r="C736">
        <v>6.6740310000000003</v>
      </c>
    </row>
    <row r="737" spans="1:9" x14ac:dyDescent="0.25">
      <c r="A737">
        <v>736</v>
      </c>
      <c r="B737">
        <v>85.941275000000005</v>
      </c>
      <c r="C737">
        <v>6.6297449999999998</v>
      </c>
      <c r="H737">
        <v>87.265817000000013</v>
      </c>
      <c r="I737">
        <v>9.5494900000000005</v>
      </c>
    </row>
    <row r="738" spans="1:9" x14ac:dyDescent="0.25">
      <c r="A738">
        <v>737</v>
      </c>
      <c r="B738">
        <v>85.941275000000005</v>
      </c>
      <c r="C738">
        <v>6.6297449999999998</v>
      </c>
      <c r="F738">
        <v>86.029796000000005</v>
      </c>
      <c r="G738">
        <v>5.571123</v>
      </c>
      <c r="H738">
        <v>87.207093000000015</v>
      </c>
      <c r="I738">
        <v>9.461684</v>
      </c>
    </row>
    <row r="739" spans="1:9" x14ac:dyDescent="0.25">
      <c r="A739">
        <v>738</v>
      </c>
      <c r="F739">
        <v>86.063010000000006</v>
      </c>
      <c r="G739">
        <v>5.5668879999999996</v>
      </c>
      <c r="H739">
        <v>87.208213000000001</v>
      </c>
      <c r="I739">
        <v>9.4940809999999995</v>
      </c>
    </row>
    <row r="740" spans="1:9" x14ac:dyDescent="0.25">
      <c r="A740">
        <v>739</v>
      </c>
      <c r="F740">
        <v>86.035255000000006</v>
      </c>
      <c r="G740">
        <v>5.560816</v>
      </c>
      <c r="H740">
        <v>87.209388000000004</v>
      </c>
      <c r="I740">
        <v>9.4825510000000008</v>
      </c>
    </row>
    <row r="741" spans="1:9" x14ac:dyDescent="0.25">
      <c r="A741">
        <v>740</v>
      </c>
      <c r="F741">
        <v>86.004949000000011</v>
      </c>
      <c r="G741">
        <v>5.5429589999999997</v>
      </c>
      <c r="H741">
        <v>87.211990000000014</v>
      </c>
      <c r="I741">
        <v>9.5308159999999997</v>
      </c>
    </row>
    <row r="742" spans="1:9" x14ac:dyDescent="0.25">
      <c r="A742">
        <v>741</v>
      </c>
      <c r="F742">
        <v>86.052398000000011</v>
      </c>
      <c r="G742">
        <v>5.5470410000000001</v>
      </c>
      <c r="H742">
        <v>87.214183000000006</v>
      </c>
      <c r="I742">
        <v>9.5491840000000003</v>
      </c>
    </row>
    <row r="743" spans="1:9" x14ac:dyDescent="0.25">
      <c r="A743">
        <v>742</v>
      </c>
      <c r="F743">
        <v>86.057040000000001</v>
      </c>
      <c r="G743">
        <v>5.5433159999999999</v>
      </c>
      <c r="H743">
        <v>87.235459000000006</v>
      </c>
      <c r="I743">
        <v>9.5321429999999996</v>
      </c>
    </row>
    <row r="744" spans="1:9" x14ac:dyDescent="0.25">
      <c r="A744">
        <v>743</v>
      </c>
      <c r="F744">
        <v>86.045817</v>
      </c>
      <c r="G744">
        <v>5.5123980000000001</v>
      </c>
      <c r="H744">
        <v>87.258214000000009</v>
      </c>
      <c r="I744">
        <v>9.5031119999999998</v>
      </c>
    </row>
    <row r="745" spans="1:9" x14ac:dyDescent="0.25">
      <c r="A745">
        <v>744</v>
      </c>
      <c r="F745">
        <v>86.000765999999999</v>
      </c>
      <c r="G745">
        <v>5.5040810000000002</v>
      </c>
      <c r="H745">
        <v>87.265817000000013</v>
      </c>
      <c r="I745">
        <v>9.5494900000000005</v>
      </c>
    </row>
    <row r="746" spans="1:9" x14ac:dyDescent="0.25">
      <c r="A746">
        <v>745</v>
      </c>
      <c r="D746">
        <v>71.990204000000006</v>
      </c>
      <c r="E746">
        <v>7.8982650000000003</v>
      </c>
      <c r="F746">
        <v>86.029796000000005</v>
      </c>
      <c r="G746">
        <v>5.571123</v>
      </c>
    </row>
    <row r="747" spans="1:9" x14ac:dyDescent="0.25">
      <c r="A747">
        <v>746</v>
      </c>
      <c r="D747">
        <v>71.914082000000008</v>
      </c>
      <c r="E747">
        <v>7.9667859999999999</v>
      </c>
    </row>
    <row r="748" spans="1:9" x14ac:dyDescent="0.25">
      <c r="A748">
        <v>747</v>
      </c>
      <c r="D748">
        <v>71.968827000000005</v>
      </c>
      <c r="E748">
        <v>7.9433160000000003</v>
      </c>
    </row>
    <row r="749" spans="1:9" x14ac:dyDescent="0.25">
      <c r="A749">
        <v>748</v>
      </c>
      <c r="D749">
        <v>71.990919000000005</v>
      </c>
      <c r="E749">
        <v>7.9720409999999999</v>
      </c>
    </row>
    <row r="750" spans="1:9" x14ac:dyDescent="0.25">
      <c r="A750">
        <v>749</v>
      </c>
      <c r="D750">
        <v>71.988112000000001</v>
      </c>
      <c r="E750">
        <v>7.9821939999999998</v>
      </c>
    </row>
    <row r="751" spans="1:9" x14ac:dyDescent="0.25">
      <c r="A751">
        <v>750</v>
      </c>
      <c r="D751">
        <v>71.980970000000013</v>
      </c>
      <c r="E751">
        <v>7.9588780000000003</v>
      </c>
    </row>
    <row r="752" spans="1:9" x14ac:dyDescent="0.25">
      <c r="A752">
        <v>751</v>
      </c>
      <c r="D752">
        <v>71.962959000000012</v>
      </c>
      <c r="E752">
        <v>7.991225</v>
      </c>
    </row>
    <row r="753" spans="1:9" x14ac:dyDescent="0.25">
      <c r="A753">
        <v>752</v>
      </c>
      <c r="B753">
        <v>65.202869000000007</v>
      </c>
      <c r="C753">
        <v>6.0655590000000004</v>
      </c>
      <c r="D753">
        <v>71.978214000000008</v>
      </c>
      <c r="E753">
        <v>8.0012249999999998</v>
      </c>
    </row>
    <row r="754" spans="1:9" x14ac:dyDescent="0.25">
      <c r="A754">
        <v>753</v>
      </c>
      <c r="B754">
        <v>65.199714</v>
      </c>
      <c r="C754">
        <v>6.0871890000000004</v>
      </c>
      <c r="D754">
        <v>71.990204000000006</v>
      </c>
      <c r="E754">
        <v>7.8982650000000003</v>
      </c>
    </row>
    <row r="755" spans="1:9" x14ac:dyDescent="0.25">
      <c r="A755">
        <v>754</v>
      </c>
      <c r="B755">
        <v>65.229393000000016</v>
      </c>
      <c r="C755">
        <v>6.078506</v>
      </c>
    </row>
    <row r="756" spans="1:9" x14ac:dyDescent="0.25">
      <c r="A756">
        <v>755</v>
      </c>
      <c r="B756">
        <v>65.225078000000011</v>
      </c>
      <c r="C756">
        <v>6.0758739999999998</v>
      </c>
    </row>
    <row r="757" spans="1:9" x14ac:dyDescent="0.25">
      <c r="A757">
        <v>756</v>
      </c>
      <c r="B757">
        <v>65.254917000000006</v>
      </c>
      <c r="C757">
        <v>6.0691379999999997</v>
      </c>
    </row>
    <row r="758" spans="1:9" x14ac:dyDescent="0.25">
      <c r="A758">
        <v>757</v>
      </c>
      <c r="B758">
        <v>65.231655000000018</v>
      </c>
      <c r="C758">
        <v>6.0882420000000002</v>
      </c>
    </row>
    <row r="759" spans="1:9" x14ac:dyDescent="0.25">
      <c r="A759">
        <v>758</v>
      </c>
      <c r="B759">
        <v>65.12234500000001</v>
      </c>
      <c r="C759">
        <v>6.1476069999999998</v>
      </c>
    </row>
    <row r="760" spans="1:9" x14ac:dyDescent="0.25">
      <c r="A760">
        <v>759</v>
      </c>
      <c r="B760">
        <v>65.202869000000007</v>
      </c>
      <c r="C760">
        <v>6.0655590000000004</v>
      </c>
      <c r="H760">
        <v>65.840889000000004</v>
      </c>
      <c r="I760">
        <v>9.0110799999999998</v>
      </c>
    </row>
    <row r="761" spans="1:9" x14ac:dyDescent="0.25">
      <c r="A761">
        <v>760</v>
      </c>
      <c r="H761">
        <v>65.883987000000019</v>
      </c>
      <c r="I761">
        <v>8.9608729999999994</v>
      </c>
    </row>
    <row r="762" spans="1:9" x14ac:dyDescent="0.25">
      <c r="A762">
        <v>761</v>
      </c>
      <c r="F762">
        <v>64.280865000000006</v>
      </c>
      <c r="G762">
        <v>5.0944019999999997</v>
      </c>
      <c r="H762">
        <v>65.918514000000016</v>
      </c>
      <c r="I762">
        <v>8.9507680000000001</v>
      </c>
    </row>
    <row r="763" spans="1:9" x14ac:dyDescent="0.25">
      <c r="A763">
        <v>762</v>
      </c>
      <c r="F763">
        <v>64.329761000000019</v>
      </c>
      <c r="G763">
        <v>5.0736140000000001</v>
      </c>
      <c r="H763">
        <v>65.928932000000003</v>
      </c>
      <c r="I763">
        <v>8.9475569999999998</v>
      </c>
    </row>
    <row r="764" spans="1:9" x14ac:dyDescent="0.25">
      <c r="A764">
        <v>763</v>
      </c>
      <c r="F764">
        <v>64.335811000000007</v>
      </c>
      <c r="G764">
        <v>5.0878230000000002</v>
      </c>
      <c r="H764">
        <v>66.017929000000009</v>
      </c>
      <c r="I764">
        <v>8.9643969999999999</v>
      </c>
    </row>
    <row r="765" spans="1:9" x14ac:dyDescent="0.25">
      <c r="A765">
        <v>764</v>
      </c>
      <c r="F765">
        <v>64.328655000000012</v>
      </c>
      <c r="G765">
        <v>5.100244</v>
      </c>
      <c r="H765">
        <v>66.018509000000009</v>
      </c>
      <c r="I765">
        <v>8.9548719999999999</v>
      </c>
    </row>
    <row r="766" spans="1:9" x14ac:dyDescent="0.25">
      <c r="A766">
        <v>765</v>
      </c>
      <c r="F766">
        <v>64.300445000000011</v>
      </c>
      <c r="G766">
        <v>5.0609299999999999</v>
      </c>
      <c r="H766">
        <v>65.994243000000012</v>
      </c>
      <c r="I766">
        <v>8.9596090000000004</v>
      </c>
    </row>
    <row r="767" spans="1:9" x14ac:dyDescent="0.25">
      <c r="A767">
        <v>766</v>
      </c>
      <c r="D767">
        <v>48.852775000000008</v>
      </c>
      <c r="E767">
        <v>7.7179409999999997</v>
      </c>
      <c r="F767">
        <v>64.356075000000004</v>
      </c>
      <c r="G767">
        <v>5.0531940000000004</v>
      </c>
      <c r="H767">
        <v>65.954822000000007</v>
      </c>
      <c r="I767">
        <v>9.0641289999999994</v>
      </c>
    </row>
    <row r="768" spans="1:9" x14ac:dyDescent="0.25">
      <c r="A768">
        <v>767</v>
      </c>
      <c r="D768">
        <v>48.817566000000006</v>
      </c>
      <c r="E768">
        <v>7.7319399999999998</v>
      </c>
      <c r="F768">
        <v>64.356864999999999</v>
      </c>
      <c r="G768">
        <v>5.0413519999999998</v>
      </c>
      <c r="H768">
        <v>65.840889000000004</v>
      </c>
      <c r="I768">
        <v>9.0110799999999998</v>
      </c>
    </row>
    <row r="769" spans="1:9" x14ac:dyDescent="0.25">
      <c r="A769">
        <v>768</v>
      </c>
      <c r="D769">
        <v>48.822353000000007</v>
      </c>
      <c r="E769">
        <v>7.7018890000000004</v>
      </c>
      <c r="F769">
        <v>64.302231000000006</v>
      </c>
      <c r="G769">
        <v>4.9888820000000003</v>
      </c>
    </row>
    <row r="770" spans="1:9" x14ac:dyDescent="0.25">
      <c r="A770">
        <v>769</v>
      </c>
      <c r="D770">
        <v>48.844196000000011</v>
      </c>
      <c r="E770">
        <v>7.7111520000000002</v>
      </c>
      <c r="F770">
        <v>64.280865000000006</v>
      </c>
      <c r="G770">
        <v>5.0944019999999997</v>
      </c>
    </row>
    <row r="771" spans="1:9" x14ac:dyDescent="0.25">
      <c r="A771">
        <v>770</v>
      </c>
      <c r="D771">
        <v>48.827251000000011</v>
      </c>
      <c r="E771">
        <v>7.7077830000000001</v>
      </c>
    </row>
    <row r="772" spans="1:9" x14ac:dyDescent="0.25">
      <c r="A772">
        <v>771</v>
      </c>
      <c r="D772">
        <v>48.828407000000013</v>
      </c>
      <c r="E772">
        <v>7.7182040000000001</v>
      </c>
    </row>
    <row r="773" spans="1:9" x14ac:dyDescent="0.25">
      <c r="A773">
        <v>772</v>
      </c>
      <c r="D773">
        <v>48.781357000000007</v>
      </c>
      <c r="E773">
        <v>7.7050999999999998</v>
      </c>
    </row>
    <row r="774" spans="1:9" x14ac:dyDescent="0.25">
      <c r="A774">
        <v>773</v>
      </c>
      <c r="D774">
        <v>48.761780000000009</v>
      </c>
      <c r="E774">
        <v>7.6963629999999998</v>
      </c>
    </row>
    <row r="775" spans="1:9" x14ac:dyDescent="0.25">
      <c r="A775">
        <v>774</v>
      </c>
      <c r="B775">
        <v>41.437080000000009</v>
      </c>
      <c r="C775">
        <v>6.0325600000000001</v>
      </c>
      <c r="D775">
        <v>48.745727000000009</v>
      </c>
      <c r="E775">
        <v>7.6978369999999998</v>
      </c>
    </row>
    <row r="776" spans="1:9" x14ac:dyDescent="0.25">
      <c r="A776">
        <v>775</v>
      </c>
      <c r="B776">
        <v>41.432289000000011</v>
      </c>
      <c r="C776">
        <v>5.972353</v>
      </c>
      <c r="D776">
        <v>48.768989000000012</v>
      </c>
      <c r="E776">
        <v>7.6891530000000001</v>
      </c>
    </row>
    <row r="777" spans="1:9" x14ac:dyDescent="0.25">
      <c r="A777">
        <v>776</v>
      </c>
      <c r="B777">
        <v>41.40539900000001</v>
      </c>
      <c r="C777">
        <v>5.9743529999999998</v>
      </c>
      <c r="D777">
        <v>48.852775000000008</v>
      </c>
      <c r="E777">
        <v>7.7179409999999997</v>
      </c>
    </row>
    <row r="778" spans="1:9" x14ac:dyDescent="0.25">
      <c r="A778">
        <v>777</v>
      </c>
      <c r="B778">
        <v>41.403450000000007</v>
      </c>
      <c r="C778">
        <v>6.0055620000000003</v>
      </c>
      <c r="D778">
        <v>48.852775000000008</v>
      </c>
      <c r="E778">
        <v>7.7179409999999997</v>
      </c>
    </row>
    <row r="779" spans="1:9" x14ac:dyDescent="0.25">
      <c r="A779">
        <v>778</v>
      </c>
      <c r="B779">
        <v>41.391926000000012</v>
      </c>
      <c r="C779">
        <v>6.0225609999999996</v>
      </c>
    </row>
    <row r="780" spans="1:9" x14ac:dyDescent="0.25">
      <c r="A780">
        <v>779</v>
      </c>
      <c r="B780">
        <v>41.411819000000008</v>
      </c>
      <c r="C780">
        <v>6.0209820000000001</v>
      </c>
    </row>
    <row r="781" spans="1:9" x14ac:dyDescent="0.25">
      <c r="A781">
        <v>780</v>
      </c>
      <c r="B781">
        <v>41.418503000000008</v>
      </c>
      <c r="C781">
        <v>6.0230880000000004</v>
      </c>
    </row>
    <row r="782" spans="1:9" x14ac:dyDescent="0.25">
      <c r="A782">
        <v>781</v>
      </c>
      <c r="B782">
        <v>41.413872000000012</v>
      </c>
      <c r="C782">
        <v>6.0547700000000004</v>
      </c>
    </row>
    <row r="783" spans="1:9" x14ac:dyDescent="0.25">
      <c r="A783">
        <v>782</v>
      </c>
      <c r="B783">
        <v>41.408554000000009</v>
      </c>
      <c r="C783">
        <v>6.0418760000000002</v>
      </c>
      <c r="H783">
        <v>42.760799000000006</v>
      </c>
      <c r="I783">
        <v>8.954504</v>
      </c>
    </row>
    <row r="784" spans="1:9" x14ac:dyDescent="0.25">
      <c r="A784">
        <v>783</v>
      </c>
      <c r="B784">
        <v>41.437080000000009</v>
      </c>
      <c r="C784">
        <v>6.0325600000000001</v>
      </c>
      <c r="H784">
        <v>42.773586000000009</v>
      </c>
      <c r="I784">
        <v>8.9429250000000007</v>
      </c>
    </row>
    <row r="785" spans="1:9" x14ac:dyDescent="0.25">
      <c r="A785">
        <v>784</v>
      </c>
      <c r="H785">
        <v>42.778110000000012</v>
      </c>
      <c r="I785">
        <v>8.9764499999999998</v>
      </c>
    </row>
    <row r="786" spans="1:9" x14ac:dyDescent="0.25">
      <c r="A786">
        <v>785</v>
      </c>
      <c r="F786">
        <v>39.468399000000012</v>
      </c>
      <c r="G786">
        <v>5.1078219999999996</v>
      </c>
      <c r="H786">
        <v>42.754165000000008</v>
      </c>
      <c r="I786">
        <v>8.9759239999999991</v>
      </c>
    </row>
    <row r="787" spans="1:9" x14ac:dyDescent="0.25">
      <c r="A787">
        <v>786</v>
      </c>
      <c r="F787">
        <v>39.490082000000008</v>
      </c>
      <c r="G787">
        <v>5.0555089999999998</v>
      </c>
      <c r="H787">
        <v>42.759109000000009</v>
      </c>
      <c r="I787">
        <v>8.9999749999999992</v>
      </c>
    </row>
    <row r="788" spans="1:9" x14ac:dyDescent="0.25">
      <c r="A788">
        <v>787</v>
      </c>
      <c r="F788">
        <v>39.490032000000006</v>
      </c>
      <c r="G788">
        <v>5.0377210000000003</v>
      </c>
      <c r="H788">
        <v>42.794216000000006</v>
      </c>
      <c r="I788">
        <v>8.9795029999999993</v>
      </c>
    </row>
    <row r="789" spans="1:9" x14ac:dyDescent="0.25">
      <c r="A789">
        <v>788</v>
      </c>
      <c r="F789">
        <v>39.47297600000001</v>
      </c>
      <c r="G789">
        <v>5.0258789999999998</v>
      </c>
      <c r="H789">
        <v>42.813530000000007</v>
      </c>
      <c r="I789">
        <v>8.9690820000000002</v>
      </c>
    </row>
    <row r="790" spans="1:9" x14ac:dyDescent="0.25">
      <c r="A790">
        <v>789</v>
      </c>
      <c r="F790">
        <v>39.485134000000009</v>
      </c>
      <c r="G790">
        <v>5.0089329999999999</v>
      </c>
      <c r="H790">
        <v>42.845634000000011</v>
      </c>
      <c r="I790">
        <v>8.959346</v>
      </c>
    </row>
    <row r="791" spans="1:9" x14ac:dyDescent="0.25">
      <c r="A791">
        <v>790</v>
      </c>
      <c r="D791">
        <v>26.258238000000006</v>
      </c>
      <c r="E791">
        <v>8.0275029999999994</v>
      </c>
      <c r="F791">
        <v>39.481819000000009</v>
      </c>
      <c r="G791">
        <v>5.024616</v>
      </c>
      <c r="H791">
        <v>42.794269000000007</v>
      </c>
      <c r="I791">
        <v>8.9759759999999993</v>
      </c>
    </row>
    <row r="792" spans="1:9" x14ac:dyDescent="0.25">
      <c r="A792">
        <v>791</v>
      </c>
      <c r="D792">
        <v>26.22039800000001</v>
      </c>
      <c r="E792">
        <v>8.0389230000000005</v>
      </c>
      <c r="F792">
        <v>39.47639800000001</v>
      </c>
      <c r="G792">
        <v>5.0289849999999996</v>
      </c>
      <c r="H792">
        <v>42.760799000000006</v>
      </c>
      <c r="I792">
        <v>8.954504</v>
      </c>
    </row>
    <row r="793" spans="1:9" x14ac:dyDescent="0.25">
      <c r="A793">
        <v>792</v>
      </c>
      <c r="D793">
        <v>26.200241000000005</v>
      </c>
      <c r="E793">
        <v>8.0420280000000002</v>
      </c>
      <c r="F793">
        <v>39.465820000000008</v>
      </c>
      <c r="G793">
        <v>4.9989860000000004</v>
      </c>
    </row>
    <row r="794" spans="1:9" x14ac:dyDescent="0.25">
      <c r="A794">
        <v>793</v>
      </c>
      <c r="D794">
        <v>26.218345000000014</v>
      </c>
      <c r="E794">
        <v>8.0270290000000006</v>
      </c>
      <c r="F794">
        <v>39.441715000000009</v>
      </c>
      <c r="G794">
        <v>4.9492520000000004</v>
      </c>
    </row>
    <row r="795" spans="1:9" x14ac:dyDescent="0.25">
      <c r="A795">
        <v>794</v>
      </c>
      <c r="D795">
        <v>26.223240000000004</v>
      </c>
      <c r="E795">
        <v>8.021293</v>
      </c>
      <c r="F795">
        <v>39.468399000000012</v>
      </c>
      <c r="G795">
        <v>5.1078219999999996</v>
      </c>
    </row>
    <row r="796" spans="1:9" x14ac:dyDescent="0.25">
      <c r="A796">
        <v>795</v>
      </c>
      <c r="D796">
        <v>26.228134000000011</v>
      </c>
      <c r="E796">
        <v>8.0195030000000003</v>
      </c>
      <c r="F796">
        <v>39.448612000000011</v>
      </c>
      <c r="G796">
        <v>5.1078219999999996</v>
      </c>
    </row>
    <row r="797" spans="1:9" x14ac:dyDescent="0.25">
      <c r="A797">
        <v>796</v>
      </c>
      <c r="D797">
        <v>26.21560800000001</v>
      </c>
      <c r="E797">
        <v>8.0056619999999992</v>
      </c>
      <c r="F797">
        <v>39.415928000000008</v>
      </c>
      <c r="G797">
        <v>5.0829820000000003</v>
      </c>
    </row>
    <row r="798" spans="1:9" x14ac:dyDescent="0.25">
      <c r="A798">
        <v>797</v>
      </c>
      <c r="D798">
        <v>26.200924000000008</v>
      </c>
      <c r="E798">
        <v>8.0089240000000004</v>
      </c>
    </row>
    <row r="799" spans="1:9" x14ac:dyDescent="0.25">
      <c r="A799">
        <v>798</v>
      </c>
      <c r="D799">
        <v>26.153717000000015</v>
      </c>
      <c r="E799">
        <v>7.9902939999999996</v>
      </c>
    </row>
    <row r="800" spans="1:9" x14ac:dyDescent="0.25">
      <c r="A800">
        <v>799</v>
      </c>
      <c r="B800">
        <v>19.959798000000006</v>
      </c>
      <c r="C800">
        <v>6.1521850000000002</v>
      </c>
      <c r="D800">
        <v>26.102983000000009</v>
      </c>
      <c r="E800">
        <v>7.9739800000000001</v>
      </c>
    </row>
    <row r="801" spans="1:11" x14ac:dyDescent="0.25">
      <c r="A801">
        <v>800</v>
      </c>
      <c r="B801">
        <v>19.98200700000001</v>
      </c>
      <c r="C801">
        <v>6.1220819999999998</v>
      </c>
      <c r="D801">
        <v>26.070301000000008</v>
      </c>
      <c r="E801">
        <v>7.9760309999999999</v>
      </c>
    </row>
    <row r="802" spans="1:11" x14ac:dyDescent="0.25">
      <c r="A802">
        <v>801</v>
      </c>
      <c r="B802">
        <v>19.917957000000008</v>
      </c>
      <c r="C802">
        <v>6.0963459999999996</v>
      </c>
      <c r="D802">
        <v>26.22039800000001</v>
      </c>
      <c r="E802">
        <v>8.0389230000000005</v>
      </c>
    </row>
    <row r="803" spans="1:11" x14ac:dyDescent="0.25">
      <c r="A803">
        <v>802</v>
      </c>
      <c r="B803">
        <v>19.916011000000012</v>
      </c>
      <c r="C803">
        <v>6.0313499999999998</v>
      </c>
    </row>
    <row r="804" spans="1:11" x14ac:dyDescent="0.25">
      <c r="A804">
        <v>803</v>
      </c>
      <c r="B804">
        <v>19.901328000000007</v>
      </c>
      <c r="C804">
        <v>6.0873989999999996</v>
      </c>
    </row>
    <row r="805" spans="1:11" x14ac:dyDescent="0.25">
      <c r="A805">
        <v>804</v>
      </c>
      <c r="B805">
        <v>19.954588000000008</v>
      </c>
      <c r="C805">
        <v>6.0948729999999998</v>
      </c>
    </row>
    <row r="806" spans="1:11" x14ac:dyDescent="0.25">
      <c r="A806">
        <v>805</v>
      </c>
      <c r="B806">
        <v>19.961534000000007</v>
      </c>
      <c r="C806">
        <v>6.1143980000000004</v>
      </c>
    </row>
    <row r="807" spans="1:11" x14ac:dyDescent="0.25">
      <c r="A807">
        <v>806</v>
      </c>
      <c r="B807">
        <v>19.968954000000011</v>
      </c>
      <c r="C807">
        <v>6.12845</v>
      </c>
    </row>
    <row r="808" spans="1:11" x14ac:dyDescent="0.25">
      <c r="A808">
        <v>807</v>
      </c>
      <c r="B808">
        <v>20.023742000000013</v>
      </c>
      <c r="C808">
        <v>6.1168709999999997</v>
      </c>
      <c r="H808">
        <v>22.895424000000006</v>
      </c>
      <c r="I808">
        <v>8.7005180000000006</v>
      </c>
    </row>
    <row r="809" spans="1:11" x14ac:dyDescent="0.25">
      <c r="A809">
        <v>808</v>
      </c>
      <c r="B809">
        <v>19.980164000000009</v>
      </c>
      <c r="C809">
        <v>6.092873</v>
      </c>
      <c r="H809">
        <v>22.84932100000001</v>
      </c>
      <c r="I809">
        <v>8.7278850000000006</v>
      </c>
    </row>
    <row r="810" spans="1:11" x14ac:dyDescent="0.25">
      <c r="A810">
        <v>809</v>
      </c>
      <c r="B810">
        <v>19.988585000000008</v>
      </c>
      <c r="C810">
        <v>6.1578160000000004</v>
      </c>
      <c r="H810">
        <v>22.847215000000006</v>
      </c>
      <c r="I810">
        <v>8.6822560000000006</v>
      </c>
    </row>
    <row r="811" spans="1:11" x14ac:dyDescent="0.25">
      <c r="A811">
        <v>810</v>
      </c>
      <c r="B811">
        <v>19.968323000000012</v>
      </c>
      <c r="C811">
        <v>6.104241</v>
      </c>
      <c r="H811">
        <v>22.84242600000001</v>
      </c>
      <c r="I811">
        <v>8.7196230000000003</v>
      </c>
    </row>
    <row r="812" spans="1:11" x14ac:dyDescent="0.25">
      <c r="A812">
        <v>811</v>
      </c>
      <c r="B812">
        <v>19.959798000000006</v>
      </c>
      <c r="C812">
        <v>6.1521850000000002</v>
      </c>
      <c r="H812">
        <v>22.82642700000001</v>
      </c>
      <c r="I812">
        <v>8.6896769999999997</v>
      </c>
    </row>
    <row r="813" spans="1:11" x14ac:dyDescent="0.25">
      <c r="A813">
        <v>812</v>
      </c>
      <c r="F813">
        <v>19.58460800000001</v>
      </c>
      <c r="G813">
        <v>5.3451250000000003</v>
      </c>
      <c r="H813">
        <v>22.895424000000006</v>
      </c>
      <c r="I813">
        <v>8.7005180000000006</v>
      </c>
    </row>
    <row r="814" spans="1:11" x14ac:dyDescent="0.25">
      <c r="A814">
        <v>813</v>
      </c>
      <c r="F814">
        <v>19.58460800000001</v>
      </c>
      <c r="G814">
        <v>5.3451250000000003</v>
      </c>
      <c r="H814">
        <v>22.895424000000006</v>
      </c>
      <c r="I814">
        <v>8.7005180000000006</v>
      </c>
      <c r="J814">
        <v>39.160522000000007</v>
      </c>
      <c r="K814">
        <v>13.076749</v>
      </c>
    </row>
    <row r="815" spans="1:11" x14ac:dyDescent="0.25">
      <c r="A815">
        <v>814</v>
      </c>
    </row>
    <row r="816" spans="1:1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1" x14ac:dyDescent="0.25">
      <c r="A833">
        <v>832</v>
      </c>
    </row>
    <row r="834" spans="1:11" x14ac:dyDescent="0.25">
      <c r="A834">
        <v>833</v>
      </c>
    </row>
    <row r="835" spans="1:11" x14ac:dyDescent="0.25">
      <c r="A835">
        <v>834</v>
      </c>
    </row>
    <row r="836" spans="1:11" x14ac:dyDescent="0.25">
      <c r="A836">
        <v>835</v>
      </c>
    </row>
    <row r="837" spans="1:11" x14ac:dyDescent="0.25">
      <c r="A837">
        <v>836</v>
      </c>
    </row>
    <row r="838" spans="1:11" x14ac:dyDescent="0.25">
      <c r="A838">
        <v>837</v>
      </c>
    </row>
    <row r="839" spans="1:11" x14ac:dyDescent="0.25">
      <c r="A839">
        <v>838</v>
      </c>
    </row>
    <row r="840" spans="1:11" x14ac:dyDescent="0.25">
      <c r="A840">
        <v>839</v>
      </c>
    </row>
    <row r="841" spans="1:11" x14ac:dyDescent="0.25">
      <c r="A841">
        <v>840</v>
      </c>
    </row>
    <row r="842" spans="1:11" x14ac:dyDescent="0.25">
      <c r="A842">
        <v>841</v>
      </c>
    </row>
    <row r="843" spans="1:11" x14ac:dyDescent="0.25">
      <c r="A843">
        <v>842</v>
      </c>
    </row>
    <row r="844" spans="1:11" x14ac:dyDescent="0.25">
      <c r="A844">
        <v>843</v>
      </c>
    </row>
    <row r="845" spans="1:11" x14ac:dyDescent="0.25">
      <c r="A845">
        <v>844</v>
      </c>
    </row>
    <row r="846" spans="1:11" x14ac:dyDescent="0.25">
      <c r="A846">
        <v>845</v>
      </c>
    </row>
    <row r="847" spans="1:11" x14ac:dyDescent="0.25">
      <c r="A847">
        <v>846</v>
      </c>
      <c r="J847">
        <v>38.88348400000001</v>
      </c>
      <c r="K847">
        <v>13.511305</v>
      </c>
    </row>
    <row r="848" spans="1:11" x14ac:dyDescent="0.25">
      <c r="A848">
        <v>847</v>
      </c>
      <c r="B848">
        <v>55.224949000000009</v>
      </c>
      <c r="C848">
        <v>6.6961029999999999</v>
      </c>
    </row>
    <row r="849" spans="1:9" x14ac:dyDescent="0.25">
      <c r="A849">
        <v>848</v>
      </c>
      <c r="B849">
        <v>55.224949000000009</v>
      </c>
      <c r="C849">
        <v>6.6961029999999999</v>
      </c>
    </row>
    <row r="850" spans="1:9" x14ac:dyDescent="0.25">
      <c r="A850">
        <v>849</v>
      </c>
      <c r="B850">
        <v>55.224949000000009</v>
      </c>
      <c r="C850">
        <v>6.6961029999999999</v>
      </c>
    </row>
    <row r="851" spans="1:9" x14ac:dyDescent="0.25">
      <c r="A851">
        <v>850</v>
      </c>
      <c r="B851">
        <v>55.224949000000009</v>
      </c>
      <c r="C851">
        <v>6.6961029999999999</v>
      </c>
    </row>
    <row r="852" spans="1:9" x14ac:dyDescent="0.25">
      <c r="A852">
        <v>851</v>
      </c>
      <c r="B852">
        <v>55.224949000000009</v>
      </c>
      <c r="C852">
        <v>6.6961029999999999</v>
      </c>
      <c r="H852">
        <v>47.307071000000008</v>
      </c>
      <c r="I852">
        <v>4.958094</v>
      </c>
    </row>
    <row r="853" spans="1:9" x14ac:dyDescent="0.25">
      <c r="A853">
        <v>852</v>
      </c>
      <c r="B853">
        <v>55.224949000000009</v>
      </c>
      <c r="C853">
        <v>6.6961029999999999</v>
      </c>
      <c r="H853">
        <v>47.231655000000011</v>
      </c>
      <c r="I853">
        <v>4.9355690000000001</v>
      </c>
    </row>
    <row r="854" spans="1:9" x14ac:dyDescent="0.25">
      <c r="A854">
        <v>853</v>
      </c>
      <c r="B854">
        <v>55.224949000000009</v>
      </c>
      <c r="C854">
        <v>6.6961029999999999</v>
      </c>
      <c r="H854">
        <v>47.29470400000001</v>
      </c>
      <c r="I854">
        <v>4.931832</v>
      </c>
    </row>
    <row r="855" spans="1:9" x14ac:dyDescent="0.25">
      <c r="A855">
        <v>854</v>
      </c>
      <c r="B855">
        <v>55.224949000000009</v>
      </c>
      <c r="C855">
        <v>6.6961029999999999</v>
      </c>
      <c r="H855">
        <v>47.264705000000006</v>
      </c>
      <c r="I855">
        <v>4.901834</v>
      </c>
    </row>
    <row r="856" spans="1:9" x14ac:dyDescent="0.25">
      <c r="A856">
        <v>855</v>
      </c>
      <c r="B856">
        <v>55.241737000000008</v>
      </c>
      <c r="C856">
        <v>6.7088910000000004</v>
      </c>
      <c r="H856">
        <v>47.210445000000007</v>
      </c>
      <c r="I856">
        <v>4.924569</v>
      </c>
    </row>
    <row r="857" spans="1:9" x14ac:dyDescent="0.25">
      <c r="A857">
        <v>856</v>
      </c>
      <c r="B857">
        <v>55.26425900000001</v>
      </c>
      <c r="C857">
        <v>6.7184699999999999</v>
      </c>
      <c r="H857">
        <v>47.234707000000007</v>
      </c>
      <c r="I857">
        <v>4.9092539999999998</v>
      </c>
    </row>
    <row r="858" spans="1:9" x14ac:dyDescent="0.25">
      <c r="A858">
        <v>857</v>
      </c>
      <c r="B858">
        <v>55.24094800000001</v>
      </c>
      <c r="C858">
        <v>6.7331529999999997</v>
      </c>
      <c r="H858">
        <v>47.226337000000008</v>
      </c>
      <c r="I858">
        <v>4.9299900000000001</v>
      </c>
    </row>
    <row r="859" spans="1:9" x14ac:dyDescent="0.25">
      <c r="A859">
        <v>858</v>
      </c>
      <c r="B859">
        <v>55.219108000000013</v>
      </c>
      <c r="C859">
        <v>6.7195749999999999</v>
      </c>
      <c r="H859">
        <v>47.225811000000007</v>
      </c>
      <c r="I859">
        <v>4.9023599999999998</v>
      </c>
    </row>
    <row r="860" spans="1:9" x14ac:dyDescent="0.25">
      <c r="A860">
        <v>859</v>
      </c>
      <c r="B860">
        <v>55.22705400000001</v>
      </c>
      <c r="C860">
        <v>6.7317850000000004</v>
      </c>
      <c r="H860">
        <v>47.257179000000008</v>
      </c>
      <c r="I860">
        <v>4.8730460000000004</v>
      </c>
    </row>
    <row r="861" spans="1:9" x14ac:dyDescent="0.25">
      <c r="A861">
        <v>860</v>
      </c>
      <c r="B861">
        <v>55.266525000000009</v>
      </c>
      <c r="C861">
        <v>6.7466790000000003</v>
      </c>
      <c r="H861">
        <v>47.218868000000008</v>
      </c>
      <c r="I861">
        <v>4.9126219999999998</v>
      </c>
    </row>
    <row r="862" spans="1:9" x14ac:dyDescent="0.25">
      <c r="A862">
        <v>861</v>
      </c>
      <c r="B862">
        <v>55.224949000000009</v>
      </c>
      <c r="C862">
        <v>6.6961029999999999</v>
      </c>
      <c r="H862">
        <v>47.197918000000008</v>
      </c>
      <c r="I862">
        <v>4.8981490000000001</v>
      </c>
    </row>
    <row r="863" spans="1:9" x14ac:dyDescent="0.25">
      <c r="A863">
        <v>862</v>
      </c>
      <c r="D863">
        <v>64.307865000000007</v>
      </c>
      <c r="E863">
        <v>4.7734199999999998</v>
      </c>
      <c r="H863">
        <v>47.205810000000007</v>
      </c>
      <c r="I863">
        <v>4.9203060000000001</v>
      </c>
    </row>
    <row r="864" spans="1:9" x14ac:dyDescent="0.25">
      <c r="A864">
        <v>863</v>
      </c>
      <c r="D864">
        <v>64.249603000000008</v>
      </c>
      <c r="E864">
        <v>4.7287910000000002</v>
      </c>
      <c r="H864">
        <v>47.231968000000009</v>
      </c>
      <c r="I864">
        <v>4.9116749999999998</v>
      </c>
    </row>
    <row r="865" spans="1:9" x14ac:dyDescent="0.25">
      <c r="A865">
        <v>864</v>
      </c>
      <c r="D865">
        <v>64.328495000000004</v>
      </c>
      <c r="E865">
        <v>4.7581049999999996</v>
      </c>
      <c r="F865">
        <v>55.46319900000001</v>
      </c>
      <c r="G865">
        <v>6.7765190000000004</v>
      </c>
      <c r="H865">
        <v>47.307071000000008</v>
      </c>
      <c r="I865">
        <v>4.958094</v>
      </c>
    </row>
    <row r="866" spans="1:9" x14ac:dyDescent="0.25">
      <c r="A866">
        <v>865</v>
      </c>
      <c r="D866">
        <v>64.306972000000002</v>
      </c>
      <c r="E866">
        <v>4.746264</v>
      </c>
      <c r="F866">
        <v>55.514561000000008</v>
      </c>
      <c r="G866">
        <v>6.8130959999999998</v>
      </c>
    </row>
    <row r="867" spans="1:9" x14ac:dyDescent="0.25">
      <c r="A867">
        <v>866</v>
      </c>
      <c r="D867">
        <v>64.335811000000007</v>
      </c>
      <c r="E867">
        <v>4.7475269999999998</v>
      </c>
      <c r="F867">
        <v>55.497616000000008</v>
      </c>
      <c r="G867">
        <v>6.7662040000000001</v>
      </c>
    </row>
    <row r="868" spans="1:9" x14ac:dyDescent="0.25">
      <c r="A868">
        <v>867</v>
      </c>
      <c r="D868">
        <v>64.295287999999999</v>
      </c>
      <c r="E868">
        <v>4.741053</v>
      </c>
      <c r="F868">
        <v>55.460777000000007</v>
      </c>
      <c r="G868">
        <v>6.7900450000000001</v>
      </c>
    </row>
    <row r="869" spans="1:9" x14ac:dyDescent="0.25">
      <c r="A869">
        <v>868</v>
      </c>
      <c r="D869">
        <v>64.310287000000017</v>
      </c>
      <c r="E869">
        <v>4.7619999999999996</v>
      </c>
      <c r="F869">
        <v>55.503982000000008</v>
      </c>
      <c r="G869">
        <v>6.7724140000000004</v>
      </c>
    </row>
    <row r="870" spans="1:9" x14ac:dyDescent="0.25">
      <c r="A870">
        <v>869</v>
      </c>
      <c r="D870">
        <v>64.314079000000007</v>
      </c>
      <c r="E870">
        <v>4.7942609999999997</v>
      </c>
      <c r="F870">
        <v>55.44219600000001</v>
      </c>
      <c r="G870">
        <v>6.8263579999999999</v>
      </c>
    </row>
    <row r="871" spans="1:9" x14ac:dyDescent="0.25">
      <c r="A871">
        <v>870</v>
      </c>
      <c r="D871">
        <v>64.314861000000008</v>
      </c>
      <c r="E871">
        <v>4.787261</v>
      </c>
      <c r="F871">
        <v>55.453777000000009</v>
      </c>
      <c r="G871">
        <v>6.8343579999999999</v>
      </c>
    </row>
    <row r="872" spans="1:9" x14ac:dyDescent="0.25">
      <c r="A872">
        <v>871</v>
      </c>
      <c r="D872">
        <v>64.377544</v>
      </c>
      <c r="E872">
        <v>4.7562100000000003</v>
      </c>
      <c r="F872">
        <v>55.503513000000012</v>
      </c>
      <c r="G872">
        <v>6.8324639999999999</v>
      </c>
    </row>
    <row r="873" spans="1:9" x14ac:dyDescent="0.25">
      <c r="A873">
        <v>872</v>
      </c>
      <c r="D873">
        <v>64.380230000000012</v>
      </c>
      <c r="E873">
        <v>4.7804719999999996</v>
      </c>
      <c r="F873">
        <v>55.538509000000012</v>
      </c>
      <c r="G873">
        <v>6.8406209999999996</v>
      </c>
    </row>
    <row r="874" spans="1:9" x14ac:dyDescent="0.25">
      <c r="A874">
        <v>873</v>
      </c>
      <c r="D874">
        <v>64.375759000000016</v>
      </c>
      <c r="E874">
        <v>4.7647890000000004</v>
      </c>
      <c r="F874">
        <v>55.58334700000001</v>
      </c>
      <c r="G874">
        <v>6.8328319999999998</v>
      </c>
    </row>
    <row r="875" spans="1:9" x14ac:dyDescent="0.25">
      <c r="A875">
        <v>874</v>
      </c>
      <c r="D875">
        <v>64.471329000000011</v>
      </c>
      <c r="E875">
        <v>4.7553679999999998</v>
      </c>
      <c r="F875">
        <v>55.611664000000012</v>
      </c>
      <c r="G875">
        <v>6.809571</v>
      </c>
    </row>
    <row r="876" spans="1:9" x14ac:dyDescent="0.25">
      <c r="A876">
        <v>875</v>
      </c>
      <c r="D876">
        <v>64.307865000000007</v>
      </c>
      <c r="E876">
        <v>4.7734199999999998</v>
      </c>
      <c r="F876">
        <v>55.46319900000001</v>
      </c>
      <c r="G876">
        <v>6.7765190000000004</v>
      </c>
    </row>
    <row r="877" spans="1:9" x14ac:dyDescent="0.25">
      <c r="A877">
        <v>876</v>
      </c>
      <c r="D877">
        <v>64.307865000000007</v>
      </c>
      <c r="E877">
        <v>4.7734199999999998</v>
      </c>
    </row>
    <row r="878" spans="1:9" x14ac:dyDescent="0.25">
      <c r="A878">
        <v>877</v>
      </c>
    </row>
    <row r="879" spans="1:9" x14ac:dyDescent="0.25">
      <c r="A879">
        <v>878</v>
      </c>
    </row>
    <row r="880" spans="1:9" x14ac:dyDescent="0.25">
      <c r="A880">
        <v>879</v>
      </c>
      <c r="B880">
        <v>73.803368000000006</v>
      </c>
      <c r="C880">
        <v>6.581531</v>
      </c>
    </row>
    <row r="881" spans="1:9" x14ac:dyDescent="0.25">
      <c r="A881">
        <v>880</v>
      </c>
      <c r="B881">
        <v>73.801735000000008</v>
      </c>
      <c r="C881">
        <v>6.5759699999999999</v>
      </c>
    </row>
    <row r="882" spans="1:9" x14ac:dyDescent="0.25">
      <c r="A882">
        <v>881</v>
      </c>
      <c r="B882">
        <v>73.815204000000008</v>
      </c>
      <c r="C882">
        <v>6.5713270000000001</v>
      </c>
      <c r="H882">
        <v>65.030769000000006</v>
      </c>
      <c r="I882">
        <v>4.2915520000000003</v>
      </c>
    </row>
    <row r="883" spans="1:9" x14ac:dyDescent="0.25">
      <c r="A883">
        <v>882</v>
      </c>
      <c r="B883">
        <v>73.808266000000003</v>
      </c>
      <c r="C883">
        <v>6.5718360000000002</v>
      </c>
      <c r="H883">
        <v>65.078766000000002</v>
      </c>
      <c r="I883">
        <v>4.3227609999999999</v>
      </c>
    </row>
    <row r="884" spans="1:9" x14ac:dyDescent="0.25">
      <c r="A884">
        <v>883</v>
      </c>
      <c r="B884">
        <v>73.81510200000001</v>
      </c>
      <c r="C884">
        <v>6.5756129999999997</v>
      </c>
      <c r="H884">
        <v>65.100662</v>
      </c>
      <c r="I884">
        <v>4.3063399999999996</v>
      </c>
    </row>
    <row r="885" spans="1:9" x14ac:dyDescent="0.25">
      <c r="A885">
        <v>884</v>
      </c>
      <c r="B885">
        <v>73.834388000000004</v>
      </c>
      <c r="C885">
        <v>6.586684</v>
      </c>
      <c r="H885">
        <v>65.102505000000008</v>
      </c>
      <c r="I885">
        <v>4.2962879999999997</v>
      </c>
    </row>
    <row r="886" spans="1:9" x14ac:dyDescent="0.25">
      <c r="A886">
        <v>885</v>
      </c>
      <c r="B886">
        <v>73.792857000000012</v>
      </c>
      <c r="C886">
        <v>6.5926530000000003</v>
      </c>
      <c r="H886">
        <v>65.09650400000001</v>
      </c>
      <c r="I886">
        <v>4.3120240000000001</v>
      </c>
    </row>
    <row r="887" spans="1:9" x14ac:dyDescent="0.25">
      <c r="A887">
        <v>886</v>
      </c>
      <c r="B887">
        <v>73.773010000000014</v>
      </c>
      <c r="C887">
        <v>6.6019379999999996</v>
      </c>
      <c r="H887">
        <v>65.053772000000009</v>
      </c>
      <c r="I887">
        <v>4.2979200000000004</v>
      </c>
    </row>
    <row r="888" spans="1:9" x14ac:dyDescent="0.25">
      <c r="A888">
        <v>887</v>
      </c>
      <c r="B888">
        <v>73.758419000000004</v>
      </c>
      <c r="C888">
        <v>6.5934189999999999</v>
      </c>
      <c r="H888">
        <v>65.096927000000008</v>
      </c>
      <c r="I888">
        <v>4.3205499999999999</v>
      </c>
    </row>
    <row r="889" spans="1:9" x14ac:dyDescent="0.25">
      <c r="A889">
        <v>888</v>
      </c>
      <c r="B889">
        <v>73.777500000000003</v>
      </c>
      <c r="C889">
        <v>6.5632149999999996</v>
      </c>
      <c r="H889">
        <v>65.176079000000016</v>
      </c>
      <c r="I889">
        <v>4.2644479999999998</v>
      </c>
    </row>
    <row r="890" spans="1:9" x14ac:dyDescent="0.25">
      <c r="A890">
        <v>889</v>
      </c>
      <c r="B890">
        <v>73.76678600000001</v>
      </c>
      <c r="C890">
        <v>6.5810709999999997</v>
      </c>
      <c r="H890">
        <v>65.139717000000019</v>
      </c>
      <c r="I890">
        <v>4.2726050000000004</v>
      </c>
    </row>
    <row r="891" spans="1:9" x14ac:dyDescent="0.25">
      <c r="A891">
        <v>890</v>
      </c>
      <c r="B891">
        <v>73.824949000000004</v>
      </c>
      <c r="C891">
        <v>6.6169900000000004</v>
      </c>
      <c r="H891">
        <v>65.066349000000002</v>
      </c>
      <c r="I891">
        <v>4.3504959999999997</v>
      </c>
    </row>
    <row r="892" spans="1:9" x14ac:dyDescent="0.25">
      <c r="A892">
        <v>891</v>
      </c>
      <c r="F892">
        <v>73.497704000000013</v>
      </c>
      <c r="G892">
        <v>7.2161730000000004</v>
      </c>
      <c r="H892">
        <v>65.030769000000006</v>
      </c>
      <c r="I892">
        <v>4.2915520000000003</v>
      </c>
    </row>
    <row r="893" spans="1:9" x14ac:dyDescent="0.25">
      <c r="A893">
        <v>892</v>
      </c>
      <c r="F893">
        <v>73.413674</v>
      </c>
      <c r="G893">
        <v>7.2245920000000003</v>
      </c>
    </row>
    <row r="894" spans="1:9" x14ac:dyDescent="0.25">
      <c r="A894">
        <v>893</v>
      </c>
      <c r="F894">
        <v>73.403367000000003</v>
      </c>
      <c r="G894">
        <v>7.2167859999999999</v>
      </c>
    </row>
    <row r="895" spans="1:9" x14ac:dyDescent="0.25">
      <c r="A895">
        <v>894</v>
      </c>
      <c r="F895">
        <v>73.431582000000006</v>
      </c>
      <c r="G895">
        <v>7.2094899999999997</v>
      </c>
    </row>
    <row r="896" spans="1:9" x14ac:dyDescent="0.25">
      <c r="A896">
        <v>895</v>
      </c>
      <c r="D896">
        <v>83.116020000000006</v>
      </c>
      <c r="E896">
        <v>5.8069899999999999</v>
      </c>
      <c r="F896">
        <v>73.454184000000012</v>
      </c>
      <c r="G896">
        <v>7.2037240000000002</v>
      </c>
    </row>
    <row r="897" spans="1:9" x14ac:dyDescent="0.25">
      <c r="A897">
        <v>896</v>
      </c>
      <c r="D897">
        <v>83.040918000000005</v>
      </c>
      <c r="E897">
        <v>5.8918879999999998</v>
      </c>
      <c r="F897">
        <v>73.473673000000005</v>
      </c>
      <c r="G897">
        <v>7.2390819999999998</v>
      </c>
    </row>
    <row r="898" spans="1:9" x14ac:dyDescent="0.25">
      <c r="A898">
        <v>897</v>
      </c>
      <c r="D898">
        <v>83.052551000000008</v>
      </c>
      <c r="E898">
        <v>5.9054589999999996</v>
      </c>
      <c r="F898">
        <v>73.476276000000013</v>
      </c>
      <c r="G898">
        <v>7.2545400000000004</v>
      </c>
    </row>
    <row r="899" spans="1:9" x14ac:dyDescent="0.25">
      <c r="A899">
        <v>898</v>
      </c>
      <c r="D899">
        <v>83.042245000000008</v>
      </c>
      <c r="E899">
        <v>5.8980100000000002</v>
      </c>
      <c r="F899">
        <v>73.430153000000004</v>
      </c>
      <c r="G899">
        <v>7.2564799999999998</v>
      </c>
    </row>
    <row r="900" spans="1:9" x14ac:dyDescent="0.25">
      <c r="A900">
        <v>899</v>
      </c>
      <c r="D900">
        <v>83.06193900000001</v>
      </c>
      <c r="E900">
        <v>5.9074999999999998</v>
      </c>
      <c r="F900">
        <v>73.38000000000001</v>
      </c>
      <c r="G900">
        <v>7.2900510000000001</v>
      </c>
    </row>
    <row r="901" spans="1:9" x14ac:dyDescent="0.25">
      <c r="A901">
        <v>900</v>
      </c>
      <c r="D901">
        <v>83.058062000000007</v>
      </c>
      <c r="E901">
        <v>5.9015810000000002</v>
      </c>
      <c r="F901">
        <v>73.497704000000013</v>
      </c>
      <c r="G901">
        <v>7.2161730000000004</v>
      </c>
    </row>
    <row r="902" spans="1:9" x14ac:dyDescent="0.25">
      <c r="A902">
        <v>901</v>
      </c>
      <c r="D902">
        <v>83.074337000000014</v>
      </c>
      <c r="E902">
        <v>5.9088779999999996</v>
      </c>
      <c r="F902">
        <v>73.497704000000013</v>
      </c>
      <c r="G902">
        <v>7.2161730000000004</v>
      </c>
    </row>
    <row r="903" spans="1:9" x14ac:dyDescent="0.25">
      <c r="A903">
        <v>902</v>
      </c>
      <c r="D903">
        <v>83.053725000000014</v>
      </c>
      <c r="E903">
        <v>5.8964290000000004</v>
      </c>
    </row>
    <row r="904" spans="1:9" x14ac:dyDescent="0.25">
      <c r="A904">
        <v>903</v>
      </c>
      <c r="D904">
        <v>83.057141999999999</v>
      </c>
      <c r="E904">
        <v>5.8833169999999999</v>
      </c>
    </row>
    <row r="905" spans="1:9" x14ac:dyDescent="0.25">
      <c r="A905">
        <v>904</v>
      </c>
      <c r="D905">
        <v>83.116020000000006</v>
      </c>
      <c r="E905">
        <v>5.8069899999999999</v>
      </c>
    </row>
    <row r="906" spans="1:9" x14ac:dyDescent="0.25">
      <c r="A906">
        <v>905</v>
      </c>
    </row>
    <row r="907" spans="1:9" x14ac:dyDescent="0.25">
      <c r="A907">
        <v>906</v>
      </c>
      <c r="B907">
        <v>91.954694000000003</v>
      </c>
      <c r="C907">
        <v>7.5539290000000001</v>
      </c>
    </row>
    <row r="908" spans="1:9" x14ac:dyDescent="0.25">
      <c r="A908">
        <v>907</v>
      </c>
      <c r="B908">
        <v>91.944184000000007</v>
      </c>
      <c r="C908">
        <v>7.4829590000000001</v>
      </c>
    </row>
    <row r="909" spans="1:9" x14ac:dyDescent="0.25">
      <c r="A909">
        <v>908</v>
      </c>
      <c r="B909">
        <v>91.938010000000006</v>
      </c>
      <c r="C909">
        <v>7.4786729999999997</v>
      </c>
    </row>
    <row r="910" spans="1:9" x14ac:dyDescent="0.25">
      <c r="A910">
        <v>909</v>
      </c>
      <c r="B910">
        <v>91.914031000000008</v>
      </c>
      <c r="C910">
        <v>7.4917860000000003</v>
      </c>
    </row>
    <row r="911" spans="1:9" x14ac:dyDescent="0.25">
      <c r="A911">
        <v>910</v>
      </c>
      <c r="B911">
        <v>91.907806000000008</v>
      </c>
      <c r="C911">
        <v>7.5005610000000003</v>
      </c>
      <c r="H911">
        <v>84.752448000000015</v>
      </c>
      <c r="I911">
        <v>4.8957649999999999</v>
      </c>
    </row>
    <row r="912" spans="1:9" x14ac:dyDescent="0.25">
      <c r="A912">
        <v>911</v>
      </c>
      <c r="B912">
        <v>91.910358000000002</v>
      </c>
      <c r="C912">
        <v>7.5012249999999998</v>
      </c>
      <c r="H912">
        <v>84.782601</v>
      </c>
      <c r="I912">
        <v>4.8460210000000004</v>
      </c>
    </row>
    <row r="913" spans="1:9" x14ac:dyDescent="0.25">
      <c r="A913">
        <v>912</v>
      </c>
      <c r="B913">
        <v>91.914846000000011</v>
      </c>
      <c r="C913">
        <v>7.5051019999999999</v>
      </c>
      <c r="H913">
        <v>84.760459000000012</v>
      </c>
      <c r="I913">
        <v>4.8505099999999999</v>
      </c>
    </row>
    <row r="914" spans="1:9" x14ac:dyDescent="0.25">
      <c r="A914">
        <v>913</v>
      </c>
      <c r="B914">
        <v>91.922805000000011</v>
      </c>
      <c r="C914">
        <v>7.5031119999999998</v>
      </c>
      <c r="H914">
        <v>84.73648</v>
      </c>
      <c r="I914">
        <v>4.8410209999999996</v>
      </c>
    </row>
    <row r="915" spans="1:9" x14ac:dyDescent="0.25">
      <c r="A915">
        <v>914</v>
      </c>
      <c r="B915">
        <v>91.886071000000015</v>
      </c>
      <c r="C915">
        <v>7.543266</v>
      </c>
      <c r="H915">
        <v>84.723520000000008</v>
      </c>
      <c r="I915">
        <v>4.8218880000000004</v>
      </c>
    </row>
    <row r="916" spans="1:9" x14ac:dyDescent="0.25">
      <c r="A916">
        <v>915</v>
      </c>
      <c r="B916">
        <v>91.954694000000003</v>
      </c>
      <c r="C916">
        <v>7.5539290000000001</v>
      </c>
      <c r="H916">
        <v>84.704693000000006</v>
      </c>
      <c r="I916">
        <v>4.8647450000000001</v>
      </c>
    </row>
    <row r="917" spans="1:9" x14ac:dyDescent="0.25">
      <c r="A917">
        <v>916</v>
      </c>
      <c r="H917">
        <v>84.747296000000006</v>
      </c>
      <c r="I917">
        <v>4.8653570000000004</v>
      </c>
    </row>
    <row r="918" spans="1:9" x14ac:dyDescent="0.25">
      <c r="A918">
        <v>917</v>
      </c>
      <c r="F918">
        <v>91.482041000000009</v>
      </c>
      <c r="G918">
        <v>7.6366829999999997</v>
      </c>
      <c r="H918">
        <v>84.755714000000012</v>
      </c>
      <c r="I918">
        <v>4.8465809999999996</v>
      </c>
    </row>
    <row r="919" spans="1:9" x14ac:dyDescent="0.25">
      <c r="A919">
        <v>918</v>
      </c>
      <c r="F919">
        <v>91.528570999999999</v>
      </c>
      <c r="G919">
        <v>7.6003059999999998</v>
      </c>
      <c r="H919">
        <v>84.752448000000015</v>
      </c>
      <c r="I919">
        <v>4.8957649999999999</v>
      </c>
    </row>
    <row r="920" spans="1:9" x14ac:dyDescent="0.25">
      <c r="A920">
        <v>919</v>
      </c>
      <c r="F920">
        <v>91.525102000000004</v>
      </c>
      <c r="G920">
        <v>7.5964280000000004</v>
      </c>
    </row>
    <row r="921" spans="1:9" x14ac:dyDescent="0.25">
      <c r="A921">
        <v>920</v>
      </c>
      <c r="D921">
        <v>104.749593</v>
      </c>
      <c r="E921">
        <v>4.9854079999999996</v>
      </c>
      <c r="F921">
        <v>91.477552000000003</v>
      </c>
      <c r="G921">
        <v>7.6031630000000003</v>
      </c>
    </row>
    <row r="922" spans="1:9" x14ac:dyDescent="0.25">
      <c r="A922">
        <v>921</v>
      </c>
      <c r="D922">
        <v>104.826684</v>
      </c>
      <c r="E922">
        <v>4.9312240000000003</v>
      </c>
      <c r="F922">
        <v>91.495561000000009</v>
      </c>
      <c r="G922">
        <v>7.6140809999999997</v>
      </c>
    </row>
    <row r="923" spans="1:9" x14ac:dyDescent="0.25">
      <c r="A923">
        <v>922</v>
      </c>
      <c r="D923">
        <v>104.74423300000001</v>
      </c>
      <c r="E923">
        <v>4.9582649999999999</v>
      </c>
      <c r="F923">
        <v>91.492601000000008</v>
      </c>
      <c r="G923">
        <v>7.6382659999999998</v>
      </c>
    </row>
    <row r="924" spans="1:9" x14ac:dyDescent="0.25">
      <c r="A924">
        <v>923</v>
      </c>
      <c r="D924">
        <v>104.72224500000002</v>
      </c>
      <c r="E924">
        <v>4.9378060000000001</v>
      </c>
      <c r="F924">
        <v>91.468213000000006</v>
      </c>
      <c r="G924">
        <v>7.6082140000000003</v>
      </c>
    </row>
    <row r="925" spans="1:9" x14ac:dyDescent="0.25">
      <c r="A925">
        <v>924</v>
      </c>
      <c r="D925">
        <v>104.755662</v>
      </c>
      <c r="E925">
        <v>4.961786</v>
      </c>
      <c r="F925">
        <v>91.482041000000009</v>
      </c>
      <c r="G925">
        <v>7.6366829999999997</v>
      </c>
    </row>
    <row r="926" spans="1:9" x14ac:dyDescent="0.25">
      <c r="A926">
        <v>925</v>
      </c>
      <c r="D926">
        <v>104.79061200000001</v>
      </c>
      <c r="E926">
        <v>4.9641320000000002</v>
      </c>
      <c r="F926">
        <v>91.482041000000009</v>
      </c>
      <c r="G926">
        <v>7.6366829999999997</v>
      </c>
    </row>
    <row r="927" spans="1:9" x14ac:dyDescent="0.25">
      <c r="A927">
        <v>926</v>
      </c>
      <c r="D927">
        <v>104.80709200000001</v>
      </c>
      <c r="E927">
        <v>4.9800509999999996</v>
      </c>
    </row>
    <row r="928" spans="1:9" x14ac:dyDescent="0.25">
      <c r="A928">
        <v>927</v>
      </c>
      <c r="D928">
        <v>104.84821400000001</v>
      </c>
      <c r="E928">
        <v>4.9526529999999998</v>
      </c>
    </row>
    <row r="929" spans="1:9" x14ac:dyDescent="0.25">
      <c r="A929">
        <v>928</v>
      </c>
      <c r="D929">
        <v>104.88908500000001</v>
      </c>
      <c r="E929">
        <v>5.0009180000000004</v>
      </c>
    </row>
    <row r="930" spans="1:9" x14ac:dyDescent="0.25">
      <c r="A930">
        <v>929</v>
      </c>
      <c r="D930">
        <v>104.749593</v>
      </c>
      <c r="E930">
        <v>4.9854079999999996</v>
      </c>
    </row>
    <row r="931" spans="1:9" x14ac:dyDescent="0.25">
      <c r="A931">
        <v>930</v>
      </c>
      <c r="B931">
        <v>113.822293</v>
      </c>
      <c r="C931">
        <v>6.23454</v>
      </c>
    </row>
    <row r="932" spans="1:9" x14ac:dyDescent="0.25">
      <c r="A932">
        <v>931</v>
      </c>
      <c r="B932">
        <v>113.850663</v>
      </c>
      <c r="C932">
        <v>6.16153</v>
      </c>
    </row>
    <row r="933" spans="1:9" x14ac:dyDescent="0.25">
      <c r="A933">
        <v>932</v>
      </c>
      <c r="B933">
        <v>113.821324</v>
      </c>
      <c r="C933">
        <v>6.1742340000000002</v>
      </c>
    </row>
    <row r="934" spans="1:9" x14ac:dyDescent="0.25">
      <c r="A934">
        <v>933</v>
      </c>
      <c r="B934">
        <v>113.812398</v>
      </c>
      <c r="C934">
        <v>6.1880610000000003</v>
      </c>
    </row>
    <row r="935" spans="1:9" x14ac:dyDescent="0.25">
      <c r="A935">
        <v>934</v>
      </c>
      <c r="B935">
        <v>113.82755</v>
      </c>
      <c r="C935">
        <v>6.1815810000000004</v>
      </c>
    </row>
    <row r="936" spans="1:9" x14ac:dyDescent="0.25">
      <c r="A936">
        <v>935</v>
      </c>
      <c r="B936">
        <v>113.871633</v>
      </c>
      <c r="C936">
        <v>6.1639290000000004</v>
      </c>
      <c r="H936">
        <v>108.80806100000001</v>
      </c>
      <c r="I936">
        <v>3.742092</v>
      </c>
    </row>
    <row r="937" spans="1:9" x14ac:dyDescent="0.25">
      <c r="A937">
        <v>936</v>
      </c>
      <c r="B937">
        <v>113.853318</v>
      </c>
      <c r="C937">
        <v>6.1691839999999996</v>
      </c>
      <c r="H937">
        <v>108.80229700000001</v>
      </c>
      <c r="I937">
        <v>3.7293880000000001</v>
      </c>
    </row>
    <row r="938" spans="1:9" x14ac:dyDescent="0.25">
      <c r="A938">
        <v>937</v>
      </c>
      <c r="B938">
        <v>113.822293</v>
      </c>
      <c r="C938">
        <v>6.23454</v>
      </c>
      <c r="H938">
        <v>108.77413300000001</v>
      </c>
      <c r="I938">
        <v>3.724847</v>
      </c>
    </row>
    <row r="939" spans="1:9" x14ac:dyDescent="0.25">
      <c r="A939">
        <v>938</v>
      </c>
      <c r="B939">
        <v>113.822293</v>
      </c>
      <c r="C939">
        <v>6.23454</v>
      </c>
      <c r="F939">
        <v>113.70688700000001</v>
      </c>
      <c r="G939">
        <v>7.2094379999999996</v>
      </c>
      <c r="H939">
        <v>108.76204000000001</v>
      </c>
      <c r="I939">
        <v>3.7359179999999999</v>
      </c>
    </row>
    <row r="940" spans="1:9" x14ac:dyDescent="0.25">
      <c r="A940">
        <v>939</v>
      </c>
      <c r="F940">
        <v>113.70046000000001</v>
      </c>
      <c r="G940">
        <v>7.2104590000000002</v>
      </c>
      <c r="H940">
        <v>108.76938700000001</v>
      </c>
      <c r="I940">
        <v>3.754337</v>
      </c>
    </row>
    <row r="941" spans="1:9" x14ac:dyDescent="0.25">
      <c r="A941">
        <v>940</v>
      </c>
      <c r="F941">
        <v>113.73612300000001</v>
      </c>
      <c r="G941">
        <v>7.2093360000000004</v>
      </c>
      <c r="H941">
        <v>108.685765</v>
      </c>
      <c r="I941">
        <v>3.7771430000000001</v>
      </c>
    </row>
    <row r="942" spans="1:9" x14ac:dyDescent="0.25">
      <c r="A942">
        <v>941</v>
      </c>
      <c r="F942">
        <v>113.74061300000001</v>
      </c>
      <c r="G942">
        <v>7.1910720000000001</v>
      </c>
      <c r="H942">
        <v>108.68913400000001</v>
      </c>
      <c r="I942">
        <v>3.7817859999999999</v>
      </c>
    </row>
    <row r="943" spans="1:9" x14ac:dyDescent="0.25">
      <c r="A943">
        <v>942</v>
      </c>
      <c r="F943">
        <v>113.72005200000001</v>
      </c>
      <c r="G943">
        <v>7.2068370000000002</v>
      </c>
      <c r="H943">
        <v>108.667653</v>
      </c>
      <c r="I943">
        <v>3.8259690000000002</v>
      </c>
    </row>
    <row r="944" spans="1:9" x14ac:dyDescent="0.25">
      <c r="A944">
        <v>943</v>
      </c>
      <c r="F944">
        <v>113.748265</v>
      </c>
      <c r="G944">
        <v>7.2105100000000002</v>
      </c>
      <c r="H944">
        <v>108.80806100000001</v>
      </c>
      <c r="I944">
        <v>3.742092</v>
      </c>
    </row>
    <row r="945" spans="1:9" x14ac:dyDescent="0.25">
      <c r="A945">
        <v>944</v>
      </c>
      <c r="F945">
        <v>113.73719500000001</v>
      </c>
      <c r="G945">
        <v>7.2107140000000003</v>
      </c>
    </row>
    <row r="946" spans="1:9" x14ac:dyDescent="0.25">
      <c r="A946">
        <v>945</v>
      </c>
      <c r="F946">
        <v>113.80801100000001</v>
      </c>
      <c r="G946">
        <v>7.2135720000000001</v>
      </c>
    </row>
    <row r="947" spans="1:9" x14ac:dyDescent="0.25">
      <c r="A947">
        <v>946</v>
      </c>
      <c r="F947">
        <v>113.818521</v>
      </c>
      <c r="G947">
        <v>7.243214</v>
      </c>
    </row>
    <row r="948" spans="1:9" x14ac:dyDescent="0.25">
      <c r="A948">
        <v>947</v>
      </c>
      <c r="D948">
        <v>129.91903000000002</v>
      </c>
      <c r="E948">
        <v>3.88801</v>
      </c>
      <c r="F948">
        <v>113.70688700000001</v>
      </c>
      <c r="G948">
        <v>7.2094379999999996</v>
      </c>
    </row>
    <row r="949" spans="1:9" x14ac:dyDescent="0.25">
      <c r="A949">
        <v>948</v>
      </c>
      <c r="D949">
        <v>129.856122</v>
      </c>
      <c r="E949">
        <v>3.8678569999999999</v>
      </c>
    </row>
    <row r="950" spans="1:9" x14ac:dyDescent="0.25">
      <c r="A950">
        <v>949</v>
      </c>
      <c r="D950">
        <v>129.976224</v>
      </c>
      <c r="E950">
        <v>3.873929</v>
      </c>
    </row>
    <row r="951" spans="1:9" x14ac:dyDescent="0.25">
      <c r="A951">
        <v>950</v>
      </c>
      <c r="D951">
        <v>129.942193</v>
      </c>
      <c r="E951">
        <v>3.828265</v>
      </c>
    </row>
    <row r="952" spans="1:9" x14ac:dyDescent="0.25">
      <c r="A952">
        <v>951</v>
      </c>
      <c r="D952">
        <v>129.88816600000001</v>
      </c>
      <c r="E952">
        <v>3.83352</v>
      </c>
    </row>
    <row r="953" spans="1:9" x14ac:dyDescent="0.25">
      <c r="A953">
        <v>952</v>
      </c>
      <c r="D953">
        <v>129.94137700000002</v>
      </c>
      <c r="E953">
        <v>3.8509180000000001</v>
      </c>
    </row>
    <row r="954" spans="1:9" x14ac:dyDescent="0.25">
      <c r="A954">
        <v>953</v>
      </c>
      <c r="D954">
        <v>129.941789</v>
      </c>
      <c r="E954">
        <v>3.8660709999999998</v>
      </c>
    </row>
    <row r="955" spans="1:9" x14ac:dyDescent="0.25">
      <c r="A955">
        <v>954</v>
      </c>
      <c r="D955">
        <v>130.02805800000002</v>
      </c>
      <c r="E955">
        <v>3.8931119999999999</v>
      </c>
    </row>
    <row r="956" spans="1:9" x14ac:dyDescent="0.25">
      <c r="A956">
        <v>955</v>
      </c>
      <c r="B956">
        <v>136.320302</v>
      </c>
      <c r="C956">
        <v>5.5396429999999999</v>
      </c>
      <c r="D956">
        <v>129.91903000000002</v>
      </c>
      <c r="E956">
        <v>3.88801</v>
      </c>
    </row>
    <row r="957" spans="1:9" x14ac:dyDescent="0.25">
      <c r="A957">
        <v>956</v>
      </c>
      <c r="B957">
        <v>136.320302</v>
      </c>
      <c r="C957">
        <v>5.5396429999999999</v>
      </c>
    </row>
    <row r="958" spans="1:9" x14ac:dyDescent="0.25">
      <c r="A958">
        <v>957</v>
      </c>
      <c r="B958">
        <v>136.320302</v>
      </c>
      <c r="C958">
        <v>5.5396429999999999</v>
      </c>
    </row>
    <row r="959" spans="1:9" x14ac:dyDescent="0.25">
      <c r="A959">
        <v>958</v>
      </c>
      <c r="B959">
        <v>136.320302</v>
      </c>
      <c r="C959">
        <v>5.5396429999999999</v>
      </c>
      <c r="H959">
        <v>131.60749900000002</v>
      </c>
      <c r="I959">
        <v>2.59449</v>
      </c>
    </row>
    <row r="960" spans="1:9" x14ac:dyDescent="0.25">
      <c r="A960">
        <v>959</v>
      </c>
      <c r="B960">
        <v>136.320302</v>
      </c>
      <c r="C960">
        <v>5.5396429999999999</v>
      </c>
      <c r="H960">
        <v>131.64413200000001</v>
      </c>
      <c r="I960">
        <v>2.6125509999999998</v>
      </c>
    </row>
    <row r="961" spans="1:9" x14ac:dyDescent="0.25">
      <c r="A961">
        <v>960</v>
      </c>
      <c r="B961">
        <v>136.320302</v>
      </c>
      <c r="C961">
        <v>5.5396429999999999</v>
      </c>
      <c r="H961">
        <v>131.62428400000002</v>
      </c>
      <c r="I961">
        <v>2.5915309999999998</v>
      </c>
    </row>
    <row r="962" spans="1:9" x14ac:dyDescent="0.25">
      <c r="A962">
        <v>961</v>
      </c>
      <c r="B962">
        <v>136.320302</v>
      </c>
      <c r="C962">
        <v>5.5396429999999999</v>
      </c>
      <c r="F962">
        <v>135.32301100000001</v>
      </c>
      <c r="G962">
        <v>5.9664799999999998</v>
      </c>
      <c r="H962">
        <v>131.58785700000001</v>
      </c>
      <c r="I962">
        <v>2.6094390000000001</v>
      </c>
    </row>
    <row r="963" spans="1:9" x14ac:dyDescent="0.25">
      <c r="A963">
        <v>962</v>
      </c>
      <c r="F963">
        <v>135.33846800000001</v>
      </c>
      <c r="G963">
        <v>5.9666319999999997</v>
      </c>
      <c r="H963">
        <v>131.55576400000001</v>
      </c>
      <c r="I963">
        <v>2.627704</v>
      </c>
    </row>
    <row r="964" spans="1:9" x14ac:dyDescent="0.25">
      <c r="A964">
        <v>963</v>
      </c>
      <c r="F964">
        <v>135.28137700000002</v>
      </c>
      <c r="G964">
        <v>5.960102</v>
      </c>
      <c r="H964">
        <v>131.55035900000001</v>
      </c>
      <c r="I964">
        <v>2.6037240000000001</v>
      </c>
    </row>
    <row r="965" spans="1:9" x14ac:dyDescent="0.25">
      <c r="A965">
        <v>964</v>
      </c>
      <c r="F965">
        <v>135.32423900000001</v>
      </c>
      <c r="G965">
        <v>5.9829590000000001</v>
      </c>
      <c r="H965">
        <v>131.614644</v>
      </c>
      <c r="I965">
        <v>2.5759180000000002</v>
      </c>
    </row>
    <row r="966" spans="1:9" x14ac:dyDescent="0.25">
      <c r="A966">
        <v>965</v>
      </c>
      <c r="F966">
        <v>135.32423900000001</v>
      </c>
      <c r="G966">
        <v>5.9829590000000001</v>
      </c>
      <c r="H966">
        <v>131.60749900000002</v>
      </c>
      <c r="I966">
        <v>2.59449</v>
      </c>
    </row>
    <row r="967" spans="1:9" x14ac:dyDescent="0.25">
      <c r="A967">
        <v>966</v>
      </c>
      <c r="F967">
        <v>135.287397</v>
      </c>
      <c r="G967">
        <v>6.0109190000000003</v>
      </c>
    </row>
    <row r="968" spans="1:9" x14ac:dyDescent="0.25">
      <c r="A968">
        <v>967</v>
      </c>
      <c r="F968">
        <v>135.325559</v>
      </c>
      <c r="G968">
        <v>6.0081629999999997</v>
      </c>
    </row>
    <row r="969" spans="1:9" x14ac:dyDescent="0.25">
      <c r="A969">
        <v>968</v>
      </c>
      <c r="F969">
        <v>135.372907</v>
      </c>
      <c r="G969">
        <v>5.998367</v>
      </c>
    </row>
    <row r="970" spans="1:9" x14ac:dyDescent="0.25">
      <c r="A970">
        <v>969</v>
      </c>
      <c r="F970">
        <v>135.33846800000001</v>
      </c>
      <c r="G970">
        <v>5.9666319999999997</v>
      </c>
    </row>
    <row r="971" spans="1:9" x14ac:dyDescent="0.25">
      <c r="A971">
        <v>970</v>
      </c>
    </row>
    <row r="972" spans="1:9" x14ac:dyDescent="0.25">
      <c r="A972">
        <v>971</v>
      </c>
      <c r="D972">
        <v>162.389028</v>
      </c>
      <c r="E972">
        <v>5.874898</v>
      </c>
    </row>
    <row r="973" spans="1:9" x14ac:dyDescent="0.25">
      <c r="A973">
        <v>972</v>
      </c>
      <c r="D973">
        <v>162.389028</v>
      </c>
      <c r="E973">
        <v>5.874898</v>
      </c>
    </row>
    <row r="974" spans="1:9" x14ac:dyDescent="0.25">
      <c r="A974">
        <v>973</v>
      </c>
      <c r="D974">
        <v>162.27984499999999</v>
      </c>
      <c r="E974">
        <v>5.8596940000000002</v>
      </c>
    </row>
    <row r="975" spans="1:9" x14ac:dyDescent="0.25">
      <c r="A975">
        <v>974</v>
      </c>
      <c r="D975">
        <v>162.26571200000001</v>
      </c>
      <c r="E975">
        <v>5.8574999999999999</v>
      </c>
    </row>
    <row r="976" spans="1:9" x14ac:dyDescent="0.25">
      <c r="A976">
        <v>975</v>
      </c>
      <c r="D976">
        <v>162.302088</v>
      </c>
      <c r="E976">
        <v>5.8779079999999997</v>
      </c>
    </row>
    <row r="977" spans="1:9" x14ac:dyDescent="0.25">
      <c r="A977">
        <v>976</v>
      </c>
      <c r="B977">
        <v>167.11208699999997</v>
      </c>
      <c r="C977">
        <v>7.5619889999999996</v>
      </c>
      <c r="D977">
        <v>162.39254799999998</v>
      </c>
      <c r="E977">
        <v>5.9070410000000004</v>
      </c>
    </row>
    <row r="978" spans="1:9" x14ac:dyDescent="0.25">
      <c r="A978">
        <v>977</v>
      </c>
      <c r="B978">
        <v>167.13999799999999</v>
      </c>
      <c r="C978">
        <v>7.5598979999999996</v>
      </c>
      <c r="D978">
        <v>162.46468999999999</v>
      </c>
      <c r="E978">
        <v>5.8879590000000004</v>
      </c>
    </row>
    <row r="979" spans="1:9" x14ac:dyDescent="0.25">
      <c r="A979">
        <v>978</v>
      </c>
      <c r="B979">
        <v>167.090508</v>
      </c>
      <c r="C979">
        <v>7.5566329999999997</v>
      </c>
      <c r="D979">
        <v>162.389028</v>
      </c>
      <c r="E979">
        <v>5.874898</v>
      </c>
    </row>
    <row r="980" spans="1:9" x14ac:dyDescent="0.25">
      <c r="A980">
        <v>979</v>
      </c>
      <c r="B980">
        <v>167.11183399999999</v>
      </c>
      <c r="C980">
        <v>7.5534699999999999</v>
      </c>
    </row>
    <row r="981" spans="1:9" x14ac:dyDescent="0.25">
      <c r="A981">
        <v>980</v>
      </c>
      <c r="B981">
        <v>167.10219000000001</v>
      </c>
      <c r="C981">
        <v>7.5633160000000004</v>
      </c>
    </row>
    <row r="982" spans="1:9" x14ac:dyDescent="0.25">
      <c r="A982">
        <v>981</v>
      </c>
      <c r="B982">
        <v>167.1001</v>
      </c>
      <c r="C982">
        <v>7.5700510000000003</v>
      </c>
    </row>
    <row r="983" spans="1:9" x14ac:dyDescent="0.25">
      <c r="A983">
        <v>982</v>
      </c>
      <c r="B983">
        <v>167.02918099999999</v>
      </c>
      <c r="C983">
        <v>7.6652550000000002</v>
      </c>
    </row>
    <row r="984" spans="1:9" x14ac:dyDescent="0.25">
      <c r="A984">
        <v>983</v>
      </c>
      <c r="B984">
        <v>167.11208699999997</v>
      </c>
      <c r="C984">
        <v>7.5619889999999996</v>
      </c>
    </row>
    <row r="985" spans="1:9" x14ac:dyDescent="0.25">
      <c r="A985">
        <v>984</v>
      </c>
      <c r="F985">
        <v>167.43759899999998</v>
      </c>
      <c r="G985">
        <v>8.8868880000000008</v>
      </c>
      <c r="H985">
        <v>166.34652899999998</v>
      </c>
      <c r="I985">
        <v>4.8185719999999996</v>
      </c>
    </row>
    <row r="986" spans="1:9" x14ac:dyDescent="0.25">
      <c r="A986">
        <v>985</v>
      </c>
      <c r="F986">
        <v>167.44178199999999</v>
      </c>
      <c r="G986">
        <v>8.8848470000000006</v>
      </c>
      <c r="H986">
        <v>166.21805799999998</v>
      </c>
      <c r="I986">
        <v>4.7750510000000004</v>
      </c>
    </row>
    <row r="987" spans="1:9" x14ac:dyDescent="0.25">
      <c r="A987">
        <v>986</v>
      </c>
      <c r="F987">
        <v>167.429283</v>
      </c>
      <c r="G987">
        <v>8.8868880000000008</v>
      </c>
      <c r="H987">
        <v>166.13407899999999</v>
      </c>
      <c r="I987">
        <v>4.732602</v>
      </c>
    </row>
    <row r="988" spans="1:9" x14ac:dyDescent="0.25">
      <c r="A988">
        <v>987</v>
      </c>
      <c r="F988">
        <v>167.42964000000001</v>
      </c>
      <c r="G988">
        <v>8.8992850000000008</v>
      </c>
      <c r="H988">
        <v>166.16387399999999</v>
      </c>
      <c r="I988">
        <v>4.7213770000000004</v>
      </c>
    </row>
    <row r="989" spans="1:9" x14ac:dyDescent="0.25">
      <c r="A989">
        <v>988</v>
      </c>
      <c r="F989">
        <v>167.40163100000001</v>
      </c>
      <c r="G989">
        <v>8.8240809999999996</v>
      </c>
      <c r="H989">
        <v>166.15754899999999</v>
      </c>
      <c r="I989">
        <v>4.7692350000000001</v>
      </c>
    </row>
    <row r="990" spans="1:9" x14ac:dyDescent="0.25">
      <c r="A990">
        <v>989</v>
      </c>
      <c r="F990">
        <v>167.41167999999999</v>
      </c>
      <c r="G990">
        <v>8.9734180000000006</v>
      </c>
      <c r="H990">
        <v>166.210814</v>
      </c>
      <c r="I990">
        <v>4.7069390000000002</v>
      </c>
    </row>
    <row r="991" spans="1:9" x14ac:dyDescent="0.25">
      <c r="A991">
        <v>990</v>
      </c>
      <c r="F991">
        <v>167.391222</v>
      </c>
      <c r="G991">
        <v>8.9984190000000002</v>
      </c>
      <c r="H991">
        <v>166.34652899999998</v>
      </c>
      <c r="I991">
        <v>4.8185719999999996</v>
      </c>
    </row>
    <row r="992" spans="1:9" x14ac:dyDescent="0.25">
      <c r="A992">
        <v>991</v>
      </c>
      <c r="F992">
        <v>167.43759899999998</v>
      </c>
      <c r="G992">
        <v>8.8868880000000008</v>
      </c>
    </row>
    <row r="993" spans="1:9" x14ac:dyDescent="0.25">
      <c r="A993">
        <v>992</v>
      </c>
      <c r="D993">
        <v>186.20846799999998</v>
      </c>
      <c r="E993">
        <v>4.8510710000000001</v>
      </c>
    </row>
    <row r="994" spans="1:9" x14ac:dyDescent="0.25">
      <c r="A994">
        <v>993</v>
      </c>
      <c r="D994">
        <v>186.22994799999998</v>
      </c>
      <c r="E994">
        <v>4.8721940000000004</v>
      </c>
    </row>
    <row r="995" spans="1:9" x14ac:dyDescent="0.25">
      <c r="A995">
        <v>994</v>
      </c>
      <c r="D995">
        <v>186.19764899999998</v>
      </c>
      <c r="E995">
        <v>4.8478060000000003</v>
      </c>
    </row>
    <row r="996" spans="1:9" x14ac:dyDescent="0.25">
      <c r="A996">
        <v>995</v>
      </c>
      <c r="D996">
        <v>186.21622299999999</v>
      </c>
      <c r="E996">
        <v>4.8754080000000002</v>
      </c>
    </row>
    <row r="997" spans="1:9" x14ac:dyDescent="0.25">
      <c r="A997">
        <v>996</v>
      </c>
      <c r="D997">
        <v>186.21708899999999</v>
      </c>
      <c r="E997">
        <v>4.8544390000000002</v>
      </c>
    </row>
    <row r="998" spans="1:9" x14ac:dyDescent="0.25">
      <c r="A998">
        <v>997</v>
      </c>
      <c r="D998">
        <v>186.262091</v>
      </c>
      <c r="E998">
        <v>4.8719390000000002</v>
      </c>
    </row>
    <row r="999" spans="1:9" x14ac:dyDescent="0.25">
      <c r="A999">
        <v>998</v>
      </c>
      <c r="D999">
        <v>186.27239399999999</v>
      </c>
      <c r="E999">
        <v>4.8693879999999998</v>
      </c>
    </row>
    <row r="1000" spans="1:9" x14ac:dyDescent="0.25">
      <c r="A1000">
        <v>999</v>
      </c>
      <c r="B1000">
        <v>193.45290599999998</v>
      </c>
      <c r="C1000">
        <v>6.142347</v>
      </c>
      <c r="D1000">
        <v>186.37872099999998</v>
      </c>
      <c r="E1000">
        <v>4.8760709999999996</v>
      </c>
    </row>
    <row r="1001" spans="1:9" x14ac:dyDescent="0.25">
      <c r="A1001">
        <v>1000</v>
      </c>
      <c r="B1001">
        <v>193.45101799999998</v>
      </c>
      <c r="C1001">
        <v>6.1486229999999997</v>
      </c>
      <c r="D1001">
        <v>186.20846799999998</v>
      </c>
      <c r="E1001">
        <v>4.8510710000000001</v>
      </c>
    </row>
    <row r="1002" spans="1:9" x14ac:dyDescent="0.25">
      <c r="A1002">
        <v>1001</v>
      </c>
      <c r="B1002">
        <v>193.44851899999998</v>
      </c>
      <c r="C1002">
        <v>6.1437239999999997</v>
      </c>
    </row>
    <row r="1003" spans="1:9" x14ac:dyDescent="0.25">
      <c r="A1003">
        <v>1002</v>
      </c>
      <c r="B1003">
        <v>193.416067</v>
      </c>
      <c r="C1003">
        <v>6.1351529999999999</v>
      </c>
    </row>
    <row r="1004" spans="1:9" x14ac:dyDescent="0.25">
      <c r="A1004">
        <v>1003</v>
      </c>
      <c r="B1004">
        <v>193.45377199999999</v>
      </c>
      <c r="C1004">
        <v>6.1292859999999996</v>
      </c>
    </row>
    <row r="1005" spans="1:9" x14ac:dyDescent="0.25">
      <c r="A1005">
        <v>1004</v>
      </c>
      <c r="B1005">
        <v>193.39606699999999</v>
      </c>
      <c r="C1005">
        <v>6.1512250000000002</v>
      </c>
      <c r="H1005">
        <v>190.612089</v>
      </c>
      <c r="I1005">
        <v>3.043418</v>
      </c>
    </row>
    <row r="1006" spans="1:9" x14ac:dyDescent="0.25">
      <c r="A1006">
        <v>1005</v>
      </c>
      <c r="B1006">
        <v>193.45290599999998</v>
      </c>
      <c r="C1006">
        <v>6.142347</v>
      </c>
      <c r="H1006">
        <v>190.60933499999999</v>
      </c>
      <c r="I1006">
        <v>3.0689799999999998</v>
      </c>
    </row>
    <row r="1007" spans="1:9" x14ac:dyDescent="0.25">
      <c r="A1007">
        <v>1006</v>
      </c>
      <c r="B1007">
        <v>193.45290599999998</v>
      </c>
      <c r="C1007">
        <v>6.142347</v>
      </c>
      <c r="F1007">
        <v>193.53861799999999</v>
      </c>
      <c r="G1007">
        <v>7.0438270000000003</v>
      </c>
      <c r="H1007">
        <v>190.62040500000001</v>
      </c>
      <c r="I1007">
        <v>3.0744899999999999</v>
      </c>
    </row>
    <row r="1008" spans="1:9" x14ac:dyDescent="0.25">
      <c r="A1008">
        <v>1007</v>
      </c>
      <c r="F1008">
        <v>193.560812</v>
      </c>
      <c r="G1008">
        <v>7.0894890000000004</v>
      </c>
      <c r="H1008">
        <v>190.59678099999999</v>
      </c>
      <c r="I1008">
        <v>3.055561</v>
      </c>
    </row>
    <row r="1009" spans="1:9" x14ac:dyDescent="0.25">
      <c r="A1009">
        <v>1008</v>
      </c>
      <c r="F1009">
        <v>193.506067</v>
      </c>
      <c r="G1009">
        <v>7.1003579999999999</v>
      </c>
      <c r="H1009">
        <v>190.62157999999999</v>
      </c>
      <c r="I1009">
        <v>3.0011730000000001</v>
      </c>
    </row>
    <row r="1010" spans="1:9" x14ac:dyDescent="0.25">
      <c r="A1010">
        <v>1009</v>
      </c>
      <c r="F1010">
        <v>193.51662999999999</v>
      </c>
      <c r="G1010">
        <v>7.130153</v>
      </c>
      <c r="H1010">
        <v>190.65070900000001</v>
      </c>
      <c r="I1010">
        <v>2.9657140000000002</v>
      </c>
    </row>
    <row r="1011" spans="1:9" x14ac:dyDescent="0.25">
      <c r="A1011">
        <v>1010</v>
      </c>
      <c r="F1011">
        <v>193.50111999999999</v>
      </c>
      <c r="G1011">
        <v>7.1138260000000004</v>
      </c>
      <c r="H1011">
        <v>190.57341600000001</v>
      </c>
      <c r="I1011">
        <v>3.0264790000000001</v>
      </c>
    </row>
    <row r="1012" spans="1:9" x14ac:dyDescent="0.25">
      <c r="A1012">
        <v>1011</v>
      </c>
      <c r="F1012">
        <v>193.524283</v>
      </c>
      <c r="G1012">
        <v>7.1227039999999997</v>
      </c>
      <c r="H1012">
        <v>190.612089</v>
      </c>
      <c r="I1012">
        <v>3.043418</v>
      </c>
    </row>
    <row r="1013" spans="1:9" x14ac:dyDescent="0.25">
      <c r="A1013">
        <v>1012</v>
      </c>
      <c r="F1013">
        <v>193.569231</v>
      </c>
      <c r="G1013">
        <v>7.11</v>
      </c>
      <c r="H1013">
        <v>190.612089</v>
      </c>
      <c r="I1013">
        <v>3.043418</v>
      </c>
    </row>
    <row r="1014" spans="1:9" x14ac:dyDescent="0.25">
      <c r="A1014">
        <v>1013</v>
      </c>
      <c r="F1014">
        <v>193.53861799999999</v>
      </c>
      <c r="G1014">
        <v>7.0438270000000003</v>
      </c>
    </row>
    <row r="1015" spans="1:9" x14ac:dyDescent="0.25">
      <c r="A1015">
        <v>1014</v>
      </c>
      <c r="D1015">
        <v>210.78004999999999</v>
      </c>
      <c r="E1015">
        <v>4.7187239999999999</v>
      </c>
      <c r="F1015">
        <v>193.53861799999999</v>
      </c>
      <c r="G1015">
        <v>7.0438270000000003</v>
      </c>
    </row>
    <row r="1016" spans="1:9" x14ac:dyDescent="0.25">
      <c r="A1016">
        <v>1015</v>
      </c>
      <c r="D1016">
        <v>210.76764900000001</v>
      </c>
      <c r="E1016">
        <v>4.7020920000000004</v>
      </c>
    </row>
    <row r="1017" spans="1:9" x14ac:dyDescent="0.25">
      <c r="A1017">
        <v>1016</v>
      </c>
      <c r="D1017">
        <v>210.76688200000001</v>
      </c>
      <c r="E1017">
        <v>4.6709180000000003</v>
      </c>
    </row>
    <row r="1018" spans="1:9" x14ac:dyDescent="0.25">
      <c r="A1018">
        <v>1017</v>
      </c>
      <c r="D1018">
        <v>210.71811099999999</v>
      </c>
      <c r="E1018">
        <v>4.6349999999999998</v>
      </c>
    </row>
    <row r="1019" spans="1:9" x14ac:dyDescent="0.25">
      <c r="A1019">
        <v>1018</v>
      </c>
      <c r="D1019">
        <v>210.7526</v>
      </c>
      <c r="E1019">
        <v>4.6050509999999996</v>
      </c>
    </row>
    <row r="1020" spans="1:9" x14ac:dyDescent="0.25">
      <c r="A1020">
        <v>1019</v>
      </c>
      <c r="D1020">
        <v>210.73571199999998</v>
      </c>
      <c r="E1020">
        <v>4.6185200000000002</v>
      </c>
    </row>
    <row r="1021" spans="1:9" x14ac:dyDescent="0.25">
      <c r="A1021">
        <v>1020</v>
      </c>
      <c r="B1021">
        <v>216.347374</v>
      </c>
      <c r="C1021">
        <v>6.3772219999999997</v>
      </c>
      <c r="D1021">
        <v>210.78489500000001</v>
      </c>
      <c r="E1021">
        <v>4.623316</v>
      </c>
    </row>
    <row r="1022" spans="1:9" x14ac:dyDescent="0.25">
      <c r="A1022">
        <v>1021</v>
      </c>
      <c r="B1022">
        <v>216.34545399999999</v>
      </c>
      <c r="C1022">
        <v>6.3638890000000004</v>
      </c>
      <c r="D1022">
        <v>212.130808</v>
      </c>
      <c r="E1022">
        <v>4.5572720000000002</v>
      </c>
    </row>
    <row r="1023" spans="1:9" x14ac:dyDescent="0.25">
      <c r="A1023">
        <v>1022</v>
      </c>
      <c r="B1023">
        <v>216.331717</v>
      </c>
      <c r="C1023">
        <v>6.3732829999999998</v>
      </c>
      <c r="D1023">
        <v>210.78004999999999</v>
      </c>
      <c r="E1023">
        <v>4.7187239999999999</v>
      </c>
    </row>
    <row r="1024" spans="1:9" x14ac:dyDescent="0.25">
      <c r="A1024">
        <v>1023</v>
      </c>
      <c r="B1024">
        <v>216.31813099999999</v>
      </c>
      <c r="C1024">
        <v>6.3643429999999999</v>
      </c>
    </row>
    <row r="1025" spans="1:9" x14ac:dyDescent="0.25">
      <c r="A1025">
        <v>1024</v>
      </c>
      <c r="B1025">
        <v>216.347677</v>
      </c>
      <c r="C1025">
        <v>6.3968680000000004</v>
      </c>
    </row>
    <row r="1026" spans="1:9" x14ac:dyDescent="0.25">
      <c r="A1026">
        <v>1025</v>
      </c>
      <c r="B1026">
        <v>216.33702</v>
      </c>
      <c r="C1026">
        <v>6.3843940000000003</v>
      </c>
    </row>
    <row r="1027" spans="1:9" x14ac:dyDescent="0.25">
      <c r="A1027">
        <v>1026</v>
      </c>
      <c r="B1027">
        <v>216.347374</v>
      </c>
      <c r="C1027">
        <v>6.3772219999999997</v>
      </c>
    </row>
    <row r="1028" spans="1:9" x14ac:dyDescent="0.25">
      <c r="A1028">
        <v>1027</v>
      </c>
      <c r="B1028">
        <v>216.347374</v>
      </c>
      <c r="C1028">
        <v>6.3772219999999997</v>
      </c>
    </row>
    <row r="1029" spans="1:9" x14ac:dyDescent="0.25">
      <c r="A1029">
        <v>1028</v>
      </c>
      <c r="F1029">
        <v>216.99136300000001</v>
      </c>
      <c r="G1029">
        <v>7.8019189999999998</v>
      </c>
      <c r="H1029">
        <v>215.835858</v>
      </c>
      <c r="I1029">
        <v>4.0449999999999999</v>
      </c>
    </row>
    <row r="1030" spans="1:9" x14ac:dyDescent="0.25">
      <c r="A1030">
        <v>1029</v>
      </c>
      <c r="F1030">
        <v>217.02494899999999</v>
      </c>
      <c r="G1030">
        <v>7.7847470000000003</v>
      </c>
      <c r="H1030">
        <v>215.74166700000001</v>
      </c>
      <c r="I1030">
        <v>4.1620200000000001</v>
      </c>
    </row>
    <row r="1031" spans="1:9" x14ac:dyDescent="0.25">
      <c r="A1031">
        <v>1030</v>
      </c>
      <c r="F1031">
        <v>217.00070700000001</v>
      </c>
      <c r="G1031">
        <v>7.7779790000000002</v>
      </c>
      <c r="H1031">
        <v>215.69242399999999</v>
      </c>
      <c r="I1031">
        <v>4.188485</v>
      </c>
    </row>
    <row r="1032" spans="1:9" x14ac:dyDescent="0.25">
      <c r="A1032">
        <v>1031</v>
      </c>
      <c r="F1032">
        <v>216.99308099999999</v>
      </c>
      <c r="G1032">
        <v>7.7763629999999999</v>
      </c>
      <c r="H1032">
        <v>215.71701999999999</v>
      </c>
      <c r="I1032">
        <v>4.1674749999999996</v>
      </c>
    </row>
    <row r="1033" spans="1:9" x14ac:dyDescent="0.25">
      <c r="A1033">
        <v>1032</v>
      </c>
      <c r="F1033">
        <v>217.004242</v>
      </c>
      <c r="G1033">
        <v>7.8165659999999999</v>
      </c>
      <c r="H1033">
        <v>215.751161</v>
      </c>
      <c r="I1033">
        <v>4.1547470000000004</v>
      </c>
    </row>
    <row r="1034" spans="1:9" x14ac:dyDescent="0.25">
      <c r="A1034">
        <v>1033</v>
      </c>
      <c r="F1034">
        <v>216.968434</v>
      </c>
      <c r="G1034">
        <v>7.8509089999999997</v>
      </c>
      <c r="H1034">
        <v>215.73378700000001</v>
      </c>
      <c r="I1034">
        <v>4.1431820000000004</v>
      </c>
    </row>
    <row r="1035" spans="1:9" x14ac:dyDescent="0.25">
      <c r="A1035">
        <v>1034</v>
      </c>
      <c r="F1035">
        <v>216.91116199999999</v>
      </c>
      <c r="G1035">
        <v>7.8502520000000002</v>
      </c>
      <c r="H1035">
        <v>215.835858</v>
      </c>
      <c r="I1035">
        <v>4.0449999999999999</v>
      </c>
    </row>
    <row r="1036" spans="1:9" x14ac:dyDescent="0.25">
      <c r="A1036">
        <v>1035</v>
      </c>
      <c r="D1036">
        <v>232.17954499999999</v>
      </c>
      <c r="E1036">
        <v>5.3338380000000001</v>
      </c>
      <c r="F1036">
        <v>216.852677</v>
      </c>
      <c r="G1036">
        <v>7.8741409999999998</v>
      </c>
    </row>
    <row r="1037" spans="1:9" x14ac:dyDescent="0.25">
      <c r="A1037">
        <v>1036</v>
      </c>
      <c r="D1037">
        <v>232.16722199999998</v>
      </c>
      <c r="E1037">
        <v>5.3278280000000002</v>
      </c>
      <c r="F1037">
        <v>216.99136300000001</v>
      </c>
      <c r="G1037">
        <v>7.8019189999999998</v>
      </c>
    </row>
    <row r="1038" spans="1:9" x14ac:dyDescent="0.25">
      <c r="A1038">
        <v>1037</v>
      </c>
      <c r="D1038">
        <v>232.19085799999999</v>
      </c>
      <c r="E1038">
        <v>5.3387880000000001</v>
      </c>
    </row>
    <row r="1039" spans="1:9" x14ac:dyDescent="0.25">
      <c r="A1039">
        <v>1038</v>
      </c>
      <c r="D1039">
        <v>232.184191</v>
      </c>
      <c r="E1039">
        <v>5.3197979999999996</v>
      </c>
    </row>
    <row r="1040" spans="1:9" x14ac:dyDescent="0.25">
      <c r="A1040">
        <v>1039</v>
      </c>
      <c r="D1040">
        <v>232.18343199999998</v>
      </c>
      <c r="E1040">
        <v>5.3370709999999999</v>
      </c>
    </row>
    <row r="1041" spans="1:9" x14ac:dyDescent="0.25">
      <c r="A1041">
        <v>1040</v>
      </c>
      <c r="D1041">
        <v>232.16348299999999</v>
      </c>
      <c r="E1041">
        <v>5.3338890000000001</v>
      </c>
    </row>
    <row r="1042" spans="1:9" x14ac:dyDescent="0.25">
      <c r="A1042">
        <v>1041</v>
      </c>
      <c r="D1042">
        <v>232.17590799999999</v>
      </c>
      <c r="E1042">
        <v>5.3520200000000004</v>
      </c>
    </row>
    <row r="1043" spans="1:9" x14ac:dyDescent="0.25">
      <c r="A1043">
        <v>1042</v>
      </c>
      <c r="B1043">
        <v>238.70015000000001</v>
      </c>
      <c r="C1043">
        <v>6.930606</v>
      </c>
      <c r="D1043">
        <v>232.15848399999999</v>
      </c>
      <c r="E1043">
        <v>5.3139900000000004</v>
      </c>
    </row>
    <row r="1044" spans="1:9" x14ac:dyDescent="0.25">
      <c r="A1044">
        <v>1043</v>
      </c>
      <c r="B1044">
        <v>238.73429400000001</v>
      </c>
      <c r="C1044">
        <v>6.9089390000000002</v>
      </c>
      <c r="D1044">
        <v>232.18919099999999</v>
      </c>
      <c r="E1044">
        <v>5.3223229999999999</v>
      </c>
    </row>
    <row r="1045" spans="1:9" x14ac:dyDescent="0.25">
      <c r="A1045">
        <v>1044</v>
      </c>
      <c r="B1045">
        <v>238.72090800000001</v>
      </c>
      <c r="C1045">
        <v>6.9226260000000002</v>
      </c>
      <c r="D1045">
        <v>232.17954499999999</v>
      </c>
      <c r="E1045">
        <v>5.3338380000000001</v>
      </c>
    </row>
    <row r="1046" spans="1:9" x14ac:dyDescent="0.25">
      <c r="A1046">
        <v>1045</v>
      </c>
      <c r="B1046">
        <v>238.69298000000001</v>
      </c>
      <c r="C1046">
        <v>6.9053529999999999</v>
      </c>
    </row>
    <row r="1047" spans="1:9" x14ac:dyDescent="0.25">
      <c r="A1047">
        <v>1046</v>
      </c>
      <c r="B1047">
        <v>238.678282</v>
      </c>
      <c r="C1047">
        <v>6.924798</v>
      </c>
    </row>
    <row r="1048" spans="1:9" x14ac:dyDescent="0.25">
      <c r="A1048">
        <v>1047</v>
      </c>
      <c r="B1048">
        <v>238.69045299999999</v>
      </c>
      <c r="C1048">
        <v>6.9216660000000001</v>
      </c>
    </row>
    <row r="1049" spans="1:9" x14ac:dyDescent="0.25">
      <c r="A1049">
        <v>1048</v>
      </c>
      <c r="B1049">
        <v>238.66949299999999</v>
      </c>
      <c r="C1049">
        <v>6.9115149999999996</v>
      </c>
    </row>
    <row r="1050" spans="1:9" x14ac:dyDescent="0.25">
      <c r="A1050">
        <v>1049</v>
      </c>
      <c r="B1050">
        <v>238.687072</v>
      </c>
      <c r="C1050">
        <v>6.8747980000000002</v>
      </c>
    </row>
    <row r="1051" spans="1:9" x14ac:dyDescent="0.25">
      <c r="A1051">
        <v>1050</v>
      </c>
      <c r="B1051">
        <v>238.70015000000001</v>
      </c>
      <c r="C1051">
        <v>6.930606</v>
      </c>
      <c r="H1051">
        <v>236.99217099999998</v>
      </c>
      <c r="I1051">
        <v>3.85303</v>
      </c>
    </row>
    <row r="1052" spans="1:9" x14ac:dyDescent="0.25">
      <c r="A1052">
        <v>1051</v>
      </c>
      <c r="B1052">
        <v>238.70015000000001</v>
      </c>
      <c r="C1052">
        <v>6.930606</v>
      </c>
      <c r="H1052">
        <v>236.95343299999999</v>
      </c>
      <c r="I1052">
        <v>3.8336359999999998</v>
      </c>
    </row>
    <row r="1053" spans="1:9" x14ac:dyDescent="0.25">
      <c r="A1053">
        <v>1052</v>
      </c>
      <c r="F1053">
        <v>239.31525099999999</v>
      </c>
      <c r="G1053">
        <v>8.0273230000000009</v>
      </c>
      <c r="H1053">
        <v>236.99146300000001</v>
      </c>
      <c r="I1053">
        <v>3.8442419999999999</v>
      </c>
    </row>
    <row r="1054" spans="1:9" x14ac:dyDescent="0.25">
      <c r="A1054">
        <v>1053</v>
      </c>
      <c r="F1054">
        <v>239.36373399999999</v>
      </c>
      <c r="G1054">
        <v>8.0208069999999996</v>
      </c>
      <c r="H1054">
        <v>236.98196899999999</v>
      </c>
      <c r="I1054">
        <v>3.8681809999999999</v>
      </c>
    </row>
    <row r="1055" spans="1:9" x14ac:dyDescent="0.25">
      <c r="A1055">
        <v>1054</v>
      </c>
      <c r="F1055">
        <v>239.365859</v>
      </c>
      <c r="G1055">
        <v>8.0238379999999996</v>
      </c>
      <c r="H1055">
        <v>236.99085700000001</v>
      </c>
      <c r="I1055">
        <v>3.8634849999999998</v>
      </c>
    </row>
    <row r="1056" spans="1:9" x14ac:dyDescent="0.25">
      <c r="A1056">
        <v>1055</v>
      </c>
      <c r="F1056">
        <v>239.33393899999999</v>
      </c>
      <c r="G1056">
        <v>8.0545449999999992</v>
      </c>
      <c r="H1056">
        <v>236.97802999999999</v>
      </c>
      <c r="I1056">
        <v>3.8743430000000001</v>
      </c>
    </row>
    <row r="1057" spans="1:9" x14ac:dyDescent="0.25">
      <c r="A1057">
        <v>1056</v>
      </c>
      <c r="F1057">
        <v>239.36949200000001</v>
      </c>
      <c r="G1057">
        <v>8.0451519999999999</v>
      </c>
      <c r="H1057">
        <v>236.964696</v>
      </c>
      <c r="I1057">
        <v>3.864293</v>
      </c>
    </row>
    <row r="1058" spans="1:9" x14ac:dyDescent="0.25">
      <c r="A1058">
        <v>1057</v>
      </c>
      <c r="D1058">
        <v>254.15020200000001</v>
      </c>
      <c r="E1058">
        <v>4.7975750000000001</v>
      </c>
      <c r="F1058">
        <v>239.40120999999999</v>
      </c>
      <c r="G1058">
        <v>8.0536860000000008</v>
      </c>
      <c r="H1058">
        <v>236.90651400000002</v>
      </c>
      <c r="I1058">
        <v>3.8527269999999998</v>
      </c>
    </row>
    <row r="1059" spans="1:9" x14ac:dyDescent="0.25">
      <c r="A1059">
        <v>1058</v>
      </c>
      <c r="D1059">
        <v>254.153784</v>
      </c>
      <c r="E1059">
        <v>4.7410100000000002</v>
      </c>
      <c r="F1059">
        <v>239.40009900000001</v>
      </c>
      <c r="G1059">
        <v>8.0707070000000005</v>
      </c>
      <c r="H1059">
        <v>237.03802899999999</v>
      </c>
      <c r="I1059">
        <v>3.9085860000000001</v>
      </c>
    </row>
    <row r="1060" spans="1:9" x14ac:dyDescent="0.25">
      <c r="A1060">
        <v>1059</v>
      </c>
      <c r="D1060">
        <v>254.17237</v>
      </c>
      <c r="E1060">
        <v>4.7740400000000003</v>
      </c>
      <c r="F1060">
        <v>239.365252</v>
      </c>
      <c r="G1060">
        <v>8.0809090000000001</v>
      </c>
      <c r="H1060">
        <v>236.988484</v>
      </c>
      <c r="I1060">
        <v>3.8374239999999999</v>
      </c>
    </row>
    <row r="1061" spans="1:9" x14ac:dyDescent="0.25">
      <c r="A1061">
        <v>1060</v>
      </c>
      <c r="D1061">
        <v>254.14823000000001</v>
      </c>
      <c r="E1061">
        <v>4.7749490000000003</v>
      </c>
      <c r="F1061">
        <v>239.35919100000001</v>
      </c>
      <c r="G1061">
        <v>8.0830310000000001</v>
      </c>
    </row>
    <row r="1062" spans="1:9" x14ac:dyDescent="0.25">
      <c r="A1062">
        <v>1061</v>
      </c>
      <c r="D1062">
        <v>254.151869</v>
      </c>
      <c r="E1062">
        <v>4.7784849999999999</v>
      </c>
      <c r="F1062">
        <v>239.378331</v>
      </c>
      <c r="G1062">
        <v>8.0520709999999998</v>
      </c>
    </row>
    <row r="1063" spans="1:9" x14ac:dyDescent="0.25">
      <c r="A1063">
        <v>1062</v>
      </c>
      <c r="D1063">
        <v>254.138079</v>
      </c>
      <c r="E1063">
        <v>4.7483329999999997</v>
      </c>
      <c r="F1063">
        <v>239.31525099999999</v>
      </c>
      <c r="G1063">
        <v>8.0273230000000009</v>
      </c>
    </row>
    <row r="1064" spans="1:9" x14ac:dyDescent="0.25">
      <c r="A1064">
        <v>1063</v>
      </c>
      <c r="D1064">
        <v>254.14414099999999</v>
      </c>
      <c r="E1064">
        <v>4.7514139999999996</v>
      </c>
    </row>
    <row r="1065" spans="1:9" x14ac:dyDescent="0.25">
      <c r="A1065">
        <v>1064</v>
      </c>
      <c r="D1065">
        <v>254.16388599999999</v>
      </c>
      <c r="E1065">
        <v>4.7442419999999998</v>
      </c>
    </row>
    <row r="1066" spans="1:9" x14ac:dyDescent="0.25">
      <c r="A1066">
        <v>1065</v>
      </c>
      <c r="B1066">
        <v>260.29413899999997</v>
      </c>
      <c r="C1066">
        <v>6.3960600000000003</v>
      </c>
      <c r="D1066">
        <v>254.17222100000001</v>
      </c>
      <c r="E1066">
        <v>4.7384339999999998</v>
      </c>
    </row>
    <row r="1067" spans="1:9" x14ac:dyDescent="0.25">
      <c r="A1067">
        <v>1066</v>
      </c>
      <c r="B1067">
        <v>260.29413899999997</v>
      </c>
      <c r="C1067">
        <v>6.3960600000000003</v>
      </c>
      <c r="D1067">
        <v>254.183684</v>
      </c>
      <c r="E1067">
        <v>4.7112619999999996</v>
      </c>
    </row>
    <row r="1068" spans="1:9" x14ac:dyDescent="0.25">
      <c r="A1068">
        <v>1067</v>
      </c>
      <c r="B1068">
        <v>260.32999699999999</v>
      </c>
      <c r="C1068">
        <v>6.3948479999999996</v>
      </c>
      <c r="D1068">
        <v>254.29893799999999</v>
      </c>
      <c r="E1068">
        <v>4.7165660000000003</v>
      </c>
    </row>
    <row r="1069" spans="1:9" x14ac:dyDescent="0.25">
      <c r="A1069">
        <v>1068</v>
      </c>
      <c r="B1069">
        <v>260.33802700000001</v>
      </c>
      <c r="C1069">
        <v>6.377929</v>
      </c>
      <c r="D1069">
        <v>254.15020200000001</v>
      </c>
      <c r="E1069">
        <v>4.7975750000000001</v>
      </c>
    </row>
    <row r="1070" spans="1:9" x14ac:dyDescent="0.25">
      <c r="A1070">
        <v>1069</v>
      </c>
      <c r="B1070">
        <v>260.34570600000001</v>
      </c>
      <c r="C1070">
        <v>6.3836360000000001</v>
      </c>
    </row>
    <row r="1071" spans="1:9" x14ac:dyDescent="0.25">
      <c r="A1071">
        <v>1070</v>
      </c>
      <c r="B1071">
        <v>260.32601</v>
      </c>
      <c r="C1071">
        <v>6.3885860000000001</v>
      </c>
    </row>
    <row r="1072" spans="1:9" x14ac:dyDescent="0.25">
      <c r="A1072">
        <v>1071</v>
      </c>
      <c r="B1072">
        <v>260.31651599999998</v>
      </c>
      <c r="C1072">
        <v>6.3962630000000003</v>
      </c>
    </row>
    <row r="1073" spans="1:11" x14ac:dyDescent="0.25">
      <c r="A1073">
        <v>1072</v>
      </c>
      <c r="B1073">
        <v>260.36717099999998</v>
      </c>
      <c r="C1073">
        <v>6.4260099999999998</v>
      </c>
    </row>
    <row r="1074" spans="1:11" x14ac:dyDescent="0.25">
      <c r="A1074">
        <v>1073</v>
      </c>
      <c r="B1074">
        <v>260.33908700000001</v>
      </c>
      <c r="C1074">
        <v>6.4139900000000001</v>
      </c>
    </row>
    <row r="1075" spans="1:11" x14ac:dyDescent="0.25">
      <c r="A1075">
        <v>1074</v>
      </c>
      <c r="B1075">
        <v>260.384593</v>
      </c>
      <c r="C1075">
        <v>6.3876759999999999</v>
      </c>
    </row>
    <row r="1076" spans="1:11" x14ac:dyDescent="0.25">
      <c r="A1076">
        <v>1075</v>
      </c>
      <c r="B1076">
        <v>260.40939200000003</v>
      </c>
      <c r="C1076">
        <v>6.390555</v>
      </c>
      <c r="H1076">
        <v>258.12080600000002</v>
      </c>
      <c r="I1076">
        <v>3.6803539999999999</v>
      </c>
    </row>
    <row r="1077" spans="1:11" x14ac:dyDescent="0.25">
      <c r="A1077">
        <v>1076</v>
      </c>
      <c r="B1077">
        <v>260.450602</v>
      </c>
      <c r="C1077">
        <v>6.3819189999999999</v>
      </c>
      <c r="H1077">
        <v>258.09040299999998</v>
      </c>
      <c r="I1077">
        <v>3.605909</v>
      </c>
    </row>
    <row r="1078" spans="1:11" x14ac:dyDescent="0.25">
      <c r="A1078">
        <v>1077</v>
      </c>
      <c r="B1078">
        <v>260.29413899999997</v>
      </c>
      <c r="C1078">
        <v>6.3960600000000003</v>
      </c>
      <c r="H1078">
        <v>258.12641400000001</v>
      </c>
      <c r="I1078">
        <v>3.626465</v>
      </c>
    </row>
    <row r="1079" spans="1:11" x14ac:dyDescent="0.25">
      <c r="A1079">
        <v>1078</v>
      </c>
      <c r="F1079">
        <v>260.77540499999998</v>
      </c>
      <c r="G1079">
        <v>7.1841910000000002</v>
      </c>
      <c r="H1079">
        <v>258.10747400000002</v>
      </c>
      <c r="I1079">
        <v>3.6062120000000002</v>
      </c>
    </row>
    <row r="1080" spans="1:11" x14ac:dyDescent="0.25">
      <c r="A1080">
        <v>1079</v>
      </c>
      <c r="F1080">
        <v>260.77540499999998</v>
      </c>
      <c r="G1080">
        <v>7.1841910000000002</v>
      </c>
      <c r="H1080">
        <v>258.12080600000002</v>
      </c>
      <c r="I1080">
        <v>3.6803539999999999</v>
      </c>
      <c r="J1080">
        <v>235.65222</v>
      </c>
      <c r="K1080">
        <v>13.26707</v>
      </c>
    </row>
    <row r="1081" spans="1:11" x14ac:dyDescent="0.25">
      <c r="A1081">
        <v>1080</v>
      </c>
    </row>
    <row r="1082" spans="1:11" x14ac:dyDescent="0.25">
      <c r="A1082">
        <v>1081</v>
      </c>
    </row>
    <row r="1083" spans="1:11" x14ac:dyDescent="0.25">
      <c r="A1083">
        <v>1082</v>
      </c>
    </row>
    <row r="1084" spans="1:11" x14ac:dyDescent="0.25">
      <c r="A1084">
        <v>1083</v>
      </c>
    </row>
    <row r="1085" spans="1:11" x14ac:dyDescent="0.25">
      <c r="A1085">
        <v>1084</v>
      </c>
    </row>
    <row r="1086" spans="1:11" x14ac:dyDescent="0.25">
      <c r="A1086">
        <v>1085</v>
      </c>
    </row>
    <row r="1087" spans="1:11" x14ac:dyDescent="0.25">
      <c r="A1087">
        <v>1086</v>
      </c>
    </row>
    <row r="1088" spans="1:1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1" x14ac:dyDescent="0.25">
      <c r="A1105">
        <v>1104</v>
      </c>
    </row>
    <row r="1106" spans="1:11" x14ac:dyDescent="0.25">
      <c r="A1106">
        <v>1105</v>
      </c>
    </row>
    <row r="1107" spans="1:11" x14ac:dyDescent="0.25">
      <c r="A1107">
        <v>1106</v>
      </c>
    </row>
    <row r="1108" spans="1:11" x14ac:dyDescent="0.25">
      <c r="A1108">
        <v>1107</v>
      </c>
    </row>
    <row r="1109" spans="1:11" x14ac:dyDescent="0.25">
      <c r="A1109">
        <v>1108</v>
      </c>
    </row>
    <row r="1110" spans="1:11" x14ac:dyDescent="0.25">
      <c r="A1110">
        <v>1109</v>
      </c>
    </row>
    <row r="1111" spans="1:11" x14ac:dyDescent="0.25">
      <c r="A1111">
        <v>1110</v>
      </c>
    </row>
    <row r="1112" spans="1:11" x14ac:dyDescent="0.25">
      <c r="A1112">
        <v>1111</v>
      </c>
    </row>
    <row r="1113" spans="1:11" x14ac:dyDescent="0.25">
      <c r="A1113">
        <v>1112</v>
      </c>
      <c r="J1113">
        <v>235.69025099999999</v>
      </c>
      <c r="K1113">
        <v>13.343131</v>
      </c>
    </row>
    <row r="1114" spans="1:11" x14ac:dyDescent="0.25">
      <c r="A1114">
        <v>1113</v>
      </c>
      <c r="F1114">
        <v>257.88115900000003</v>
      </c>
      <c r="G1114">
        <v>5.2438380000000002</v>
      </c>
    </row>
    <row r="1115" spans="1:11" x14ac:dyDescent="0.25">
      <c r="A1115">
        <v>1114</v>
      </c>
      <c r="F1115">
        <v>257.88115900000003</v>
      </c>
      <c r="G1115">
        <v>5.2438380000000002</v>
      </c>
    </row>
    <row r="1116" spans="1:11" x14ac:dyDescent="0.25">
      <c r="A1116">
        <v>1115</v>
      </c>
      <c r="F1116">
        <v>257.92333100000002</v>
      </c>
      <c r="G1116">
        <v>5.2899989999999999</v>
      </c>
    </row>
    <row r="1117" spans="1:11" x14ac:dyDescent="0.25">
      <c r="A1117">
        <v>1116</v>
      </c>
      <c r="D1117">
        <v>246.972724</v>
      </c>
      <c r="E1117">
        <v>8.6328279999999999</v>
      </c>
      <c r="F1117">
        <v>257.92418900000001</v>
      </c>
      <c r="G1117">
        <v>5.2617669999999999</v>
      </c>
    </row>
    <row r="1118" spans="1:11" x14ac:dyDescent="0.25">
      <c r="A1118">
        <v>1117</v>
      </c>
      <c r="D1118">
        <v>246.99009999999998</v>
      </c>
      <c r="E1118">
        <v>8.6889389999999995</v>
      </c>
      <c r="F1118">
        <v>257.90797700000002</v>
      </c>
      <c r="G1118">
        <v>5.2316669999999998</v>
      </c>
    </row>
    <row r="1119" spans="1:11" x14ac:dyDescent="0.25">
      <c r="A1119">
        <v>1118</v>
      </c>
      <c r="D1119">
        <v>246.97005000000001</v>
      </c>
      <c r="E1119">
        <v>8.6740899999999996</v>
      </c>
      <c r="F1119">
        <v>257.88348300000001</v>
      </c>
      <c r="G1119">
        <v>5.2458580000000001</v>
      </c>
    </row>
    <row r="1120" spans="1:11" x14ac:dyDescent="0.25">
      <c r="A1120">
        <v>1119</v>
      </c>
      <c r="D1120">
        <v>246.94514699999999</v>
      </c>
      <c r="E1120">
        <v>8.6885359999999991</v>
      </c>
      <c r="F1120">
        <v>257.89585799999998</v>
      </c>
      <c r="G1120">
        <v>5.2302020000000002</v>
      </c>
    </row>
    <row r="1121" spans="1:9" x14ac:dyDescent="0.25">
      <c r="A1121">
        <v>1120</v>
      </c>
      <c r="D1121">
        <v>246.94297699999998</v>
      </c>
      <c r="E1121">
        <v>8.6693429999999996</v>
      </c>
      <c r="F1121">
        <v>257.90494799999999</v>
      </c>
      <c r="G1121">
        <v>5.2338380000000004</v>
      </c>
    </row>
    <row r="1122" spans="1:9" x14ac:dyDescent="0.25">
      <c r="A1122">
        <v>1121</v>
      </c>
      <c r="D1122">
        <v>246.949141</v>
      </c>
      <c r="E1122">
        <v>8.6547470000000004</v>
      </c>
      <c r="F1122">
        <v>257.868785</v>
      </c>
      <c r="G1122">
        <v>5.219697</v>
      </c>
    </row>
    <row r="1123" spans="1:9" x14ac:dyDescent="0.25">
      <c r="A1123">
        <v>1122</v>
      </c>
      <c r="D1123">
        <v>246.92883599999999</v>
      </c>
      <c r="E1123">
        <v>8.6858579999999996</v>
      </c>
      <c r="F1123">
        <v>257.89818100000002</v>
      </c>
      <c r="G1123">
        <v>5.2074749999999996</v>
      </c>
    </row>
    <row r="1124" spans="1:9" x14ac:dyDescent="0.25">
      <c r="A1124">
        <v>1123</v>
      </c>
      <c r="D1124">
        <v>246.90600799999999</v>
      </c>
      <c r="E1124">
        <v>8.6628779999999992</v>
      </c>
      <c r="F1124">
        <v>257.91858500000001</v>
      </c>
      <c r="G1124">
        <v>5.1891410000000002</v>
      </c>
    </row>
    <row r="1125" spans="1:9" x14ac:dyDescent="0.25">
      <c r="A1125">
        <v>1124</v>
      </c>
      <c r="D1125">
        <v>246.90100699999999</v>
      </c>
      <c r="E1125">
        <v>8.6410610000000005</v>
      </c>
      <c r="F1125">
        <v>257.94707</v>
      </c>
      <c r="G1125">
        <v>5.2044439999999996</v>
      </c>
    </row>
    <row r="1126" spans="1:9" x14ac:dyDescent="0.25">
      <c r="A1126">
        <v>1125</v>
      </c>
      <c r="D1126">
        <v>246.89802800000001</v>
      </c>
      <c r="E1126">
        <v>8.6532319999999991</v>
      </c>
      <c r="F1126">
        <v>257.97807999999998</v>
      </c>
      <c r="G1126">
        <v>5.2380810000000002</v>
      </c>
    </row>
    <row r="1127" spans="1:9" x14ac:dyDescent="0.25">
      <c r="A1127">
        <v>1126</v>
      </c>
      <c r="D1127">
        <v>246.88504699999999</v>
      </c>
      <c r="E1127">
        <v>8.6601009999999992</v>
      </c>
      <c r="F1127">
        <v>257.88115900000003</v>
      </c>
      <c r="G1127">
        <v>5.2438380000000002</v>
      </c>
    </row>
    <row r="1128" spans="1:9" x14ac:dyDescent="0.25">
      <c r="A1128">
        <v>1127</v>
      </c>
      <c r="D1128">
        <v>246.880202</v>
      </c>
      <c r="E1128">
        <v>8.6434850000000001</v>
      </c>
      <c r="F1128">
        <v>257.88115900000003</v>
      </c>
      <c r="G1128">
        <v>5.2438380000000002</v>
      </c>
    </row>
    <row r="1129" spans="1:9" x14ac:dyDescent="0.25">
      <c r="A1129">
        <v>1128</v>
      </c>
      <c r="D1129">
        <v>246.972724</v>
      </c>
      <c r="E1129">
        <v>8.6328279999999999</v>
      </c>
    </row>
    <row r="1130" spans="1:9" x14ac:dyDescent="0.25">
      <c r="A1130">
        <v>1129</v>
      </c>
      <c r="D1130">
        <v>246.972724</v>
      </c>
      <c r="E1130">
        <v>8.6328279999999999</v>
      </c>
    </row>
    <row r="1131" spans="1:9" x14ac:dyDescent="0.25">
      <c r="A1131">
        <v>1130</v>
      </c>
      <c r="B1131">
        <v>237.12358399999999</v>
      </c>
      <c r="C1131">
        <v>7.1897979999999997</v>
      </c>
    </row>
    <row r="1132" spans="1:9" x14ac:dyDescent="0.25">
      <c r="A1132">
        <v>1131</v>
      </c>
      <c r="B1132">
        <v>237.07686899999999</v>
      </c>
      <c r="C1132">
        <v>7.1938880000000003</v>
      </c>
    </row>
    <row r="1133" spans="1:9" x14ac:dyDescent="0.25">
      <c r="A1133">
        <v>1132</v>
      </c>
      <c r="B1133">
        <v>237.07252399999999</v>
      </c>
      <c r="C1133">
        <v>7.1530800000000001</v>
      </c>
    </row>
    <row r="1134" spans="1:9" x14ac:dyDescent="0.25">
      <c r="A1134">
        <v>1133</v>
      </c>
      <c r="B1134">
        <v>237.07712000000001</v>
      </c>
      <c r="C1134">
        <v>7.134849</v>
      </c>
      <c r="H1134">
        <v>245.92949199999998</v>
      </c>
      <c r="I1134">
        <v>9.1873229999999992</v>
      </c>
    </row>
    <row r="1135" spans="1:9" x14ac:dyDescent="0.25">
      <c r="A1135">
        <v>1134</v>
      </c>
      <c r="B1135">
        <v>237.082877</v>
      </c>
      <c r="C1135">
        <v>7.1660089999999999</v>
      </c>
      <c r="H1135">
        <v>245.92015000000001</v>
      </c>
      <c r="I1135">
        <v>9.2011109999999992</v>
      </c>
    </row>
    <row r="1136" spans="1:9" x14ac:dyDescent="0.25">
      <c r="A1136">
        <v>1135</v>
      </c>
      <c r="B1136">
        <v>237.072777</v>
      </c>
      <c r="C1136">
        <v>7.2090399999999999</v>
      </c>
      <c r="H1136">
        <v>245.96277499999999</v>
      </c>
      <c r="I1136">
        <v>9.2274740000000008</v>
      </c>
    </row>
    <row r="1137" spans="1:9" x14ac:dyDescent="0.25">
      <c r="A1137">
        <v>1136</v>
      </c>
      <c r="B1137">
        <v>237.03671500000002</v>
      </c>
      <c r="C1137">
        <v>7.2007070000000004</v>
      </c>
      <c r="H1137">
        <v>245.96080699999999</v>
      </c>
      <c r="I1137">
        <v>9.2395449999999997</v>
      </c>
    </row>
    <row r="1138" spans="1:9" x14ac:dyDescent="0.25">
      <c r="A1138">
        <v>1137</v>
      </c>
      <c r="B1138">
        <v>237.04676699999999</v>
      </c>
      <c r="C1138">
        <v>7.2113639999999997</v>
      </c>
      <c r="H1138">
        <v>245.92626100000001</v>
      </c>
      <c r="I1138">
        <v>9.2798990000000003</v>
      </c>
    </row>
    <row r="1139" spans="1:9" x14ac:dyDescent="0.25">
      <c r="A1139">
        <v>1138</v>
      </c>
      <c r="B1139">
        <v>237.04004900000001</v>
      </c>
      <c r="C1139">
        <v>7.1940400000000002</v>
      </c>
      <c r="H1139">
        <v>245.99413899999999</v>
      </c>
      <c r="I1139">
        <v>9.2442930000000008</v>
      </c>
    </row>
    <row r="1140" spans="1:9" x14ac:dyDescent="0.25">
      <c r="A1140">
        <v>1139</v>
      </c>
      <c r="B1140">
        <v>237.08247399999999</v>
      </c>
      <c r="C1140">
        <v>7.1804040000000002</v>
      </c>
      <c r="H1140">
        <v>245.985354</v>
      </c>
      <c r="I1140">
        <v>9.2262620000000002</v>
      </c>
    </row>
    <row r="1141" spans="1:9" x14ac:dyDescent="0.25">
      <c r="A1141">
        <v>1140</v>
      </c>
      <c r="B1141">
        <v>237.06949499999999</v>
      </c>
      <c r="C1141">
        <v>7.28505</v>
      </c>
      <c r="H1141">
        <v>245.96656300000001</v>
      </c>
      <c r="I1141">
        <v>9.2697470000000006</v>
      </c>
    </row>
    <row r="1142" spans="1:9" x14ac:dyDescent="0.25">
      <c r="A1142">
        <v>1141</v>
      </c>
      <c r="B1142">
        <v>237.12358399999999</v>
      </c>
      <c r="C1142">
        <v>7.1897979999999997</v>
      </c>
      <c r="H1142">
        <v>245.96403799999999</v>
      </c>
      <c r="I1142">
        <v>9.2101509999999998</v>
      </c>
    </row>
    <row r="1143" spans="1:9" x14ac:dyDescent="0.25">
      <c r="A1143">
        <v>1142</v>
      </c>
      <c r="B1143">
        <v>237.12358399999999</v>
      </c>
      <c r="C1143">
        <v>7.1897979999999997</v>
      </c>
      <c r="F1143">
        <v>237.91717</v>
      </c>
      <c r="G1143">
        <v>6.4893429999999999</v>
      </c>
      <c r="H1143">
        <v>245.96984699999999</v>
      </c>
      <c r="I1143">
        <v>9.1858070000000005</v>
      </c>
    </row>
    <row r="1144" spans="1:9" x14ac:dyDescent="0.25">
      <c r="A1144">
        <v>1143</v>
      </c>
      <c r="F1144">
        <v>237.93919099999999</v>
      </c>
      <c r="G1144">
        <v>6.4932319999999999</v>
      </c>
      <c r="H1144">
        <v>245.92949199999998</v>
      </c>
      <c r="I1144">
        <v>9.1873229999999992</v>
      </c>
    </row>
    <row r="1145" spans="1:9" x14ac:dyDescent="0.25">
      <c r="A1145">
        <v>1144</v>
      </c>
      <c r="F1145">
        <v>237.945706</v>
      </c>
      <c r="G1145">
        <v>6.4697979999999999</v>
      </c>
      <c r="H1145">
        <v>245.92949199999998</v>
      </c>
      <c r="I1145">
        <v>9.1873229999999992</v>
      </c>
    </row>
    <row r="1146" spans="1:9" x14ac:dyDescent="0.25">
      <c r="A1146">
        <v>1145</v>
      </c>
      <c r="F1146">
        <v>237.919341</v>
      </c>
      <c r="G1146">
        <v>6.5075250000000002</v>
      </c>
    </row>
    <row r="1147" spans="1:9" x14ac:dyDescent="0.25">
      <c r="A1147">
        <v>1146</v>
      </c>
      <c r="D1147">
        <v>224.90939399999999</v>
      </c>
      <c r="E1147">
        <v>8.7593429999999994</v>
      </c>
      <c r="F1147">
        <v>237.90096</v>
      </c>
      <c r="G1147">
        <v>6.4739890000000004</v>
      </c>
    </row>
    <row r="1148" spans="1:9" x14ac:dyDescent="0.25">
      <c r="A1148">
        <v>1147</v>
      </c>
      <c r="D1148">
        <v>224.885808</v>
      </c>
      <c r="E1148">
        <v>8.7659090000000006</v>
      </c>
      <c r="F1148">
        <v>237.86469499999998</v>
      </c>
      <c r="G1148">
        <v>6.4673230000000004</v>
      </c>
    </row>
    <row r="1149" spans="1:9" x14ac:dyDescent="0.25">
      <c r="A1149">
        <v>1148</v>
      </c>
      <c r="D1149">
        <v>224.95883699999999</v>
      </c>
      <c r="E1149">
        <v>8.7372219999999992</v>
      </c>
      <c r="F1149">
        <v>237.86540300000001</v>
      </c>
      <c r="G1149">
        <v>6.4646970000000001</v>
      </c>
    </row>
    <row r="1150" spans="1:9" x14ac:dyDescent="0.25">
      <c r="A1150">
        <v>1149</v>
      </c>
      <c r="D1150">
        <v>224.96186800000001</v>
      </c>
      <c r="E1150">
        <v>8.7440899999999999</v>
      </c>
      <c r="F1150">
        <v>237.837422</v>
      </c>
      <c r="G1150">
        <v>6.5001009999999999</v>
      </c>
    </row>
    <row r="1151" spans="1:9" x14ac:dyDescent="0.25">
      <c r="A1151">
        <v>1150</v>
      </c>
      <c r="D1151">
        <v>224.93110999999999</v>
      </c>
      <c r="E1151">
        <v>8.7962629999999997</v>
      </c>
      <c r="F1151">
        <v>237.79545300000001</v>
      </c>
      <c r="G1151">
        <v>6.4682829999999996</v>
      </c>
    </row>
    <row r="1152" spans="1:9" x14ac:dyDescent="0.25">
      <c r="A1152">
        <v>1151</v>
      </c>
      <c r="D1152">
        <v>224.92469700000001</v>
      </c>
      <c r="E1152">
        <v>8.7751009999999994</v>
      </c>
      <c r="F1152">
        <v>237.76121000000001</v>
      </c>
      <c r="G1152">
        <v>6.3989390000000004</v>
      </c>
    </row>
    <row r="1153" spans="1:9" x14ac:dyDescent="0.25">
      <c r="A1153">
        <v>1152</v>
      </c>
      <c r="D1153">
        <v>224.91499999999999</v>
      </c>
      <c r="E1153">
        <v>8.7811610000000009</v>
      </c>
      <c r="F1153">
        <v>237.91717</v>
      </c>
      <c r="G1153">
        <v>6.4893429999999999</v>
      </c>
    </row>
    <row r="1154" spans="1:9" x14ac:dyDescent="0.25">
      <c r="A1154">
        <v>1153</v>
      </c>
      <c r="D1154">
        <v>224.91752500000001</v>
      </c>
      <c r="E1154">
        <v>8.7933839999999996</v>
      </c>
    </row>
    <row r="1155" spans="1:9" x14ac:dyDescent="0.25">
      <c r="A1155">
        <v>1154</v>
      </c>
      <c r="D1155">
        <v>224.899495</v>
      </c>
      <c r="E1155">
        <v>8.7520199999999999</v>
      </c>
    </row>
    <row r="1156" spans="1:9" x14ac:dyDescent="0.25">
      <c r="A1156">
        <v>1155</v>
      </c>
      <c r="D1156">
        <v>224.90828199999999</v>
      </c>
      <c r="E1156">
        <v>8.7554540000000003</v>
      </c>
    </row>
    <row r="1157" spans="1:9" x14ac:dyDescent="0.25">
      <c r="A1157">
        <v>1156</v>
      </c>
      <c r="D1157">
        <v>224.90939399999999</v>
      </c>
      <c r="E1157">
        <v>8.7593429999999994</v>
      </c>
    </row>
    <row r="1158" spans="1:9" x14ac:dyDescent="0.25">
      <c r="A1158">
        <v>1157</v>
      </c>
      <c r="B1158">
        <v>217.517979</v>
      </c>
      <c r="C1158">
        <v>6.6608080000000003</v>
      </c>
      <c r="D1158">
        <v>224.90939399999999</v>
      </c>
      <c r="E1158">
        <v>8.7593429999999994</v>
      </c>
    </row>
    <row r="1159" spans="1:9" x14ac:dyDescent="0.25">
      <c r="A1159">
        <v>1158</v>
      </c>
      <c r="B1159">
        <v>217.47742399999998</v>
      </c>
      <c r="C1159">
        <v>6.6664640000000004</v>
      </c>
    </row>
    <row r="1160" spans="1:9" x14ac:dyDescent="0.25">
      <c r="A1160">
        <v>1159</v>
      </c>
      <c r="B1160">
        <v>217.51903999999999</v>
      </c>
      <c r="C1160">
        <v>6.6612119999999999</v>
      </c>
    </row>
    <row r="1161" spans="1:9" x14ac:dyDescent="0.25">
      <c r="A1161">
        <v>1160</v>
      </c>
      <c r="B1161">
        <v>217.53297900000001</v>
      </c>
      <c r="C1161">
        <v>6.6744950000000003</v>
      </c>
    </row>
    <row r="1162" spans="1:9" x14ac:dyDescent="0.25">
      <c r="A1162">
        <v>1161</v>
      </c>
      <c r="B1162">
        <v>217.50535299999999</v>
      </c>
      <c r="C1162">
        <v>6.6296460000000002</v>
      </c>
      <c r="H1162">
        <v>223.298686</v>
      </c>
      <c r="I1162">
        <v>9.5913629999999994</v>
      </c>
    </row>
    <row r="1163" spans="1:9" x14ac:dyDescent="0.25">
      <c r="A1163">
        <v>1162</v>
      </c>
      <c r="B1163">
        <v>217.50368699999999</v>
      </c>
      <c r="C1163">
        <v>6.66995</v>
      </c>
      <c r="H1163">
        <v>223.288434</v>
      </c>
      <c r="I1163">
        <v>9.5724739999999997</v>
      </c>
    </row>
    <row r="1164" spans="1:9" x14ac:dyDescent="0.25">
      <c r="A1164">
        <v>1163</v>
      </c>
      <c r="B1164">
        <v>217.47585799999999</v>
      </c>
      <c r="C1164">
        <v>6.6832820000000002</v>
      </c>
      <c r="H1164">
        <v>223.26924199999999</v>
      </c>
      <c r="I1164">
        <v>9.6036859999999997</v>
      </c>
    </row>
    <row r="1165" spans="1:9" x14ac:dyDescent="0.25">
      <c r="A1165">
        <v>1164</v>
      </c>
      <c r="B1165">
        <v>217.48302999999999</v>
      </c>
      <c r="C1165">
        <v>6.6329789999999997</v>
      </c>
      <c r="H1165">
        <v>223.292272</v>
      </c>
      <c r="I1165">
        <v>9.6209089999999993</v>
      </c>
    </row>
    <row r="1166" spans="1:9" x14ac:dyDescent="0.25">
      <c r="A1166">
        <v>1165</v>
      </c>
      <c r="B1166">
        <v>217.517979</v>
      </c>
      <c r="C1166">
        <v>6.6608080000000003</v>
      </c>
      <c r="H1166">
        <v>223.289241</v>
      </c>
      <c r="I1166">
        <v>9.6234339999999996</v>
      </c>
    </row>
    <row r="1167" spans="1:9" x14ac:dyDescent="0.25">
      <c r="A1167">
        <v>1166</v>
      </c>
      <c r="B1167">
        <v>217.517979</v>
      </c>
      <c r="C1167">
        <v>6.6608080000000003</v>
      </c>
      <c r="F1167">
        <v>218.83818199999999</v>
      </c>
      <c r="G1167">
        <v>6.2945460000000004</v>
      </c>
      <c r="H1167">
        <v>223.309595</v>
      </c>
      <c r="I1167">
        <v>9.6558069999999994</v>
      </c>
    </row>
    <row r="1168" spans="1:9" x14ac:dyDescent="0.25">
      <c r="A1168">
        <v>1167</v>
      </c>
      <c r="F1168">
        <v>218.82575700000001</v>
      </c>
      <c r="G1168">
        <v>6.2575250000000002</v>
      </c>
      <c r="H1168">
        <v>223.33818099999999</v>
      </c>
      <c r="I1168">
        <v>9.6469690000000003</v>
      </c>
    </row>
    <row r="1169" spans="1:9" x14ac:dyDescent="0.25">
      <c r="A1169">
        <v>1168</v>
      </c>
      <c r="F1169">
        <v>218.86510100000001</v>
      </c>
      <c r="G1169">
        <v>6.2667169999999999</v>
      </c>
      <c r="H1169">
        <v>223.289444</v>
      </c>
      <c r="I1169">
        <v>9.6140899999999991</v>
      </c>
    </row>
    <row r="1170" spans="1:9" x14ac:dyDescent="0.25">
      <c r="A1170">
        <v>1169</v>
      </c>
      <c r="F1170">
        <v>218.86227199999999</v>
      </c>
      <c r="G1170">
        <v>6.2185350000000001</v>
      </c>
      <c r="H1170">
        <v>223.298686</v>
      </c>
      <c r="I1170">
        <v>9.5913629999999994</v>
      </c>
    </row>
    <row r="1171" spans="1:9" x14ac:dyDescent="0.25">
      <c r="A1171">
        <v>1170</v>
      </c>
      <c r="D1171">
        <v>205.567396</v>
      </c>
      <c r="E1171">
        <v>8.6833679999999998</v>
      </c>
      <c r="F1171">
        <v>218.849797</v>
      </c>
      <c r="G1171">
        <v>6.2574750000000003</v>
      </c>
    </row>
    <row r="1172" spans="1:9" x14ac:dyDescent="0.25">
      <c r="A1172">
        <v>1171</v>
      </c>
      <c r="D1172">
        <v>205.56372299999998</v>
      </c>
      <c r="E1172">
        <v>8.6952040000000004</v>
      </c>
      <c r="F1172">
        <v>218.85555500000001</v>
      </c>
      <c r="G1172">
        <v>6.2960609999999999</v>
      </c>
    </row>
    <row r="1173" spans="1:9" x14ac:dyDescent="0.25">
      <c r="A1173">
        <v>1172</v>
      </c>
      <c r="D1173">
        <v>205.57785200000001</v>
      </c>
      <c r="E1173">
        <v>8.6962759999999992</v>
      </c>
      <c r="F1173">
        <v>218.92257599999999</v>
      </c>
      <c r="G1173">
        <v>6.246111</v>
      </c>
    </row>
    <row r="1174" spans="1:9" x14ac:dyDescent="0.25">
      <c r="A1174">
        <v>1173</v>
      </c>
      <c r="D1174">
        <v>205.547392</v>
      </c>
      <c r="E1174">
        <v>8.7291830000000008</v>
      </c>
      <c r="F1174">
        <v>218.83818199999999</v>
      </c>
      <c r="G1174">
        <v>6.2945460000000004</v>
      </c>
    </row>
    <row r="1175" spans="1:9" x14ac:dyDescent="0.25">
      <c r="A1175">
        <v>1174</v>
      </c>
      <c r="D1175">
        <v>205.55076</v>
      </c>
      <c r="E1175">
        <v>8.7155609999999992</v>
      </c>
    </row>
    <row r="1176" spans="1:9" x14ac:dyDescent="0.25">
      <c r="A1176">
        <v>1175</v>
      </c>
      <c r="D1176">
        <v>205.56</v>
      </c>
      <c r="E1176">
        <v>8.7171939999999992</v>
      </c>
    </row>
    <row r="1177" spans="1:9" x14ac:dyDescent="0.25">
      <c r="A1177">
        <v>1176</v>
      </c>
      <c r="D1177">
        <v>205.56279999999998</v>
      </c>
      <c r="E1177">
        <v>8.7068370000000002</v>
      </c>
    </row>
    <row r="1178" spans="1:9" x14ac:dyDescent="0.25">
      <c r="A1178">
        <v>1177</v>
      </c>
      <c r="D1178">
        <v>205.56193400000001</v>
      </c>
      <c r="E1178">
        <v>8.7132149999999999</v>
      </c>
    </row>
    <row r="1179" spans="1:9" x14ac:dyDescent="0.25">
      <c r="A1179">
        <v>1178</v>
      </c>
      <c r="B1179">
        <v>199.77698699999999</v>
      </c>
      <c r="C1179">
        <v>6.607704</v>
      </c>
      <c r="D1179">
        <v>205.60969399999999</v>
      </c>
      <c r="E1179">
        <v>8.6873470000000008</v>
      </c>
    </row>
    <row r="1180" spans="1:9" x14ac:dyDescent="0.25">
      <c r="A1180">
        <v>1179</v>
      </c>
      <c r="B1180">
        <v>199.80009699999999</v>
      </c>
      <c r="C1180">
        <v>6.6375510000000002</v>
      </c>
      <c r="D1180">
        <v>205.567396</v>
      </c>
      <c r="E1180">
        <v>8.6833679999999998</v>
      </c>
    </row>
    <row r="1181" spans="1:9" x14ac:dyDescent="0.25">
      <c r="A1181">
        <v>1180</v>
      </c>
      <c r="B1181">
        <v>199.74754899999999</v>
      </c>
      <c r="C1181">
        <v>6.6231119999999999</v>
      </c>
      <c r="D1181">
        <v>205.567396</v>
      </c>
      <c r="E1181">
        <v>8.6833679999999998</v>
      </c>
    </row>
    <row r="1182" spans="1:9" x14ac:dyDescent="0.25">
      <c r="A1182">
        <v>1181</v>
      </c>
      <c r="B1182">
        <v>199.783514</v>
      </c>
      <c r="C1182">
        <v>6.5965309999999997</v>
      </c>
    </row>
    <row r="1183" spans="1:9" x14ac:dyDescent="0.25">
      <c r="A1183">
        <v>1182</v>
      </c>
      <c r="B1183">
        <v>199.76566099999999</v>
      </c>
      <c r="C1183">
        <v>6.6168370000000003</v>
      </c>
    </row>
    <row r="1184" spans="1:9" x14ac:dyDescent="0.25">
      <c r="A1184">
        <v>1183</v>
      </c>
      <c r="B1184">
        <v>199.76550900000001</v>
      </c>
      <c r="C1184">
        <v>6.6162239999999999</v>
      </c>
    </row>
    <row r="1185" spans="1:9" x14ac:dyDescent="0.25">
      <c r="A1185">
        <v>1184</v>
      </c>
      <c r="B1185">
        <v>199.79984099999999</v>
      </c>
      <c r="C1185">
        <v>6.6174489999999997</v>
      </c>
      <c r="H1185">
        <v>202.12795499999999</v>
      </c>
      <c r="I1185">
        <v>9.5855099999999993</v>
      </c>
    </row>
    <row r="1186" spans="1:9" x14ac:dyDescent="0.25">
      <c r="A1186">
        <v>1185</v>
      </c>
      <c r="B1186">
        <v>199.801016</v>
      </c>
      <c r="C1186">
        <v>6.6519389999999996</v>
      </c>
      <c r="H1186">
        <v>202.045714</v>
      </c>
      <c r="I1186">
        <v>9.5228570000000001</v>
      </c>
    </row>
    <row r="1187" spans="1:9" x14ac:dyDescent="0.25">
      <c r="A1187">
        <v>1186</v>
      </c>
      <c r="B1187">
        <v>199.77698699999999</v>
      </c>
      <c r="C1187">
        <v>6.607704</v>
      </c>
      <c r="F1187">
        <v>200.333876</v>
      </c>
      <c r="G1187">
        <v>5.5698470000000002</v>
      </c>
      <c r="H1187">
        <v>202.05122599999999</v>
      </c>
      <c r="I1187">
        <v>9.5688270000000006</v>
      </c>
    </row>
    <row r="1188" spans="1:9" x14ac:dyDescent="0.25">
      <c r="A1188">
        <v>1187</v>
      </c>
      <c r="B1188">
        <v>199.77698699999999</v>
      </c>
      <c r="C1188">
        <v>6.607704</v>
      </c>
      <c r="F1188">
        <v>200.44581399999998</v>
      </c>
      <c r="G1188">
        <v>5.5656629999999998</v>
      </c>
      <c r="H1188">
        <v>202.072855</v>
      </c>
      <c r="I1188">
        <v>9.5497449999999997</v>
      </c>
    </row>
    <row r="1189" spans="1:9" x14ac:dyDescent="0.25">
      <c r="A1189">
        <v>1188</v>
      </c>
      <c r="F1189">
        <v>200.41709</v>
      </c>
      <c r="G1189">
        <v>5.5465809999999998</v>
      </c>
      <c r="H1189">
        <v>202.109026</v>
      </c>
      <c r="I1189">
        <v>9.5638769999999997</v>
      </c>
    </row>
    <row r="1190" spans="1:9" x14ac:dyDescent="0.25">
      <c r="A1190">
        <v>1189</v>
      </c>
      <c r="F1190">
        <v>200.398875</v>
      </c>
      <c r="G1190">
        <v>5.5420410000000002</v>
      </c>
      <c r="H1190">
        <v>202.17473799999999</v>
      </c>
      <c r="I1190">
        <v>9.5546939999999996</v>
      </c>
    </row>
    <row r="1191" spans="1:9" x14ac:dyDescent="0.25">
      <c r="A1191">
        <v>1190</v>
      </c>
      <c r="F1191">
        <v>200.392393</v>
      </c>
      <c r="G1191">
        <v>5.5418370000000001</v>
      </c>
      <c r="H1191">
        <v>202.17917799999998</v>
      </c>
      <c r="I1191">
        <v>9.5751530000000002</v>
      </c>
    </row>
    <row r="1192" spans="1:9" x14ac:dyDescent="0.25">
      <c r="A1192">
        <v>1191</v>
      </c>
      <c r="F1192">
        <v>200.384333</v>
      </c>
      <c r="G1192">
        <v>5.53653</v>
      </c>
      <c r="H1192">
        <v>202.121939</v>
      </c>
      <c r="I1192">
        <v>9.5643370000000001</v>
      </c>
    </row>
    <row r="1193" spans="1:9" x14ac:dyDescent="0.25">
      <c r="A1193">
        <v>1192</v>
      </c>
      <c r="F1193">
        <v>200.41688399999998</v>
      </c>
      <c r="G1193">
        <v>5.5203569999999997</v>
      </c>
      <c r="H1193">
        <v>202.12795499999999</v>
      </c>
      <c r="I1193">
        <v>9.5855099999999993</v>
      </c>
    </row>
    <row r="1194" spans="1:9" x14ac:dyDescent="0.25">
      <c r="A1194">
        <v>1193</v>
      </c>
      <c r="D1194">
        <v>184.51127099999999</v>
      </c>
      <c r="E1194">
        <v>8.1299489999999999</v>
      </c>
      <c r="F1194">
        <v>200.37173300000001</v>
      </c>
      <c r="G1194">
        <v>5.4797450000000003</v>
      </c>
      <c r="H1194">
        <v>202.12795499999999</v>
      </c>
      <c r="I1194">
        <v>9.5855099999999993</v>
      </c>
    </row>
    <row r="1195" spans="1:9" x14ac:dyDescent="0.25">
      <c r="A1195">
        <v>1194</v>
      </c>
      <c r="D1195">
        <v>184.529642</v>
      </c>
      <c r="E1195">
        <v>8.1160709999999998</v>
      </c>
      <c r="F1195">
        <v>200.333876</v>
      </c>
      <c r="G1195">
        <v>5.5698470000000002</v>
      </c>
    </row>
    <row r="1196" spans="1:9" x14ac:dyDescent="0.25">
      <c r="A1196">
        <v>1195</v>
      </c>
      <c r="D1196">
        <v>184.53081299999999</v>
      </c>
      <c r="E1196">
        <v>8.1466840000000005</v>
      </c>
      <c r="F1196">
        <v>200.333876</v>
      </c>
      <c r="G1196">
        <v>5.5698470000000002</v>
      </c>
    </row>
    <row r="1197" spans="1:9" x14ac:dyDescent="0.25">
      <c r="A1197">
        <v>1196</v>
      </c>
      <c r="D1197">
        <v>184.50821099999999</v>
      </c>
      <c r="E1197">
        <v>8.1572449999999996</v>
      </c>
    </row>
    <row r="1198" spans="1:9" x14ac:dyDescent="0.25">
      <c r="A1198">
        <v>1197</v>
      </c>
      <c r="D1198">
        <v>184.50642599999998</v>
      </c>
      <c r="E1198">
        <v>8.1413270000000004</v>
      </c>
    </row>
    <row r="1199" spans="1:9" x14ac:dyDescent="0.25">
      <c r="A1199">
        <v>1198</v>
      </c>
      <c r="D1199">
        <v>184.481425</v>
      </c>
      <c r="E1199">
        <v>8.1292860000000005</v>
      </c>
    </row>
    <row r="1200" spans="1:9" x14ac:dyDescent="0.25">
      <c r="A1200">
        <v>1199</v>
      </c>
      <c r="B1200">
        <v>178.54361699999998</v>
      </c>
      <c r="C1200">
        <v>5.7722959999999999</v>
      </c>
      <c r="D1200">
        <v>184.449434</v>
      </c>
      <c r="E1200">
        <v>8.1392349999999993</v>
      </c>
    </row>
    <row r="1201" spans="1:9" x14ac:dyDescent="0.25">
      <c r="A1201">
        <v>1200</v>
      </c>
      <c r="B1201">
        <v>178.55968899999999</v>
      </c>
      <c r="C1201">
        <v>5.7335710000000004</v>
      </c>
      <c r="D1201">
        <v>184.44178199999999</v>
      </c>
      <c r="E1201">
        <v>8.1413770000000003</v>
      </c>
    </row>
    <row r="1202" spans="1:9" x14ac:dyDescent="0.25">
      <c r="A1202">
        <v>1201</v>
      </c>
      <c r="B1202">
        <v>178.59259800000001</v>
      </c>
      <c r="C1202">
        <v>5.7655609999999999</v>
      </c>
      <c r="D1202">
        <v>184.51127099999999</v>
      </c>
      <c r="E1202">
        <v>8.1299489999999999</v>
      </c>
    </row>
    <row r="1203" spans="1:9" x14ac:dyDescent="0.25">
      <c r="A1203">
        <v>1202</v>
      </c>
      <c r="B1203">
        <v>178.56556</v>
      </c>
      <c r="C1203">
        <v>5.755204</v>
      </c>
    </row>
    <row r="1204" spans="1:9" x14ac:dyDescent="0.25">
      <c r="A1204">
        <v>1203</v>
      </c>
      <c r="B1204">
        <v>178.59657899999999</v>
      </c>
      <c r="C1204">
        <v>5.7860709999999997</v>
      </c>
    </row>
    <row r="1205" spans="1:9" x14ac:dyDescent="0.25">
      <c r="A1205">
        <v>1204</v>
      </c>
      <c r="B1205">
        <v>178.54474299999998</v>
      </c>
      <c r="C1205">
        <v>5.7680100000000003</v>
      </c>
    </row>
    <row r="1206" spans="1:9" x14ac:dyDescent="0.25">
      <c r="A1206">
        <v>1205</v>
      </c>
      <c r="B1206">
        <v>178.55106899999998</v>
      </c>
      <c r="C1206">
        <v>5.7708159999999999</v>
      </c>
    </row>
    <row r="1207" spans="1:9" x14ac:dyDescent="0.25">
      <c r="A1207">
        <v>1206</v>
      </c>
      <c r="B1207">
        <v>178.63270199999999</v>
      </c>
      <c r="C1207">
        <v>5.7286219999999997</v>
      </c>
    </row>
    <row r="1208" spans="1:9" x14ac:dyDescent="0.25">
      <c r="A1208">
        <v>1207</v>
      </c>
      <c r="B1208">
        <v>178.54361699999998</v>
      </c>
      <c r="C1208">
        <v>5.7722959999999999</v>
      </c>
      <c r="F1208">
        <v>178.85377299999999</v>
      </c>
      <c r="G1208">
        <v>4.6408160000000001</v>
      </c>
    </row>
    <row r="1209" spans="1:9" x14ac:dyDescent="0.25">
      <c r="A1209">
        <v>1208</v>
      </c>
      <c r="F1209">
        <v>178.995047</v>
      </c>
      <c r="G1209">
        <v>4.7526020000000004</v>
      </c>
      <c r="H1209">
        <v>178.793925</v>
      </c>
      <c r="I1209">
        <v>8.5885719999999992</v>
      </c>
    </row>
    <row r="1210" spans="1:9" x14ac:dyDescent="0.25">
      <c r="A1210">
        <v>1209</v>
      </c>
      <c r="F1210">
        <v>178.848669</v>
      </c>
      <c r="G1210">
        <v>4.6525509999999999</v>
      </c>
      <c r="H1210">
        <v>178.758263</v>
      </c>
      <c r="I1210">
        <v>8.6161740000000009</v>
      </c>
    </row>
    <row r="1211" spans="1:9" x14ac:dyDescent="0.25">
      <c r="A1211">
        <v>1210</v>
      </c>
      <c r="F1211">
        <v>178.85443699999999</v>
      </c>
      <c r="G1211">
        <v>4.6448470000000004</v>
      </c>
      <c r="H1211">
        <v>178.760355</v>
      </c>
      <c r="I1211">
        <v>8.6445919999999994</v>
      </c>
    </row>
    <row r="1212" spans="1:9" x14ac:dyDescent="0.25">
      <c r="A1212">
        <v>1211</v>
      </c>
      <c r="F1212">
        <v>178.85923199999999</v>
      </c>
      <c r="G1212">
        <v>4.6451019999999996</v>
      </c>
      <c r="H1212">
        <v>178.78229399999998</v>
      </c>
      <c r="I1212">
        <v>8.6709180000000003</v>
      </c>
    </row>
    <row r="1213" spans="1:9" x14ac:dyDescent="0.25">
      <c r="A1213">
        <v>1212</v>
      </c>
      <c r="F1213">
        <v>178.83576199999999</v>
      </c>
      <c r="G1213">
        <v>4.6185710000000002</v>
      </c>
      <c r="H1213">
        <v>178.82453899999999</v>
      </c>
      <c r="I1213">
        <v>8.6977550000000008</v>
      </c>
    </row>
    <row r="1214" spans="1:9" x14ac:dyDescent="0.25">
      <c r="A1214">
        <v>1213</v>
      </c>
      <c r="F1214">
        <v>178.85622000000001</v>
      </c>
      <c r="G1214">
        <v>4.6241329999999996</v>
      </c>
      <c r="H1214">
        <v>178.82295599999998</v>
      </c>
      <c r="I1214">
        <v>8.6995920000000009</v>
      </c>
    </row>
    <row r="1215" spans="1:9" x14ac:dyDescent="0.25">
      <c r="A1215">
        <v>1214</v>
      </c>
      <c r="F1215">
        <v>178.887652</v>
      </c>
      <c r="G1215">
        <v>4.5957140000000001</v>
      </c>
      <c r="H1215">
        <v>178.86096599999999</v>
      </c>
      <c r="I1215">
        <v>8.7410200000000007</v>
      </c>
    </row>
    <row r="1216" spans="1:9" x14ac:dyDescent="0.25">
      <c r="A1216">
        <v>1215</v>
      </c>
      <c r="F1216">
        <v>178.88453699999999</v>
      </c>
      <c r="G1216">
        <v>4.5680100000000001</v>
      </c>
      <c r="H1216">
        <v>178.881067</v>
      </c>
      <c r="I1216">
        <v>8.7052040000000002</v>
      </c>
    </row>
    <row r="1217" spans="1:9" x14ac:dyDescent="0.25">
      <c r="A1217">
        <v>1216</v>
      </c>
      <c r="F1217">
        <v>178.85377299999999</v>
      </c>
      <c r="G1217">
        <v>4.6408160000000001</v>
      </c>
      <c r="H1217">
        <v>178.793925</v>
      </c>
      <c r="I1217">
        <v>8.5885719999999992</v>
      </c>
    </row>
    <row r="1218" spans="1:9" x14ac:dyDescent="0.25">
      <c r="A1218">
        <v>1217</v>
      </c>
      <c r="D1218">
        <v>161.88907799999998</v>
      </c>
      <c r="E1218">
        <v>8.1849489999999996</v>
      </c>
    </row>
    <row r="1219" spans="1:9" x14ac:dyDescent="0.25">
      <c r="A1219">
        <v>1218</v>
      </c>
      <c r="D1219">
        <v>161.91014999999999</v>
      </c>
      <c r="E1219">
        <v>8.2438260000000003</v>
      </c>
    </row>
    <row r="1220" spans="1:9" x14ac:dyDescent="0.25">
      <c r="A1220">
        <v>1219</v>
      </c>
      <c r="D1220">
        <v>161.91555799999998</v>
      </c>
      <c r="E1220">
        <v>8.2281639999999996</v>
      </c>
    </row>
    <row r="1221" spans="1:9" x14ac:dyDescent="0.25">
      <c r="A1221">
        <v>1220</v>
      </c>
      <c r="D1221">
        <v>161.93867</v>
      </c>
      <c r="E1221">
        <v>8.2098980000000008</v>
      </c>
    </row>
    <row r="1222" spans="1:9" x14ac:dyDescent="0.25">
      <c r="A1222">
        <v>1221</v>
      </c>
      <c r="D1222">
        <v>161.962548</v>
      </c>
      <c r="E1222">
        <v>8.2072450000000003</v>
      </c>
    </row>
    <row r="1223" spans="1:9" x14ac:dyDescent="0.25">
      <c r="A1223">
        <v>1222</v>
      </c>
      <c r="D1223">
        <v>161.887395</v>
      </c>
      <c r="E1223">
        <v>8.1908670000000008</v>
      </c>
    </row>
    <row r="1224" spans="1:9" x14ac:dyDescent="0.25">
      <c r="A1224">
        <v>1223</v>
      </c>
      <c r="B1224">
        <v>157.04703699999999</v>
      </c>
      <c r="C1224">
        <v>6.7159190000000004</v>
      </c>
      <c r="D1224">
        <v>161.88362000000001</v>
      </c>
      <c r="E1224">
        <v>8.1685199999999991</v>
      </c>
    </row>
    <row r="1225" spans="1:9" x14ac:dyDescent="0.25">
      <c r="A1225">
        <v>1224</v>
      </c>
      <c r="B1225">
        <v>156.91606899999999</v>
      </c>
      <c r="C1225">
        <v>6.739592</v>
      </c>
      <c r="D1225">
        <v>161.88907799999998</v>
      </c>
      <c r="E1225">
        <v>8.1849489999999996</v>
      </c>
    </row>
    <row r="1226" spans="1:9" x14ac:dyDescent="0.25">
      <c r="A1226">
        <v>1225</v>
      </c>
      <c r="B1226">
        <v>156.93326199999998</v>
      </c>
      <c r="C1226">
        <v>6.7128569999999996</v>
      </c>
    </row>
    <row r="1227" spans="1:9" x14ac:dyDescent="0.25">
      <c r="A1227">
        <v>1226</v>
      </c>
      <c r="B1227">
        <v>157.04025200000001</v>
      </c>
      <c r="C1227">
        <v>6.718674</v>
      </c>
    </row>
    <row r="1228" spans="1:9" x14ac:dyDescent="0.25">
      <c r="A1228">
        <v>1227</v>
      </c>
      <c r="B1228">
        <v>156.95657799999998</v>
      </c>
      <c r="C1228">
        <v>6.7115809999999998</v>
      </c>
    </row>
    <row r="1229" spans="1:9" x14ac:dyDescent="0.25">
      <c r="A1229">
        <v>1228</v>
      </c>
      <c r="B1229">
        <v>157.08489499999999</v>
      </c>
      <c r="C1229">
        <v>6.6658160000000004</v>
      </c>
    </row>
    <row r="1230" spans="1:9" x14ac:dyDescent="0.25">
      <c r="A1230">
        <v>1229</v>
      </c>
      <c r="B1230">
        <v>157.04703699999999</v>
      </c>
      <c r="C1230">
        <v>6.7159190000000004</v>
      </c>
    </row>
    <row r="1231" spans="1:9" x14ac:dyDescent="0.25">
      <c r="A1231">
        <v>1230</v>
      </c>
      <c r="B1231">
        <v>157.04703699999999</v>
      </c>
      <c r="C1231">
        <v>6.7159190000000004</v>
      </c>
      <c r="H1231">
        <v>157.45637399999998</v>
      </c>
      <c r="I1231">
        <v>10.025663</v>
      </c>
    </row>
    <row r="1232" spans="1:9" x14ac:dyDescent="0.25">
      <c r="A1232">
        <v>1231</v>
      </c>
      <c r="F1232">
        <v>156.55811</v>
      </c>
      <c r="G1232">
        <v>6.0806120000000004</v>
      </c>
      <c r="H1232">
        <v>157.478568</v>
      </c>
      <c r="I1232">
        <v>10.04454</v>
      </c>
    </row>
    <row r="1233" spans="1:9" x14ac:dyDescent="0.25">
      <c r="A1233">
        <v>1232</v>
      </c>
      <c r="F1233">
        <v>156.57254899999998</v>
      </c>
      <c r="G1233">
        <v>6.064235</v>
      </c>
      <c r="H1233">
        <v>157.45969099999999</v>
      </c>
      <c r="I1233">
        <v>10.060511</v>
      </c>
    </row>
    <row r="1234" spans="1:9" x14ac:dyDescent="0.25">
      <c r="A1234">
        <v>1233</v>
      </c>
      <c r="F1234">
        <v>156.53219100000001</v>
      </c>
      <c r="G1234">
        <v>6.0690819999999999</v>
      </c>
      <c r="H1234">
        <v>157.43535399999999</v>
      </c>
      <c r="I1234">
        <v>10.061173</v>
      </c>
    </row>
    <row r="1235" spans="1:9" x14ac:dyDescent="0.25">
      <c r="A1235">
        <v>1234</v>
      </c>
      <c r="F1235">
        <v>156.51045599999998</v>
      </c>
      <c r="G1235">
        <v>6.0639279999999998</v>
      </c>
      <c r="H1235">
        <v>157.45652699999999</v>
      </c>
      <c r="I1235">
        <v>10.051939000000001</v>
      </c>
    </row>
    <row r="1236" spans="1:9" x14ac:dyDescent="0.25">
      <c r="A1236">
        <v>1235</v>
      </c>
      <c r="F1236">
        <v>156.47239500000001</v>
      </c>
      <c r="G1236">
        <v>6.0565300000000004</v>
      </c>
      <c r="H1236">
        <v>157.468671</v>
      </c>
      <c r="I1236">
        <v>10.063929</v>
      </c>
    </row>
    <row r="1237" spans="1:9" x14ac:dyDescent="0.25">
      <c r="A1237">
        <v>1236</v>
      </c>
      <c r="F1237">
        <v>156.45912999999999</v>
      </c>
      <c r="G1237">
        <v>6.0370920000000003</v>
      </c>
      <c r="H1237">
        <v>157.398977</v>
      </c>
      <c r="I1237">
        <v>10.045764999999999</v>
      </c>
    </row>
    <row r="1238" spans="1:9" x14ac:dyDescent="0.25">
      <c r="A1238">
        <v>1237</v>
      </c>
      <c r="F1238">
        <v>156.42423199999999</v>
      </c>
      <c r="G1238">
        <v>6.0410199999999996</v>
      </c>
      <c r="H1238">
        <v>157.43826300000001</v>
      </c>
      <c r="I1238">
        <v>10.119388000000001</v>
      </c>
    </row>
    <row r="1239" spans="1:9" x14ac:dyDescent="0.25">
      <c r="A1239">
        <v>1238</v>
      </c>
      <c r="F1239">
        <v>156.461885</v>
      </c>
      <c r="G1239">
        <v>5.97</v>
      </c>
      <c r="H1239">
        <v>157.45637399999998</v>
      </c>
      <c r="I1239">
        <v>10.025663</v>
      </c>
    </row>
    <row r="1240" spans="1:9" x14ac:dyDescent="0.25">
      <c r="A1240">
        <v>1239</v>
      </c>
      <c r="D1240">
        <v>129.630155</v>
      </c>
      <c r="E1240">
        <v>7.7391319999999997</v>
      </c>
      <c r="F1240">
        <v>156.55811</v>
      </c>
      <c r="G1240">
        <v>6.0806120000000004</v>
      </c>
    </row>
    <row r="1241" spans="1:9" x14ac:dyDescent="0.25">
      <c r="A1241">
        <v>1240</v>
      </c>
      <c r="D1241">
        <v>129.630155</v>
      </c>
      <c r="E1241">
        <v>7.7391319999999997</v>
      </c>
    </row>
    <row r="1242" spans="1:9" x14ac:dyDescent="0.25">
      <c r="A1242">
        <v>1241</v>
      </c>
      <c r="D1242">
        <v>129.58055999999999</v>
      </c>
      <c r="E1242">
        <v>7.7540810000000002</v>
      </c>
    </row>
    <row r="1243" spans="1:9" x14ac:dyDescent="0.25">
      <c r="A1243">
        <v>1242</v>
      </c>
      <c r="D1243">
        <v>129.609948</v>
      </c>
      <c r="E1243">
        <v>7.7223470000000001</v>
      </c>
    </row>
    <row r="1244" spans="1:9" x14ac:dyDescent="0.25">
      <c r="A1244">
        <v>1243</v>
      </c>
      <c r="D1244">
        <v>129.587705</v>
      </c>
      <c r="E1244">
        <v>7.7162750000000004</v>
      </c>
    </row>
    <row r="1245" spans="1:9" x14ac:dyDescent="0.25">
      <c r="A1245">
        <v>1244</v>
      </c>
      <c r="D1245">
        <v>129.62908300000001</v>
      </c>
      <c r="E1245">
        <v>7.7420920000000004</v>
      </c>
    </row>
    <row r="1246" spans="1:9" x14ac:dyDescent="0.25">
      <c r="A1246">
        <v>1245</v>
      </c>
      <c r="D1246">
        <v>129.64193800000001</v>
      </c>
      <c r="E1246">
        <v>7.732755</v>
      </c>
    </row>
    <row r="1247" spans="1:9" x14ac:dyDescent="0.25">
      <c r="A1247">
        <v>1246</v>
      </c>
      <c r="B1247">
        <v>124.64969000000001</v>
      </c>
      <c r="C1247">
        <v>5.960051</v>
      </c>
      <c r="D1247">
        <v>129.606176</v>
      </c>
      <c r="E1247">
        <v>7.7993370000000004</v>
      </c>
    </row>
    <row r="1248" spans="1:9" x14ac:dyDescent="0.25">
      <c r="A1248">
        <v>1247</v>
      </c>
      <c r="B1248">
        <v>124.637551</v>
      </c>
      <c r="C1248">
        <v>5.9595919999999998</v>
      </c>
      <c r="D1248">
        <v>129.630155</v>
      </c>
      <c r="E1248">
        <v>7.7391319999999997</v>
      </c>
    </row>
    <row r="1249" spans="1:9" x14ac:dyDescent="0.25">
      <c r="A1249">
        <v>1248</v>
      </c>
      <c r="B1249">
        <v>124.596429</v>
      </c>
      <c r="C1249">
        <v>5.9858159999999998</v>
      </c>
      <c r="D1249">
        <v>129.630155</v>
      </c>
      <c r="E1249">
        <v>7.7391319999999997</v>
      </c>
    </row>
    <row r="1250" spans="1:9" x14ac:dyDescent="0.25">
      <c r="A1250">
        <v>1249</v>
      </c>
      <c r="B1250">
        <v>124.63739900000002</v>
      </c>
      <c r="C1250">
        <v>5.968928</v>
      </c>
    </row>
    <row r="1251" spans="1:9" x14ac:dyDescent="0.25">
      <c r="A1251">
        <v>1250</v>
      </c>
      <c r="B1251">
        <v>124.56805900000001</v>
      </c>
      <c r="C1251">
        <v>6.032959</v>
      </c>
    </row>
    <row r="1252" spans="1:9" x14ac:dyDescent="0.25">
      <c r="A1252">
        <v>1251</v>
      </c>
      <c r="B1252">
        <v>124.64969000000001</v>
      </c>
      <c r="C1252">
        <v>5.960051</v>
      </c>
    </row>
    <row r="1253" spans="1:9" x14ac:dyDescent="0.25">
      <c r="A1253">
        <v>1252</v>
      </c>
      <c r="B1253">
        <v>124.64969000000001</v>
      </c>
      <c r="C1253">
        <v>5.960051</v>
      </c>
    </row>
    <row r="1254" spans="1:9" x14ac:dyDescent="0.25">
      <c r="A1254">
        <v>1253</v>
      </c>
      <c r="F1254">
        <v>124.476426</v>
      </c>
      <c r="G1254">
        <v>5.4055609999999996</v>
      </c>
      <c r="H1254">
        <v>124.691022</v>
      </c>
      <c r="I1254">
        <v>9.3383669999999999</v>
      </c>
    </row>
    <row r="1255" spans="1:9" x14ac:dyDescent="0.25">
      <c r="A1255">
        <v>1254</v>
      </c>
      <c r="F1255">
        <v>124.479951</v>
      </c>
      <c r="G1255">
        <v>5.3739290000000004</v>
      </c>
      <c r="H1255">
        <v>124.75398000000001</v>
      </c>
      <c r="I1255">
        <v>9.3686729999999994</v>
      </c>
    </row>
    <row r="1256" spans="1:9" x14ac:dyDescent="0.25">
      <c r="A1256">
        <v>1255</v>
      </c>
      <c r="F1256">
        <v>124.47127600000002</v>
      </c>
      <c r="G1256">
        <v>5.3341839999999996</v>
      </c>
      <c r="H1256">
        <v>124.747499</v>
      </c>
      <c r="I1256">
        <v>9.3900509999999997</v>
      </c>
    </row>
    <row r="1257" spans="1:9" x14ac:dyDescent="0.25">
      <c r="A1257">
        <v>1256</v>
      </c>
      <c r="F1257">
        <v>124.46005400000001</v>
      </c>
      <c r="G1257">
        <v>5.2691840000000001</v>
      </c>
      <c r="H1257">
        <v>124.79934</v>
      </c>
      <c r="I1257">
        <v>9.4104080000000003</v>
      </c>
    </row>
    <row r="1258" spans="1:9" x14ac:dyDescent="0.25">
      <c r="A1258">
        <v>1257</v>
      </c>
      <c r="F1258">
        <v>124.38652900000001</v>
      </c>
      <c r="G1258">
        <v>5.3259689999999997</v>
      </c>
      <c r="H1258">
        <v>124.84719600000001</v>
      </c>
      <c r="I1258">
        <v>9.4055610000000005</v>
      </c>
    </row>
    <row r="1259" spans="1:9" x14ac:dyDescent="0.25">
      <c r="A1259">
        <v>1258</v>
      </c>
      <c r="F1259">
        <v>124.416326</v>
      </c>
      <c r="G1259">
        <v>5.3710709999999997</v>
      </c>
      <c r="H1259">
        <v>124.84081800000001</v>
      </c>
      <c r="I1259">
        <v>9.4279580000000003</v>
      </c>
    </row>
    <row r="1260" spans="1:9" x14ac:dyDescent="0.25">
      <c r="A1260">
        <v>1259</v>
      </c>
      <c r="F1260">
        <v>124.36499900000001</v>
      </c>
      <c r="G1260">
        <v>5.3522449999999999</v>
      </c>
      <c r="H1260">
        <v>124.834439</v>
      </c>
      <c r="I1260">
        <v>9.4420400000000004</v>
      </c>
    </row>
    <row r="1261" spans="1:9" x14ac:dyDescent="0.25">
      <c r="A1261">
        <v>1260</v>
      </c>
      <c r="F1261">
        <v>124.448419</v>
      </c>
      <c r="G1261">
        <v>5.3992849999999999</v>
      </c>
      <c r="H1261">
        <v>124.691022</v>
      </c>
      <c r="I1261">
        <v>9.3383669999999999</v>
      </c>
    </row>
    <row r="1262" spans="1:9" x14ac:dyDescent="0.25">
      <c r="A1262">
        <v>1261</v>
      </c>
      <c r="F1262">
        <v>124.476426</v>
      </c>
      <c r="G1262">
        <v>5.4055609999999996</v>
      </c>
    </row>
    <row r="1263" spans="1:9" x14ac:dyDescent="0.25">
      <c r="A1263">
        <v>1262</v>
      </c>
    </row>
    <row r="1264" spans="1:9" x14ac:dyDescent="0.25">
      <c r="A1264">
        <v>1263</v>
      </c>
      <c r="D1264">
        <v>103.00255300000001</v>
      </c>
      <c r="E1264">
        <v>7.981071</v>
      </c>
    </row>
    <row r="1265" spans="1:9" x14ac:dyDescent="0.25">
      <c r="A1265">
        <v>1264</v>
      </c>
      <c r="D1265">
        <v>102.985612</v>
      </c>
      <c r="E1265">
        <v>7.9762240000000002</v>
      </c>
    </row>
    <row r="1266" spans="1:9" x14ac:dyDescent="0.25">
      <c r="A1266">
        <v>1265</v>
      </c>
      <c r="D1266">
        <v>102.984285</v>
      </c>
      <c r="E1266">
        <v>7.9586220000000001</v>
      </c>
    </row>
    <row r="1267" spans="1:9" x14ac:dyDescent="0.25">
      <c r="A1267">
        <v>1266</v>
      </c>
      <c r="D1267">
        <v>102.995767</v>
      </c>
      <c r="E1267">
        <v>7.9843359999999999</v>
      </c>
    </row>
    <row r="1268" spans="1:9" x14ac:dyDescent="0.25">
      <c r="A1268">
        <v>1267</v>
      </c>
      <c r="D1268">
        <v>102.95699</v>
      </c>
      <c r="E1268">
        <v>7.9965299999999999</v>
      </c>
    </row>
    <row r="1269" spans="1:9" x14ac:dyDescent="0.25">
      <c r="A1269">
        <v>1268</v>
      </c>
      <c r="B1269">
        <v>97.285510000000016</v>
      </c>
      <c r="C1269">
        <v>5.9407649999999999</v>
      </c>
      <c r="D1269">
        <v>102.952245</v>
      </c>
      <c r="E1269">
        <v>7.961735</v>
      </c>
    </row>
    <row r="1270" spans="1:9" x14ac:dyDescent="0.25">
      <c r="A1270">
        <v>1269</v>
      </c>
      <c r="B1270">
        <v>97.295612000000006</v>
      </c>
      <c r="C1270">
        <v>5.9405609999999998</v>
      </c>
      <c r="D1270">
        <v>102.917653</v>
      </c>
      <c r="E1270">
        <v>8.0012749999999997</v>
      </c>
    </row>
    <row r="1271" spans="1:9" x14ac:dyDescent="0.25">
      <c r="A1271">
        <v>1270</v>
      </c>
      <c r="B1271">
        <v>97.278367000000003</v>
      </c>
      <c r="C1271">
        <v>5.9447960000000002</v>
      </c>
      <c r="D1271">
        <v>102.89663400000001</v>
      </c>
      <c r="E1271">
        <v>7.9885200000000003</v>
      </c>
    </row>
    <row r="1272" spans="1:9" x14ac:dyDescent="0.25">
      <c r="A1272">
        <v>1271</v>
      </c>
      <c r="B1272">
        <v>97.282807000000005</v>
      </c>
      <c r="C1272">
        <v>5.972296</v>
      </c>
      <c r="D1272">
        <v>103.00255300000001</v>
      </c>
      <c r="E1272">
        <v>7.981071</v>
      </c>
    </row>
    <row r="1273" spans="1:9" x14ac:dyDescent="0.25">
      <c r="A1273">
        <v>1272</v>
      </c>
      <c r="B1273">
        <v>97.237296000000015</v>
      </c>
      <c r="C1273">
        <v>5.9732139999999996</v>
      </c>
    </row>
    <row r="1274" spans="1:9" x14ac:dyDescent="0.25">
      <c r="A1274">
        <v>1273</v>
      </c>
      <c r="B1274">
        <v>97.28979600000001</v>
      </c>
      <c r="C1274">
        <v>5.9579589999999998</v>
      </c>
    </row>
    <row r="1275" spans="1:9" x14ac:dyDescent="0.25">
      <c r="A1275">
        <v>1274</v>
      </c>
      <c r="B1275">
        <v>97.179643000000013</v>
      </c>
      <c r="C1275">
        <v>5.9586730000000001</v>
      </c>
    </row>
    <row r="1276" spans="1:9" x14ac:dyDescent="0.25">
      <c r="A1276">
        <v>1275</v>
      </c>
      <c r="B1276">
        <v>97.285510000000016</v>
      </c>
      <c r="C1276">
        <v>5.9407649999999999</v>
      </c>
    </row>
    <row r="1277" spans="1:9" x14ac:dyDescent="0.25">
      <c r="A1277">
        <v>1276</v>
      </c>
      <c r="F1277">
        <v>96.690511000000015</v>
      </c>
      <c r="G1277">
        <v>5.0490810000000002</v>
      </c>
      <c r="H1277">
        <v>96.88607300000001</v>
      </c>
      <c r="I1277">
        <v>9.4019379999999995</v>
      </c>
    </row>
    <row r="1278" spans="1:9" x14ac:dyDescent="0.25">
      <c r="A1278">
        <v>1277</v>
      </c>
      <c r="F1278">
        <v>96.675613000000013</v>
      </c>
      <c r="G1278">
        <v>5.0256119999999997</v>
      </c>
      <c r="H1278">
        <v>96.835153000000005</v>
      </c>
      <c r="I1278">
        <v>9.42347</v>
      </c>
    </row>
    <row r="1279" spans="1:9" x14ac:dyDescent="0.25">
      <c r="A1279">
        <v>1278</v>
      </c>
      <c r="F1279">
        <v>96.656276000000005</v>
      </c>
      <c r="G1279">
        <v>5.0511220000000003</v>
      </c>
      <c r="H1279">
        <v>96.801072000000005</v>
      </c>
      <c r="I1279">
        <v>9.4235720000000001</v>
      </c>
    </row>
    <row r="1280" spans="1:9" x14ac:dyDescent="0.25">
      <c r="A1280">
        <v>1279</v>
      </c>
      <c r="F1280">
        <v>96.612094000000013</v>
      </c>
      <c r="G1280">
        <v>5.0054080000000001</v>
      </c>
      <c r="H1280">
        <v>96.798213000000004</v>
      </c>
      <c r="I1280">
        <v>9.4802549999999997</v>
      </c>
    </row>
    <row r="1281" spans="1:9" x14ac:dyDescent="0.25">
      <c r="A1281">
        <v>1280</v>
      </c>
      <c r="F1281">
        <v>96.637551000000002</v>
      </c>
      <c r="G1281">
        <v>5.0097959999999997</v>
      </c>
      <c r="H1281">
        <v>96.836787000000015</v>
      </c>
      <c r="I1281">
        <v>9.4921930000000003</v>
      </c>
    </row>
    <row r="1282" spans="1:9" x14ac:dyDescent="0.25">
      <c r="A1282">
        <v>1281</v>
      </c>
      <c r="F1282">
        <v>96.632602000000006</v>
      </c>
      <c r="G1282">
        <v>5.000102</v>
      </c>
      <c r="H1282">
        <v>96.852500000000006</v>
      </c>
      <c r="I1282">
        <v>9.4733160000000005</v>
      </c>
    </row>
    <row r="1283" spans="1:9" x14ac:dyDescent="0.25">
      <c r="A1283">
        <v>1282</v>
      </c>
      <c r="F1283">
        <v>96.578471000000008</v>
      </c>
      <c r="G1283">
        <v>5.0307139999999997</v>
      </c>
      <c r="H1283">
        <v>96.812654000000009</v>
      </c>
      <c r="I1283">
        <v>9.3681629999999991</v>
      </c>
    </row>
    <row r="1284" spans="1:9" x14ac:dyDescent="0.25">
      <c r="A1284">
        <v>1283</v>
      </c>
      <c r="F1284">
        <v>96.690511000000015</v>
      </c>
      <c r="G1284">
        <v>5.0490810000000002</v>
      </c>
      <c r="H1284">
        <v>96.88607300000001</v>
      </c>
      <c r="I1284">
        <v>9.4019379999999995</v>
      </c>
    </row>
    <row r="1285" spans="1:9" x14ac:dyDescent="0.25">
      <c r="A1285">
        <v>1284</v>
      </c>
      <c r="D1285">
        <v>79.412857000000002</v>
      </c>
      <c r="E1285">
        <v>7.5731640000000002</v>
      </c>
    </row>
    <row r="1286" spans="1:9" x14ac:dyDescent="0.25">
      <c r="A1286">
        <v>1285</v>
      </c>
      <c r="D1286">
        <v>79.308878000000007</v>
      </c>
      <c r="E1286">
        <v>7.5750000000000002</v>
      </c>
    </row>
    <row r="1287" spans="1:9" x14ac:dyDescent="0.25">
      <c r="A1287">
        <v>1286</v>
      </c>
      <c r="D1287">
        <v>79.352347000000009</v>
      </c>
      <c r="E1287">
        <v>7.5619389999999997</v>
      </c>
    </row>
    <row r="1288" spans="1:9" x14ac:dyDescent="0.25">
      <c r="A1288">
        <v>1287</v>
      </c>
      <c r="D1288">
        <v>79.329235000000011</v>
      </c>
      <c r="E1288">
        <v>7.5753570000000003</v>
      </c>
    </row>
    <row r="1289" spans="1:9" x14ac:dyDescent="0.25">
      <c r="A1289">
        <v>1288</v>
      </c>
      <c r="D1289">
        <v>79.325153</v>
      </c>
      <c r="E1289">
        <v>7.5728569999999999</v>
      </c>
    </row>
    <row r="1290" spans="1:9" x14ac:dyDescent="0.25">
      <c r="A1290">
        <v>1289</v>
      </c>
      <c r="B1290">
        <v>74.914592000000013</v>
      </c>
      <c r="C1290">
        <v>5.5331630000000001</v>
      </c>
      <c r="D1290">
        <v>79.292194000000009</v>
      </c>
      <c r="E1290">
        <v>7.6053059999999997</v>
      </c>
    </row>
    <row r="1291" spans="1:9" x14ac:dyDescent="0.25">
      <c r="A1291">
        <v>1290</v>
      </c>
      <c r="B1291">
        <v>74.919184000000001</v>
      </c>
      <c r="C1291">
        <v>5.4586730000000001</v>
      </c>
      <c r="D1291">
        <v>79.32474400000001</v>
      </c>
      <c r="E1291">
        <v>7.5885210000000001</v>
      </c>
    </row>
    <row r="1292" spans="1:9" x14ac:dyDescent="0.25">
      <c r="A1292">
        <v>1291</v>
      </c>
      <c r="B1292">
        <v>74.902653000000001</v>
      </c>
      <c r="C1292">
        <v>5.4820409999999997</v>
      </c>
      <c r="D1292">
        <v>79.412857000000002</v>
      </c>
      <c r="E1292">
        <v>7.5731640000000002</v>
      </c>
    </row>
    <row r="1293" spans="1:9" x14ac:dyDescent="0.25">
      <c r="A1293">
        <v>1292</v>
      </c>
      <c r="B1293">
        <v>74.91714300000001</v>
      </c>
      <c r="C1293">
        <v>5.4615809999999998</v>
      </c>
      <c r="D1293">
        <v>79.412857000000002</v>
      </c>
      <c r="E1293">
        <v>7.5731640000000002</v>
      </c>
    </row>
    <row r="1294" spans="1:9" x14ac:dyDescent="0.25">
      <c r="A1294">
        <v>1293</v>
      </c>
      <c r="B1294">
        <v>74.912500000000009</v>
      </c>
      <c r="C1294">
        <v>5.487806</v>
      </c>
    </row>
    <row r="1295" spans="1:9" x14ac:dyDescent="0.25">
      <c r="A1295">
        <v>1294</v>
      </c>
      <c r="B1295">
        <v>74.933776000000009</v>
      </c>
      <c r="C1295">
        <v>5.5007140000000003</v>
      </c>
    </row>
    <row r="1296" spans="1:9" x14ac:dyDescent="0.25">
      <c r="A1296">
        <v>1295</v>
      </c>
      <c r="B1296">
        <v>74.894133000000011</v>
      </c>
      <c r="C1296">
        <v>5.4979079999999998</v>
      </c>
    </row>
    <row r="1297" spans="1:9" x14ac:dyDescent="0.25">
      <c r="A1297">
        <v>1296</v>
      </c>
      <c r="B1297">
        <v>74.914592000000013</v>
      </c>
      <c r="C1297">
        <v>5.5331630000000001</v>
      </c>
    </row>
    <row r="1298" spans="1:9" x14ac:dyDescent="0.25">
      <c r="A1298">
        <v>1297</v>
      </c>
      <c r="F1298">
        <v>74.651786000000001</v>
      </c>
      <c r="G1298">
        <v>4.5708159999999998</v>
      </c>
      <c r="H1298">
        <v>74.536276000000001</v>
      </c>
      <c r="I1298">
        <v>8.312602</v>
      </c>
    </row>
    <row r="1299" spans="1:9" x14ac:dyDescent="0.25">
      <c r="A1299">
        <v>1298</v>
      </c>
      <c r="F1299">
        <v>74.677041000000003</v>
      </c>
      <c r="G1299">
        <v>4.5707649999999997</v>
      </c>
      <c r="H1299">
        <v>74.554184000000006</v>
      </c>
      <c r="I1299">
        <v>8.2663770000000003</v>
      </c>
    </row>
    <row r="1300" spans="1:9" x14ac:dyDescent="0.25">
      <c r="A1300">
        <v>1299</v>
      </c>
      <c r="F1300">
        <v>74.642347000000001</v>
      </c>
      <c r="G1300">
        <v>4.5704079999999996</v>
      </c>
      <c r="H1300">
        <v>74.531123000000008</v>
      </c>
      <c r="I1300">
        <v>8.2986740000000001</v>
      </c>
    </row>
    <row r="1301" spans="1:9" x14ac:dyDescent="0.25">
      <c r="A1301">
        <v>1300</v>
      </c>
      <c r="F1301">
        <v>74.629949000000011</v>
      </c>
      <c r="G1301">
        <v>4.5328059999999999</v>
      </c>
      <c r="H1301">
        <v>74.517347000000001</v>
      </c>
      <c r="I1301">
        <v>8.3292350000000006</v>
      </c>
    </row>
    <row r="1302" spans="1:9" x14ac:dyDescent="0.25">
      <c r="A1302">
        <v>1301</v>
      </c>
      <c r="F1302">
        <v>74.607041000000009</v>
      </c>
      <c r="G1302">
        <v>4.5737240000000003</v>
      </c>
      <c r="H1302">
        <v>74.498980000000003</v>
      </c>
      <c r="I1302">
        <v>8.3390310000000003</v>
      </c>
    </row>
    <row r="1303" spans="1:9" x14ac:dyDescent="0.25">
      <c r="A1303">
        <v>1302</v>
      </c>
      <c r="F1303">
        <v>74.612398000000013</v>
      </c>
      <c r="G1303">
        <v>4.5112750000000004</v>
      </c>
      <c r="H1303">
        <v>74.499082000000001</v>
      </c>
      <c r="I1303">
        <v>8.3978579999999994</v>
      </c>
    </row>
    <row r="1304" spans="1:9" x14ac:dyDescent="0.25">
      <c r="A1304">
        <v>1303</v>
      </c>
      <c r="F1304">
        <v>74.628368000000009</v>
      </c>
      <c r="G1304">
        <v>4.5257139999999998</v>
      </c>
      <c r="H1304">
        <v>74.528470000000013</v>
      </c>
      <c r="I1304">
        <v>8.4002549999999996</v>
      </c>
    </row>
    <row r="1305" spans="1:9" x14ac:dyDescent="0.25">
      <c r="A1305">
        <v>1304</v>
      </c>
      <c r="F1305">
        <v>74.626225000000005</v>
      </c>
      <c r="G1305">
        <v>4.494796</v>
      </c>
      <c r="H1305">
        <v>74.536276000000001</v>
      </c>
      <c r="I1305">
        <v>8.312602</v>
      </c>
    </row>
    <row r="1306" spans="1:9" x14ac:dyDescent="0.25">
      <c r="A1306">
        <v>1305</v>
      </c>
      <c r="D1306">
        <v>57.33051300000001</v>
      </c>
      <c r="E1306">
        <v>6.3214920000000001</v>
      </c>
      <c r="F1306">
        <v>74.651786000000001</v>
      </c>
      <c r="G1306">
        <v>4.5708159999999998</v>
      </c>
    </row>
    <row r="1307" spans="1:9" x14ac:dyDescent="0.25">
      <c r="A1307">
        <v>1306</v>
      </c>
      <c r="D1307">
        <v>57.332409000000013</v>
      </c>
      <c r="E1307">
        <v>6.3558579999999996</v>
      </c>
    </row>
    <row r="1308" spans="1:9" x14ac:dyDescent="0.25">
      <c r="A1308">
        <v>1307</v>
      </c>
      <c r="D1308">
        <v>57.337932000000009</v>
      </c>
      <c r="E1308">
        <v>6.3243869999999998</v>
      </c>
    </row>
    <row r="1309" spans="1:9" x14ac:dyDescent="0.25">
      <c r="A1309">
        <v>1308</v>
      </c>
      <c r="D1309">
        <v>57.325569000000009</v>
      </c>
      <c r="E1309">
        <v>6.3224390000000001</v>
      </c>
    </row>
    <row r="1310" spans="1:9" x14ac:dyDescent="0.25">
      <c r="A1310">
        <v>1309</v>
      </c>
      <c r="D1310">
        <v>57.329201000000012</v>
      </c>
      <c r="E1310">
        <v>6.2862309999999999</v>
      </c>
    </row>
    <row r="1311" spans="1:9" x14ac:dyDescent="0.25">
      <c r="A1311">
        <v>1310</v>
      </c>
      <c r="D1311">
        <v>57.32730500000001</v>
      </c>
      <c r="E1311">
        <v>6.2737579999999999</v>
      </c>
    </row>
    <row r="1312" spans="1:9" x14ac:dyDescent="0.25">
      <c r="A1312">
        <v>1311</v>
      </c>
      <c r="D1312">
        <v>57.299358000000012</v>
      </c>
      <c r="E1312">
        <v>6.2959670000000001</v>
      </c>
    </row>
    <row r="1313" spans="1:9" x14ac:dyDescent="0.25">
      <c r="A1313">
        <v>1312</v>
      </c>
      <c r="B1313">
        <v>50.412796000000007</v>
      </c>
      <c r="C1313">
        <v>4.8279959999999997</v>
      </c>
      <c r="D1313">
        <v>57.261890000000008</v>
      </c>
      <c r="E1313">
        <v>6.2817049999999997</v>
      </c>
    </row>
    <row r="1314" spans="1:9" x14ac:dyDescent="0.25">
      <c r="A1314">
        <v>1313</v>
      </c>
      <c r="B1314">
        <v>50.342903000000007</v>
      </c>
      <c r="C1314">
        <v>4.7894189999999996</v>
      </c>
      <c r="D1314">
        <v>57.312778000000009</v>
      </c>
      <c r="E1314">
        <v>6.3258599999999996</v>
      </c>
    </row>
    <row r="1315" spans="1:9" x14ac:dyDescent="0.25">
      <c r="A1315">
        <v>1314</v>
      </c>
      <c r="B1315">
        <v>50.384373000000011</v>
      </c>
      <c r="C1315">
        <v>4.8192589999999997</v>
      </c>
      <c r="D1315">
        <v>57.33051300000001</v>
      </c>
      <c r="E1315">
        <v>6.3214920000000001</v>
      </c>
    </row>
    <row r="1316" spans="1:9" x14ac:dyDescent="0.25">
      <c r="A1316">
        <v>1315</v>
      </c>
      <c r="B1316">
        <v>50.367847000000012</v>
      </c>
      <c r="C1316">
        <v>4.8385210000000001</v>
      </c>
    </row>
    <row r="1317" spans="1:9" x14ac:dyDescent="0.25">
      <c r="A1317">
        <v>1316</v>
      </c>
      <c r="B1317">
        <v>50.387741000000013</v>
      </c>
      <c r="C1317">
        <v>4.8222589999999999</v>
      </c>
    </row>
    <row r="1318" spans="1:9" x14ac:dyDescent="0.25">
      <c r="A1318">
        <v>1317</v>
      </c>
      <c r="B1318">
        <v>50.365112000000011</v>
      </c>
      <c r="C1318">
        <v>4.8195750000000004</v>
      </c>
    </row>
    <row r="1319" spans="1:9" x14ac:dyDescent="0.25">
      <c r="A1319">
        <v>1318</v>
      </c>
      <c r="B1319">
        <v>50.31337700000001</v>
      </c>
      <c r="C1319">
        <v>4.8339429999999997</v>
      </c>
    </row>
    <row r="1320" spans="1:9" x14ac:dyDescent="0.25">
      <c r="A1320">
        <v>1319</v>
      </c>
      <c r="B1320">
        <v>50.412796000000007</v>
      </c>
      <c r="C1320">
        <v>4.8279959999999997</v>
      </c>
    </row>
    <row r="1321" spans="1:9" x14ac:dyDescent="0.25">
      <c r="A1321">
        <v>1320</v>
      </c>
      <c r="B1321">
        <v>50.400585000000007</v>
      </c>
      <c r="C1321">
        <v>4.8538360000000003</v>
      </c>
      <c r="H1321">
        <v>50.73672100000001</v>
      </c>
      <c r="I1321">
        <v>8.1278120000000005</v>
      </c>
    </row>
    <row r="1322" spans="1:9" x14ac:dyDescent="0.25">
      <c r="A1322">
        <v>1321</v>
      </c>
      <c r="F1322">
        <v>50.04591700000001</v>
      </c>
      <c r="G1322">
        <v>4.137613</v>
      </c>
      <c r="H1322">
        <v>50.636993000000011</v>
      </c>
      <c r="I1322">
        <v>8.1203389999999995</v>
      </c>
    </row>
    <row r="1323" spans="1:9" x14ac:dyDescent="0.25">
      <c r="A1323">
        <v>1322</v>
      </c>
      <c r="F1323">
        <v>50.049763000000006</v>
      </c>
      <c r="G1323">
        <v>4.1593479999999996</v>
      </c>
      <c r="H1323">
        <v>50.672199000000006</v>
      </c>
      <c r="I1323">
        <v>8.1380759999999999</v>
      </c>
    </row>
    <row r="1324" spans="1:9" x14ac:dyDescent="0.25">
      <c r="A1324">
        <v>1323</v>
      </c>
      <c r="F1324">
        <v>50.037922000000009</v>
      </c>
      <c r="G1324">
        <v>4.1570330000000002</v>
      </c>
      <c r="H1324">
        <v>50.671306000000008</v>
      </c>
      <c r="I1324">
        <v>8.1446539999999992</v>
      </c>
    </row>
    <row r="1325" spans="1:9" x14ac:dyDescent="0.25">
      <c r="A1325">
        <v>1324</v>
      </c>
      <c r="F1325">
        <v>50.007973000000007</v>
      </c>
      <c r="G1325">
        <v>4.1526649999999998</v>
      </c>
      <c r="H1325">
        <v>50.69219600000001</v>
      </c>
      <c r="I1325">
        <v>8.1724420000000002</v>
      </c>
    </row>
    <row r="1326" spans="1:9" x14ac:dyDescent="0.25">
      <c r="A1326">
        <v>1325</v>
      </c>
      <c r="F1326">
        <v>50.027553000000012</v>
      </c>
      <c r="G1326">
        <v>4.1218769999999996</v>
      </c>
      <c r="H1326">
        <v>50.752563000000009</v>
      </c>
      <c r="I1326">
        <v>8.1735469999999992</v>
      </c>
    </row>
    <row r="1327" spans="1:9" x14ac:dyDescent="0.25">
      <c r="A1327">
        <v>1326</v>
      </c>
      <c r="F1327">
        <v>50.035183000000011</v>
      </c>
      <c r="G1327">
        <v>4.0902469999999997</v>
      </c>
      <c r="H1327">
        <v>50.738354000000008</v>
      </c>
      <c r="I1327">
        <v>8.1701789999999992</v>
      </c>
    </row>
    <row r="1328" spans="1:9" x14ac:dyDescent="0.25">
      <c r="A1328">
        <v>1327</v>
      </c>
      <c r="D1328">
        <v>32.99339100000001</v>
      </c>
      <c r="E1328">
        <v>6.9635090000000002</v>
      </c>
      <c r="F1328">
        <v>50.057445000000008</v>
      </c>
      <c r="G1328">
        <v>4.064406</v>
      </c>
      <c r="H1328">
        <v>50.638096000000012</v>
      </c>
      <c r="I1328">
        <v>8.1849159999999994</v>
      </c>
    </row>
    <row r="1329" spans="1:9" x14ac:dyDescent="0.25">
      <c r="A1329">
        <v>1328</v>
      </c>
      <c r="D1329">
        <v>32.983179000000007</v>
      </c>
      <c r="E1329">
        <v>6.9716139999999998</v>
      </c>
      <c r="F1329">
        <v>50.058445000000006</v>
      </c>
      <c r="G1329">
        <v>4.0686169999999997</v>
      </c>
      <c r="H1329">
        <v>50.73672100000001</v>
      </c>
      <c r="I1329">
        <v>8.1278120000000005</v>
      </c>
    </row>
    <row r="1330" spans="1:9" x14ac:dyDescent="0.25">
      <c r="A1330">
        <v>1329</v>
      </c>
      <c r="D1330">
        <v>32.977392000000009</v>
      </c>
      <c r="E1330">
        <v>6.9525090000000001</v>
      </c>
      <c r="F1330">
        <v>50.04591700000001</v>
      </c>
      <c r="G1330">
        <v>4.137613</v>
      </c>
    </row>
    <row r="1331" spans="1:9" x14ac:dyDescent="0.25">
      <c r="A1331">
        <v>1330</v>
      </c>
      <c r="D1331">
        <v>32.991602000000015</v>
      </c>
      <c r="E1331">
        <v>6.9607720000000004</v>
      </c>
    </row>
    <row r="1332" spans="1:9" x14ac:dyDescent="0.25">
      <c r="A1332">
        <v>1331</v>
      </c>
      <c r="D1332">
        <v>32.971182000000013</v>
      </c>
      <c r="E1332">
        <v>6.9606669999999999</v>
      </c>
    </row>
    <row r="1333" spans="1:9" x14ac:dyDescent="0.25">
      <c r="A1333">
        <v>1332</v>
      </c>
      <c r="D1333">
        <v>32.976286000000009</v>
      </c>
      <c r="E1333">
        <v>6.94693</v>
      </c>
    </row>
    <row r="1334" spans="1:9" x14ac:dyDescent="0.25">
      <c r="A1334">
        <v>1333</v>
      </c>
      <c r="D1334">
        <v>32.961235000000009</v>
      </c>
      <c r="E1334">
        <v>6.9538250000000001</v>
      </c>
    </row>
    <row r="1335" spans="1:9" x14ac:dyDescent="0.25">
      <c r="A1335">
        <v>1334</v>
      </c>
      <c r="B1335">
        <v>26.588167000000013</v>
      </c>
      <c r="C1335">
        <v>5.4215939999999998</v>
      </c>
      <c r="D1335">
        <v>32.905660000000012</v>
      </c>
      <c r="E1335">
        <v>6.9390900000000002</v>
      </c>
    </row>
    <row r="1336" spans="1:9" x14ac:dyDescent="0.25">
      <c r="A1336">
        <v>1335</v>
      </c>
      <c r="B1336">
        <v>26.602377000000004</v>
      </c>
      <c r="C1336">
        <v>5.426857</v>
      </c>
      <c r="D1336">
        <v>32.891607000000008</v>
      </c>
      <c r="E1336">
        <v>6.9491940000000003</v>
      </c>
    </row>
    <row r="1337" spans="1:9" x14ac:dyDescent="0.25">
      <c r="A1337">
        <v>1336</v>
      </c>
      <c r="B1337">
        <v>26.590378000000008</v>
      </c>
      <c r="C1337">
        <v>5.3826489999999998</v>
      </c>
      <c r="D1337">
        <v>32.99339100000001</v>
      </c>
      <c r="E1337">
        <v>6.9635090000000002</v>
      </c>
    </row>
    <row r="1338" spans="1:9" x14ac:dyDescent="0.25">
      <c r="A1338">
        <v>1337</v>
      </c>
      <c r="B1338">
        <v>26.62258700000001</v>
      </c>
      <c r="C1338">
        <v>5.3573880000000003</v>
      </c>
    </row>
    <row r="1339" spans="1:9" x14ac:dyDescent="0.25">
      <c r="A1339">
        <v>1338</v>
      </c>
      <c r="B1339">
        <v>26.603849000000011</v>
      </c>
      <c r="C1339">
        <v>5.4157520000000003</v>
      </c>
    </row>
    <row r="1340" spans="1:9" x14ac:dyDescent="0.25">
      <c r="A1340">
        <v>1339</v>
      </c>
      <c r="B1340">
        <v>26.609114000000005</v>
      </c>
      <c r="C1340">
        <v>5.4611710000000002</v>
      </c>
    </row>
    <row r="1341" spans="1:9" x14ac:dyDescent="0.25">
      <c r="A1341">
        <v>1340</v>
      </c>
      <c r="B1341">
        <v>26.65221600000001</v>
      </c>
      <c r="C1341">
        <v>5.377281</v>
      </c>
    </row>
    <row r="1342" spans="1:9" x14ac:dyDescent="0.25">
      <c r="A1342">
        <v>1341</v>
      </c>
      <c r="B1342">
        <v>26.589798000000009</v>
      </c>
      <c r="C1342">
        <v>5.4146999999999998</v>
      </c>
    </row>
    <row r="1343" spans="1:9" x14ac:dyDescent="0.25">
      <c r="A1343">
        <v>1342</v>
      </c>
      <c r="B1343">
        <v>26.588167000000013</v>
      </c>
      <c r="C1343">
        <v>5.4215939999999998</v>
      </c>
      <c r="H1343">
        <v>27.55679700000001</v>
      </c>
      <c r="I1343">
        <v>8.2866979999999995</v>
      </c>
    </row>
    <row r="1344" spans="1:9" x14ac:dyDescent="0.25">
      <c r="A1344">
        <v>1343</v>
      </c>
      <c r="H1344">
        <v>27.540430000000008</v>
      </c>
      <c r="I1344">
        <v>8.2304379999999995</v>
      </c>
    </row>
    <row r="1345" spans="1:9" x14ac:dyDescent="0.25">
      <c r="A1345">
        <v>1344</v>
      </c>
      <c r="H1345">
        <v>27.546640000000011</v>
      </c>
      <c r="I1345">
        <v>8.2623320000000007</v>
      </c>
    </row>
    <row r="1346" spans="1:9" x14ac:dyDescent="0.25">
      <c r="A1346">
        <v>1345</v>
      </c>
      <c r="F1346">
        <v>25.056093000000004</v>
      </c>
      <c r="G1346">
        <v>4.3719679999999999</v>
      </c>
      <c r="H1346">
        <v>27.535061000000013</v>
      </c>
      <c r="I1346">
        <v>8.2250180000000004</v>
      </c>
    </row>
    <row r="1347" spans="1:9" x14ac:dyDescent="0.25">
      <c r="A1347">
        <v>1346</v>
      </c>
      <c r="F1347">
        <v>25.042780000000008</v>
      </c>
      <c r="G1347">
        <v>4.3773369999999998</v>
      </c>
      <c r="H1347">
        <v>27.522642000000005</v>
      </c>
      <c r="I1347">
        <v>8.2564899999999994</v>
      </c>
    </row>
    <row r="1348" spans="1:9" x14ac:dyDescent="0.25">
      <c r="A1348">
        <v>1347</v>
      </c>
      <c r="F1348">
        <v>25.019464000000013</v>
      </c>
      <c r="G1348">
        <v>4.3621790000000003</v>
      </c>
      <c r="H1348">
        <v>27.491171000000008</v>
      </c>
      <c r="I1348">
        <v>8.3051720000000007</v>
      </c>
    </row>
    <row r="1349" spans="1:9" x14ac:dyDescent="0.25">
      <c r="A1349">
        <v>1348</v>
      </c>
      <c r="F1349">
        <v>25.053778000000008</v>
      </c>
      <c r="G1349">
        <v>4.314603</v>
      </c>
      <c r="H1349">
        <v>27.497852000000009</v>
      </c>
      <c r="I1349">
        <v>8.3220130000000001</v>
      </c>
    </row>
    <row r="1350" spans="1:9" x14ac:dyDescent="0.25">
      <c r="A1350">
        <v>1349</v>
      </c>
      <c r="F1350">
        <v>25.03030600000001</v>
      </c>
      <c r="G1350">
        <v>4.3002349999999998</v>
      </c>
      <c r="H1350">
        <v>27.487169000000009</v>
      </c>
      <c r="I1350">
        <v>8.3247490000000006</v>
      </c>
    </row>
    <row r="1351" spans="1:9" x14ac:dyDescent="0.25">
      <c r="A1351">
        <v>1350</v>
      </c>
      <c r="D1351">
        <v>13.555836000000006</v>
      </c>
      <c r="E1351">
        <v>7.5207940000000004</v>
      </c>
      <c r="F1351">
        <v>25.045252000000005</v>
      </c>
      <c r="G1351">
        <v>4.3119719999999999</v>
      </c>
      <c r="H1351">
        <v>27.510906000000006</v>
      </c>
      <c r="I1351">
        <v>8.3359590000000008</v>
      </c>
    </row>
    <row r="1352" spans="1:9" x14ac:dyDescent="0.25">
      <c r="A1352">
        <v>1351</v>
      </c>
      <c r="D1352">
        <v>13.409056000000007</v>
      </c>
      <c r="E1352">
        <v>7.5118989999999997</v>
      </c>
      <c r="F1352">
        <v>25.035726000000011</v>
      </c>
      <c r="G1352">
        <v>4.3254450000000002</v>
      </c>
      <c r="H1352">
        <v>27.55679700000001</v>
      </c>
      <c r="I1352">
        <v>8.2866979999999995</v>
      </c>
    </row>
    <row r="1353" spans="1:9" x14ac:dyDescent="0.25">
      <c r="A1353">
        <v>1352</v>
      </c>
      <c r="D1353">
        <v>13.564047000000009</v>
      </c>
      <c r="E1353">
        <v>7.5112680000000003</v>
      </c>
      <c r="F1353">
        <v>25.024042000000009</v>
      </c>
      <c r="G1353">
        <v>4.3200760000000002</v>
      </c>
    </row>
    <row r="1354" spans="1:9" x14ac:dyDescent="0.25">
      <c r="A1354">
        <v>1353</v>
      </c>
      <c r="D1354">
        <v>13.593466000000006</v>
      </c>
      <c r="E1354">
        <v>7.5351610000000004</v>
      </c>
      <c r="F1354">
        <v>24.952942000000007</v>
      </c>
      <c r="G1354">
        <v>4.2829730000000001</v>
      </c>
    </row>
    <row r="1355" spans="1:9" x14ac:dyDescent="0.25">
      <c r="A1355">
        <v>1354</v>
      </c>
      <c r="D1355">
        <v>13.56846800000001</v>
      </c>
      <c r="E1355">
        <v>7.5717910000000002</v>
      </c>
      <c r="F1355">
        <v>25.056093000000004</v>
      </c>
      <c r="G1355">
        <v>4.3719679999999999</v>
      </c>
    </row>
    <row r="1356" spans="1:9" x14ac:dyDescent="0.25">
      <c r="A1356">
        <v>1355</v>
      </c>
      <c r="D1356">
        <v>13.630201000000007</v>
      </c>
      <c r="E1356">
        <v>7.5394769999999998</v>
      </c>
    </row>
    <row r="1357" spans="1:9" x14ac:dyDescent="0.25">
      <c r="A1357">
        <v>1356</v>
      </c>
      <c r="D1357">
        <v>13.643674000000011</v>
      </c>
      <c r="E1357">
        <v>7.5815279999999996</v>
      </c>
    </row>
    <row r="1358" spans="1:9" x14ac:dyDescent="0.25">
      <c r="A1358">
        <v>1357</v>
      </c>
      <c r="B1358">
        <v>9.8440430000000063</v>
      </c>
      <c r="C1358">
        <v>5.5144310000000001</v>
      </c>
      <c r="D1358">
        <v>13.574625000000012</v>
      </c>
      <c r="E1358">
        <v>7.5501079999999998</v>
      </c>
    </row>
    <row r="1359" spans="1:9" x14ac:dyDescent="0.25">
      <c r="A1359">
        <v>1358</v>
      </c>
      <c r="B1359">
        <v>9.7795200000000122</v>
      </c>
      <c r="C1359">
        <v>5.5247460000000004</v>
      </c>
      <c r="D1359">
        <v>13.555836000000006</v>
      </c>
      <c r="E1359">
        <v>7.5207940000000004</v>
      </c>
    </row>
    <row r="1360" spans="1:9" x14ac:dyDescent="0.25">
      <c r="A1360">
        <v>1359</v>
      </c>
      <c r="B1360">
        <v>9.8440430000000063</v>
      </c>
      <c r="C1360">
        <v>5.5144310000000001</v>
      </c>
      <c r="D1360">
        <v>13.555836000000006</v>
      </c>
      <c r="E1360">
        <v>7.5207940000000004</v>
      </c>
    </row>
    <row r="1361" spans="1:11" x14ac:dyDescent="0.25">
      <c r="A1361">
        <v>1360</v>
      </c>
      <c r="B1361">
        <v>9.8440430000000063</v>
      </c>
      <c r="C1361">
        <v>5.5144310000000001</v>
      </c>
      <c r="D1361">
        <v>13.555836000000006</v>
      </c>
      <c r="E1361">
        <v>7.5207940000000004</v>
      </c>
    </row>
    <row r="1362" spans="1:11" x14ac:dyDescent="0.25">
      <c r="A1362">
        <v>1361</v>
      </c>
      <c r="B1362">
        <v>9.8440430000000063</v>
      </c>
      <c r="C1362">
        <v>5.5144310000000001</v>
      </c>
      <c r="D1362">
        <v>13.555836000000006</v>
      </c>
      <c r="E1362">
        <v>7.5207940000000004</v>
      </c>
    </row>
    <row r="1363" spans="1:11" x14ac:dyDescent="0.25">
      <c r="A1363">
        <v>1362</v>
      </c>
      <c r="B1363">
        <v>9.8440430000000063</v>
      </c>
      <c r="C1363">
        <v>5.5144310000000001</v>
      </c>
      <c r="D1363">
        <v>13.555836000000006</v>
      </c>
      <c r="E1363">
        <v>7.5207940000000004</v>
      </c>
    </row>
    <row r="1364" spans="1:11" x14ac:dyDescent="0.25">
      <c r="A1364">
        <v>1363</v>
      </c>
      <c r="B1364">
        <v>9.8440430000000063</v>
      </c>
      <c r="C1364">
        <v>5.5144310000000001</v>
      </c>
    </row>
    <row r="1365" spans="1:11" x14ac:dyDescent="0.25">
      <c r="A1365">
        <v>1364</v>
      </c>
      <c r="B1365">
        <v>9.8440430000000063</v>
      </c>
      <c r="C1365">
        <v>5.5144310000000001</v>
      </c>
      <c r="J1365">
        <v>39.239624000000006</v>
      </c>
      <c r="K1365">
        <v>13.234794000000001</v>
      </c>
    </row>
    <row r="1366" spans="1:11" x14ac:dyDescent="0.25">
      <c r="A1366">
        <v>1365</v>
      </c>
    </row>
    <row r="1367" spans="1:11" x14ac:dyDescent="0.25">
      <c r="A1367">
        <v>1366</v>
      </c>
    </row>
    <row r="1368" spans="1:11" x14ac:dyDescent="0.25">
      <c r="A1368">
        <v>1367</v>
      </c>
    </row>
    <row r="1369" spans="1:11" x14ac:dyDescent="0.25">
      <c r="A1369">
        <v>1368</v>
      </c>
    </row>
    <row r="1370" spans="1:11" x14ac:dyDescent="0.25">
      <c r="A1370">
        <v>1369</v>
      </c>
    </row>
    <row r="1371" spans="1:11" x14ac:dyDescent="0.25">
      <c r="A1371">
        <v>1370</v>
      </c>
    </row>
    <row r="1372" spans="1:11" x14ac:dyDescent="0.25">
      <c r="A1372">
        <v>1371</v>
      </c>
    </row>
    <row r="1373" spans="1:11" x14ac:dyDescent="0.25">
      <c r="A1373">
        <v>1372</v>
      </c>
    </row>
    <row r="1374" spans="1:11" x14ac:dyDescent="0.25">
      <c r="A1374">
        <v>1373</v>
      </c>
    </row>
    <row r="1375" spans="1:11" x14ac:dyDescent="0.25">
      <c r="A1375">
        <v>1374</v>
      </c>
    </row>
    <row r="1376" spans="1:1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1" x14ac:dyDescent="0.25">
      <c r="A1393">
        <v>1392</v>
      </c>
    </row>
    <row r="1394" spans="1:11" x14ac:dyDescent="0.25">
      <c r="A1394">
        <v>1393</v>
      </c>
    </row>
    <row r="1395" spans="1:11" x14ac:dyDescent="0.25">
      <c r="A1395">
        <v>1394</v>
      </c>
    </row>
    <row r="1396" spans="1:11" x14ac:dyDescent="0.25">
      <c r="A1396">
        <v>1395</v>
      </c>
    </row>
    <row r="1397" spans="1:11" x14ac:dyDescent="0.25">
      <c r="A1397">
        <v>1396</v>
      </c>
    </row>
    <row r="1398" spans="1:11" x14ac:dyDescent="0.25">
      <c r="A1398">
        <v>1397</v>
      </c>
      <c r="J1398">
        <v>39.160522000000007</v>
      </c>
      <c r="K1398">
        <v>13.353313</v>
      </c>
    </row>
    <row r="1399" spans="1:11" x14ac:dyDescent="0.25">
      <c r="A1399">
        <v>1398</v>
      </c>
      <c r="D1399">
        <v>32.471630000000005</v>
      </c>
      <c r="E1399">
        <v>5.3771760000000004</v>
      </c>
    </row>
    <row r="1400" spans="1:11" x14ac:dyDescent="0.25">
      <c r="A1400">
        <v>1399</v>
      </c>
      <c r="D1400">
        <v>32.469314000000011</v>
      </c>
      <c r="E1400">
        <v>5.3819650000000001</v>
      </c>
      <c r="F1400">
        <v>24.738165000000009</v>
      </c>
      <c r="G1400">
        <v>8.1193399999999993</v>
      </c>
    </row>
    <row r="1401" spans="1:11" x14ac:dyDescent="0.25">
      <c r="A1401">
        <v>1400</v>
      </c>
      <c r="D1401">
        <v>32.417845000000014</v>
      </c>
      <c r="E1401">
        <v>5.3579660000000002</v>
      </c>
      <c r="F1401">
        <v>24.744110000000006</v>
      </c>
      <c r="G1401">
        <v>8.1144979999999993</v>
      </c>
    </row>
    <row r="1402" spans="1:11" x14ac:dyDescent="0.25">
      <c r="A1402">
        <v>1401</v>
      </c>
      <c r="D1402">
        <v>32.404949000000009</v>
      </c>
      <c r="E1402">
        <v>5.3750710000000002</v>
      </c>
      <c r="F1402">
        <v>24.762901000000014</v>
      </c>
      <c r="G1402">
        <v>8.1511279999999999</v>
      </c>
    </row>
    <row r="1403" spans="1:11" x14ac:dyDescent="0.25">
      <c r="A1403">
        <v>1402</v>
      </c>
      <c r="D1403">
        <v>32.451578000000012</v>
      </c>
      <c r="E1403">
        <v>5.3830179999999999</v>
      </c>
      <c r="F1403">
        <v>24.765585000000009</v>
      </c>
      <c r="G1403">
        <v>8.1293389999999999</v>
      </c>
    </row>
    <row r="1404" spans="1:11" x14ac:dyDescent="0.25">
      <c r="A1404">
        <v>1403</v>
      </c>
      <c r="D1404">
        <v>32.465210000000013</v>
      </c>
      <c r="E1404">
        <v>5.4172260000000003</v>
      </c>
      <c r="F1404">
        <v>24.738323000000008</v>
      </c>
      <c r="G1404">
        <v>8.1347059999999995</v>
      </c>
    </row>
    <row r="1405" spans="1:11" x14ac:dyDescent="0.25">
      <c r="A1405">
        <v>1404</v>
      </c>
      <c r="D1405">
        <v>32.474998000000014</v>
      </c>
      <c r="E1405">
        <v>5.4415940000000003</v>
      </c>
      <c r="F1405">
        <v>24.733375000000009</v>
      </c>
      <c r="G1405">
        <v>8.1284449999999993</v>
      </c>
    </row>
    <row r="1406" spans="1:11" x14ac:dyDescent="0.25">
      <c r="A1406">
        <v>1405</v>
      </c>
      <c r="D1406">
        <v>32.450527000000008</v>
      </c>
      <c r="E1406">
        <v>5.4323309999999996</v>
      </c>
      <c r="F1406">
        <v>24.72153500000001</v>
      </c>
      <c r="G1406">
        <v>8.1253919999999997</v>
      </c>
    </row>
    <row r="1407" spans="1:11" x14ac:dyDescent="0.25">
      <c r="A1407">
        <v>1406</v>
      </c>
      <c r="D1407">
        <v>32.483841000000012</v>
      </c>
      <c r="E1407">
        <v>5.430015</v>
      </c>
      <c r="F1407">
        <v>24.751900000000006</v>
      </c>
      <c r="G1407">
        <v>8.14818</v>
      </c>
    </row>
    <row r="1408" spans="1:11" x14ac:dyDescent="0.25">
      <c r="A1408">
        <v>1407</v>
      </c>
      <c r="D1408">
        <v>32.487945000000011</v>
      </c>
      <c r="E1408">
        <v>5.4400139999999997</v>
      </c>
      <c r="F1408">
        <v>24.735954000000007</v>
      </c>
      <c r="G1408">
        <v>8.1356540000000006</v>
      </c>
    </row>
    <row r="1409" spans="1:9" x14ac:dyDescent="0.25">
      <c r="A1409">
        <v>1408</v>
      </c>
      <c r="D1409">
        <v>32.541784000000007</v>
      </c>
      <c r="E1409">
        <v>5.4570660000000002</v>
      </c>
      <c r="F1409">
        <v>24.777635000000011</v>
      </c>
      <c r="G1409">
        <v>8.1632840000000009</v>
      </c>
    </row>
    <row r="1410" spans="1:9" x14ac:dyDescent="0.25">
      <c r="A1410">
        <v>1409</v>
      </c>
      <c r="D1410">
        <v>32.598833000000013</v>
      </c>
      <c r="E1410">
        <v>5.466329</v>
      </c>
      <c r="F1410">
        <v>24.792055000000005</v>
      </c>
      <c r="G1410">
        <v>8.1705469999999991</v>
      </c>
    </row>
    <row r="1411" spans="1:9" x14ac:dyDescent="0.25">
      <c r="A1411">
        <v>1410</v>
      </c>
      <c r="D1411">
        <v>32.637989000000005</v>
      </c>
      <c r="E1411">
        <v>5.4491189999999996</v>
      </c>
      <c r="F1411">
        <v>24.754005000000006</v>
      </c>
      <c r="G1411">
        <v>8.1659690000000005</v>
      </c>
    </row>
    <row r="1412" spans="1:9" x14ac:dyDescent="0.25">
      <c r="A1412">
        <v>1411</v>
      </c>
      <c r="D1412">
        <v>32.569731000000004</v>
      </c>
      <c r="E1412">
        <v>5.3568090000000002</v>
      </c>
      <c r="F1412">
        <v>24.781530000000011</v>
      </c>
      <c r="G1412">
        <v>8.1768099999999997</v>
      </c>
    </row>
    <row r="1413" spans="1:9" x14ac:dyDescent="0.25">
      <c r="A1413">
        <v>1412</v>
      </c>
      <c r="D1413">
        <v>32.471630000000005</v>
      </c>
      <c r="E1413">
        <v>5.3771760000000004</v>
      </c>
      <c r="F1413">
        <v>24.697902000000013</v>
      </c>
      <c r="G1413">
        <v>8.1503379999999996</v>
      </c>
    </row>
    <row r="1414" spans="1:9" x14ac:dyDescent="0.25">
      <c r="A1414">
        <v>1413</v>
      </c>
      <c r="D1414">
        <v>32.471630000000005</v>
      </c>
      <c r="E1414">
        <v>5.3771760000000004</v>
      </c>
      <c r="F1414">
        <v>24.693588000000005</v>
      </c>
      <c r="G1414">
        <v>8.1392340000000001</v>
      </c>
    </row>
    <row r="1415" spans="1:9" x14ac:dyDescent="0.25">
      <c r="A1415">
        <v>1414</v>
      </c>
      <c r="F1415">
        <v>24.738165000000009</v>
      </c>
      <c r="G1415">
        <v>8.1193399999999993</v>
      </c>
    </row>
    <row r="1416" spans="1:9" x14ac:dyDescent="0.25">
      <c r="A1416">
        <v>1415</v>
      </c>
      <c r="F1416">
        <v>24.738165000000009</v>
      </c>
      <c r="G1416">
        <v>8.1193399999999993</v>
      </c>
    </row>
    <row r="1417" spans="1:9" x14ac:dyDescent="0.25">
      <c r="A1417">
        <v>1416</v>
      </c>
      <c r="B1417">
        <v>42.541389000000009</v>
      </c>
      <c r="C1417">
        <v>6.9625089999999998</v>
      </c>
    </row>
    <row r="1418" spans="1:9" x14ac:dyDescent="0.25">
      <c r="A1418">
        <v>1417</v>
      </c>
      <c r="B1418">
        <v>42.478760000000008</v>
      </c>
      <c r="C1418">
        <v>6.944089</v>
      </c>
    </row>
    <row r="1419" spans="1:9" x14ac:dyDescent="0.25">
      <c r="A1419">
        <v>1418</v>
      </c>
      <c r="B1419">
        <v>42.488075000000009</v>
      </c>
      <c r="C1419">
        <v>6.9282469999999998</v>
      </c>
      <c r="H1419">
        <v>32.53873200000001</v>
      </c>
      <c r="I1419">
        <v>5.0973490000000004</v>
      </c>
    </row>
    <row r="1420" spans="1:9" x14ac:dyDescent="0.25">
      <c r="A1420">
        <v>1419</v>
      </c>
      <c r="B1420">
        <v>42.520336000000007</v>
      </c>
      <c r="C1420">
        <v>6.9251430000000003</v>
      </c>
      <c r="H1420">
        <v>32.539995000000005</v>
      </c>
      <c r="I1420">
        <v>5.1130319999999996</v>
      </c>
    </row>
    <row r="1421" spans="1:9" x14ac:dyDescent="0.25">
      <c r="A1421">
        <v>1420</v>
      </c>
      <c r="B1421">
        <v>42.450867000000009</v>
      </c>
      <c r="C1421">
        <v>6.9364049999999997</v>
      </c>
      <c r="H1421">
        <v>32.582203000000007</v>
      </c>
      <c r="I1421">
        <v>5.1181369999999999</v>
      </c>
    </row>
    <row r="1422" spans="1:9" x14ac:dyDescent="0.25">
      <c r="A1422">
        <v>1421</v>
      </c>
      <c r="B1422">
        <v>42.485023000000012</v>
      </c>
      <c r="C1422">
        <v>6.9226159999999997</v>
      </c>
      <c r="H1422">
        <v>32.617515000000012</v>
      </c>
      <c r="I1422">
        <v>5.070614</v>
      </c>
    </row>
    <row r="1423" spans="1:9" x14ac:dyDescent="0.25">
      <c r="A1423">
        <v>1422</v>
      </c>
      <c r="B1423">
        <v>42.497707000000013</v>
      </c>
      <c r="C1423">
        <v>6.9215119999999999</v>
      </c>
      <c r="H1423">
        <v>32.626463000000008</v>
      </c>
      <c r="I1423">
        <v>5.0802969999999998</v>
      </c>
    </row>
    <row r="1424" spans="1:9" x14ac:dyDescent="0.25">
      <c r="A1424">
        <v>1423</v>
      </c>
      <c r="B1424">
        <v>42.526493000000009</v>
      </c>
      <c r="C1424">
        <v>6.9234059999999999</v>
      </c>
      <c r="H1424">
        <v>32.632990000000007</v>
      </c>
      <c r="I1424">
        <v>5.0847179999999996</v>
      </c>
    </row>
    <row r="1425" spans="1:9" x14ac:dyDescent="0.25">
      <c r="A1425">
        <v>1424</v>
      </c>
      <c r="B1425">
        <v>42.519916000000009</v>
      </c>
      <c r="C1425">
        <v>6.9189319999999999</v>
      </c>
      <c r="H1425">
        <v>32.616569000000013</v>
      </c>
      <c r="I1425">
        <v>5.0938230000000004</v>
      </c>
    </row>
    <row r="1426" spans="1:9" x14ac:dyDescent="0.25">
      <c r="A1426">
        <v>1425</v>
      </c>
      <c r="B1426">
        <v>42.530124000000008</v>
      </c>
      <c r="C1426">
        <v>6.9174069999999999</v>
      </c>
      <c r="H1426">
        <v>32.61667400000001</v>
      </c>
      <c r="I1426">
        <v>5.0692979999999999</v>
      </c>
    </row>
    <row r="1427" spans="1:9" x14ac:dyDescent="0.25">
      <c r="A1427">
        <v>1426</v>
      </c>
      <c r="B1427">
        <v>42.556442000000011</v>
      </c>
      <c r="C1427">
        <v>6.9144059999999996</v>
      </c>
      <c r="H1427">
        <v>32.499418000000006</v>
      </c>
      <c r="I1427">
        <v>5.0609299999999999</v>
      </c>
    </row>
    <row r="1428" spans="1:9" x14ac:dyDescent="0.25">
      <c r="A1428">
        <v>1427</v>
      </c>
      <c r="B1428">
        <v>42.553596000000006</v>
      </c>
      <c r="C1428">
        <v>6.9111969999999996</v>
      </c>
      <c r="H1428">
        <v>32.507839000000004</v>
      </c>
      <c r="I1428">
        <v>5.0445099999999998</v>
      </c>
    </row>
    <row r="1429" spans="1:9" x14ac:dyDescent="0.25">
      <c r="A1429">
        <v>1428</v>
      </c>
      <c r="B1429">
        <v>42.560547000000007</v>
      </c>
      <c r="C1429">
        <v>6.9268270000000003</v>
      </c>
      <c r="H1429">
        <v>32.53873200000001</v>
      </c>
      <c r="I1429">
        <v>5.0973490000000004</v>
      </c>
    </row>
    <row r="1430" spans="1:9" x14ac:dyDescent="0.25">
      <c r="A1430">
        <v>1429</v>
      </c>
      <c r="B1430">
        <v>42.541389000000009</v>
      </c>
      <c r="C1430">
        <v>6.9625089999999998</v>
      </c>
      <c r="H1430">
        <v>32.53873200000001</v>
      </c>
      <c r="I1430">
        <v>5.0973490000000004</v>
      </c>
    </row>
    <row r="1431" spans="1:9" x14ac:dyDescent="0.25">
      <c r="A1431">
        <v>1430</v>
      </c>
      <c r="B1431">
        <v>42.541389000000009</v>
      </c>
      <c r="C1431">
        <v>6.9625089999999998</v>
      </c>
      <c r="H1431">
        <v>32.53873200000001</v>
      </c>
      <c r="I1431">
        <v>5.0973490000000004</v>
      </c>
    </row>
    <row r="1432" spans="1:9" x14ac:dyDescent="0.25">
      <c r="A1432">
        <v>1431</v>
      </c>
    </row>
    <row r="1433" spans="1:9" x14ac:dyDescent="0.25">
      <c r="A1433">
        <v>1432</v>
      </c>
      <c r="F1433">
        <v>42.317138000000007</v>
      </c>
      <c r="G1433">
        <v>7.2988590000000002</v>
      </c>
    </row>
    <row r="1434" spans="1:9" x14ac:dyDescent="0.25">
      <c r="A1434">
        <v>1433</v>
      </c>
      <c r="F1434">
        <v>42.31624200000001</v>
      </c>
      <c r="G1434">
        <v>7.2988590000000002</v>
      </c>
    </row>
    <row r="1435" spans="1:9" x14ac:dyDescent="0.25">
      <c r="A1435">
        <v>1434</v>
      </c>
      <c r="D1435">
        <v>53.416576000000006</v>
      </c>
      <c r="E1435">
        <v>5.5732699999999999</v>
      </c>
      <c r="F1435">
        <v>42.303821000000006</v>
      </c>
      <c r="G1435">
        <v>7.2890699999999997</v>
      </c>
    </row>
    <row r="1436" spans="1:9" x14ac:dyDescent="0.25">
      <c r="A1436">
        <v>1435</v>
      </c>
      <c r="D1436">
        <v>53.471412000000008</v>
      </c>
      <c r="E1436">
        <v>5.545693</v>
      </c>
      <c r="F1436">
        <v>42.327293000000012</v>
      </c>
      <c r="G1436">
        <v>7.2957020000000004</v>
      </c>
    </row>
    <row r="1437" spans="1:9" x14ac:dyDescent="0.25">
      <c r="A1437">
        <v>1436</v>
      </c>
      <c r="D1437">
        <v>53.423153000000006</v>
      </c>
      <c r="E1437">
        <v>5.5507980000000003</v>
      </c>
      <c r="F1437">
        <v>42.303768000000012</v>
      </c>
      <c r="G1437">
        <v>7.3008579999999998</v>
      </c>
    </row>
    <row r="1438" spans="1:9" x14ac:dyDescent="0.25">
      <c r="A1438">
        <v>1437</v>
      </c>
      <c r="D1438">
        <v>53.411732000000008</v>
      </c>
      <c r="E1438">
        <v>5.5340090000000002</v>
      </c>
      <c r="F1438">
        <v>42.297401000000008</v>
      </c>
      <c r="G1438">
        <v>7.2999109999999998</v>
      </c>
    </row>
    <row r="1439" spans="1:9" x14ac:dyDescent="0.25">
      <c r="A1439">
        <v>1438</v>
      </c>
      <c r="D1439">
        <v>53.441150000000007</v>
      </c>
      <c r="E1439">
        <v>5.5700599999999998</v>
      </c>
      <c r="F1439">
        <v>42.331978000000007</v>
      </c>
      <c r="G1439">
        <v>7.306648</v>
      </c>
    </row>
    <row r="1440" spans="1:9" x14ac:dyDescent="0.25">
      <c r="A1440">
        <v>1439</v>
      </c>
      <c r="D1440">
        <v>53.454574000000008</v>
      </c>
      <c r="E1440">
        <v>5.563955</v>
      </c>
      <c r="F1440">
        <v>42.339348000000008</v>
      </c>
      <c r="G1440">
        <v>7.2993329999999998</v>
      </c>
    </row>
    <row r="1441" spans="1:9" x14ac:dyDescent="0.25">
      <c r="A1441">
        <v>1440</v>
      </c>
      <c r="D1441">
        <v>53.468677000000007</v>
      </c>
      <c r="E1441">
        <v>5.558376</v>
      </c>
      <c r="F1441">
        <v>42.390972000000012</v>
      </c>
      <c r="G1441">
        <v>7.2974379999999996</v>
      </c>
    </row>
    <row r="1442" spans="1:9" x14ac:dyDescent="0.25">
      <c r="A1442">
        <v>1441</v>
      </c>
      <c r="D1442">
        <v>53.518307000000007</v>
      </c>
      <c r="E1442">
        <v>5.5460609999999999</v>
      </c>
      <c r="F1442">
        <v>42.445183000000007</v>
      </c>
      <c r="G1442">
        <v>7.3323830000000001</v>
      </c>
    </row>
    <row r="1443" spans="1:9" x14ac:dyDescent="0.25">
      <c r="A1443">
        <v>1442</v>
      </c>
      <c r="D1443">
        <v>53.502518000000009</v>
      </c>
      <c r="E1443">
        <v>5.5513769999999996</v>
      </c>
      <c r="F1443">
        <v>42.317138000000007</v>
      </c>
      <c r="G1443">
        <v>7.2988590000000002</v>
      </c>
    </row>
    <row r="1444" spans="1:9" x14ac:dyDescent="0.25">
      <c r="A1444">
        <v>1443</v>
      </c>
      <c r="D1444">
        <v>53.546039000000007</v>
      </c>
      <c r="E1444">
        <v>5.5222730000000002</v>
      </c>
      <c r="F1444">
        <v>42.317138000000007</v>
      </c>
      <c r="G1444">
        <v>7.2988590000000002</v>
      </c>
    </row>
    <row r="1445" spans="1:9" x14ac:dyDescent="0.25">
      <c r="A1445">
        <v>1444</v>
      </c>
      <c r="D1445">
        <v>53.532833000000011</v>
      </c>
      <c r="E1445">
        <v>5.522221</v>
      </c>
      <c r="F1445">
        <v>42.317138000000007</v>
      </c>
      <c r="G1445">
        <v>7.2988590000000002</v>
      </c>
    </row>
    <row r="1446" spans="1:9" x14ac:dyDescent="0.25">
      <c r="A1446">
        <v>1445</v>
      </c>
      <c r="D1446">
        <v>53.568142000000009</v>
      </c>
      <c r="E1446">
        <v>5.577744</v>
      </c>
    </row>
    <row r="1447" spans="1:9" x14ac:dyDescent="0.25">
      <c r="A1447">
        <v>1446</v>
      </c>
      <c r="D1447">
        <v>53.416576000000006</v>
      </c>
      <c r="E1447">
        <v>5.5732699999999999</v>
      </c>
    </row>
    <row r="1448" spans="1:9" x14ac:dyDescent="0.25">
      <c r="A1448">
        <v>1447</v>
      </c>
    </row>
    <row r="1449" spans="1:9" x14ac:dyDescent="0.25">
      <c r="A1449">
        <v>1448</v>
      </c>
      <c r="B1449">
        <v>63.835262000000007</v>
      </c>
      <c r="C1449">
        <v>6.8736199999999998</v>
      </c>
    </row>
    <row r="1450" spans="1:9" x14ac:dyDescent="0.25">
      <c r="A1450">
        <v>1449</v>
      </c>
      <c r="B1450">
        <v>63.841366000000008</v>
      </c>
      <c r="C1450">
        <v>6.8839870000000003</v>
      </c>
      <c r="H1450">
        <v>54.158954000000008</v>
      </c>
      <c r="I1450">
        <v>4.8590470000000003</v>
      </c>
    </row>
    <row r="1451" spans="1:9" x14ac:dyDescent="0.25">
      <c r="A1451">
        <v>1450</v>
      </c>
      <c r="B1451">
        <v>63.810943000000009</v>
      </c>
      <c r="C1451">
        <v>6.8810399999999996</v>
      </c>
      <c r="H1451">
        <v>54.229107000000006</v>
      </c>
      <c r="I1451">
        <v>4.8170489999999999</v>
      </c>
    </row>
    <row r="1452" spans="1:9" x14ac:dyDescent="0.25">
      <c r="A1452">
        <v>1451</v>
      </c>
      <c r="B1452">
        <v>63.832786000000006</v>
      </c>
      <c r="C1452">
        <v>6.8709879999999997</v>
      </c>
      <c r="H1452">
        <v>54.238842000000012</v>
      </c>
      <c r="I1452">
        <v>4.8692570000000002</v>
      </c>
    </row>
    <row r="1453" spans="1:9" x14ac:dyDescent="0.25">
      <c r="A1453">
        <v>1452</v>
      </c>
      <c r="B1453">
        <v>63.838417000000007</v>
      </c>
      <c r="C1453">
        <v>6.8585149999999997</v>
      </c>
      <c r="H1453">
        <v>54.227268000000009</v>
      </c>
      <c r="I1453">
        <v>4.8502580000000002</v>
      </c>
    </row>
    <row r="1454" spans="1:9" x14ac:dyDescent="0.25">
      <c r="A1454">
        <v>1453</v>
      </c>
      <c r="B1454">
        <v>63.831631000000009</v>
      </c>
      <c r="C1454">
        <v>6.8487790000000004</v>
      </c>
      <c r="H1454">
        <v>54.231052000000012</v>
      </c>
      <c r="I1454">
        <v>4.8447839999999998</v>
      </c>
    </row>
    <row r="1455" spans="1:9" x14ac:dyDescent="0.25">
      <c r="A1455">
        <v>1454</v>
      </c>
      <c r="B1455">
        <v>63.805317000000009</v>
      </c>
      <c r="C1455">
        <v>6.8585149999999997</v>
      </c>
      <c r="H1455">
        <v>54.198108000000012</v>
      </c>
      <c r="I1455">
        <v>4.834206</v>
      </c>
    </row>
    <row r="1456" spans="1:9" x14ac:dyDescent="0.25">
      <c r="A1456">
        <v>1455</v>
      </c>
      <c r="B1456">
        <v>63.797523000000012</v>
      </c>
      <c r="C1456">
        <v>6.844042</v>
      </c>
      <c r="H1456">
        <v>54.237110000000008</v>
      </c>
      <c r="I1456">
        <v>4.8602040000000004</v>
      </c>
    </row>
    <row r="1457" spans="1:9" x14ac:dyDescent="0.25">
      <c r="A1457">
        <v>1456</v>
      </c>
      <c r="B1457">
        <v>63.827049000000009</v>
      </c>
      <c r="C1457">
        <v>6.846673</v>
      </c>
      <c r="H1457">
        <v>54.248318000000012</v>
      </c>
      <c r="I1457">
        <v>4.855836</v>
      </c>
    </row>
    <row r="1458" spans="1:9" x14ac:dyDescent="0.25">
      <c r="A1458">
        <v>1457</v>
      </c>
      <c r="B1458">
        <v>63.830467000000006</v>
      </c>
      <c r="C1458">
        <v>6.8560930000000004</v>
      </c>
      <c r="H1458">
        <v>54.233948000000012</v>
      </c>
      <c r="I1458">
        <v>4.8790449999999996</v>
      </c>
    </row>
    <row r="1459" spans="1:9" x14ac:dyDescent="0.25">
      <c r="A1459">
        <v>1458</v>
      </c>
      <c r="B1459">
        <v>63.809891000000007</v>
      </c>
      <c r="C1459">
        <v>6.8428310000000003</v>
      </c>
      <c r="H1459">
        <v>54.228161000000007</v>
      </c>
      <c r="I1459">
        <v>4.8913609999999998</v>
      </c>
    </row>
    <row r="1460" spans="1:9" x14ac:dyDescent="0.25">
      <c r="A1460">
        <v>1459</v>
      </c>
      <c r="B1460">
        <v>63.835262000000007</v>
      </c>
      <c r="C1460">
        <v>6.8736199999999998</v>
      </c>
      <c r="H1460">
        <v>54.158954000000008</v>
      </c>
      <c r="I1460">
        <v>4.8590470000000003</v>
      </c>
    </row>
    <row r="1461" spans="1:9" x14ac:dyDescent="0.25">
      <c r="A1461">
        <v>1460</v>
      </c>
      <c r="B1461">
        <v>63.835262000000007</v>
      </c>
      <c r="C1461">
        <v>6.8736199999999998</v>
      </c>
      <c r="H1461">
        <v>54.158954000000008</v>
      </c>
      <c r="I1461">
        <v>4.8590470000000003</v>
      </c>
    </row>
    <row r="1462" spans="1:9" x14ac:dyDescent="0.25">
      <c r="A1462">
        <v>1461</v>
      </c>
      <c r="B1462">
        <v>63.835262000000007</v>
      </c>
      <c r="C1462">
        <v>6.8736199999999998</v>
      </c>
    </row>
    <row r="1463" spans="1:9" x14ac:dyDescent="0.25">
      <c r="A1463">
        <v>1462</v>
      </c>
      <c r="F1463">
        <v>63.603168000000011</v>
      </c>
      <c r="G1463">
        <v>6.89846</v>
      </c>
    </row>
    <row r="1464" spans="1:9" x14ac:dyDescent="0.25">
      <c r="A1464">
        <v>1463</v>
      </c>
      <c r="D1464">
        <v>73.45433700000001</v>
      </c>
      <c r="E1464">
        <v>5.0488270000000002</v>
      </c>
      <c r="F1464">
        <v>63.650638000000008</v>
      </c>
      <c r="G1464">
        <v>6.8970390000000004</v>
      </c>
    </row>
    <row r="1465" spans="1:9" x14ac:dyDescent="0.25">
      <c r="A1465">
        <v>1464</v>
      </c>
      <c r="D1465">
        <v>73.45433700000001</v>
      </c>
      <c r="E1465">
        <v>5.0488270000000002</v>
      </c>
      <c r="F1465">
        <v>63.645164000000008</v>
      </c>
      <c r="G1465">
        <v>6.8987759999999998</v>
      </c>
    </row>
    <row r="1466" spans="1:9" x14ac:dyDescent="0.25">
      <c r="A1466">
        <v>1465</v>
      </c>
      <c r="D1466">
        <v>73.354031000000006</v>
      </c>
      <c r="E1466">
        <v>5.1140809999999997</v>
      </c>
      <c r="F1466">
        <v>63.627373000000013</v>
      </c>
      <c r="G1466">
        <v>6.8954079999999998</v>
      </c>
    </row>
    <row r="1467" spans="1:9" x14ac:dyDescent="0.25">
      <c r="A1467">
        <v>1466</v>
      </c>
      <c r="D1467">
        <v>73.352755000000002</v>
      </c>
      <c r="E1467">
        <v>5.128571</v>
      </c>
      <c r="F1467">
        <v>63.630009000000008</v>
      </c>
      <c r="G1467">
        <v>6.8849869999999997</v>
      </c>
    </row>
    <row r="1468" spans="1:9" x14ac:dyDescent="0.25">
      <c r="A1468">
        <v>1467</v>
      </c>
      <c r="D1468">
        <v>73.362296000000001</v>
      </c>
      <c r="E1468">
        <v>5.1158679999999999</v>
      </c>
      <c r="F1468">
        <v>63.63348400000001</v>
      </c>
      <c r="G1468">
        <v>6.9134060000000002</v>
      </c>
    </row>
    <row r="1469" spans="1:9" x14ac:dyDescent="0.25">
      <c r="A1469">
        <v>1468</v>
      </c>
      <c r="D1469">
        <v>73.339184000000003</v>
      </c>
      <c r="E1469">
        <v>5.0770410000000004</v>
      </c>
      <c r="F1469">
        <v>63.631378000000012</v>
      </c>
      <c r="G1469">
        <v>6.9126700000000003</v>
      </c>
    </row>
    <row r="1470" spans="1:9" x14ac:dyDescent="0.25">
      <c r="A1470">
        <v>1469</v>
      </c>
      <c r="D1470">
        <v>73.295868000000013</v>
      </c>
      <c r="E1470">
        <v>5.0682650000000002</v>
      </c>
      <c r="F1470">
        <v>63.623005000000006</v>
      </c>
      <c r="G1470">
        <v>6.9038810000000002</v>
      </c>
    </row>
    <row r="1471" spans="1:9" x14ac:dyDescent="0.25">
      <c r="A1471">
        <v>1470</v>
      </c>
      <c r="D1471">
        <v>73.284592000000004</v>
      </c>
      <c r="E1471">
        <v>5.0732140000000001</v>
      </c>
      <c r="F1471">
        <v>63.63695100000001</v>
      </c>
      <c r="G1471">
        <v>6.9161429999999999</v>
      </c>
    </row>
    <row r="1472" spans="1:9" x14ac:dyDescent="0.25">
      <c r="A1472">
        <v>1471</v>
      </c>
      <c r="D1472">
        <v>73.315255000000008</v>
      </c>
      <c r="E1472">
        <v>5.0704589999999996</v>
      </c>
      <c r="F1472">
        <v>63.707107000000008</v>
      </c>
      <c r="G1472">
        <v>7.0071909999999997</v>
      </c>
    </row>
    <row r="1473" spans="1:9" x14ac:dyDescent="0.25">
      <c r="A1473">
        <v>1472</v>
      </c>
      <c r="D1473">
        <v>73.314949000000013</v>
      </c>
      <c r="E1473">
        <v>5.0835710000000001</v>
      </c>
      <c r="F1473">
        <v>63.603168000000011</v>
      </c>
      <c r="G1473">
        <v>6.89846</v>
      </c>
    </row>
    <row r="1474" spans="1:9" x14ac:dyDescent="0.25">
      <c r="A1474">
        <v>1473</v>
      </c>
      <c r="D1474">
        <v>73.45433700000001</v>
      </c>
      <c r="E1474">
        <v>5.0488270000000002</v>
      </c>
    </row>
    <row r="1475" spans="1:9" x14ac:dyDescent="0.25">
      <c r="A1475">
        <v>1474</v>
      </c>
    </row>
    <row r="1476" spans="1:9" x14ac:dyDescent="0.25">
      <c r="A1476">
        <v>1475</v>
      </c>
    </row>
    <row r="1477" spans="1:9" x14ac:dyDescent="0.25">
      <c r="A1477">
        <v>1476</v>
      </c>
    </row>
    <row r="1478" spans="1:9" x14ac:dyDescent="0.25">
      <c r="A1478">
        <v>1477</v>
      </c>
      <c r="B1478">
        <v>82.047449</v>
      </c>
      <c r="C1478">
        <v>6.2411219999999998</v>
      </c>
    </row>
    <row r="1479" spans="1:9" x14ac:dyDescent="0.25">
      <c r="A1479">
        <v>1478</v>
      </c>
      <c r="B1479">
        <v>82.033725000000004</v>
      </c>
      <c r="C1479">
        <v>6.2225000000000001</v>
      </c>
      <c r="H1479">
        <v>73.986429000000001</v>
      </c>
      <c r="I1479">
        <v>4.4686729999999999</v>
      </c>
    </row>
    <row r="1480" spans="1:9" x14ac:dyDescent="0.25">
      <c r="A1480">
        <v>1479</v>
      </c>
      <c r="B1480">
        <v>82.051479</v>
      </c>
      <c r="C1480">
        <v>6.218572</v>
      </c>
      <c r="H1480">
        <v>73.94551100000001</v>
      </c>
      <c r="I1480">
        <v>4.4803059999999997</v>
      </c>
    </row>
    <row r="1481" spans="1:9" x14ac:dyDescent="0.25">
      <c r="A1481">
        <v>1480</v>
      </c>
      <c r="B1481">
        <v>82.026020000000003</v>
      </c>
      <c r="C1481">
        <v>6.2269389999999998</v>
      </c>
      <c r="H1481">
        <v>73.91479600000001</v>
      </c>
      <c r="I1481">
        <v>4.5280610000000001</v>
      </c>
    </row>
    <row r="1482" spans="1:9" x14ac:dyDescent="0.25">
      <c r="A1482">
        <v>1481</v>
      </c>
      <c r="B1482">
        <v>82.032959000000005</v>
      </c>
      <c r="C1482">
        <v>6.2143370000000004</v>
      </c>
      <c r="H1482">
        <v>73.896939000000003</v>
      </c>
      <c r="I1482">
        <v>4.5476530000000004</v>
      </c>
    </row>
    <row r="1483" spans="1:9" x14ac:dyDescent="0.25">
      <c r="A1483">
        <v>1482</v>
      </c>
      <c r="B1483">
        <v>82.043878000000007</v>
      </c>
      <c r="C1483">
        <v>6.1974999999999998</v>
      </c>
      <c r="H1483">
        <v>73.889949000000001</v>
      </c>
      <c r="I1483">
        <v>4.51051</v>
      </c>
    </row>
    <row r="1484" spans="1:9" x14ac:dyDescent="0.25">
      <c r="A1484">
        <v>1483</v>
      </c>
      <c r="B1484">
        <v>82.037959000000001</v>
      </c>
      <c r="C1484">
        <v>6.2071940000000003</v>
      </c>
      <c r="H1484">
        <v>73.876072000000008</v>
      </c>
      <c r="I1484">
        <v>4.5308669999999998</v>
      </c>
    </row>
    <row r="1485" spans="1:9" x14ac:dyDescent="0.25">
      <c r="A1485">
        <v>1484</v>
      </c>
      <c r="B1485">
        <v>82.03183700000001</v>
      </c>
      <c r="C1485">
        <v>6.2157650000000002</v>
      </c>
      <c r="H1485">
        <v>73.944235000000006</v>
      </c>
      <c r="I1485">
        <v>4.4660200000000003</v>
      </c>
    </row>
    <row r="1486" spans="1:9" x14ac:dyDescent="0.25">
      <c r="A1486">
        <v>1485</v>
      </c>
      <c r="B1486">
        <v>82.042449000000005</v>
      </c>
      <c r="C1486">
        <v>6.234286</v>
      </c>
      <c r="H1486">
        <v>73.943470000000005</v>
      </c>
      <c r="I1486">
        <v>4.4292350000000003</v>
      </c>
    </row>
    <row r="1487" spans="1:9" x14ac:dyDescent="0.25">
      <c r="A1487">
        <v>1486</v>
      </c>
      <c r="B1487">
        <v>82.062194000000005</v>
      </c>
      <c r="C1487">
        <v>6.2214289999999997</v>
      </c>
      <c r="H1487">
        <v>74.051123000000004</v>
      </c>
      <c r="I1487">
        <v>4.5192350000000001</v>
      </c>
    </row>
    <row r="1488" spans="1:9" x14ac:dyDescent="0.25">
      <c r="A1488">
        <v>1487</v>
      </c>
      <c r="B1488">
        <v>82.060969</v>
      </c>
      <c r="C1488">
        <v>6.25352</v>
      </c>
    </row>
    <row r="1489" spans="1:7" x14ac:dyDescent="0.25">
      <c r="A1489">
        <v>1488</v>
      </c>
    </row>
    <row r="1490" spans="1:7" x14ac:dyDescent="0.25">
      <c r="A1490">
        <v>1489</v>
      </c>
      <c r="F1490">
        <v>82.036888000000005</v>
      </c>
      <c r="G1490">
        <v>6.623316</v>
      </c>
    </row>
    <row r="1491" spans="1:7" x14ac:dyDescent="0.25">
      <c r="A1491">
        <v>1490</v>
      </c>
      <c r="F1491">
        <v>82.117705000000001</v>
      </c>
      <c r="G1491">
        <v>6.6468369999999997</v>
      </c>
    </row>
    <row r="1492" spans="1:7" x14ac:dyDescent="0.25">
      <c r="A1492">
        <v>1491</v>
      </c>
      <c r="D1492">
        <v>91.94699</v>
      </c>
      <c r="E1492">
        <v>4.9084180000000002</v>
      </c>
      <c r="F1492">
        <v>82.096786000000009</v>
      </c>
      <c r="G1492">
        <v>6.6138260000000004</v>
      </c>
    </row>
    <row r="1493" spans="1:7" x14ac:dyDescent="0.25">
      <c r="A1493">
        <v>1492</v>
      </c>
      <c r="D1493">
        <v>91.938522000000006</v>
      </c>
      <c r="E1493">
        <v>4.9036730000000004</v>
      </c>
      <c r="F1493">
        <v>82.081786000000008</v>
      </c>
      <c r="G1493">
        <v>6.6230099999999998</v>
      </c>
    </row>
    <row r="1494" spans="1:7" x14ac:dyDescent="0.25">
      <c r="A1494">
        <v>1493</v>
      </c>
      <c r="D1494">
        <v>91.942959999999999</v>
      </c>
      <c r="E1494">
        <v>4.9037750000000004</v>
      </c>
      <c r="F1494">
        <v>82.090612000000007</v>
      </c>
      <c r="G1494">
        <v>6.609388</v>
      </c>
    </row>
    <row r="1495" spans="1:7" x14ac:dyDescent="0.25">
      <c r="A1495">
        <v>1494</v>
      </c>
      <c r="D1495">
        <v>91.952144000000004</v>
      </c>
      <c r="E1495">
        <v>4.9173470000000004</v>
      </c>
      <c r="F1495">
        <v>81.998367000000002</v>
      </c>
      <c r="G1495">
        <v>6.66153</v>
      </c>
    </row>
    <row r="1496" spans="1:7" x14ac:dyDescent="0.25">
      <c r="A1496">
        <v>1495</v>
      </c>
      <c r="D1496">
        <v>91.957502000000005</v>
      </c>
      <c r="E1496">
        <v>4.9210209999999996</v>
      </c>
      <c r="F1496">
        <v>82.07540800000001</v>
      </c>
      <c r="G1496">
        <v>6.6041840000000001</v>
      </c>
    </row>
    <row r="1497" spans="1:7" x14ac:dyDescent="0.25">
      <c r="A1497">
        <v>1496</v>
      </c>
      <c r="D1497">
        <v>91.954593000000003</v>
      </c>
      <c r="E1497">
        <v>4.9283669999999997</v>
      </c>
      <c r="F1497">
        <v>82.07540800000001</v>
      </c>
      <c r="G1497">
        <v>6.6041840000000001</v>
      </c>
    </row>
    <row r="1498" spans="1:7" x14ac:dyDescent="0.25">
      <c r="A1498">
        <v>1497</v>
      </c>
      <c r="D1498">
        <v>91.999643000000006</v>
      </c>
      <c r="E1498">
        <v>4.9552040000000002</v>
      </c>
      <c r="F1498">
        <v>82.07540800000001</v>
      </c>
      <c r="G1498">
        <v>6.6041840000000001</v>
      </c>
    </row>
    <row r="1499" spans="1:7" x14ac:dyDescent="0.25">
      <c r="A1499">
        <v>1498</v>
      </c>
      <c r="D1499">
        <v>91.951173000000011</v>
      </c>
      <c r="E1499">
        <v>4.9613259999999997</v>
      </c>
      <c r="F1499">
        <v>82.07540800000001</v>
      </c>
      <c r="G1499">
        <v>6.6041840000000001</v>
      </c>
    </row>
    <row r="1500" spans="1:7" x14ac:dyDescent="0.25">
      <c r="A1500">
        <v>1499</v>
      </c>
      <c r="D1500">
        <v>92.052142000000003</v>
      </c>
      <c r="E1500">
        <v>4.9712240000000003</v>
      </c>
    </row>
    <row r="1501" spans="1:7" x14ac:dyDescent="0.25">
      <c r="A1501">
        <v>1500</v>
      </c>
      <c r="D1501">
        <v>91.94699</v>
      </c>
      <c r="E1501">
        <v>4.9084180000000002</v>
      </c>
    </row>
    <row r="1502" spans="1:7" x14ac:dyDescent="0.25">
      <c r="A1502">
        <v>1501</v>
      </c>
    </row>
    <row r="1503" spans="1:7" x14ac:dyDescent="0.25">
      <c r="A1503">
        <v>1502</v>
      </c>
      <c r="B1503">
        <v>102.87745000000001</v>
      </c>
      <c r="C1503">
        <v>6.3364289999999999</v>
      </c>
    </row>
    <row r="1504" spans="1:7" x14ac:dyDescent="0.25">
      <c r="A1504">
        <v>1503</v>
      </c>
      <c r="B1504">
        <v>102.85821300000001</v>
      </c>
      <c r="C1504">
        <v>6.2655609999999999</v>
      </c>
    </row>
    <row r="1505" spans="1:9" x14ac:dyDescent="0.25">
      <c r="A1505">
        <v>1504</v>
      </c>
      <c r="B1505">
        <v>102.84877500000002</v>
      </c>
      <c r="C1505">
        <v>6.2594390000000004</v>
      </c>
    </row>
    <row r="1506" spans="1:9" x14ac:dyDescent="0.25">
      <c r="A1506">
        <v>1505</v>
      </c>
      <c r="B1506">
        <v>102.82750000000001</v>
      </c>
      <c r="C1506">
        <v>6.2583169999999999</v>
      </c>
    </row>
    <row r="1507" spans="1:9" x14ac:dyDescent="0.25">
      <c r="A1507">
        <v>1506</v>
      </c>
      <c r="B1507">
        <v>102.82285800000001</v>
      </c>
      <c r="C1507">
        <v>6.2655609999999999</v>
      </c>
      <c r="H1507">
        <v>94.419030000000006</v>
      </c>
      <c r="I1507">
        <v>4.7294900000000002</v>
      </c>
    </row>
    <row r="1508" spans="1:9" x14ac:dyDescent="0.25">
      <c r="A1508">
        <v>1507</v>
      </c>
      <c r="B1508">
        <v>102.823926</v>
      </c>
      <c r="C1508">
        <v>6.2649999999999997</v>
      </c>
      <c r="H1508">
        <v>94.397857000000016</v>
      </c>
      <c r="I1508">
        <v>4.7095409999999998</v>
      </c>
    </row>
    <row r="1509" spans="1:9" x14ac:dyDescent="0.25">
      <c r="A1509">
        <v>1508</v>
      </c>
      <c r="B1509">
        <v>102.852655</v>
      </c>
      <c r="C1509">
        <v>6.2508160000000004</v>
      </c>
      <c r="H1509">
        <v>94.406123000000008</v>
      </c>
      <c r="I1509">
        <v>4.7237749999999998</v>
      </c>
    </row>
    <row r="1510" spans="1:9" x14ac:dyDescent="0.25">
      <c r="A1510">
        <v>1509</v>
      </c>
      <c r="B1510">
        <v>102.83372600000001</v>
      </c>
      <c r="C1510">
        <v>6.2843369999999998</v>
      </c>
      <c r="H1510">
        <v>94.383777000000009</v>
      </c>
      <c r="I1510">
        <v>4.732704</v>
      </c>
    </row>
    <row r="1511" spans="1:9" x14ac:dyDescent="0.25">
      <c r="A1511">
        <v>1510</v>
      </c>
      <c r="B1511">
        <v>102.81035700000001</v>
      </c>
      <c r="C1511">
        <v>6.2809699999999999</v>
      </c>
      <c r="H1511">
        <v>94.366786000000005</v>
      </c>
      <c r="I1511">
        <v>4.7405099999999996</v>
      </c>
    </row>
    <row r="1512" spans="1:9" x14ac:dyDescent="0.25">
      <c r="A1512">
        <v>1511</v>
      </c>
      <c r="B1512">
        <v>102.82745100000001</v>
      </c>
      <c r="C1512">
        <v>6.2817350000000003</v>
      </c>
      <c r="H1512">
        <v>94.330203000000012</v>
      </c>
      <c r="I1512">
        <v>4.7336229999999997</v>
      </c>
    </row>
    <row r="1513" spans="1:9" x14ac:dyDescent="0.25">
      <c r="A1513">
        <v>1512</v>
      </c>
      <c r="B1513">
        <v>102.87745000000001</v>
      </c>
      <c r="C1513">
        <v>6.3364289999999999</v>
      </c>
      <c r="H1513">
        <v>94.366326000000015</v>
      </c>
      <c r="I1513">
        <v>4.6865309999999996</v>
      </c>
    </row>
    <row r="1514" spans="1:9" x14ac:dyDescent="0.25">
      <c r="A1514">
        <v>1513</v>
      </c>
      <c r="F1514">
        <v>102.89775600000002</v>
      </c>
      <c r="G1514">
        <v>7.0632140000000003</v>
      </c>
      <c r="H1514">
        <v>94.380716000000007</v>
      </c>
      <c r="I1514">
        <v>4.6751529999999999</v>
      </c>
    </row>
    <row r="1515" spans="1:9" x14ac:dyDescent="0.25">
      <c r="A1515">
        <v>1514</v>
      </c>
      <c r="F1515">
        <v>102.94296</v>
      </c>
      <c r="G1515">
        <v>7.0806120000000004</v>
      </c>
      <c r="H1515">
        <v>94.419030000000006</v>
      </c>
      <c r="I1515">
        <v>4.7294900000000002</v>
      </c>
    </row>
    <row r="1516" spans="1:9" x14ac:dyDescent="0.25">
      <c r="A1516">
        <v>1515</v>
      </c>
      <c r="F1516">
        <v>102.95663200000001</v>
      </c>
      <c r="G1516">
        <v>7.0716830000000002</v>
      </c>
    </row>
    <row r="1517" spans="1:9" x14ac:dyDescent="0.25">
      <c r="A1517">
        <v>1516</v>
      </c>
      <c r="F1517">
        <v>102.90490100000001</v>
      </c>
      <c r="G1517">
        <v>7.0655099999999997</v>
      </c>
    </row>
    <row r="1518" spans="1:9" x14ac:dyDescent="0.25">
      <c r="A1518">
        <v>1517</v>
      </c>
      <c r="D1518">
        <v>116.53</v>
      </c>
      <c r="E1518">
        <v>4.3159689999999999</v>
      </c>
      <c r="F1518">
        <v>102.915513</v>
      </c>
      <c r="G1518">
        <v>7.0685200000000004</v>
      </c>
    </row>
    <row r="1519" spans="1:9" x14ac:dyDescent="0.25">
      <c r="A1519">
        <v>1518</v>
      </c>
      <c r="D1519">
        <v>116.58918500000001</v>
      </c>
      <c r="E1519">
        <v>4.3437250000000001</v>
      </c>
      <c r="F1519">
        <v>102.89745100000002</v>
      </c>
      <c r="G1519">
        <v>7.0809179999999996</v>
      </c>
    </row>
    <row r="1520" spans="1:9" x14ac:dyDescent="0.25">
      <c r="A1520">
        <v>1519</v>
      </c>
      <c r="D1520">
        <v>116.55933900000001</v>
      </c>
      <c r="E1520">
        <v>4.3135709999999996</v>
      </c>
      <c r="F1520">
        <v>102.90132600000001</v>
      </c>
      <c r="G1520">
        <v>7.0639289999999999</v>
      </c>
    </row>
    <row r="1521" spans="1:9" x14ac:dyDescent="0.25">
      <c r="A1521">
        <v>1520</v>
      </c>
      <c r="D1521">
        <v>116.58086900000001</v>
      </c>
      <c r="E1521">
        <v>4.336633</v>
      </c>
      <c r="F1521">
        <v>102.99418400000002</v>
      </c>
      <c r="G1521">
        <v>7.106122</v>
      </c>
    </row>
    <row r="1522" spans="1:9" x14ac:dyDescent="0.25">
      <c r="A1522">
        <v>1521</v>
      </c>
      <c r="D1522">
        <v>116.56025400000001</v>
      </c>
      <c r="E1522">
        <v>4.3105609999999999</v>
      </c>
      <c r="F1522">
        <v>102.89775600000002</v>
      </c>
      <c r="G1522">
        <v>7.0632140000000003</v>
      </c>
    </row>
    <row r="1523" spans="1:9" x14ac:dyDescent="0.25">
      <c r="A1523">
        <v>1522</v>
      </c>
      <c r="D1523">
        <v>116.61132500000001</v>
      </c>
      <c r="E1523">
        <v>4.3085709999999997</v>
      </c>
      <c r="F1523">
        <v>102.89775600000002</v>
      </c>
      <c r="G1523">
        <v>7.0632140000000003</v>
      </c>
    </row>
    <row r="1524" spans="1:9" x14ac:dyDescent="0.25">
      <c r="A1524">
        <v>1523</v>
      </c>
      <c r="D1524">
        <v>116.630357</v>
      </c>
      <c r="E1524">
        <v>4.2960209999999996</v>
      </c>
    </row>
    <row r="1525" spans="1:9" x14ac:dyDescent="0.25">
      <c r="A1525">
        <v>1524</v>
      </c>
      <c r="D1525">
        <v>116.637094</v>
      </c>
      <c r="E1525">
        <v>4.3134690000000004</v>
      </c>
    </row>
    <row r="1526" spans="1:9" x14ac:dyDescent="0.25">
      <c r="A1526">
        <v>1525</v>
      </c>
      <c r="D1526">
        <v>116.77163000000002</v>
      </c>
      <c r="E1526">
        <v>4.3023980000000002</v>
      </c>
    </row>
    <row r="1527" spans="1:9" x14ac:dyDescent="0.25">
      <c r="A1527">
        <v>1526</v>
      </c>
      <c r="D1527">
        <v>116.53</v>
      </c>
      <c r="E1527">
        <v>4.3159689999999999</v>
      </c>
    </row>
    <row r="1528" spans="1:9" x14ac:dyDescent="0.25">
      <c r="A1528">
        <v>1527</v>
      </c>
      <c r="B1528">
        <v>124.90857400000002</v>
      </c>
      <c r="C1528">
        <v>5.7817850000000002</v>
      </c>
      <c r="D1528">
        <v>116.495408</v>
      </c>
      <c r="E1528">
        <v>4.2965809999999998</v>
      </c>
    </row>
    <row r="1529" spans="1:9" x14ac:dyDescent="0.25">
      <c r="A1529">
        <v>1528</v>
      </c>
      <c r="B1529">
        <v>124.968675</v>
      </c>
      <c r="C1529">
        <v>5.8026020000000003</v>
      </c>
    </row>
    <row r="1530" spans="1:9" x14ac:dyDescent="0.25">
      <c r="A1530">
        <v>1529</v>
      </c>
      <c r="B1530">
        <v>124.96316300000001</v>
      </c>
      <c r="C1530">
        <v>5.7566329999999999</v>
      </c>
    </row>
    <row r="1531" spans="1:9" x14ac:dyDescent="0.25">
      <c r="A1531">
        <v>1530</v>
      </c>
      <c r="B1531">
        <v>124.89632900000001</v>
      </c>
      <c r="C1531">
        <v>5.7560719999999996</v>
      </c>
    </row>
    <row r="1532" spans="1:9" x14ac:dyDescent="0.25">
      <c r="A1532">
        <v>1531</v>
      </c>
      <c r="B1532">
        <v>124.93163000000001</v>
      </c>
      <c r="C1532">
        <v>5.793571</v>
      </c>
    </row>
    <row r="1533" spans="1:9" x14ac:dyDescent="0.25">
      <c r="A1533">
        <v>1532</v>
      </c>
      <c r="B1533">
        <v>125.00051200000001</v>
      </c>
      <c r="C1533">
        <v>5.7670409999999999</v>
      </c>
      <c r="H1533">
        <v>119.54117300000001</v>
      </c>
      <c r="I1533">
        <v>3.6273979999999999</v>
      </c>
    </row>
    <row r="1534" spans="1:9" x14ac:dyDescent="0.25">
      <c r="A1534">
        <v>1533</v>
      </c>
      <c r="B1534">
        <v>124.96627500000001</v>
      </c>
      <c r="C1534">
        <v>5.7908160000000004</v>
      </c>
      <c r="H1534">
        <v>119.54194000000001</v>
      </c>
      <c r="I1534">
        <v>3.6888779999999999</v>
      </c>
    </row>
    <row r="1535" spans="1:9" x14ac:dyDescent="0.25">
      <c r="A1535">
        <v>1534</v>
      </c>
      <c r="B1535">
        <v>124.97433600000001</v>
      </c>
      <c r="C1535">
        <v>5.8203060000000004</v>
      </c>
      <c r="H1535">
        <v>119.499391</v>
      </c>
      <c r="I1535">
        <v>3.6199490000000001</v>
      </c>
    </row>
    <row r="1536" spans="1:9" x14ac:dyDescent="0.25">
      <c r="A1536">
        <v>1535</v>
      </c>
      <c r="B1536">
        <v>124.90857400000002</v>
      </c>
      <c r="C1536">
        <v>5.7817850000000002</v>
      </c>
      <c r="H1536">
        <v>119.50688700000001</v>
      </c>
      <c r="I1536">
        <v>3.6343369999999999</v>
      </c>
    </row>
    <row r="1537" spans="1:9" x14ac:dyDescent="0.25">
      <c r="A1537">
        <v>1536</v>
      </c>
      <c r="B1537">
        <v>124.90857400000002</v>
      </c>
      <c r="C1537">
        <v>5.7817850000000002</v>
      </c>
      <c r="F1537">
        <v>125.266683</v>
      </c>
      <c r="G1537">
        <v>6.8719390000000002</v>
      </c>
      <c r="H1537">
        <v>119.49382900000001</v>
      </c>
      <c r="I1537">
        <v>3.631786</v>
      </c>
    </row>
    <row r="1538" spans="1:9" x14ac:dyDescent="0.25">
      <c r="A1538">
        <v>1537</v>
      </c>
      <c r="F1538">
        <v>125.266683</v>
      </c>
      <c r="G1538">
        <v>6.8719390000000002</v>
      </c>
      <c r="H1538">
        <v>119.431939</v>
      </c>
      <c r="I1538">
        <v>3.6252040000000001</v>
      </c>
    </row>
    <row r="1539" spans="1:9" x14ac:dyDescent="0.25">
      <c r="A1539">
        <v>1538</v>
      </c>
      <c r="F1539">
        <v>125.24520200000001</v>
      </c>
      <c r="G1539">
        <v>6.8966839999999996</v>
      </c>
      <c r="H1539">
        <v>119.430406</v>
      </c>
      <c r="I1539">
        <v>3.6269900000000002</v>
      </c>
    </row>
    <row r="1540" spans="1:9" x14ac:dyDescent="0.25">
      <c r="A1540">
        <v>1539</v>
      </c>
      <c r="F1540">
        <v>125.299386</v>
      </c>
      <c r="G1540">
        <v>6.9168370000000001</v>
      </c>
      <c r="H1540">
        <v>119.47897800000001</v>
      </c>
      <c r="I1540">
        <v>3.6435209999999998</v>
      </c>
    </row>
    <row r="1541" spans="1:9" x14ac:dyDescent="0.25">
      <c r="A1541">
        <v>1540</v>
      </c>
      <c r="F1541">
        <v>125.30147700000001</v>
      </c>
      <c r="G1541">
        <v>6.8989279999999997</v>
      </c>
      <c r="H1541">
        <v>119.54117300000001</v>
      </c>
      <c r="I1541">
        <v>3.6273979999999999</v>
      </c>
    </row>
    <row r="1542" spans="1:9" x14ac:dyDescent="0.25">
      <c r="A1542">
        <v>1541</v>
      </c>
      <c r="F1542">
        <v>125.29959200000002</v>
      </c>
      <c r="G1542">
        <v>6.9044379999999999</v>
      </c>
      <c r="H1542">
        <v>119.54117300000001</v>
      </c>
      <c r="I1542">
        <v>3.6273979999999999</v>
      </c>
    </row>
    <row r="1543" spans="1:9" x14ac:dyDescent="0.25">
      <c r="A1543">
        <v>1542</v>
      </c>
      <c r="F1543">
        <v>125.33209000000001</v>
      </c>
      <c r="G1543">
        <v>6.9052550000000004</v>
      </c>
    </row>
    <row r="1544" spans="1:9" x14ac:dyDescent="0.25">
      <c r="A1544">
        <v>1543</v>
      </c>
      <c r="F1544">
        <v>125.40602200000001</v>
      </c>
      <c r="G1544">
        <v>6.9114789999999999</v>
      </c>
    </row>
    <row r="1545" spans="1:9" x14ac:dyDescent="0.25">
      <c r="A1545">
        <v>1544</v>
      </c>
      <c r="F1545">
        <v>125.266683</v>
      </c>
      <c r="G1545">
        <v>6.8719390000000002</v>
      </c>
    </row>
    <row r="1546" spans="1:9" x14ac:dyDescent="0.25">
      <c r="A1546">
        <v>1545</v>
      </c>
      <c r="D1546">
        <v>151.37882400000001</v>
      </c>
      <c r="E1546">
        <v>6.175408</v>
      </c>
    </row>
    <row r="1547" spans="1:9" x14ac:dyDescent="0.25">
      <c r="A1547">
        <v>1546</v>
      </c>
      <c r="D1547">
        <v>151.37882400000001</v>
      </c>
      <c r="E1547">
        <v>6.175408</v>
      </c>
    </row>
    <row r="1548" spans="1:9" x14ac:dyDescent="0.25">
      <c r="A1548">
        <v>1547</v>
      </c>
      <c r="D1548">
        <v>151.37882400000001</v>
      </c>
      <c r="E1548">
        <v>6.175408</v>
      </c>
    </row>
    <row r="1549" spans="1:9" x14ac:dyDescent="0.25">
      <c r="A1549">
        <v>1548</v>
      </c>
      <c r="D1549">
        <v>151.37882400000001</v>
      </c>
      <c r="E1549">
        <v>6.175408</v>
      </c>
    </row>
    <row r="1550" spans="1:9" x14ac:dyDescent="0.25">
      <c r="A1550">
        <v>1549</v>
      </c>
      <c r="D1550">
        <v>151.37882400000001</v>
      </c>
      <c r="E1550">
        <v>6.175408</v>
      </c>
    </row>
    <row r="1551" spans="1:9" x14ac:dyDescent="0.25">
      <c r="A1551">
        <v>1550</v>
      </c>
      <c r="D1551">
        <v>151.37882400000001</v>
      </c>
      <c r="E1551">
        <v>6.175408</v>
      </c>
    </row>
    <row r="1552" spans="1:9" x14ac:dyDescent="0.25">
      <c r="A1552">
        <v>1551</v>
      </c>
      <c r="B1552">
        <v>155.37535499999998</v>
      </c>
      <c r="C1552">
        <v>7.7728060000000001</v>
      </c>
      <c r="D1552">
        <v>151.37882400000001</v>
      </c>
      <c r="E1552">
        <v>6.175408</v>
      </c>
    </row>
    <row r="1553" spans="1:9" x14ac:dyDescent="0.25">
      <c r="A1553">
        <v>1552</v>
      </c>
      <c r="B1553">
        <v>155.355762</v>
      </c>
      <c r="C1553">
        <v>7.7827549999999999</v>
      </c>
      <c r="D1553">
        <v>151.37882400000001</v>
      </c>
      <c r="E1553">
        <v>6.175408</v>
      </c>
    </row>
    <row r="1554" spans="1:9" x14ac:dyDescent="0.25">
      <c r="A1554">
        <v>1553</v>
      </c>
      <c r="B1554">
        <v>155.384334</v>
      </c>
      <c r="C1554">
        <v>7.7928059999999997</v>
      </c>
    </row>
    <row r="1555" spans="1:9" x14ac:dyDescent="0.25">
      <c r="A1555">
        <v>1554</v>
      </c>
      <c r="B1555">
        <v>155.41693599999999</v>
      </c>
      <c r="C1555">
        <v>7.7819900000000004</v>
      </c>
    </row>
    <row r="1556" spans="1:9" x14ac:dyDescent="0.25">
      <c r="A1556">
        <v>1555</v>
      </c>
      <c r="B1556">
        <v>155.46203800000001</v>
      </c>
      <c r="C1556">
        <v>7.8372960000000003</v>
      </c>
    </row>
    <row r="1557" spans="1:9" x14ac:dyDescent="0.25">
      <c r="A1557">
        <v>1556</v>
      </c>
      <c r="B1557">
        <v>155.46203800000001</v>
      </c>
      <c r="C1557">
        <v>7.8372960000000003</v>
      </c>
    </row>
    <row r="1558" spans="1:9" x14ac:dyDescent="0.25">
      <c r="A1558">
        <v>1557</v>
      </c>
      <c r="B1558">
        <v>155.37535499999998</v>
      </c>
      <c r="C1558">
        <v>7.7728060000000001</v>
      </c>
    </row>
    <row r="1559" spans="1:9" x14ac:dyDescent="0.25">
      <c r="A1559">
        <v>1558</v>
      </c>
      <c r="B1559">
        <v>155.37535499999998</v>
      </c>
      <c r="C1559">
        <v>7.7728060000000001</v>
      </c>
      <c r="H1559">
        <v>154.194232</v>
      </c>
      <c r="I1559">
        <v>5.5317340000000002</v>
      </c>
    </row>
    <row r="1560" spans="1:9" x14ac:dyDescent="0.25">
      <c r="A1560">
        <v>1559</v>
      </c>
      <c r="F1560">
        <v>155.40698699999999</v>
      </c>
      <c r="G1560">
        <v>8.8235200000000003</v>
      </c>
      <c r="H1560">
        <v>154.194232</v>
      </c>
      <c r="I1560">
        <v>5.5317340000000002</v>
      </c>
    </row>
    <row r="1561" spans="1:9" x14ac:dyDescent="0.25">
      <c r="A1561">
        <v>1560</v>
      </c>
      <c r="F1561">
        <v>155.46708899999999</v>
      </c>
      <c r="G1561">
        <v>8.8712239999999998</v>
      </c>
      <c r="H1561">
        <v>154.194232</v>
      </c>
      <c r="I1561">
        <v>5.5317340000000002</v>
      </c>
    </row>
    <row r="1562" spans="1:9" x14ac:dyDescent="0.25">
      <c r="A1562">
        <v>1561</v>
      </c>
      <c r="F1562">
        <v>155.40663000000001</v>
      </c>
      <c r="G1562">
        <v>8.8491839999999993</v>
      </c>
      <c r="H1562">
        <v>154.194232</v>
      </c>
      <c r="I1562">
        <v>5.5317340000000002</v>
      </c>
    </row>
    <row r="1563" spans="1:9" x14ac:dyDescent="0.25">
      <c r="A1563">
        <v>1562</v>
      </c>
      <c r="F1563">
        <v>155.41866999999999</v>
      </c>
      <c r="G1563">
        <v>8.8803570000000001</v>
      </c>
      <c r="H1563">
        <v>154.194232</v>
      </c>
      <c r="I1563">
        <v>5.5317340000000002</v>
      </c>
    </row>
    <row r="1564" spans="1:9" x14ac:dyDescent="0.25">
      <c r="A1564">
        <v>1563</v>
      </c>
      <c r="F1564">
        <v>155.36321099999998</v>
      </c>
      <c r="G1564">
        <v>8.9377040000000001</v>
      </c>
      <c r="H1564">
        <v>154.194232</v>
      </c>
      <c r="I1564">
        <v>5.5317340000000002</v>
      </c>
    </row>
    <row r="1565" spans="1:9" x14ac:dyDescent="0.25">
      <c r="A1565">
        <v>1564</v>
      </c>
      <c r="F1565">
        <v>155.24872099999999</v>
      </c>
      <c r="G1565">
        <v>9.0086220000000008</v>
      </c>
      <c r="H1565">
        <v>154.194232</v>
      </c>
      <c r="I1565">
        <v>5.5317340000000002</v>
      </c>
    </row>
    <row r="1566" spans="1:9" x14ac:dyDescent="0.25">
      <c r="A1566">
        <v>1565</v>
      </c>
      <c r="F1566">
        <v>155.24030299999998</v>
      </c>
      <c r="G1566">
        <v>8.9783670000000004</v>
      </c>
      <c r="H1566">
        <v>154.194232</v>
      </c>
      <c r="I1566">
        <v>5.5317340000000002</v>
      </c>
    </row>
    <row r="1567" spans="1:9" x14ac:dyDescent="0.25">
      <c r="A1567">
        <v>1566</v>
      </c>
      <c r="F1567">
        <v>155.40698699999999</v>
      </c>
      <c r="G1567">
        <v>8.8235200000000003</v>
      </c>
    </row>
    <row r="1568" spans="1:9" x14ac:dyDescent="0.25">
      <c r="A1568">
        <v>1567</v>
      </c>
    </row>
    <row r="1569" spans="1:9" x14ac:dyDescent="0.25">
      <c r="A1569">
        <v>1568</v>
      </c>
      <c r="D1569">
        <v>172.23586499999999</v>
      </c>
      <c r="E1569">
        <v>5.5591840000000001</v>
      </c>
    </row>
    <row r="1570" spans="1:9" x14ac:dyDescent="0.25">
      <c r="A1570">
        <v>1569</v>
      </c>
      <c r="D1570">
        <v>172.19112000000001</v>
      </c>
      <c r="E1570">
        <v>5.6835709999999997</v>
      </c>
    </row>
    <row r="1571" spans="1:9" x14ac:dyDescent="0.25">
      <c r="A1571">
        <v>1570</v>
      </c>
      <c r="D1571">
        <v>172.22321199999999</v>
      </c>
      <c r="E1571">
        <v>5.6752549999999999</v>
      </c>
    </row>
    <row r="1572" spans="1:9" x14ac:dyDescent="0.25">
      <c r="A1572">
        <v>1571</v>
      </c>
      <c r="D1572">
        <v>172.26810899999998</v>
      </c>
      <c r="E1572">
        <v>5.647602</v>
      </c>
    </row>
    <row r="1573" spans="1:9" x14ac:dyDescent="0.25">
      <c r="A1573">
        <v>1572</v>
      </c>
      <c r="D1573">
        <v>172.25362000000001</v>
      </c>
      <c r="E1573">
        <v>5.6441840000000001</v>
      </c>
    </row>
    <row r="1574" spans="1:9" x14ac:dyDescent="0.25">
      <c r="A1574">
        <v>1573</v>
      </c>
      <c r="D1574">
        <v>172.21259900000001</v>
      </c>
      <c r="E1574">
        <v>5.6610199999999997</v>
      </c>
    </row>
    <row r="1575" spans="1:9" x14ac:dyDescent="0.25">
      <c r="A1575">
        <v>1574</v>
      </c>
      <c r="B1575">
        <v>178.48612</v>
      </c>
      <c r="C1575">
        <v>6.8</v>
      </c>
      <c r="D1575">
        <v>172.361119</v>
      </c>
      <c r="E1575">
        <v>5.7538270000000002</v>
      </c>
    </row>
    <row r="1576" spans="1:9" x14ac:dyDescent="0.25">
      <c r="A1576">
        <v>1575</v>
      </c>
      <c r="B1576">
        <v>178.53652799999998</v>
      </c>
      <c r="C1576">
        <v>6.7767850000000003</v>
      </c>
      <c r="D1576">
        <v>172.39612</v>
      </c>
      <c r="E1576">
        <v>5.6835199999999997</v>
      </c>
    </row>
    <row r="1577" spans="1:9" x14ac:dyDescent="0.25">
      <c r="A1577">
        <v>1576</v>
      </c>
      <c r="B1577">
        <v>178.52060899999998</v>
      </c>
      <c r="C1577">
        <v>6.777908</v>
      </c>
      <c r="D1577">
        <v>172.23586499999999</v>
      </c>
      <c r="E1577">
        <v>5.5591840000000001</v>
      </c>
    </row>
    <row r="1578" spans="1:9" x14ac:dyDescent="0.25">
      <c r="A1578">
        <v>1577</v>
      </c>
      <c r="B1578">
        <v>178.54923299999999</v>
      </c>
      <c r="C1578">
        <v>6.7589790000000001</v>
      </c>
    </row>
    <row r="1579" spans="1:9" x14ac:dyDescent="0.25">
      <c r="A1579">
        <v>1578</v>
      </c>
      <c r="B1579">
        <v>178.54974399999998</v>
      </c>
      <c r="C1579">
        <v>6.7817340000000002</v>
      </c>
    </row>
    <row r="1580" spans="1:9" x14ac:dyDescent="0.25">
      <c r="A1580">
        <v>1579</v>
      </c>
      <c r="B1580">
        <v>178.499077</v>
      </c>
      <c r="C1580">
        <v>6.798368</v>
      </c>
    </row>
    <row r="1581" spans="1:9" x14ac:dyDescent="0.25">
      <c r="A1581">
        <v>1580</v>
      </c>
      <c r="B1581">
        <v>178.51647600000001</v>
      </c>
      <c r="C1581">
        <v>6.795153</v>
      </c>
      <c r="H1581">
        <v>176.89040599999998</v>
      </c>
      <c r="I1581">
        <v>4.0750510000000002</v>
      </c>
    </row>
    <row r="1582" spans="1:9" x14ac:dyDescent="0.25">
      <c r="A1582">
        <v>1581</v>
      </c>
      <c r="B1582">
        <v>178.48612</v>
      </c>
      <c r="C1582">
        <v>6.8</v>
      </c>
      <c r="H1582">
        <v>176.89040599999998</v>
      </c>
      <c r="I1582">
        <v>4.0750510000000002</v>
      </c>
    </row>
    <row r="1583" spans="1:9" x14ac:dyDescent="0.25">
      <c r="A1583">
        <v>1582</v>
      </c>
      <c r="F1583">
        <v>179.38606899999999</v>
      </c>
      <c r="G1583">
        <v>7.9448980000000002</v>
      </c>
      <c r="H1583">
        <v>176.85275100000001</v>
      </c>
      <c r="I1583">
        <v>3.9838260000000001</v>
      </c>
    </row>
    <row r="1584" spans="1:9" x14ac:dyDescent="0.25">
      <c r="A1584">
        <v>1583</v>
      </c>
      <c r="F1584">
        <v>179.35637499999999</v>
      </c>
      <c r="G1584">
        <v>8.0043880000000005</v>
      </c>
      <c r="H1584">
        <v>176.77224000000001</v>
      </c>
      <c r="I1584">
        <v>4.0037760000000002</v>
      </c>
    </row>
    <row r="1585" spans="1:9" x14ac:dyDescent="0.25">
      <c r="A1585">
        <v>1584</v>
      </c>
      <c r="F1585">
        <v>179.37101799999999</v>
      </c>
      <c r="G1585">
        <v>8.001735</v>
      </c>
      <c r="H1585">
        <v>176.72785399999998</v>
      </c>
      <c r="I1585">
        <v>3.9877549999999999</v>
      </c>
    </row>
    <row r="1586" spans="1:9" x14ac:dyDescent="0.25">
      <c r="A1586">
        <v>1585</v>
      </c>
      <c r="F1586">
        <v>179.318466</v>
      </c>
      <c r="G1586">
        <v>8.0081120000000006</v>
      </c>
      <c r="H1586">
        <v>176.69550699999999</v>
      </c>
      <c r="I1586">
        <v>3.9967350000000001</v>
      </c>
    </row>
    <row r="1587" spans="1:9" x14ac:dyDescent="0.25">
      <c r="A1587">
        <v>1586</v>
      </c>
      <c r="F1587">
        <v>179.389027</v>
      </c>
      <c r="G1587">
        <v>8.0026530000000005</v>
      </c>
      <c r="H1587">
        <v>176.70923099999999</v>
      </c>
      <c r="I1587">
        <v>4.041582</v>
      </c>
    </row>
    <row r="1588" spans="1:9" x14ac:dyDescent="0.25">
      <c r="A1588">
        <v>1587</v>
      </c>
      <c r="F1588">
        <v>179.398976</v>
      </c>
      <c r="G1588">
        <v>8.0171430000000008</v>
      </c>
      <c r="H1588">
        <v>176.69867199999999</v>
      </c>
      <c r="I1588">
        <v>4.0245920000000002</v>
      </c>
    </row>
    <row r="1589" spans="1:9" x14ac:dyDescent="0.25">
      <c r="A1589">
        <v>1588</v>
      </c>
      <c r="F1589">
        <v>179.33790599999998</v>
      </c>
      <c r="G1589">
        <v>8.0650010000000005</v>
      </c>
      <c r="H1589">
        <v>176.89040599999998</v>
      </c>
      <c r="I1589">
        <v>4.0750510000000002</v>
      </c>
    </row>
    <row r="1590" spans="1:9" x14ac:dyDescent="0.25">
      <c r="A1590">
        <v>1589</v>
      </c>
      <c r="D1590">
        <v>196.97570999999999</v>
      </c>
      <c r="E1590">
        <v>4.4182139999999999</v>
      </c>
      <c r="F1590">
        <v>179.31851799999998</v>
      </c>
      <c r="G1590">
        <v>8.0855099999999993</v>
      </c>
    </row>
    <row r="1591" spans="1:9" x14ac:dyDescent="0.25">
      <c r="A1591">
        <v>1590</v>
      </c>
      <c r="D1591">
        <v>197.03172899999998</v>
      </c>
      <c r="E1591">
        <v>4.3635719999999996</v>
      </c>
      <c r="F1591">
        <v>179.38606899999999</v>
      </c>
      <c r="G1591">
        <v>7.9448980000000002</v>
      </c>
    </row>
    <row r="1592" spans="1:9" x14ac:dyDescent="0.25">
      <c r="A1592">
        <v>1591</v>
      </c>
      <c r="D1592">
        <v>196.94770299999999</v>
      </c>
      <c r="E1592">
        <v>4.3537239999999997</v>
      </c>
    </row>
    <row r="1593" spans="1:9" x14ac:dyDescent="0.25">
      <c r="A1593">
        <v>1592</v>
      </c>
      <c r="D1593">
        <v>196.928618</v>
      </c>
      <c r="E1593">
        <v>4.3512750000000002</v>
      </c>
    </row>
    <row r="1594" spans="1:9" x14ac:dyDescent="0.25">
      <c r="A1594">
        <v>1593</v>
      </c>
      <c r="D1594">
        <v>196.933516</v>
      </c>
      <c r="E1594">
        <v>4.3968879999999997</v>
      </c>
    </row>
    <row r="1595" spans="1:9" x14ac:dyDescent="0.25">
      <c r="A1595">
        <v>1594</v>
      </c>
      <c r="D1595">
        <v>196.98147799999998</v>
      </c>
      <c r="E1595">
        <v>4.3908670000000001</v>
      </c>
    </row>
    <row r="1596" spans="1:9" x14ac:dyDescent="0.25">
      <c r="A1596">
        <v>1595</v>
      </c>
      <c r="D1596">
        <v>197.00642599999998</v>
      </c>
      <c r="E1596">
        <v>4.3944900000000002</v>
      </c>
    </row>
    <row r="1597" spans="1:9" x14ac:dyDescent="0.25">
      <c r="A1597">
        <v>1596</v>
      </c>
      <c r="B1597">
        <v>202.635355</v>
      </c>
      <c r="C1597">
        <v>6.446275</v>
      </c>
      <c r="D1597">
        <v>197.02392799999998</v>
      </c>
      <c r="E1597">
        <v>4.4316839999999997</v>
      </c>
    </row>
    <row r="1598" spans="1:9" x14ac:dyDescent="0.25">
      <c r="A1598">
        <v>1597</v>
      </c>
      <c r="B1598">
        <v>202.68494199999998</v>
      </c>
      <c r="C1598">
        <v>6.4575509999999996</v>
      </c>
      <c r="D1598">
        <v>197.144846</v>
      </c>
      <c r="E1598">
        <v>4.4086740000000004</v>
      </c>
    </row>
    <row r="1599" spans="1:9" x14ac:dyDescent="0.25">
      <c r="A1599">
        <v>1598</v>
      </c>
      <c r="B1599">
        <v>202.67453599999999</v>
      </c>
      <c r="C1599">
        <v>6.4659700000000004</v>
      </c>
      <c r="D1599">
        <v>196.97570999999999</v>
      </c>
      <c r="E1599">
        <v>4.4182139999999999</v>
      </c>
    </row>
    <row r="1600" spans="1:9" x14ac:dyDescent="0.25">
      <c r="A1600">
        <v>1599</v>
      </c>
      <c r="B1600">
        <v>202.671324</v>
      </c>
      <c r="C1600">
        <v>6.4419899999999997</v>
      </c>
    </row>
    <row r="1601" spans="1:9" x14ac:dyDescent="0.25">
      <c r="A1601">
        <v>1600</v>
      </c>
      <c r="B1601">
        <v>202.70142199999998</v>
      </c>
      <c r="C1601">
        <v>6.4587760000000003</v>
      </c>
    </row>
    <row r="1602" spans="1:9" x14ac:dyDescent="0.25">
      <c r="A1602">
        <v>1601</v>
      </c>
      <c r="B1602">
        <v>202.704691</v>
      </c>
      <c r="C1602">
        <v>6.4631119999999997</v>
      </c>
    </row>
    <row r="1603" spans="1:9" x14ac:dyDescent="0.25">
      <c r="A1603">
        <v>1602</v>
      </c>
      <c r="B1603">
        <v>202.67290299999999</v>
      </c>
      <c r="C1603">
        <v>6.4386219999999996</v>
      </c>
    </row>
    <row r="1604" spans="1:9" x14ac:dyDescent="0.25">
      <c r="A1604">
        <v>1603</v>
      </c>
      <c r="B1604">
        <v>202.664435</v>
      </c>
      <c r="C1604">
        <v>6.4523979999999996</v>
      </c>
    </row>
    <row r="1605" spans="1:9" x14ac:dyDescent="0.25">
      <c r="A1605">
        <v>1604</v>
      </c>
      <c r="B1605">
        <v>202.635355</v>
      </c>
      <c r="C1605">
        <v>6.446275</v>
      </c>
      <c r="H1605">
        <v>202.011122</v>
      </c>
      <c r="I1605">
        <v>3.9405100000000002</v>
      </c>
    </row>
    <row r="1606" spans="1:9" x14ac:dyDescent="0.25">
      <c r="A1606">
        <v>1605</v>
      </c>
      <c r="F1606">
        <v>204.04060999999999</v>
      </c>
      <c r="G1606">
        <v>7.810918</v>
      </c>
      <c r="H1606">
        <v>202.03688599999998</v>
      </c>
      <c r="I1606">
        <v>3.9050509999999998</v>
      </c>
    </row>
    <row r="1607" spans="1:9" x14ac:dyDescent="0.25">
      <c r="A1607">
        <v>1606</v>
      </c>
      <c r="F1607">
        <v>204.08530300000001</v>
      </c>
      <c r="G1607">
        <v>7.8021940000000001</v>
      </c>
      <c r="H1607">
        <v>202.04055599999998</v>
      </c>
      <c r="I1607">
        <v>3.8761220000000001</v>
      </c>
    </row>
    <row r="1608" spans="1:9" x14ac:dyDescent="0.25">
      <c r="A1608">
        <v>1607</v>
      </c>
      <c r="F1608">
        <v>204.067702</v>
      </c>
      <c r="G1608">
        <v>7.7990300000000001</v>
      </c>
      <c r="H1608">
        <v>202.044386</v>
      </c>
      <c r="I1608">
        <v>3.8630610000000001</v>
      </c>
    </row>
    <row r="1609" spans="1:9" x14ac:dyDescent="0.25">
      <c r="A1609">
        <v>1608</v>
      </c>
      <c r="F1609">
        <v>204.08918199999999</v>
      </c>
      <c r="G1609">
        <v>7.8041320000000001</v>
      </c>
      <c r="H1609">
        <v>202.01933499999998</v>
      </c>
      <c r="I1609">
        <v>3.888163</v>
      </c>
    </row>
    <row r="1610" spans="1:9" x14ac:dyDescent="0.25">
      <c r="A1610">
        <v>1609</v>
      </c>
      <c r="F1610">
        <v>204.11167699999999</v>
      </c>
      <c r="G1610">
        <v>7.7930609999999998</v>
      </c>
      <c r="H1610">
        <v>202.03917899999999</v>
      </c>
      <c r="I1610">
        <v>3.882908</v>
      </c>
    </row>
    <row r="1611" spans="1:9" x14ac:dyDescent="0.25">
      <c r="A1611">
        <v>1610</v>
      </c>
      <c r="F1611">
        <v>204.071268</v>
      </c>
      <c r="G1611">
        <v>7.8035209999999999</v>
      </c>
      <c r="H1611">
        <v>202.05234400000001</v>
      </c>
      <c r="I1611">
        <v>3.880919</v>
      </c>
    </row>
    <row r="1612" spans="1:9" x14ac:dyDescent="0.25">
      <c r="A1612">
        <v>1611</v>
      </c>
      <c r="F1612">
        <v>204.123617</v>
      </c>
      <c r="G1612">
        <v>7.8187239999999996</v>
      </c>
      <c r="H1612">
        <v>202.011122</v>
      </c>
      <c r="I1612">
        <v>3.9405100000000002</v>
      </c>
    </row>
    <row r="1613" spans="1:9" x14ac:dyDescent="0.25">
      <c r="A1613">
        <v>1612</v>
      </c>
      <c r="D1613">
        <v>218.50171699999999</v>
      </c>
      <c r="E1613">
        <v>5.4070200000000002</v>
      </c>
      <c r="F1613">
        <v>204.109995</v>
      </c>
      <c r="G1613">
        <v>7.8340300000000003</v>
      </c>
    </row>
    <row r="1614" spans="1:9" x14ac:dyDescent="0.25">
      <c r="A1614">
        <v>1613</v>
      </c>
      <c r="D1614">
        <v>218.45333299999999</v>
      </c>
      <c r="E1614">
        <v>5.331969</v>
      </c>
      <c r="F1614">
        <v>204.04060999999999</v>
      </c>
      <c r="G1614">
        <v>7.810918</v>
      </c>
    </row>
    <row r="1615" spans="1:9" x14ac:dyDescent="0.25">
      <c r="A1615">
        <v>1614</v>
      </c>
      <c r="D1615">
        <v>218.47545400000001</v>
      </c>
      <c r="E1615">
        <v>5.3342419999999997</v>
      </c>
    </row>
    <row r="1616" spans="1:9" x14ac:dyDescent="0.25">
      <c r="A1616">
        <v>1615</v>
      </c>
      <c r="D1616">
        <v>218.46348399999999</v>
      </c>
      <c r="E1616">
        <v>5.3497479999999999</v>
      </c>
    </row>
    <row r="1617" spans="1:9" x14ac:dyDescent="0.25">
      <c r="A1617">
        <v>1616</v>
      </c>
      <c r="D1617">
        <v>218.43787800000001</v>
      </c>
      <c r="E1617">
        <v>5.3605049999999999</v>
      </c>
    </row>
    <row r="1618" spans="1:9" x14ac:dyDescent="0.25">
      <c r="A1618">
        <v>1617</v>
      </c>
      <c r="D1618">
        <v>218.501465</v>
      </c>
      <c r="E1618">
        <v>5.3570200000000003</v>
      </c>
    </row>
    <row r="1619" spans="1:9" x14ac:dyDescent="0.25">
      <c r="A1619">
        <v>1618</v>
      </c>
      <c r="D1619">
        <v>218.548383</v>
      </c>
      <c r="E1619">
        <v>5.345656</v>
      </c>
    </row>
    <row r="1620" spans="1:9" x14ac:dyDescent="0.25">
      <c r="A1620">
        <v>1619</v>
      </c>
      <c r="B1620">
        <v>224.42363499999999</v>
      </c>
      <c r="C1620">
        <v>7.0127269999999999</v>
      </c>
      <c r="D1620">
        <v>218.46722199999999</v>
      </c>
      <c r="E1620">
        <v>5.2644440000000001</v>
      </c>
    </row>
    <row r="1621" spans="1:9" x14ac:dyDescent="0.25">
      <c r="A1621">
        <v>1620</v>
      </c>
      <c r="B1621">
        <v>224.393989</v>
      </c>
      <c r="C1621">
        <v>6.9866159999999997</v>
      </c>
      <c r="D1621">
        <v>218.50171699999999</v>
      </c>
      <c r="E1621">
        <v>5.4070200000000002</v>
      </c>
    </row>
    <row r="1622" spans="1:9" x14ac:dyDescent="0.25">
      <c r="A1622">
        <v>1621</v>
      </c>
      <c r="B1622">
        <v>224.37691799999999</v>
      </c>
      <c r="C1622">
        <v>6.9818179999999996</v>
      </c>
    </row>
    <row r="1623" spans="1:9" x14ac:dyDescent="0.25">
      <c r="A1623">
        <v>1622</v>
      </c>
      <c r="B1623">
        <v>224.35727199999999</v>
      </c>
      <c r="C1623">
        <v>6.9686870000000001</v>
      </c>
    </row>
    <row r="1624" spans="1:9" x14ac:dyDescent="0.25">
      <c r="A1624">
        <v>1623</v>
      </c>
      <c r="B1624">
        <v>224.365656</v>
      </c>
      <c r="C1624">
        <v>6.9864129999999998</v>
      </c>
    </row>
    <row r="1625" spans="1:9" x14ac:dyDescent="0.25">
      <c r="A1625">
        <v>1624</v>
      </c>
      <c r="B1625">
        <v>224.3751</v>
      </c>
      <c r="C1625">
        <v>6.9465149999999998</v>
      </c>
    </row>
    <row r="1626" spans="1:9" x14ac:dyDescent="0.25">
      <c r="A1626">
        <v>1625</v>
      </c>
      <c r="B1626">
        <v>224.397121</v>
      </c>
      <c r="C1626">
        <v>6.9104039999999998</v>
      </c>
    </row>
    <row r="1627" spans="1:9" x14ac:dyDescent="0.25">
      <c r="A1627">
        <v>1626</v>
      </c>
      <c r="B1627">
        <v>224.42363499999999</v>
      </c>
      <c r="C1627">
        <v>7.0127269999999999</v>
      </c>
    </row>
    <row r="1628" spans="1:9" x14ac:dyDescent="0.25">
      <c r="A1628">
        <v>1627</v>
      </c>
      <c r="F1628">
        <v>225.486514</v>
      </c>
      <c r="G1628">
        <v>7.9523739999999998</v>
      </c>
      <c r="H1628">
        <v>224.04888800000001</v>
      </c>
      <c r="I1628">
        <v>3.9334340000000001</v>
      </c>
    </row>
    <row r="1629" spans="1:9" x14ac:dyDescent="0.25">
      <c r="A1629">
        <v>1628</v>
      </c>
      <c r="F1629">
        <v>225.50843399999999</v>
      </c>
      <c r="G1629">
        <v>7.9772730000000003</v>
      </c>
      <c r="H1629">
        <v>224.07535300000001</v>
      </c>
      <c r="I1629">
        <v>3.93899</v>
      </c>
    </row>
    <row r="1630" spans="1:9" x14ac:dyDescent="0.25">
      <c r="A1630">
        <v>1629</v>
      </c>
      <c r="F1630">
        <v>225.453181</v>
      </c>
      <c r="G1630">
        <v>7.9808079999999997</v>
      </c>
      <c r="H1630">
        <v>224.09050400000001</v>
      </c>
      <c r="I1630">
        <v>3.925808</v>
      </c>
    </row>
    <row r="1631" spans="1:9" x14ac:dyDescent="0.25">
      <c r="A1631">
        <v>1630</v>
      </c>
      <c r="F1631">
        <v>225.469393</v>
      </c>
      <c r="G1631">
        <v>7.9665660000000003</v>
      </c>
      <c r="H1631">
        <v>224.056161</v>
      </c>
      <c r="I1631">
        <v>3.940353</v>
      </c>
    </row>
    <row r="1632" spans="1:9" x14ac:dyDescent="0.25">
      <c r="A1632">
        <v>1631</v>
      </c>
      <c r="F1632">
        <v>225.467524</v>
      </c>
      <c r="G1632">
        <v>7.9798980000000004</v>
      </c>
      <c r="H1632">
        <v>224.02358599999999</v>
      </c>
      <c r="I1632">
        <v>3.9546459999999999</v>
      </c>
    </row>
    <row r="1633" spans="1:9" x14ac:dyDescent="0.25">
      <c r="A1633">
        <v>1632</v>
      </c>
      <c r="F1633">
        <v>225.49010100000001</v>
      </c>
      <c r="G1633">
        <v>8.0053529999999995</v>
      </c>
      <c r="H1633">
        <v>223.99282700000001</v>
      </c>
      <c r="I1633">
        <v>3.9684339999999998</v>
      </c>
    </row>
    <row r="1634" spans="1:9" x14ac:dyDescent="0.25">
      <c r="A1634">
        <v>1633</v>
      </c>
      <c r="F1634">
        <v>225.50616099999999</v>
      </c>
      <c r="G1634">
        <v>7.9938890000000002</v>
      </c>
      <c r="H1634">
        <v>223.977474</v>
      </c>
      <c r="I1634">
        <v>4.0133830000000001</v>
      </c>
    </row>
    <row r="1635" spans="1:9" x14ac:dyDescent="0.25">
      <c r="A1635">
        <v>1634</v>
      </c>
      <c r="D1635">
        <v>240.980605</v>
      </c>
      <c r="E1635">
        <v>5.0923230000000004</v>
      </c>
      <c r="F1635">
        <v>225.458586</v>
      </c>
      <c r="G1635">
        <v>8.0019189999999991</v>
      </c>
      <c r="H1635">
        <v>223.977474</v>
      </c>
      <c r="I1635">
        <v>4.0133830000000001</v>
      </c>
    </row>
    <row r="1636" spans="1:9" x14ac:dyDescent="0.25">
      <c r="A1636">
        <v>1635</v>
      </c>
      <c r="D1636">
        <v>240.93757499999998</v>
      </c>
      <c r="E1636">
        <v>5.0791919999999999</v>
      </c>
      <c r="F1636">
        <v>225.459192</v>
      </c>
      <c r="G1636">
        <v>8.0611610000000002</v>
      </c>
      <c r="H1636">
        <v>223.977474</v>
      </c>
      <c r="I1636">
        <v>4.0133830000000001</v>
      </c>
    </row>
    <row r="1637" spans="1:9" x14ac:dyDescent="0.25">
      <c r="A1637">
        <v>1636</v>
      </c>
      <c r="D1637">
        <v>240.952777</v>
      </c>
      <c r="E1637">
        <v>5.0789900000000001</v>
      </c>
      <c r="F1637">
        <v>225.486514</v>
      </c>
      <c r="G1637">
        <v>7.9523739999999998</v>
      </c>
    </row>
    <row r="1638" spans="1:9" x14ac:dyDescent="0.25">
      <c r="A1638">
        <v>1637</v>
      </c>
      <c r="D1638">
        <v>240.958485</v>
      </c>
      <c r="E1638">
        <v>5.0592420000000002</v>
      </c>
    </row>
    <row r="1639" spans="1:9" x14ac:dyDescent="0.25">
      <c r="A1639">
        <v>1638</v>
      </c>
      <c r="D1639">
        <v>240.91429199999999</v>
      </c>
      <c r="E1639">
        <v>5.0627269999999998</v>
      </c>
    </row>
    <row r="1640" spans="1:9" x14ac:dyDescent="0.25">
      <c r="A1640">
        <v>1639</v>
      </c>
      <c r="D1640">
        <v>240.896311</v>
      </c>
      <c r="E1640">
        <v>5.0638889999999996</v>
      </c>
    </row>
    <row r="1641" spans="1:9" x14ac:dyDescent="0.25">
      <c r="A1641">
        <v>1640</v>
      </c>
      <c r="D1641">
        <v>240.930049</v>
      </c>
      <c r="E1641">
        <v>5.0622730000000002</v>
      </c>
    </row>
    <row r="1642" spans="1:9" x14ac:dyDescent="0.25">
      <c r="A1642">
        <v>1641</v>
      </c>
      <c r="D1642">
        <v>240.949546</v>
      </c>
      <c r="E1642">
        <v>5.0495960000000002</v>
      </c>
    </row>
    <row r="1643" spans="1:9" x14ac:dyDescent="0.25">
      <c r="A1643">
        <v>1642</v>
      </c>
      <c r="B1643">
        <v>247.90560399999998</v>
      </c>
      <c r="C1643">
        <v>6.9593939999999996</v>
      </c>
      <c r="D1643">
        <v>241.00171499999999</v>
      </c>
      <c r="E1643">
        <v>5.0802519999999998</v>
      </c>
    </row>
    <row r="1644" spans="1:9" x14ac:dyDescent="0.25">
      <c r="A1644">
        <v>1643</v>
      </c>
      <c r="B1644">
        <v>247.96671599999999</v>
      </c>
      <c r="C1644">
        <v>6.9248989999999999</v>
      </c>
      <c r="D1644">
        <v>240.994393</v>
      </c>
      <c r="E1644">
        <v>5.054697</v>
      </c>
    </row>
    <row r="1645" spans="1:9" x14ac:dyDescent="0.25">
      <c r="A1645">
        <v>1644</v>
      </c>
      <c r="B1645">
        <v>247.936263</v>
      </c>
      <c r="C1645">
        <v>6.9373740000000002</v>
      </c>
      <c r="D1645">
        <v>240.980605</v>
      </c>
      <c r="E1645">
        <v>5.0923230000000004</v>
      </c>
    </row>
    <row r="1646" spans="1:9" x14ac:dyDescent="0.25">
      <c r="A1646">
        <v>1645</v>
      </c>
      <c r="B1646">
        <v>247.93131099999999</v>
      </c>
      <c r="C1646">
        <v>6.9280299999999997</v>
      </c>
    </row>
    <row r="1647" spans="1:9" x14ac:dyDescent="0.25">
      <c r="A1647">
        <v>1646</v>
      </c>
      <c r="B1647">
        <v>247.92509699999999</v>
      </c>
      <c r="C1647">
        <v>6.9320709999999996</v>
      </c>
    </row>
    <row r="1648" spans="1:9" x14ac:dyDescent="0.25">
      <c r="A1648">
        <v>1647</v>
      </c>
      <c r="B1648">
        <v>247.908129</v>
      </c>
      <c r="C1648">
        <v>6.9424239999999999</v>
      </c>
    </row>
    <row r="1649" spans="1:9" x14ac:dyDescent="0.25">
      <c r="A1649">
        <v>1648</v>
      </c>
      <c r="B1649">
        <v>247.957221</v>
      </c>
      <c r="C1649">
        <v>6.9316659999999999</v>
      </c>
    </row>
    <row r="1650" spans="1:9" x14ac:dyDescent="0.25">
      <c r="A1650">
        <v>1649</v>
      </c>
      <c r="B1650">
        <v>248.010806</v>
      </c>
      <c r="C1650">
        <v>6.8990400000000003</v>
      </c>
    </row>
    <row r="1651" spans="1:9" x14ac:dyDescent="0.25">
      <c r="A1651">
        <v>1650</v>
      </c>
      <c r="B1651">
        <v>247.90560399999998</v>
      </c>
      <c r="C1651">
        <v>6.9593939999999996</v>
      </c>
      <c r="H1651">
        <v>247.58005</v>
      </c>
      <c r="I1651">
        <v>4.1072220000000002</v>
      </c>
    </row>
    <row r="1652" spans="1:9" x14ac:dyDescent="0.25">
      <c r="A1652">
        <v>1651</v>
      </c>
      <c r="F1652">
        <v>249.24803</v>
      </c>
      <c r="G1652">
        <v>8.5951000000000004</v>
      </c>
      <c r="H1652">
        <v>247.539141</v>
      </c>
      <c r="I1652">
        <v>4.1343940000000003</v>
      </c>
    </row>
    <row r="1653" spans="1:9" x14ac:dyDescent="0.25">
      <c r="A1653">
        <v>1652</v>
      </c>
      <c r="F1653">
        <v>249.28605899999999</v>
      </c>
      <c r="G1653">
        <v>8.6650500000000008</v>
      </c>
      <c r="H1653">
        <v>247.54378800000001</v>
      </c>
      <c r="I1653">
        <v>4.1198990000000002</v>
      </c>
    </row>
    <row r="1654" spans="1:9" x14ac:dyDescent="0.25">
      <c r="A1654">
        <v>1653</v>
      </c>
      <c r="F1654">
        <v>249.25156699999999</v>
      </c>
      <c r="G1654">
        <v>8.6574240000000007</v>
      </c>
      <c r="H1654">
        <v>247.53398799999999</v>
      </c>
      <c r="I1654">
        <v>4.140606</v>
      </c>
    </row>
    <row r="1655" spans="1:9" x14ac:dyDescent="0.25">
      <c r="A1655">
        <v>1654</v>
      </c>
      <c r="F1655">
        <v>249.30388499999998</v>
      </c>
      <c r="G1655">
        <v>8.6429799999999997</v>
      </c>
      <c r="H1655">
        <v>247.53848499999998</v>
      </c>
      <c r="I1655">
        <v>4.1219190000000001</v>
      </c>
    </row>
    <row r="1656" spans="1:9" x14ac:dyDescent="0.25">
      <c r="A1656">
        <v>1655</v>
      </c>
      <c r="F1656">
        <v>249.335353</v>
      </c>
      <c r="G1656">
        <v>8.6668179999999992</v>
      </c>
      <c r="H1656">
        <v>247.58014900000001</v>
      </c>
      <c r="I1656">
        <v>4.1038889999999997</v>
      </c>
    </row>
    <row r="1657" spans="1:9" x14ac:dyDescent="0.25">
      <c r="A1657">
        <v>1656</v>
      </c>
      <c r="D1657">
        <v>262.29828099999997</v>
      </c>
      <c r="E1657">
        <v>5.4186870000000003</v>
      </c>
      <c r="F1657">
        <v>249.33116000000001</v>
      </c>
      <c r="G1657">
        <v>8.6784330000000001</v>
      </c>
      <c r="H1657">
        <v>247.58626100000001</v>
      </c>
      <c r="I1657">
        <v>4.0919699999999999</v>
      </c>
    </row>
    <row r="1658" spans="1:9" x14ac:dyDescent="0.25">
      <c r="A1658">
        <v>1657</v>
      </c>
      <c r="D1658">
        <v>262.26050099999998</v>
      </c>
      <c r="E1658">
        <v>5.4437879999999996</v>
      </c>
      <c r="F1658">
        <v>249.30989700000001</v>
      </c>
      <c r="G1658">
        <v>8.6697469999999992</v>
      </c>
      <c r="H1658">
        <v>247.573229</v>
      </c>
      <c r="I1658">
        <v>4.0999999999999996</v>
      </c>
    </row>
    <row r="1659" spans="1:9" x14ac:dyDescent="0.25">
      <c r="A1659">
        <v>1658</v>
      </c>
      <c r="D1659">
        <v>262.31019800000001</v>
      </c>
      <c r="E1659">
        <v>5.4253030000000004</v>
      </c>
      <c r="F1659">
        <v>249.32131099999998</v>
      </c>
      <c r="G1659">
        <v>8.6642919999999997</v>
      </c>
      <c r="H1659">
        <v>247.51949200000001</v>
      </c>
      <c r="I1659">
        <v>4.1287880000000001</v>
      </c>
    </row>
    <row r="1660" spans="1:9" x14ac:dyDescent="0.25">
      <c r="A1660">
        <v>1659</v>
      </c>
      <c r="D1660">
        <v>262.32403799999997</v>
      </c>
      <c r="E1660">
        <v>5.4282830000000004</v>
      </c>
      <c r="F1660">
        <v>249.32282499999999</v>
      </c>
      <c r="G1660">
        <v>8.6706059999999994</v>
      </c>
      <c r="H1660">
        <v>247.58005</v>
      </c>
      <c r="I1660">
        <v>4.1072220000000002</v>
      </c>
    </row>
    <row r="1661" spans="1:9" x14ac:dyDescent="0.25">
      <c r="A1661">
        <v>1660</v>
      </c>
      <c r="D1661">
        <v>262.31454300000001</v>
      </c>
      <c r="E1661">
        <v>5.4381820000000003</v>
      </c>
      <c r="F1661">
        <v>249.296817</v>
      </c>
      <c r="G1661">
        <v>8.6840910000000004</v>
      </c>
    </row>
    <row r="1662" spans="1:9" x14ac:dyDescent="0.25">
      <c r="A1662">
        <v>1661</v>
      </c>
      <c r="D1662">
        <v>262.29489799999999</v>
      </c>
      <c r="E1662">
        <v>5.453131</v>
      </c>
      <c r="F1662">
        <v>249.28732199999999</v>
      </c>
      <c r="G1662">
        <v>8.6517169999999997</v>
      </c>
    </row>
    <row r="1663" spans="1:9" x14ac:dyDescent="0.25">
      <c r="A1663">
        <v>1662</v>
      </c>
      <c r="D1663">
        <v>262.27156300000001</v>
      </c>
      <c r="E1663">
        <v>5.4445449999999997</v>
      </c>
      <c r="F1663">
        <v>249.27863199999999</v>
      </c>
      <c r="G1663">
        <v>8.6675749999999994</v>
      </c>
    </row>
    <row r="1664" spans="1:9" x14ac:dyDescent="0.25">
      <c r="A1664">
        <v>1663</v>
      </c>
      <c r="D1664">
        <v>262.28908799999999</v>
      </c>
      <c r="E1664">
        <v>5.4364140000000001</v>
      </c>
      <c r="F1664">
        <v>249.32317999999998</v>
      </c>
      <c r="G1664">
        <v>8.6352519999999995</v>
      </c>
    </row>
    <row r="1665" spans="1:9" x14ac:dyDescent="0.25">
      <c r="A1665">
        <v>1664</v>
      </c>
      <c r="D1665">
        <v>262.29378400000002</v>
      </c>
      <c r="E1665">
        <v>5.4176760000000002</v>
      </c>
      <c r="F1665">
        <v>249.24803</v>
      </c>
      <c r="G1665">
        <v>8.5951000000000004</v>
      </c>
    </row>
    <row r="1666" spans="1:9" x14ac:dyDescent="0.25">
      <c r="A1666">
        <v>1665</v>
      </c>
      <c r="D1666">
        <v>262.29378400000002</v>
      </c>
      <c r="E1666">
        <v>5.4120200000000001</v>
      </c>
    </row>
    <row r="1667" spans="1:9" x14ac:dyDescent="0.25">
      <c r="A1667">
        <v>1666</v>
      </c>
      <c r="D1667">
        <v>262.31681700000001</v>
      </c>
      <c r="E1667">
        <v>5.4005049999999999</v>
      </c>
    </row>
    <row r="1668" spans="1:9" x14ac:dyDescent="0.25">
      <c r="A1668">
        <v>1667</v>
      </c>
      <c r="B1668">
        <v>268.32701700000001</v>
      </c>
      <c r="C1668">
        <v>6.6414140000000002</v>
      </c>
      <c r="D1668">
        <v>262.36924199999999</v>
      </c>
      <c r="E1668">
        <v>5.3942930000000002</v>
      </c>
    </row>
    <row r="1669" spans="1:9" x14ac:dyDescent="0.25">
      <c r="A1669">
        <v>1668</v>
      </c>
      <c r="B1669">
        <v>268.35338100000001</v>
      </c>
      <c r="C1669">
        <v>6.6524239999999999</v>
      </c>
      <c r="D1669">
        <v>262.54035099999999</v>
      </c>
      <c r="E1669">
        <v>5.3160610000000004</v>
      </c>
    </row>
    <row r="1670" spans="1:9" x14ac:dyDescent="0.25">
      <c r="A1670">
        <v>1669</v>
      </c>
      <c r="B1670">
        <v>268.38782400000002</v>
      </c>
      <c r="C1670">
        <v>6.6027269999999998</v>
      </c>
      <c r="D1670">
        <v>262.29828099999997</v>
      </c>
      <c r="E1670">
        <v>5.4186870000000003</v>
      </c>
    </row>
    <row r="1671" spans="1:9" x14ac:dyDescent="0.25">
      <c r="A1671">
        <v>1670</v>
      </c>
      <c r="B1671">
        <v>268.364642</v>
      </c>
      <c r="C1671">
        <v>6.5922720000000004</v>
      </c>
    </row>
    <row r="1672" spans="1:9" x14ac:dyDescent="0.25">
      <c r="A1672">
        <v>1671</v>
      </c>
      <c r="B1672">
        <v>268.32090599999998</v>
      </c>
      <c r="C1672">
        <v>6.5869689999999999</v>
      </c>
    </row>
    <row r="1673" spans="1:9" x14ac:dyDescent="0.25">
      <c r="A1673">
        <v>1672</v>
      </c>
      <c r="B1673">
        <v>268.32242500000001</v>
      </c>
      <c r="C1673">
        <v>6.6085349999999998</v>
      </c>
    </row>
    <row r="1674" spans="1:9" x14ac:dyDescent="0.25">
      <c r="A1674">
        <v>1673</v>
      </c>
      <c r="B1674">
        <v>268.318175</v>
      </c>
      <c r="C1674">
        <v>6.6652519999999997</v>
      </c>
      <c r="H1674">
        <v>264.76272499999999</v>
      </c>
      <c r="I1674">
        <v>3.8762620000000001</v>
      </c>
    </row>
    <row r="1675" spans="1:9" x14ac:dyDescent="0.25">
      <c r="A1675">
        <v>1674</v>
      </c>
      <c r="B1675">
        <v>268.31363199999998</v>
      </c>
      <c r="C1675">
        <v>6.6344950000000003</v>
      </c>
      <c r="H1675">
        <v>264.76272499999999</v>
      </c>
      <c r="I1675">
        <v>3.8762620000000001</v>
      </c>
    </row>
    <row r="1676" spans="1:9" x14ac:dyDescent="0.25">
      <c r="A1676">
        <v>1675</v>
      </c>
      <c r="B1676">
        <v>268.34757100000002</v>
      </c>
      <c r="C1676">
        <v>6.6600999999999999</v>
      </c>
      <c r="H1676">
        <v>264.76272499999999</v>
      </c>
      <c r="I1676">
        <v>3.8762620000000001</v>
      </c>
    </row>
    <row r="1677" spans="1:9" x14ac:dyDescent="0.25">
      <c r="A1677">
        <v>1676</v>
      </c>
      <c r="B1677">
        <v>268.40100699999999</v>
      </c>
      <c r="C1677">
        <v>6.6403030000000003</v>
      </c>
      <c r="H1677">
        <v>264.76272499999999</v>
      </c>
      <c r="I1677">
        <v>3.8762620000000001</v>
      </c>
    </row>
    <row r="1678" spans="1:9" x14ac:dyDescent="0.25">
      <c r="A1678">
        <v>1677</v>
      </c>
      <c r="B1678">
        <v>268.366511</v>
      </c>
      <c r="C1678">
        <v>6.6842430000000004</v>
      </c>
      <c r="H1678">
        <v>264.76272499999999</v>
      </c>
      <c r="I1678">
        <v>3.8762620000000001</v>
      </c>
    </row>
    <row r="1679" spans="1:9" x14ac:dyDescent="0.25">
      <c r="A1679">
        <v>1678</v>
      </c>
      <c r="B1679">
        <v>268.31888500000002</v>
      </c>
      <c r="C1679">
        <v>6.8054540000000001</v>
      </c>
      <c r="H1679">
        <v>264.76272499999999</v>
      </c>
      <c r="I1679">
        <v>3.8762620000000001</v>
      </c>
    </row>
    <row r="1680" spans="1:9" x14ac:dyDescent="0.25">
      <c r="A1680">
        <v>1679</v>
      </c>
      <c r="B1680">
        <v>268.32701700000001</v>
      </c>
      <c r="C1680">
        <v>6.6414140000000002</v>
      </c>
      <c r="F1680">
        <v>268.24014899999997</v>
      </c>
      <c r="G1680">
        <v>7.4045449999999997</v>
      </c>
      <c r="H1680">
        <v>264.76272499999999</v>
      </c>
      <c r="I1680">
        <v>3.8762620000000001</v>
      </c>
    </row>
    <row r="1681" spans="1:11" x14ac:dyDescent="0.25">
      <c r="A1681">
        <v>1680</v>
      </c>
      <c r="F1681">
        <v>268.24014899999997</v>
      </c>
      <c r="G1681">
        <v>7.4045449999999997</v>
      </c>
      <c r="H1681">
        <v>264.76272499999999</v>
      </c>
      <c r="I1681">
        <v>3.8762620000000001</v>
      </c>
    </row>
    <row r="1682" spans="1:11" x14ac:dyDescent="0.25">
      <c r="A1682">
        <v>1681</v>
      </c>
      <c r="F1682">
        <v>268.24014899999997</v>
      </c>
      <c r="G1682">
        <v>7.4045449999999997</v>
      </c>
      <c r="H1682">
        <v>264.76272499999999</v>
      </c>
      <c r="I1682">
        <v>3.8762620000000001</v>
      </c>
      <c r="J1682">
        <v>235.95636200000001</v>
      </c>
      <c r="K1682">
        <v>13.26707</v>
      </c>
    </row>
    <row r="1683" spans="1:11" x14ac:dyDescent="0.25">
      <c r="A1683">
        <v>1682</v>
      </c>
    </row>
    <row r="1684" spans="1:11" x14ac:dyDescent="0.25">
      <c r="A1684">
        <v>1683</v>
      </c>
    </row>
    <row r="1685" spans="1:11" x14ac:dyDescent="0.25">
      <c r="A1685">
        <v>1684</v>
      </c>
    </row>
    <row r="1686" spans="1:11" x14ac:dyDescent="0.25">
      <c r="A1686">
        <v>1685</v>
      </c>
    </row>
    <row r="1687" spans="1:11" x14ac:dyDescent="0.25">
      <c r="A1687">
        <v>1686</v>
      </c>
    </row>
    <row r="1688" spans="1:11" x14ac:dyDescent="0.25">
      <c r="A1688">
        <v>1687</v>
      </c>
    </row>
    <row r="1689" spans="1:11" x14ac:dyDescent="0.25">
      <c r="A1689">
        <v>1688</v>
      </c>
    </row>
    <row r="1690" spans="1:11" x14ac:dyDescent="0.25">
      <c r="A1690">
        <v>1689</v>
      </c>
    </row>
    <row r="1691" spans="1:11" x14ac:dyDescent="0.25">
      <c r="A1691">
        <v>1690</v>
      </c>
    </row>
    <row r="1692" spans="1:11" x14ac:dyDescent="0.25">
      <c r="A1692">
        <v>1691</v>
      </c>
    </row>
    <row r="1693" spans="1:11" x14ac:dyDescent="0.25">
      <c r="A1693">
        <v>1692</v>
      </c>
    </row>
    <row r="1694" spans="1:11" x14ac:dyDescent="0.25">
      <c r="A1694">
        <v>1693</v>
      </c>
    </row>
    <row r="1695" spans="1:11" x14ac:dyDescent="0.25">
      <c r="A1695">
        <v>1694</v>
      </c>
    </row>
    <row r="1696" spans="1:1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1" x14ac:dyDescent="0.25">
      <c r="A1713">
        <v>1712</v>
      </c>
    </row>
    <row r="1714" spans="1:11" x14ac:dyDescent="0.25">
      <c r="A1714">
        <v>1713</v>
      </c>
    </row>
    <row r="1715" spans="1:11" x14ac:dyDescent="0.25">
      <c r="A1715">
        <v>1714</v>
      </c>
      <c r="J1715">
        <v>235.76626099999999</v>
      </c>
      <c r="K1715">
        <v>13.533181000000001</v>
      </c>
    </row>
    <row r="1716" spans="1:11" x14ac:dyDescent="0.25">
      <c r="A1716">
        <v>1715</v>
      </c>
      <c r="F1716">
        <v>267.39186699999999</v>
      </c>
      <c r="G1716">
        <v>4.37303</v>
      </c>
    </row>
    <row r="1717" spans="1:11" x14ac:dyDescent="0.25">
      <c r="A1717">
        <v>1716</v>
      </c>
      <c r="D1717">
        <v>257.73509899999999</v>
      </c>
      <c r="E1717">
        <v>7.5621710000000002</v>
      </c>
      <c r="F1717">
        <v>267.35636</v>
      </c>
      <c r="G1717">
        <v>4.297828</v>
      </c>
    </row>
    <row r="1718" spans="1:11" x14ac:dyDescent="0.25">
      <c r="A1718">
        <v>1717</v>
      </c>
      <c r="D1718">
        <v>257.769744</v>
      </c>
      <c r="E1718">
        <v>7.58</v>
      </c>
      <c r="F1718">
        <v>267.36237199999999</v>
      </c>
      <c r="G1718">
        <v>4.2625250000000001</v>
      </c>
    </row>
    <row r="1719" spans="1:11" x14ac:dyDescent="0.25">
      <c r="A1719">
        <v>1718</v>
      </c>
      <c r="D1719">
        <v>257.77504599999997</v>
      </c>
      <c r="E1719">
        <v>7.5738380000000003</v>
      </c>
      <c r="F1719">
        <v>267.38429100000002</v>
      </c>
      <c r="G1719">
        <v>4.2721210000000003</v>
      </c>
    </row>
    <row r="1720" spans="1:11" x14ac:dyDescent="0.25">
      <c r="A1720">
        <v>1719</v>
      </c>
      <c r="D1720">
        <v>257.77217000000002</v>
      </c>
      <c r="E1720">
        <v>7.5641910000000001</v>
      </c>
      <c r="F1720">
        <v>267.32656400000002</v>
      </c>
      <c r="G1720">
        <v>4.2534850000000004</v>
      </c>
    </row>
    <row r="1721" spans="1:11" x14ac:dyDescent="0.25">
      <c r="A1721">
        <v>1720</v>
      </c>
      <c r="D1721">
        <v>257.79282599999999</v>
      </c>
      <c r="E1721">
        <v>7.543838</v>
      </c>
      <c r="F1721">
        <v>267.35312899999997</v>
      </c>
      <c r="G1721">
        <v>4.2889390000000001</v>
      </c>
    </row>
    <row r="1722" spans="1:11" x14ac:dyDescent="0.25">
      <c r="A1722">
        <v>1721</v>
      </c>
      <c r="D1722">
        <v>257.76757299999997</v>
      </c>
      <c r="E1722">
        <v>7.5538379999999998</v>
      </c>
      <c r="F1722">
        <v>267.37297699999999</v>
      </c>
      <c r="G1722">
        <v>4.274292</v>
      </c>
    </row>
    <row r="1723" spans="1:11" x14ac:dyDescent="0.25">
      <c r="A1723">
        <v>1722</v>
      </c>
      <c r="D1723">
        <v>257.76409000000001</v>
      </c>
      <c r="E1723">
        <v>7.5652530000000002</v>
      </c>
      <c r="F1723">
        <v>267.37358</v>
      </c>
      <c r="G1723">
        <v>4.2674750000000001</v>
      </c>
    </row>
    <row r="1724" spans="1:11" x14ac:dyDescent="0.25">
      <c r="A1724">
        <v>1723</v>
      </c>
      <c r="D1724">
        <v>257.79221999999999</v>
      </c>
      <c r="E1724">
        <v>7.5492929999999996</v>
      </c>
      <c r="F1724">
        <v>267.39615900000001</v>
      </c>
      <c r="G1724">
        <v>4.2783329999999999</v>
      </c>
    </row>
    <row r="1725" spans="1:11" x14ac:dyDescent="0.25">
      <c r="A1725">
        <v>1724</v>
      </c>
      <c r="D1725">
        <v>257.76853399999999</v>
      </c>
      <c r="E1725">
        <v>7.5679790000000002</v>
      </c>
      <c r="F1725">
        <v>267.44919099999998</v>
      </c>
      <c r="G1725">
        <v>4.3536869999999999</v>
      </c>
    </row>
    <row r="1726" spans="1:11" x14ac:dyDescent="0.25">
      <c r="A1726">
        <v>1725</v>
      </c>
      <c r="D1726">
        <v>257.76777500000003</v>
      </c>
      <c r="E1726">
        <v>7.5619189999999996</v>
      </c>
      <c r="F1726">
        <v>267.43207000000001</v>
      </c>
      <c r="G1726">
        <v>4.333939</v>
      </c>
    </row>
    <row r="1727" spans="1:11" x14ac:dyDescent="0.25">
      <c r="A1727">
        <v>1726</v>
      </c>
      <c r="D1727">
        <v>257.74570299999999</v>
      </c>
      <c r="E1727">
        <v>7.5098989999999999</v>
      </c>
      <c r="F1727">
        <v>267.48060099999998</v>
      </c>
      <c r="G1727">
        <v>4.3390399999999998</v>
      </c>
    </row>
    <row r="1728" spans="1:11" x14ac:dyDescent="0.25">
      <c r="A1728">
        <v>1727</v>
      </c>
      <c r="D1728">
        <v>257.77787699999999</v>
      </c>
      <c r="E1728">
        <v>7.5084340000000003</v>
      </c>
      <c r="F1728">
        <v>267.50803300000001</v>
      </c>
      <c r="G1728">
        <v>4.3853540000000004</v>
      </c>
    </row>
    <row r="1729" spans="1:9" x14ac:dyDescent="0.25">
      <c r="A1729">
        <v>1728</v>
      </c>
      <c r="D1729">
        <v>257.64464399999997</v>
      </c>
      <c r="E1729">
        <v>7.5743939999999998</v>
      </c>
      <c r="F1729">
        <v>267.39186699999999</v>
      </c>
      <c r="G1729">
        <v>4.37303</v>
      </c>
    </row>
    <row r="1730" spans="1:9" x14ac:dyDescent="0.25">
      <c r="A1730">
        <v>1729</v>
      </c>
      <c r="D1730">
        <v>257.73509899999999</v>
      </c>
      <c r="E1730">
        <v>7.5621710000000002</v>
      </c>
      <c r="F1730">
        <v>267.39186699999999</v>
      </c>
      <c r="G1730">
        <v>4.37303</v>
      </c>
    </row>
    <row r="1731" spans="1:9" x14ac:dyDescent="0.25">
      <c r="A1731">
        <v>1730</v>
      </c>
    </row>
    <row r="1732" spans="1:9" x14ac:dyDescent="0.25">
      <c r="A1732">
        <v>1731</v>
      </c>
    </row>
    <row r="1733" spans="1:9" x14ac:dyDescent="0.25">
      <c r="A1733">
        <v>1732</v>
      </c>
      <c r="B1733">
        <v>246.53651300000001</v>
      </c>
      <c r="C1733">
        <v>6.3827780000000001</v>
      </c>
    </row>
    <row r="1734" spans="1:9" x14ac:dyDescent="0.25">
      <c r="A1734">
        <v>1733</v>
      </c>
      <c r="B1734">
        <v>246.55444199999999</v>
      </c>
      <c r="C1734">
        <v>6.3101010000000004</v>
      </c>
      <c r="H1734">
        <v>257.12873300000001</v>
      </c>
      <c r="I1734">
        <v>8.0339899999999993</v>
      </c>
    </row>
    <row r="1735" spans="1:9" x14ac:dyDescent="0.25">
      <c r="A1735">
        <v>1734</v>
      </c>
      <c r="B1735">
        <v>246.57191699999998</v>
      </c>
      <c r="C1735">
        <v>6.2918690000000002</v>
      </c>
      <c r="H1735">
        <v>257.08565399999998</v>
      </c>
      <c r="I1735">
        <v>8.0768179999999994</v>
      </c>
    </row>
    <row r="1736" spans="1:9" x14ac:dyDescent="0.25">
      <c r="A1736">
        <v>1735</v>
      </c>
      <c r="B1736">
        <v>246.60484600000001</v>
      </c>
      <c r="C1736">
        <v>6.3614649999999999</v>
      </c>
      <c r="H1736">
        <v>257.08949200000001</v>
      </c>
      <c r="I1736">
        <v>8.080959</v>
      </c>
    </row>
    <row r="1737" spans="1:9" x14ac:dyDescent="0.25">
      <c r="A1737">
        <v>1736</v>
      </c>
      <c r="B1737">
        <v>246.551413</v>
      </c>
      <c r="C1737">
        <v>6.3619690000000002</v>
      </c>
      <c r="H1737">
        <v>257.12722300000001</v>
      </c>
      <c r="I1737">
        <v>8.0646459999999998</v>
      </c>
    </row>
    <row r="1738" spans="1:9" x14ac:dyDescent="0.25">
      <c r="A1738">
        <v>1737</v>
      </c>
      <c r="B1738">
        <v>246.53100799999999</v>
      </c>
      <c r="C1738">
        <v>6.3542420000000002</v>
      </c>
      <c r="H1738">
        <v>257.12348099999997</v>
      </c>
      <c r="I1738">
        <v>8.0671710000000001</v>
      </c>
    </row>
    <row r="1739" spans="1:9" x14ac:dyDescent="0.25">
      <c r="A1739">
        <v>1738</v>
      </c>
      <c r="B1739">
        <v>246.548281</v>
      </c>
      <c r="C1739">
        <v>6.3699490000000001</v>
      </c>
      <c r="H1739">
        <v>257.11782699999998</v>
      </c>
      <c r="I1739">
        <v>8.0795960000000004</v>
      </c>
    </row>
    <row r="1740" spans="1:9" x14ac:dyDescent="0.25">
      <c r="A1740">
        <v>1739</v>
      </c>
      <c r="B1740">
        <v>246.53974399999998</v>
      </c>
      <c r="C1740">
        <v>6.3639890000000001</v>
      </c>
      <c r="H1740">
        <v>257.137473</v>
      </c>
      <c r="I1740">
        <v>8.1078279999999996</v>
      </c>
    </row>
    <row r="1741" spans="1:9" x14ac:dyDescent="0.25">
      <c r="A1741">
        <v>1740</v>
      </c>
      <c r="B1741">
        <v>246.54105999999999</v>
      </c>
      <c r="C1741">
        <v>6.3680300000000001</v>
      </c>
      <c r="H1741">
        <v>257.07378299999999</v>
      </c>
      <c r="I1741">
        <v>8.0932829999999996</v>
      </c>
    </row>
    <row r="1742" spans="1:9" x14ac:dyDescent="0.25">
      <c r="A1742">
        <v>1741</v>
      </c>
      <c r="B1742">
        <v>246.528685</v>
      </c>
      <c r="C1742">
        <v>6.4236360000000001</v>
      </c>
      <c r="H1742">
        <v>257.080805</v>
      </c>
      <c r="I1742">
        <v>8.0836869999999994</v>
      </c>
    </row>
    <row r="1743" spans="1:9" x14ac:dyDescent="0.25">
      <c r="A1743">
        <v>1742</v>
      </c>
      <c r="B1743">
        <v>246.551615</v>
      </c>
      <c r="C1743">
        <v>6.4143929999999996</v>
      </c>
      <c r="H1743">
        <v>257.12873300000001</v>
      </c>
      <c r="I1743">
        <v>8.0339899999999993</v>
      </c>
    </row>
    <row r="1744" spans="1:9" x14ac:dyDescent="0.25">
      <c r="A1744">
        <v>1743</v>
      </c>
      <c r="B1744">
        <v>246.53651300000001</v>
      </c>
      <c r="C1744">
        <v>6.3827780000000001</v>
      </c>
      <c r="H1744">
        <v>257.12873300000001</v>
      </c>
      <c r="I1744">
        <v>8.0339899999999993</v>
      </c>
    </row>
    <row r="1745" spans="1:7" x14ac:dyDescent="0.25">
      <c r="A1745">
        <v>1744</v>
      </c>
    </row>
    <row r="1746" spans="1:7" x14ac:dyDescent="0.25">
      <c r="A1746">
        <v>1745</v>
      </c>
      <c r="D1746">
        <v>235.98707100000001</v>
      </c>
      <c r="E1746">
        <v>8.8021209999999996</v>
      </c>
    </row>
    <row r="1747" spans="1:7" x14ac:dyDescent="0.25">
      <c r="A1747">
        <v>1746</v>
      </c>
      <c r="D1747">
        <v>235.91823099999999</v>
      </c>
      <c r="E1747">
        <v>8.8117680000000007</v>
      </c>
      <c r="F1747">
        <v>246.37853100000001</v>
      </c>
      <c r="G1747">
        <v>6.2318179999999996</v>
      </c>
    </row>
    <row r="1748" spans="1:7" x14ac:dyDescent="0.25">
      <c r="A1748">
        <v>1747</v>
      </c>
      <c r="D1748">
        <v>235.94040200000001</v>
      </c>
      <c r="E1748">
        <v>8.8102520000000002</v>
      </c>
      <c r="F1748">
        <v>246.38803000000001</v>
      </c>
      <c r="G1748">
        <v>6.1597980000000003</v>
      </c>
    </row>
    <row r="1749" spans="1:7" x14ac:dyDescent="0.25">
      <c r="A1749">
        <v>1748</v>
      </c>
      <c r="D1749">
        <v>235.979039</v>
      </c>
      <c r="E1749">
        <v>8.7904540000000004</v>
      </c>
      <c r="F1749">
        <v>246.395251</v>
      </c>
      <c r="G1749">
        <v>6.1791410000000004</v>
      </c>
    </row>
    <row r="1750" spans="1:7" x14ac:dyDescent="0.25">
      <c r="A1750">
        <v>1749</v>
      </c>
      <c r="D1750">
        <v>235.960252</v>
      </c>
      <c r="E1750">
        <v>8.7542419999999996</v>
      </c>
      <c r="F1750">
        <v>246.42479599999999</v>
      </c>
      <c r="G1750">
        <v>6.1774240000000002</v>
      </c>
    </row>
    <row r="1751" spans="1:7" x14ac:dyDescent="0.25">
      <c r="A1751">
        <v>1750</v>
      </c>
      <c r="D1751">
        <v>235.96499900000001</v>
      </c>
      <c r="E1751">
        <v>8.7504030000000004</v>
      </c>
      <c r="F1751">
        <v>246.427626</v>
      </c>
      <c r="G1751">
        <v>6.1613639999999998</v>
      </c>
    </row>
    <row r="1752" spans="1:7" x14ac:dyDescent="0.25">
      <c r="A1752">
        <v>1751</v>
      </c>
      <c r="D1752">
        <v>235.939999</v>
      </c>
      <c r="E1752">
        <v>8.7886360000000003</v>
      </c>
      <c r="F1752">
        <v>246.41348099999999</v>
      </c>
      <c r="G1752">
        <v>6.154242</v>
      </c>
    </row>
    <row r="1753" spans="1:7" x14ac:dyDescent="0.25">
      <c r="A1753">
        <v>1752</v>
      </c>
      <c r="D1753">
        <v>235.94545399999998</v>
      </c>
      <c r="E1753">
        <v>8.7938379999999992</v>
      </c>
      <c r="F1753">
        <v>246.409243</v>
      </c>
      <c r="G1753">
        <v>6.1935859999999998</v>
      </c>
    </row>
    <row r="1754" spans="1:7" x14ac:dyDescent="0.25">
      <c r="A1754">
        <v>1753</v>
      </c>
      <c r="D1754">
        <v>235.94615999999999</v>
      </c>
      <c r="E1754">
        <v>8.7794939999999997</v>
      </c>
      <c r="F1754">
        <v>246.35575699999998</v>
      </c>
      <c r="G1754">
        <v>6.1378779999999997</v>
      </c>
    </row>
    <row r="1755" spans="1:7" x14ac:dyDescent="0.25">
      <c r="A1755">
        <v>1754</v>
      </c>
      <c r="D1755">
        <v>235.94969599999999</v>
      </c>
      <c r="E1755">
        <v>8.7715150000000008</v>
      </c>
      <c r="F1755">
        <v>246.34621300000001</v>
      </c>
      <c r="G1755">
        <v>6.16798</v>
      </c>
    </row>
    <row r="1756" spans="1:7" x14ac:dyDescent="0.25">
      <c r="A1756">
        <v>1755</v>
      </c>
      <c r="D1756">
        <v>235.92237299999999</v>
      </c>
      <c r="E1756">
        <v>8.7565659999999994</v>
      </c>
      <c r="F1756">
        <v>246.36418800000001</v>
      </c>
      <c r="G1756">
        <v>6.223687</v>
      </c>
    </row>
    <row r="1757" spans="1:7" x14ac:dyDescent="0.25">
      <c r="A1757">
        <v>1756</v>
      </c>
      <c r="D1757">
        <v>235.99413899999999</v>
      </c>
      <c r="E1757">
        <v>8.7872219999999999</v>
      </c>
      <c r="F1757">
        <v>246.37853100000001</v>
      </c>
      <c r="G1757">
        <v>6.2318179999999996</v>
      </c>
    </row>
    <row r="1758" spans="1:7" x14ac:dyDescent="0.25">
      <c r="A1758">
        <v>1757</v>
      </c>
      <c r="D1758">
        <v>235.98707100000001</v>
      </c>
      <c r="E1758">
        <v>8.8021209999999996</v>
      </c>
    </row>
    <row r="1759" spans="1:7" x14ac:dyDescent="0.25">
      <c r="A1759">
        <v>1758</v>
      </c>
    </row>
    <row r="1760" spans="1:7" x14ac:dyDescent="0.25">
      <c r="A1760">
        <v>1759</v>
      </c>
      <c r="B1760">
        <v>225.946212</v>
      </c>
      <c r="C1760">
        <v>7.2014649999999998</v>
      </c>
    </row>
    <row r="1761" spans="1:9" x14ac:dyDescent="0.25">
      <c r="A1761">
        <v>1760</v>
      </c>
      <c r="B1761">
        <v>225.917474</v>
      </c>
      <c r="C1761">
        <v>7.1654039999999997</v>
      </c>
    </row>
    <row r="1762" spans="1:9" x14ac:dyDescent="0.25">
      <c r="A1762">
        <v>1761</v>
      </c>
      <c r="B1762">
        <v>225.949444</v>
      </c>
      <c r="C1762">
        <v>7.1486869999999998</v>
      </c>
      <c r="H1762">
        <v>234.62151399999999</v>
      </c>
      <c r="I1762">
        <v>8.8869699999999998</v>
      </c>
    </row>
    <row r="1763" spans="1:9" x14ac:dyDescent="0.25">
      <c r="A1763">
        <v>1762</v>
      </c>
      <c r="B1763">
        <v>225.940101</v>
      </c>
      <c r="C1763">
        <v>7.1616660000000003</v>
      </c>
      <c r="H1763">
        <v>234.530202</v>
      </c>
      <c r="I1763">
        <v>8.9428789999999996</v>
      </c>
    </row>
    <row r="1764" spans="1:9" x14ac:dyDescent="0.25">
      <c r="A1764">
        <v>1763</v>
      </c>
      <c r="B1764">
        <v>225.96333300000001</v>
      </c>
      <c r="C1764">
        <v>7.1815150000000001</v>
      </c>
      <c r="H1764">
        <v>234.53014999999999</v>
      </c>
      <c r="I1764">
        <v>8.9506569999999996</v>
      </c>
    </row>
    <row r="1765" spans="1:9" x14ac:dyDescent="0.25">
      <c r="A1765">
        <v>1764</v>
      </c>
      <c r="B1765">
        <v>225.93196900000001</v>
      </c>
      <c r="C1765">
        <v>7.180707</v>
      </c>
      <c r="H1765">
        <v>234.58085700000001</v>
      </c>
      <c r="I1765">
        <v>8.9691919999999996</v>
      </c>
    </row>
    <row r="1766" spans="1:9" x14ac:dyDescent="0.25">
      <c r="A1766">
        <v>1765</v>
      </c>
      <c r="B1766">
        <v>225.91752399999999</v>
      </c>
      <c r="C1766">
        <v>7.1932830000000001</v>
      </c>
      <c r="H1766">
        <v>234.574748</v>
      </c>
      <c r="I1766">
        <v>8.9736360000000008</v>
      </c>
    </row>
    <row r="1767" spans="1:9" x14ac:dyDescent="0.25">
      <c r="A1767">
        <v>1766</v>
      </c>
      <c r="B1767">
        <v>225.90484900000001</v>
      </c>
      <c r="C1767">
        <v>7.1938880000000003</v>
      </c>
      <c r="H1767">
        <v>234.59287699999999</v>
      </c>
      <c r="I1767">
        <v>8.9838380000000004</v>
      </c>
    </row>
    <row r="1768" spans="1:9" x14ac:dyDescent="0.25">
      <c r="A1768">
        <v>1767</v>
      </c>
      <c r="B1768">
        <v>225.934696</v>
      </c>
      <c r="C1768">
        <v>7.1792920000000002</v>
      </c>
      <c r="H1768">
        <v>234.61848499999999</v>
      </c>
      <c r="I1768">
        <v>8.9844950000000008</v>
      </c>
    </row>
    <row r="1769" spans="1:9" x14ac:dyDescent="0.25">
      <c r="A1769">
        <v>1768</v>
      </c>
      <c r="B1769">
        <v>225.97969699999999</v>
      </c>
      <c r="C1769">
        <v>7.1424240000000001</v>
      </c>
      <c r="H1769">
        <v>234.605504</v>
      </c>
      <c r="I1769">
        <v>8.9723729999999993</v>
      </c>
    </row>
    <row r="1770" spans="1:9" x14ac:dyDescent="0.25">
      <c r="A1770">
        <v>1769</v>
      </c>
      <c r="B1770">
        <v>225.973534</v>
      </c>
      <c r="C1770">
        <v>7.2107570000000001</v>
      </c>
      <c r="H1770">
        <v>234.60105999999999</v>
      </c>
      <c r="I1770">
        <v>8.9291920000000005</v>
      </c>
    </row>
    <row r="1771" spans="1:9" x14ac:dyDescent="0.25">
      <c r="A1771">
        <v>1770</v>
      </c>
      <c r="B1771">
        <v>225.946212</v>
      </c>
      <c r="C1771">
        <v>7.2014649999999998</v>
      </c>
      <c r="H1771">
        <v>234.61595800000001</v>
      </c>
      <c r="I1771">
        <v>8.9062619999999999</v>
      </c>
    </row>
    <row r="1772" spans="1:9" x14ac:dyDescent="0.25">
      <c r="A1772">
        <v>1771</v>
      </c>
      <c r="F1772">
        <v>226.25439299999999</v>
      </c>
      <c r="G1772">
        <v>6.0042419999999996</v>
      </c>
      <c r="H1772">
        <v>234.62151399999999</v>
      </c>
      <c r="I1772">
        <v>8.8869699999999998</v>
      </c>
    </row>
    <row r="1773" spans="1:9" x14ac:dyDescent="0.25">
      <c r="A1773">
        <v>1772</v>
      </c>
      <c r="F1773">
        <v>226.15787800000001</v>
      </c>
      <c r="G1773">
        <v>6.0206569999999999</v>
      </c>
    </row>
    <row r="1774" spans="1:9" x14ac:dyDescent="0.25">
      <c r="A1774">
        <v>1773</v>
      </c>
      <c r="F1774">
        <v>226.17737399999999</v>
      </c>
      <c r="G1774">
        <v>6.0272220000000001</v>
      </c>
    </row>
    <row r="1775" spans="1:9" x14ac:dyDescent="0.25">
      <c r="A1775">
        <v>1774</v>
      </c>
      <c r="F1775">
        <v>226.141413</v>
      </c>
      <c r="G1775">
        <v>5.999091</v>
      </c>
    </row>
    <row r="1776" spans="1:9" x14ac:dyDescent="0.25">
      <c r="A1776">
        <v>1775</v>
      </c>
      <c r="D1776">
        <v>216.06232299999999</v>
      </c>
      <c r="E1776">
        <v>9.2944440000000004</v>
      </c>
      <c r="F1776">
        <v>226.14116100000001</v>
      </c>
      <c r="G1776">
        <v>5.9946970000000004</v>
      </c>
    </row>
    <row r="1777" spans="1:9" x14ac:dyDescent="0.25">
      <c r="A1777">
        <v>1776</v>
      </c>
      <c r="D1777">
        <v>216.040404</v>
      </c>
      <c r="E1777">
        <v>9.3771719999999998</v>
      </c>
      <c r="F1777">
        <v>226.15757500000001</v>
      </c>
      <c r="G1777">
        <v>5.9958590000000003</v>
      </c>
    </row>
    <row r="1778" spans="1:9" x14ac:dyDescent="0.25">
      <c r="A1778">
        <v>1777</v>
      </c>
      <c r="D1778">
        <v>216.05747500000001</v>
      </c>
      <c r="E1778">
        <v>9.3157569999999996</v>
      </c>
      <c r="F1778">
        <v>226.14838399999999</v>
      </c>
      <c r="G1778">
        <v>5.9806559999999998</v>
      </c>
    </row>
    <row r="1779" spans="1:9" x14ac:dyDescent="0.25">
      <c r="A1779">
        <v>1778</v>
      </c>
      <c r="D1779">
        <v>216.08510100000001</v>
      </c>
      <c r="E1779">
        <v>9.3369689999999999</v>
      </c>
      <c r="F1779">
        <v>226.14873700000001</v>
      </c>
      <c r="G1779">
        <v>5.9855049999999999</v>
      </c>
    </row>
    <row r="1780" spans="1:9" x14ac:dyDescent="0.25">
      <c r="A1780">
        <v>1779</v>
      </c>
      <c r="D1780">
        <v>216.10429299999998</v>
      </c>
      <c r="E1780">
        <v>9.3664640000000006</v>
      </c>
      <c r="F1780">
        <v>226.09242399999999</v>
      </c>
      <c r="G1780">
        <v>6.0268179999999996</v>
      </c>
    </row>
    <row r="1781" spans="1:9" x14ac:dyDescent="0.25">
      <c r="A1781">
        <v>1780</v>
      </c>
      <c r="D1781">
        <v>216.08631299999999</v>
      </c>
      <c r="E1781">
        <v>9.3474240000000002</v>
      </c>
      <c r="F1781">
        <v>226.25439299999999</v>
      </c>
      <c r="G1781">
        <v>6.0042419999999996</v>
      </c>
    </row>
    <row r="1782" spans="1:9" x14ac:dyDescent="0.25">
      <c r="A1782">
        <v>1781</v>
      </c>
      <c r="D1782">
        <v>216.11121199999999</v>
      </c>
      <c r="E1782">
        <v>9.3977269999999997</v>
      </c>
      <c r="F1782">
        <v>226.25439299999999</v>
      </c>
      <c r="G1782">
        <v>6.0042419999999996</v>
      </c>
    </row>
    <row r="1783" spans="1:9" x14ac:dyDescent="0.25">
      <c r="A1783">
        <v>1782</v>
      </c>
      <c r="D1783">
        <v>216.08484799999999</v>
      </c>
      <c r="E1783">
        <v>9.3541410000000003</v>
      </c>
    </row>
    <row r="1784" spans="1:9" x14ac:dyDescent="0.25">
      <c r="A1784">
        <v>1783</v>
      </c>
      <c r="D1784">
        <v>216.076313</v>
      </c>
      <c r="E1784">
        <v>9.3352520000000005</v>
      </c>
    </row>
    <row r="1785" spans="1:9" x14ac:dyDescent="0.25">
      <c r="A1785">
        <v>1784</v>
      </c>
      <c r="D1785">
        <v>216.084495</v>
      </c>
      <c r="E1785">
        <v>9.3127270000000006</v>
      </c>
    </row>
    <row r="1786" spans="1:9" x14ac:dyDescent="0.25">
      <c r="A1786">
        <v>1785</v>
      </c>
      <c r="D1786">
        <v>216.06232299999999</v>
      </c>
      <c r="E1786">
        <v>9.2944440000000004</v>
      </c>
    </row>
    <row r="1787" spans="1:9" x14ac:dyDescent="0.25">
      <c r="A1787">
        <v>1786</v>
      </c>
      <c r="B1787">
        <v>207.966273</v>
      </c>
      <c r="C1787">
        <v>7.7918370000000001</v>
      </c>
    </row>
    <row r="1788" spans="1:9" x14ac:dyDescent="0.25">
      <c r="A1788">
        <v>1787</v>
      </c>
      <c r="B1788">
        <v>207.90805599999999</v>
      </c>
      <c r="C1788">
        <v>7.7961229999999997</v>
      </c>
    </row>
    <row r="1789" spans="1:9" x14ac:dyDescent="0.25">
      <c r="A1789">
        <v>1788</v>
      </c>
      <c r="B1789">
        <v>207.93708599999999</v>
      </c>
      <c r="C1789">
        <v>7.7652039999999998</v>
      </c>
    </row>
    <row r="1790" spans="1:9" x14ac:dyDescent="0.25">
      <c r="A1790">
        <v>1789</v>
      </c>
      <c r="B1790">
        <v>207.91927899999999</v>
      </c>
      <c r="C1790">
        <v>7.7817850000000002</v>
      </c>
      <c r="H1790">
        <v>215.07186899999999</v>
      </c>
      <c r="I1790">
        <v>10.020353</v>
      </c>
    </row>
    <row r="1791" spans="1:9" x14ac:dyDescent="0.25">
      <c r="A1791">
        <v>1790</v>
      </c>
      <c r="B1791">
        <v>207.9177</v>
      </c>
      <c r="C1791">
        <v>7.7676530000000001</v>
      </c>
      <c r="H1791">
        <v>215.07186899999999</v>
      </c>
      <c r="I1791">
        <v>10.020353</v>
      </c>
    </row>
    <row r="1792" spans="1:9" x14ac:dyDescent="0.25">
      <c r="A1792">
        <v>1791</v>
      </c>
      <c r="B1792">
        <v>207.91550699999999</v>
      </c>
      <c r="C1792">
        <v>7.7752549999999996</v>
      </c>
      <c r="H1792">
        <v>215.01954599999999</v>
      </c>
      <c r="I1792">
        <v>10.028535</v>
      </c>
    </row>
    <row r="1793" spans="1:9" x14ac:dyDescent="0.25">
      <c r="A1793">
        <v>1792</v>
      </c>
      <c r="B1793">
        <v>207.97117399999999</v>
      </c>
      <c r="C1793">
        <v>7.8151020000000004</v>
      </c>
      <c r="H1793">
        <v>215.02343400000001</v>
      </c>
      <c r="I1793">
        <v>10.040454</v>
      </c>
    </row>
    <row r="1794" spans="1:9" x14ac:dyDescent="0.25">
      <c r="A1794">
        <v>1793</v>
      </c>
      <c r="B1794">
        <v>208.03224</v>
      </c>
      <c r="C1794">
        <v>7.8353570000000001</v>
      </c>
      <c r="H1794">
        <v>215.04843399999999</v>
      </c>
      <c r="I1794">
        <v>10.046464</v>
      </c>
    </row>
    <row r="1795" spans="1:9" x14ac:dyDescent="0.25">
      <c r="A1795">
        <v>1794</v>
      </c>
      <c r="B1795">
        <v>207.97117399999999</v>
      </c>
      <c r="C1795">
        <v>7.8689280000000004</v>
      </c>
      <c r="H1795">
        <v>215.04893899999999</v>
      </c>
      <c r="I1795">
        <v>10.041615999999999</v>
      </c>
    </row>
    <row r="1796" spans="1:9" x14ac:dyDescent="0.25">
      <c r="A1796">
        <v>1795</v>
      </c>
      <c r="B1796">
        <v>207.966273</v>
      </c>
      <c r="C1796">
        <v>7.7918370000000001</v>
      </c>
      <c r="H1796">
        <v>215.057222</v>
      </c>
      <c r="I1796">
        <v>10.039141000000001</v>
      </c>
    </row>
    <row r="1797" spans="1:9" x14ac:dyDescent="0.25">
      <c r="A1797">
        <v>1796</v>
      </c>
      <c r="H1797">
        <v>215.03585799999999</v>
      </c>
      <c r="I1797">
        <v>10.073081</v>
      </c>
    </row>
    <row r="1798" spans="1:9" x14ac:dyDescent="0.25">
      <c r="A1798">
        <v>1797</v>
      </c>
      <c r="F1798">
        <v>208.30499900000001</v>
      </c>
      <c r="G1798">
        <v>7.6516840000000004</v>
      </c>
      <c r="H1798">
        <v>215.04798</v>
      </c>
      <c r="I1798">
        <v>10.104545999999999</v>
      </c>
    </row>
    <row r="1799" spans="1:9" x14ac:dyDescent="0.25">
      <c r="A1799">
        <v>1798</v>
      </c>
      <c r="F1799">
        <v>208.31407799999999</v>
      </c>
      <c r="G1799">
        <v>7.6485709999999996</v>
      </c>
      <c r="H1799">
        <v>215.07186899999999</v>
      </c>
      <c r="I1799">
        <v>10.020353</v>
      </c>
    </row>
    <row r="1800" spans="1:9" x14ac:dyDescent="0.25">
      <c r="A1800">
        <v>1799</v>
      </c>
      <c r="F1800">
        <v>208.283106</v>
      </c>
      <c r="G1800">
        <v>7.6270410000000002</v>
      </c>
    </row>
    <row r="1801" spans="1:9" x14ac:dyDescent="0.25">
      <c r="A1801">
        <v>1800</v>
      </c>
      <c r="F1801">
        <v>208.28494499999999</v>
      </c>
      <c r="G1801">
        <v>7.6363779999999997</v>
      </c>
    </row>
    <row r="1802" spans="1:9" x14ac:dyDescent="0.25">
      <c r="A1802">
        <v>1801</v>
      </c>
      <c r="D1802">
        <v>196.073824</v>
      </c>
      <c r="E1802">
        <v>9.8747959999999999</v>
      </c>
      <c r="F1802">
        <v>208.273112</v>
      </c>
      <c r="G1802">
        <v>7.6074489999999999</v>
      </c>
    </row>
    <row r="1803" spans="1:9" x14ac:dyDescent="0.25">
      <c r="A1803">
        <v>1802</v>
      </c>
      <c r="D1803">
        <v>196.046885</v>
      </c>
      <c r="E1803">
        <v>9.8958670000000009</v>
      </c>
      <c r="F1803">
        <v>208.36790299999998</v>
      </c>
      <c r="G1803">
        <v>7.6259690000000004</v>
      </c>
    </row>
    <row r="1804" spans="1:9" x14ac:dyDescent="0.25">
      <c r="A1804">
        <v>1803</v>
      </c>
      <c r="D1804">
        <v>196.015917</v>
      </c>
      <c r="E1804">
        <v>9.9006120000000006</v>
      </c>
      <c r="F1804">
        <v>208.317599</v>
      </c>
      <c r="G1804">
        <v>7.6068879999999996</v>
      </c>
    </row>
    <row r="1805" spans="1:9" x14ac:dyDescent="0.25">
      <c r="A1805">
        <v>1804</v>
      </c>
      <c r="D1805">
        <v>196.02112</v>
      </c>
      <c r="E1805">
        <v>9.9002549999999996</v>
      </c>
      <c r="F1805">
        <v>208.390253</v>
      </c>
      <c r="G1805">
        <v>7.6594899999999999</v>
      </c>
    </row>
    <row r="1806" spans="1:9" x14ac:dyDescent="0.25">
      <c r="A1806">
        <v>1805</v>
      </c>
      <c r="D1806">
        <v>196.034178</v>
      </c>
      <c r="E1806">
        <v>9.8842850000000002</v>
      </c>
      <c r="F1806">
        <v>208.30499900000001</v>
      </c>
      <c r="G1806">
        <v>7.6516840000000004</v>
      </c>
    </row>
    <row r="1807" spans="1:9" x14ac:dyDescent="0.25">
      <c r="A1807">
        <v>1806</v>
      </c>
      <c r="D1807">
        <v>196.01815999999999</v>
      </c>
      <c r="E1807">
        <v>9.8935200000000005</v>
      </c>
    </row>
    <row r="1808" spans="1:9" x14ac:dyDescent="0.25">
      <c r="A1808">
        <v>1807</v>
      </c>
      <c r="D1808">
        <v>196.02173099999999</v>
      </c>
      <c r="E1808">
        <v>9.8918370000000007</v>
      </c>
    </row>
    <row r="1809" spans="1:9" x14ac:dyDescent="0.25">
      <c r="A1809">
        <v>1808</v>
      </c>
      <c r="D1809">
        <v>196.06718999999998</v>
      </c>
      <c r="E1809">
        <v>9.8672450000000005</v>
      </c>
    </row>
    <row r="1810" spans="1:9" x14ac:dyDescent="0.25">
      <c r="A1810">
        <v>1809</v>
      </c>
      <c r="D1810">
        <v>196.03474299999999</v>
      </c>
      <c r="E1810">
        <v>9.8284690000000001</v>
      </c>
    </row>
    <row r="1811" spans="1:9" x14ac:dyDescent="0.25">
      <c r="A1811">
        <v>1810</v>
      </c>
      <c r="B1811">
        <v>188.14469</v>
      </c>
      <c r="C1811">
        <v>7.7728060000000001</v>
      </c>
      <c r="D1811">
        <v>196.073824</v>
      </c>
      <c r="E1811">
        <v>9.8747959999999999</v>
      </c>
    </row>
    <row r="1812" spans="1:9" x14ac:dyDescent="0.25">
      <c r="A1812">
        <v>1811</v>
      </c>
      <c r="B1812">
        <v>188.07887499999998</v>
      </c>
      <c r="C1812">
        <v>7.6892860000000001</v>
      </c>
    </row>
    <row r="1813" spans="1:9" x14ac:dyDescent="0.25">
      <c r="A1813">
        <v>1812</v>
      </c>
      <c r="B1813">
        <v>188.14489599999999</v>
      </c>
      <c r="C1813">
        <v>7.7619899999999999</v>
      </c>
    </row>
    <row r="1814" spans="1:9" x14ac:dyDescent="0.25">
      <c r="A1814">
        <v>1813</v>
      </c>
      <c r="B1814">
        <v>188.156069</v>
      </c>
      <c r="C1814">
        <v>7.7388779999999997</v>
      </c>
    </row>
    <row r="1815" spans="1:9" x14ac:dyDescent="0.25">
      <c r="A1815">
        <v>1814</v>
      </c>
      <c r="B1815">
        <v>188.12489499999998</v>
      </c>
      <c r="C1815">
        <v>7.7194390000000004</v>
      </c>
    </row>
    <row r="1816" spans="1:9" x14ac:dyDescent="0.25">
      <c r="A1816">
        <v>1815</v>
      </c>
      <c r="B1816">
        <v>188.10285399999998</v>
      </c>
      <c r="C1816">
        <v>7.7458159999999996</v>
      </c>
      <c r="H1816">
        <v>193.072294</v>
      </c>
      <c r="I1816">
        <v>10.230255</v>
      </c>
    </row>
    <row r="1817" spans="1:9" x14ac:dyDescent="0.25">
      <c r="A1817">
        <v>1816</v>
      </c>
      <c r="B1817">
        <v>188.09887499999999</v>
      </c>
      <c r="C1817">
        <v>7.7679590000000003</v>
      </c>
      <c r="H1817">
        <v>193.121172</v>
      </c>
      <c r="I1817">
        <v>10.225816</v>
      </c>
    </row>
    <row r="1818" spans="1:9" x14ac:dyDescent="0.25">
      <c r="A1818">
        <v>1817</v>
      </c>
      <c r="B1818">
        <v>188.24402799999999</v>
      </c>
      <c r="C1818">
        <v>7.7405609999999996</v>
      </c>
      <c r="H1818">
        <v>193.12535299999999</v>
      </c>
      <c r="I1818">
        <v>10.242295</v>
      </c>
    </row>
    <row r="1819" spans="1:9" x14ac:dyDescent="0.25">
      <c r="A1819">
        <v>1818</v>
      </c>
      <c r="B1819">
        <v>188.14469</v>
      </c>
      <c r="C1819">
        <v>7.7728060000000001</v>
      </c>
      <c r="H1819">
        <v>193.15203700000001</v>
      </c>
      <c r="I1819">
        <v>10.247347</v>
      </c>
    </row>
    <row r="1820" spans="1:9" x14ac:dyDescent="0.25">
      <c r="A1820">
        <v>1819</v>
      </c>
      <c r="F1820">
        <v>188.34111999999999</v>
      </c>
      <c r="G1820">
        <v>6.7113779999999998</v>
      </c>
      <c r="H1820">
        <v>193.18678499999999</v>
      </c>
      <c r="I1820">
        <v>10.233164</v>
      </c>
    </row>
    <row r="1821" spans="1:9" x14ac:dyDescent="0.25">
      <c r="A1821">
        <v>1820</v>
      </c>
      <c r="F1821">
        <v>188.334643</v>
      </c>
      <c r="G1821">
        <v>6.6862750000000002</v>
      </c>
      <c r="H1821">
        <v>193.226271</v>
      </c>
      <c r="I1821">
        <v>10.239234</v>
      </c>
    </row>
    <row r="1822" spans="1:9" x14ac:dyDescent="0.25">
      <c r="A1822">
        <v>1821</v>
      </c>
      <c r="F1822">
        <v>188.3151</v>
      </c>
      <c r="G1822">
        <v>6.691122</v>
      </c>
      <c r="H1822">
        <v>193.221678</v>
      </c>
      <c r="I1822">
        <v>10.233979</v>
      </c>
    </row>
    <row r="1823" spans="1:9" x14ac:dyDescent="0.25">
      <c r="A1823">
        <v>1822</v>
      </c>
      <c r="F1823">
        <v>188.30117200000001</v>
      </c>
      <c r="G1823">
        <v>6.6811220000000002</v>
      </c>
      <c r="H1823">
        <v>193.21433500000001</v>
      </c>
      <c r="I1823">
        <v>10.222806</v>
      </c>
    </row>
    <row r="1824" spans="1:9" x14ac:dyDescent="0.25">
      <c r="A1824">
        <v>1823</v>
      </c>
      <c r="F1824">
        <v>188.30173299999998</v>
      </c>
      <c r="G1824">
        <v>6.6760710000000003</v>
      </c>
      <c r="H1824">
        <v>193.072294</v>
      </c>
      <c r="I1824">
        <v>10.230255</v>
      </c>
    </row>
    <row r="1825" spans="1:7" x14ac:dyDescent="0.25">
      <c r="A1825">
        <v>1824</v>
      </c>
      <c r="F1825">
        <v>188.27285599999999</v>
      </c>
      <c r="G1825">
        <v>6.6744899999999996</v>
      </c>
    </row>
    <row r="1826" spans="1:7" x14ac:dyDescent="0.25">
      <c r="A1826">
        <v>1825</v>
      </c>
      <c r="D1826">
        <v>173.27203800000001</v>
      </c>
      <c r="E1826">
        <v>8.7410709999999998</v>
      </c>
      <c r="F1826">
        <v>188.262755</v>
      </c>
      <c r="G1826">
        <v>6.6411740000000004</v>
      </c>
    </row>
    <row r="1827" spans="1:7" x14ac:dyDescent="0.25">
      <c r="A1827">
        <v>1826</v>
      </c>
      <c r="D1827">
        <v>173.32928299999998</v>
      </c>
      <c r="E1827">
        <v>8.7348979999999994</v>
      </c>
      <c r="F1827">
        <v>188.241938</v>
      </c>
      <c r="G1827">
        <v>6.5906630000000002</v>
      </c>
    </row>
    <row r="1828" spans="1:7" x14ac:dyDescent="0.25">
      <c r="A1828">
        <v>1827</v>
      </c>
      <c r="D1828">
        <v>173.28402699999998</v>
      </c>
      <c r="E1828">
        <v>8.7566830000000007</v>
      </c>
      <c r="F1828">
        <v>188.148977</v>
      </c>
      <c r="G1828">
        <v>6.5876020000000004</v>
      </c>
    </row>
    <row r="1829" spans="1:7" x14ac:dyDescent="0.25">
      <c r="A1829">
        <v>1828</v>
      </c>
      <c r="D1829">
        <v>173.28198599999999</v>
      </c>
      <c r="E1829">
        <v>8.7746929999999992</v>
      </c>
      <c r="F1829">
        <v>188.34111999999999</v>
      </c>
      <c r="G1829">
        <v>6.7113779999999998</v>
      </c>
    </row>
    <row r="1830" spans="1:7" x14ac:dyDescent="0.25">
      <c r="A1830">
        <v>1829</v>
      </c>
      <c r="D1830">
        <v>173.270149</v>
      </c>
      <c r="E1830">
        <v>8.7723980000000008</v>
      </c>
    </row>
    <row r="1831" spans="1:7" x14ac:dyDescent="0.25">
      <c r="A1831">
        <v>1830</v>
      </c>
      <c r="D1831">
        <v>173.24591699999999</v>
      </c>
      <c r="E1831">
        <v>8.7569389999999991</v>
      </c>
    </row>
    <row r="1832" spans="1:7" x14ac:dyDescent="0.25">
      <c r="A1832">
        <v>1831</v>
      </c>
      <c r="D1832">
        <v>173.218109</v>
      </c>
      <c r="E1832">
        <v>8.7466329999999992</v>
      </c>
    </row>
    <row r="1833" spans="1:7" x14ac:dyDescent="0.25">
      <c r="A1833">
        <v>1832</v>
      </c>
      <c r="D1833">
        <v>173.16764999999998</v>
      </c>
      <c r="E1833">
        <v>8.7247450000000004</v>
      </c>
    </row>
    <row r="1834" spans="1:7" x14ac:dyDescent="0.25">
      <c r="A1834">
        <v>1833</v>
      </c>
      <c r="D1834">
        <v>173.15412900000001</v>
      </c>
      <c r="E1834">
        <v>8.7191829999999992</v>
      </c>
    </row>
    <row r="1835" spans="1:7" x14ac:dyDescent="0.25">
      <c r="A1835">
        <v>1834</v>
      </c>
      <c r="B1835">
        <v>167.17096699999999</v>
      </c>
      <c r="C1835">
        <v>6.6189280000000004</v>
      </c>
      <c r="D1835">
        <v>173.27203800000001</v>
      </c>
      <c r="E1835">
        <v>8.7410709999999998</v>
      </c>
    </row>
    <row r="1836" spans="1:7" x14ac:dyDescent="0.25">
      <c r="A1836">
        <v>1835</v>
      </c>
      <c r="B1836">
        <v>167.16188499999998</v>
      </c>
      <c r="C1836">
        <v>6.5938780000000001</v>
      </c>
    </row>
    <row r="1837" spans="1:7" x14ac:dyDescent="0.25">
      <c r="A1837">
        <v>1836</v>
      </c>
      <c r="B1837">
        <v>167.19591499999999</v>
      </c>
      <c r="C1837">
        <v>6.5787750000000003</v>
      </c>
    </row>
    <row r="1838" spans="1:7" x14ac:dyDescent="0.25">
      <c r="A1838">
        <v>1837</v>
      </c>
      <c r="B1838">
        <v>167.17096699999999</v>
      </c>
      <c r="C1838">
        <v>6.6189280000000004</v>
      </c>
    </row>
    <row r="1839" spans="1:7" x14ac:dyDescent="0.25">
      <c r="A1839">
        <v>1838</v>
      </c>
      <c r="B1839">
        <v>167.18055699999999</v>
      </c>
      <c r="C1839">
        <v>6.5934689999999998</v>
      </c>
    </row>
    <row r="1840" spans="1:7" x14ac:dyDescent="0.25">
      <c r="A1840">
        <v>1839</v>
      </c>
      <c r="B1840">
        <v>167.202854</v>
      </c>
      <c r="C1840">
        <v>6.6345919999999996</v>
      </c>
    </row>
    <row r="1841" spans="1:9" x14ac:dyDescent="0.25">
      <c r="A1841">
        <v>1840</v>
      </c>
      <c r="B1841">
        <v>167.19458800000001</v>
      </c>
      <c r="C1841">
        <v>6.5978060000000003</v>
      </c>
      <c r="H1841">
        <v>168.30015</v>
      </c>
      <c r="I1841">
        <v>9.0775000000000006</v>
      </c>
    </row>
    <row r="1842" spans="1:9" x14ac:dyDescent="0.25">
      <c r="A1842">
        <v>1841</v>
      </c>
      <c r="B1842">
        <v>167.17096699999999</v>
      </c>
      <c r="C1842">
        <v>6.6189280000000004</v>
      </c>
      <c r="H1842">
        <v>168.320965</v>
      </c>
      <c r="I1842">
        <v>9.0515310000000007</v>
      </c>
    </row>
    <row r="1843" spans="1:9" x14ac:dyDescent="0.25">
      <c r="A1843">
        <v>1842</v>
      </c>
      <c r="F1843">
        <v>166.471272</v>
      </c>
      <c r="G1843">
        <v>5.2025509999999997</v>
      </c>
      <c r="H1843">
        <v>168.330456</v>
      </c>
      <c r="I1843">
        <v>9.0485720000000001</v>
      </c>
    </row>
    <row r="1844" spans="1:9" x14ac:dyDescent="0.25">
      <c r="A1844">
        <v>1843</v>
      </c>
      <c r="F1844">
        <v>166.441374</v>
      </c>
      <c r="G1844">
        <v>5.2225000000000001</v>
      </c>
      <c r="H1844">
        <v>168.32520099999999</v>
      </c>
      <c r="I1844">
        <v>9.0514290000000006</v>
      </c>
    </row>
    <row r="1845" spans="1:9" x14ac:dyDescent="0.25">
      <c r="A1845">
        <v>1844</v>
      </c>
      <c r="F1845">
        <v>166.43897699999999</v>
      </c>
      <c r="G1845">
        <v>5.1967350000000003</v>
      </c>
      <c r="H1845">
        <v>168.30565999999999</v>
      </c>
      <c r="I1845">
        <v>9.0764800000000001</v>
      </c>
    </row>
    <row r="1846" spans="1:9" x14ac:dyDescent="0.25">
      <c r="A1846">
        <v>1845</v>
      </c>
      <c r="F1846">
        <v>166.45622299999999</v>
      </c>
      <c r="G1846">
        <v>5.1860200000000001</v>
      </c>
      <c r="H1846">
        <v>168.30948699999999</v>
      </c>
      <c r="I1846">
        <v>9.1120409999999996</v>
      </c>
    </row>
    <row r="1847" spans="1:9" x14ac:dyDescent="0.25">
      <c r="A1847">
        <v>1846</v>
      </c>
      <c r="F1847">
        <v>166.461018</v>
      </c>
      <c r="G1847">
        <v>5.1772960000000001</v>
      </c>
      <c r="H1847">
        <v>168.34535399999999</v>
      </c>
      <c r="I1847">
        <v>9.1359180000000002</v>
      </c>
    </row>
    <row r="1848" spans="1:9" x14ac:dyDescent="0.25">
      <c r="A1848">
        <v>1847</v>
      </c>
      <c r="F1848">
        <v>166.43892499999998</v>
      </c>
      <c r="G1848">
        <v>5.1808670000000001</v>
      </c>
      <c r="H1848">
        <v>168.39933400000001</v>
      </c>
      <c r="I1848">
        <v>9.152806</v>
      </c>
    </row>
    <row r="1849" spans="1:9" x14ac:dyDescent="0.25">
      <c r="A1849">
        <v>1848</v>
      </c>
      <c r="F1849">
        <v>166.47321199999999</v>
      </c>
      <c r="G1849">
        <v>5.1733159999999998</v>
      </c>
      <c r="H1849">
        <v>168.345608</v>
      </c>
      <c r="I1849">
        <v>9.0522960000000001</v>
      </c>
    </row>
    <row r="1850" spans="1:9" x14ac:dyDescent="0.25">
      <c r="A1850">
        <v>1849</v>
      </c>
      <c r="D1850">
        <v>153.743416</v>
      </c>
      <c r="E1850">
        <v>8.0727550000000008</v>
      </c>
      <c r="F1850">
        <v>166.437445</v>
      </c>
      <c r="G1850">
        <v>5.1042350000000001</v>
      </c>
      <c r="H1850">
        <v>168.345608</v>
      </c>
      <c r="I1850">
        <v>9.0522960000000001</v>
      </c>
    </row>
    <row r="1851" spans="1:9" x14ac:dyDescent="0.25">
      <c r="A1851">
        <v>1850</v>
      </c>
      <c r="D1851">
        <v>153.633262</v>
      </c>
      <c r="E1851">
        <v>8.0708669999999998</v>
      </c>
      <c r="F1851">
        <v>166.471272</v>
      </c>
      <c r="G1851">
        <v>5.2025509999999997</v>
      </c>
    </row>
    <row r="1852" spans="1:9" x14ac:dyDescent="0.25">
      <c r="A1852">
        <v>1851</v>
      </c>
      <c r="D1852">
        <v>153.73412999999999</v>
      </c>
      <c r="E1852">
        <v>8.0572959999999991</v>
      </c>
      <c r="F1852">
        <v>166.471272</v>
      </c>
      <c r="G1852">
        <v>5.2025509999999997</v>
      </c>
    </row>
    <row r="1853" spans="1:9" x14ac:dyDescent="0.25">
      <c r="A1853">
        <v>1852</v>
      </c>
      <c r="D1853">
        <v>153.73509899999999</v>
      </c>
      <c r="E1853">
        <v>8.1300000000000008</v>
      </c>
    </row>
    <row r="1854" spans="1:9" x14ac:dyDescent="0.25">
      <c r="A1854">
        <v>1853</v>
      </c>
      <c r="D1854">
        <v>153.79504800000001</v>
      </c>
      <c r="E1854">
        <v>8.0785210000000003</v>
      </c>
    </row>
    <row r="1855" spans="1:9" x14ac:dyDescent="0.25">
      <c r="A1855">
        <v>1854</v>
      </c>
      <c r="D1855">
        <v>153.71918099999999</v>
      </c>
      <c r="E1855">
        <v>8.0068370000000009</v>
      </c>
    </row>
    <row r="1856" spans="1:9" x14ac:dyDescent="0.25">
      <c r="A1856">
        <v>1855</v>
      </c>
      <c r="D1856">
        <v>153.68361899999999</v>
      </c>
      <c r="E1856">
        <v>8.0959179999999993</v>
      </c>
    </row>
    <row r="1857" spans="1:9" x14ac:dyDescent="0.25">
      <c r="A1857">
        <v>1856</v>
      </c>
      <c r="D1857">
        <v>153.75382400000001</v>
      </c>
      <c r="E1857">
        <v>8.0518359999999998</v>
      </c>
    </row>
    <row r="1858" spans="1:9" x14ac:dyDescent="0.25">
      <c r="A1858">
        <v>1857</v>
      </c>
      <c r="D1858">
        <v>153.61168099999998</v>
      </c>
      <c r="E1858">
        <v>7.9695410000000004</v>
      </c>
    </row>
    <row r="1859" spans="1:9" x14ac:dyDescent="0.25">
      <c r="A1859">
        <v>1858</v>
      </c>
      <c r="B1859">
        <v>149.99525199999999</v>
      </c>
      <c r="C1859">
        <v>6.2763260000000001</v>
      </c>
      <c r="D1859">
        <v>153.743416</v>
      </c>
      <c r="E1859">
        <v>8.0727550000000008</v>
      </c>
    </row>
    <row r="1860" spans="1:9" x14ac:dyDescent="0.25">
      <c r="A1860">
        <v>1859</v>
      </c>
      <c r="B1860">
        <v>149.99525199999999</v>
      </c>
      <c r="C1860">
        <v>6.2763260000000001</v>
      </c>
      <c r="D1860">
        <v>153.743416</v>
      </c>
      <c r="E1860">
        <v>8.0727550000000008</v>
      </c>
    </row>
    <row r="1861" spans="1:9" x14ac:dyDescent="0.25">
      <c r="A1861">
        <v>1860</v>
      </c>
      <c r="B1861">
        <v>149.99525199999999</v>
      </c>
      <c r="C1861">
        <v>6.2763260000000001</v>
      </c>
    </row>
    <row r="1862" spans="1:9" x14ac:dyDescent="0.25">
      <c r="A1862">
        <v>1861</v>
      </c>
      <c r="B1862">
        <v>149.99525199999999</v>
      </c>
      <c r="C1862">
        <v>6.2763260000000001</v>
      </c>
    </row>
    <row r="1863" spans="1:9" x14ac:dyDescent="0.25">
      <c r="A1863">
        <v>1862</v>
      </c>
      <c r="B1863">
        <v>149.99525199999999</v>
      </c>
      <c r="C1863">
        <v>6.2763260000000001</v>
      </c>
    </row>
    <row r="1864" spans="1:9" x14ac:dyDescent="0.25">
      <c r="A1864">
        <v>1863</v>
      </c>
      <c r="B1864">
        <v>149.99525199999999</v>
      </c>
      <c r="C1864">
        <v>6.2763260000000001</v>
      </c>
    </row>
    <row r="1865" spans="1:9" x14ac:dyDescent="0.25">
      <c r="A1865">
        <v>1864</v>
      </c>
      <c r="H1865">
        <v>150.62045599999999</v>
      </c>
      <c r="I1865">
        <v>8.9322959999999991</v>
      </c>
    </row>
    <row r="1866" spans="1:9" x14ac:dyDescent="0.25">
      <c r="A1866">
        <v>1865</v>
      </c>
      <c r="F1866">
        <v>149.93106899999998</v>
      </c>
      <c r="G1866">
        <v>5.6780609999999996</v>
      </c>
      <c r="H1866">
        <v>150.62045599999999</v>
      </c>
      <c r="I1866">
        <v>8.9322959999999991</v>
      </c>
    </row>
    <row r="1867" spans="1:9" x14ac:dyDescent="0.25">
      <c r="A1867">
        <v>1866</v>
      </c>
      <c r="F1867">
        <v>149.93106899999998</v>
      </c>
      <c r="G1867">
        <v>5.6780609999999996</v>
      </c>
      <c r="H1867">
        <v>150.62045599999999</v>
      </c>
      <c r="I1867">
        <v>8.9322959999999991</v>
      </c>
    </row>
    <row r="1868" spans="1:9" x14ac:dyDescent="0.25">
      <c r="A1868">
        <v>1867</v>
      </c>
      <c r="F1868">
        <v>149.93106899999998</v>
      </c>
      <c r="G1868">
        <v>5.6780609999999996</v>
      </c>
      <c r="H1868">
        <v>150.62045599999999</v>
      </c>
      <c r="I1868">
        <v>8.9322959999999991</v>
      </c>
    </row>
    <row r="1869" spans="1:9" x14ac:dyDescent="0.25">
      <c r="A1869">
        <v>1868</v>
      </c>
      <c r="F1869">
        <v>149.93106899999998</v>
      </c>
      <c r="G1869">
        <v>5.6780609999999996</v>
      </c>
      <c r="H1869">
        <v>150.62045599999999</v>
      </c>
      <c r="I1869">
        <v>8.9322959999999991</v>
      </c>
    </row>
    <row r="1870" spans="1:9" x14ac:dyDescent="0.25">
      <c r="A1870">
        <v>1869</v>
      </c>
      <c r="F1870">
        <v>149.93106899999998</v>
      </c>
      <c r="G1870">
        <v>5.6780609999999996</v>
      </c>
      <c r="H1870">
        <v>150.62045599999999</v>
      </c>
      <c r="I1870">
        <v>8.9322959999999991</v>
      </c>
    </row>
    <row r="1871" spans="1:9" x14ac:dyDescent="0.25">
      <c r="A1871">
        <v>1870</v>
      </c>
      <c r="F1871">
        <v>149.93106899999998</v>
      </c>
      <c r="G1871">
        <v>5.6780609999999996</v>
      </c>
      <c r="H1871">
        <v>150.62045599999999</v>
      </c>
      <c r="I1871">
        <v>8.9322959999999991</v>
      </c>
    </row>
    <row r="1872" spans="1:9" x14ac:dyDescent="0.25">
      <c r="A1872">
        <v>1871</v>
      </c>
      <c r="F1872">
        <v>149.93106899999998</v>
      </c>
      <c r="G1872">
        <v>5.6780609999999996</v>
      </c>
      <c r="H1872">
        <v>150.62045599999999</v>
      </c>
      <c r="I1872">
        <v>8.9322959999999991</v>
      </c>
    </row>
    <row r="1873" spans="1:9" x14ac:dyDescent="0.25">
      <c r="A1873">
        <v>1872</v>
      </c>
      <c r="F1873">
        <v>149.93106899999998</v>
      </c>
      <c r="G1873">
        <v>5.6780609999999996</v>
      </c>
    </row>
    <row r="1874" spans="1:9" x14ac:dyDescent="0.25">
      <c r="A1874">
        <v>1873</v>
      </c>
    </row>
    <row r="1875" spans="1:9" x14ac:dyDescent="0.25">
      <c r="A1875">
        <v>1874</v>
      </c>
    </row>
    <row r="1876" spans="1:9" x14ac:dyDescent="0.25">
      <c r="A1876">
        <v>1875</v>
      </c>
    </row>
    <row r="1877" spans="1:9" x14ac:dyDescent="0.25">
      <c r="A1877">
        <v>1876</v>
      </c>
      <c r="D1877">
        <v>117.94607300000001</v>
      </c>
      <c r="E1877">
        <v>6.8017859999999999</v>
      </c>
    </row>
    <row r="1878" spans="1:9" x14ac:dyDescent="0.25">
      <c r="A1878">
        <v>1877</v>
      </c>
      <c r="D1878">
        <v>117.98285800000001</v>
      </c>
      <c r="E1878">
        <v>6.7870410000000003</v>
      </c>
    </row>
    <row r="1879" spans="1:9" x14ac:dyDescent="0.25">
      <c r="A1879">
        <v>1878</v>
      </c>
      <c r="D1879">
        <v>117.97403100000001</v>
      </c>
      <c r="E1879">
        <v>6.8157139999999998</v>
      </c>
    </row>
    <row r="1880" spans="1:9" x14ac:dyDescent="0.25">
      <c r="A1880">
        <v>1879</v>
      </c>
      <c r="D1880">
        <v>117.93928600000001</v>
      </c>
      <c r="E1880">
        <v>6.7888260000000002</v>
      </c>
    </row>
    <row r="1881" spans="1:9" x14ac:dyDescent="0.25">
      <c r="A1881">
        <v>1880</v>
      </c>
      <c r="D1881">
        <v>117.955049</v>
      </c>
      <c r="E1881">
        <v>6.7992340000000002</v>
      </c>
    </row>
    <row r="1882" spans="1:9" x14ac:dyDescent="0.25">
      <c r="A1882">
        <v>1881</v>
      </c>
      <c r="B1882">
        <v>111.84112300000001</v>
      </c>
      <c r="C1882">
        <v>5.4249489999999998</v>
      </c>
      <c r="D1882">
        <v>117.93811100000001</v>
      </c>
      <c r="E1882">
        <v>6.8322450000000003</v>
      </c>
    </row>
    <row r="1883" spans="1:9" x14ac:dyDescent="0.25">
      <c r="A1883">
        <v>1882</v>
      </c>
      <c r="B1883">
        <v>111.83959300000001</v>
      </c>
      <c r="C1883">
        <v>5.432296</v>
      </c>
      <c r="D1883">
        <v>117.88484700000001</v>
      </c>
      <c r="E1883">
        <v>6.8995410000000001</v>
      </c>
    </row>
    <row r="1884" spans="1:9" x14ac:dyDescent="0.25">
      <c r="A1884">
        <v>1883</v>
      </c>
      <c r="B1884">
        <v>111.83974600000001</v>
      </c>
      <c r="C1884">
        <v>5.4311730000000003</v>
      </c>
      <c r="D1884">
        <v>117.94607300000001</v>
      </c>
      <c r="E1884">
        <v>6.8017859999999999</v>
      </c>
    </row>
    <row r="1885" spans="1:9" x14ac:dyDescent="0.25">
      <c r="A1885">
        <v>1884</v>
      </c>
      <c r="B1885">
        <v>111.852655</v>
      </c>
      <c r="C1885">
        <v>5.4233669999999998</v>
      </c>
    </row>
    <row r="1886" spans="1:9" x14ac:dyDescent="0.25">
      <c r="A1886">
        <v>1885</v>
      </c>
      <c r="B1886">
        <v>111.81051000000001</v>
      </c>
      <c r="C1886">
        <v>5.4610709999999996</v>
      </c>
    </row>
    <row r="1887" spans="1:9" x14ac:dyDescent="0.25">
      <c r="A1887">
        <v>1886</v>
      </c>
      <c r="B1887">
        <v>111.804643</v>
      </c>
      <c r="C1887">
        <v>5.4268359999999998</v>
      </c>
    </row>
    <row r="1888" spans="1:9" x14ac:dyDescent="0.25">
      <c r="A1888">
        <v>1887</v>
      </c>
      <c r="B1888">
        <v>111.84112300000001</v>
      </c>
      <c r="C1888">
        <v>5.4249489999999998</v>
      </c>
      <c r="H1888">
        <v>112.6825</v>
      </c>
      <c r="I1888">
        <v>8.9819390000000006</v>
      </c>
    </row>
    <row r="1889" spans="1:9" x14ac:dyDescent="0.25">
      <c r="A1889">
        <v>1888</v>
      </c>
      <c r="F1889">
        <v>112.00576500000001</v>
      </c>
      <c r="G1889">
        <v>4.8510710000000001</v>
      </c>
      <c r="H1889">
        <v>112.56770400000001</v>
      </c>
      <c r="I1889">
        <v>8.9916319999999992</v>
      </c>
    </row>
    <row r="1890" spans="1:9" x14ac:dyDescent="0.25">
      <c r="A1890">
        <v>1889</v>
      </c>
      <c r="F1890">
        <v>112.05719500000001</v>
      </c>
      <c r="G1890">
        <v>4.8594900000000001</v>
      </c>
      <c r="H1890">
        <v>112.63097100000002</v>
      </c>
      <c r="I1890">
        <v>8.9870920000000005</v>
      </c>
    </row>
    <row r="1891" spans="1:9" x14ac:dyDescent="0.25">
      <c r="A1891">
        <v>1890</v>
      </c>
      <c r="F1891">
        <v>112.02372500000001</v>
      </c>
      <c r="G1891">
        <v>4.8244389999999999</v>
      </c>
      <c r="H1891">
        <v>112.63377500000001</v>
      </c>
      <c r="I1891">
        <v>8.9867340000000002</v>
      </c>
    </row>
    <row r="1892" spans="1:9" x14ac:dyDescent="0.25">
      <c r="A1892">
        <v>1891</v>
      </c>
      <c r="F1892">
        <v>112.04596800000002</v>
      </c>
      <c r="G1892">
        <v>4.8188769999999996</v>
      </c>
      <c r="H1892">
        <v>112.646173</v>
      </c>
      <c r="I1892">
        <v>8.9883170000000003</v>
      </c>
    </row>
    <row r="1893" spans="1:9" x14ac:dyDescent="0.25">
      <c r="A1893">
        <v>1892</v>
      </c>
      <c r="F1893">
        <v>111.97504900000001</v>
      </c>
      <c r="G1893">
        <v>4.7668369999999998</v>
      </c>
      <c r="H1893">
        <v>112.67648</v>
      </c>
      <c r="I1893">
        <v>9.0027550000000005</v>
      </c>
    </row>
    <row r="1894" spans="1:9" x14ac:dyDescent="0.25">
      <c r="A1894">
        <v>1893</v>
      </c>
      <c r="F1894">
        <v>111.98199200000001</v>
      </c>
      <c r="G1894">
        <v>4.7322449999999998</v>
      </c>
      <c r="H1894">
        <v>112.64831700000001</v>
      </c>
      <c r="I1894">
        <v>8.9850499999999993</v>
      </c>
    </row>
    <row r="1895" spans="1:9" x14ac:dyDescent="0.25">
      <c r="A1895">
        <v>1894</v>
      </c>
      <c r="F1895">
        <v>111.96219400000001</v>
      </c>
      <c r="G1895">
        <v>4.748367</v>
      </c>
      <c r="H1895">
        <v>112.6825</v>
      </c>
      <c r="I1895">
        <v>8.9819390000000006</v>
      </c>
    </row>
    <row r="1896" spans="1:9" x14ac:dyDescent="0.25">
      <c r="A1896">
        <v>1895</v>
      </c>
      <c r="F1896">
        <v>112.00576500000001</v>
      </c>
      <c r="G1896">
        <v>4.8510710000000001</v>
      </c>
      <c r="H1896">
        <v>112.6825</v>
      </c>
      <c r="I1896">
        <v>8.9819390000000006</v>
      </c>
    </row>
    <row r="1897" spans="1:9" x14ac:dyDescent="0.25">
      <c r="A1897">
        <v>1896</v>
      </c>
    </row>
    <row r="1898" spans="1:9" x14ac:dyDescent="0.25">
      <c r="A1898">
        <v>1897</v>
      </c>
      <c r="D1898">
        <v>91.110714999999999</v>
      </c>
      <c r="E1898">
        <v>8.4138260000000002</v>
      </c>
    </row>
    <row r="1899" spans="1:9" x14ac:dyDescent="0.25">
      <c r="A1899">
        <v>1898</v>
      </c>
      <c r="D1899">
        <v>91.104440000000011</v>
      </c>
      <c r="E1899">
        <v>8.4109180000000006</v>
      </c>
    </row>
    <row r="1900" spans="1:9" x14ac:dyDescent="0.25">
      <c r="A1900">
        <v>1899</v>
      </c>
      <c r="D1900">
        <v>91.123162000000008</v>
      </c>
      <c r="E1900">
        <v>8.4209689999999995</v>
      </c>
    </row>
    <row r="1901" spans="1:9" x14ac:dyDescent="0.25">
      <c r="A1901">
        <v>1900</v>
      </c>
      <c r="D1901">
        <v>91.10699000000001</v>
      </c>
      <c r="E1901">
        <v>8.4189279999999993</v>
      </c>
    </row>
    <row r="1902" spans="1:9" x14ac:dyDescent="0.25">
      <c r="A1902">
        <v>1901</v>
      </c>
      <c r="D1902">
        <v>91.088164000000006</v>
      </c>
      <c r="E1902">
        <v>8.4224999999999994</v>
      </c>
    </row>
    <row r="1903" spans="1:9" x14ac:dyDescent="0.25">
      <c r="A1903">
        <v>1902</v>
      </c>
      <c r="B1903">
        <v>85.845919000000009</v>
      </c>
      <c r="C1903">
        <v>6.5529080000000004</v>
      </c>
      <c r="D1903">
        <v>91.099694</v>
      </c>
      <c r="E1903">
        <v>8.4284700000000008</v>
      </c>
    </row>
    <row r="1904" spans="1:9" x14ac:dyDescent="0.25">
      <c r="A1904">
        <v>1903</v>
      </c>
      <c r="B1904">
        <v>85.789540000000002</v>
      </c>
      <c r="C1904">
        <v>6.5445399999999996</v>
      </c>
      <c r="D1904">
        <v>91.088470000000001</v>
      </c>
      <c r="E1904">
        <v>8.4385709999999996</v>
      </c>
    </row>
    <row r="1905" spans="1:9" x14ac:dyDescent="0.25">
      <c r="A1905">
        <v>1904</v>
      </c>
      <c r="B1905">
        <v>85.814337000000009</v>
      </c>
      <c r="C1905">
        <v>6.5014289999999999</v>
      </c>
      <c r="D1905">
        <v>91.110255000000009</v>
      </c>
      <c r="E1905">
        <v>8.4186739999999993</v>
      </c>
    </row>
    <row r="1906" spans="1:9" x14ac:dyDescent="0.25">
      <c r="A1906">
        <v>1905</v>
      </c>
      <c r="B1906">
        <v>85.815306000000007</v>
      </c>
      <c r="C1906">
        <v>6.5192860000000001</v>
      </c>
      <c r="D1906">
        <v>91.110714999999999</v>
      </c>
      <c r="E1906">
        <v>8.4138260000000002</v>
      </c>
    </row>
    <row r="1907" spans="1:9" x14ac:dyDescent="0.25">
      <c r="A1907">
        <v>1906</v>
      </c>
      <c r="B1907">
        <v>85.806225000000012</v>
      </c>
      <c r="C1907">
        <v>6.5408670000000004</v>
      </c>
    </row>
    <row r="1908" spans="1:9" x14ac:dyDescent="0.25">
      <c r="A1908">
        <v>1907</v>
      </c>
      <c r="B1908">
        <v>85.799184000000011</v>
      </c>
      <c r="C1908">
        <v>6.5468359999999999</v>
      </c>
    </row>
    <row r="1909" spans="1:9" x14ac:dyDescent="0.25">
      <c r="A1909">
        <v>1908</v>
      </c>
      <c r="B1909">
        <v>85.738011</v>
      </c>
      <c r="C1909">
        <v>6.6159699999999999</v>
      </c>
    </row>
    <row r="1910" spans="1:9" x14ac:dyDescent="0.25">
      <c r="A1910">
        <v>1909</v>
      </c>
      <c r="B1910">
        <v>85.845919000000009</v>
      </c>
      <c r="C1910">
        <v>6.5529080000000004</v>
      </c>
      <c r="H1910">
        <v>85.974032000000008</v>
      </c>
      <c r="I1910">
        <v>9.5174489999999992</v>
      </c>
    </row>
    <row r="1911" spans="1:9" x14ac:dyDescent="0.25">
      <c r="A1911">
        <v>1910</v>
      </c>
      <c r="F1911">
        <v>85.28285600000001</v>
      </c>
      <c r="G1911">
        <v>5.51403</v>
      </c>
      <c r="H1911">
        <v>85.982704000000012</v>
      </c>
      <c r="I1911">
        <v>9.5292849999999998</v>
      </c>
    </row>
    <row r="1912" spans="1:9" x14ac:dyDescent="0.25">
      <c r="A1912">
        <v>1911</v>
      </c>
      <c r="F1912">
        <v>85.283827000000002</v>
      </c>
      <c r="G1912">
        <v>5.4552550000000002</v>
      </c>
      <c r="H1912">
        <v>85.970357000000007</v>
      </c>
      <c r="I1912">
        <v>9.5082140000000006</v>
      </c>
    </row>
    <row r="1913" spans="1:9" x14ac:dyDescent="0.25">
      <c r="A1913">
        <v>1912</v>
      </c>
      <c r="F1913">
        <v>85.293113000000005</v>
      </c>
      <c r="G1913">
        <v>5.4595919999999998</v>
      </c>
      <c r="H1913">
        <v>85.907551000000012</v>
      </c>
      <c r="I1913">
        <v>9.5270399999999995</v>
      </c>
    </row>
    <row r="1914" spans="1:9" x14ac:dyDescent="0.25">
      <c r="A1914">
        <v>1913</v>
      </c>
      <c r="F1914">
        <v>85.278878000000006</v>
      </c>
      <c r="G1914">
        <v>5.4609690000000004</v>
      </c>
      <c r="H1914">
        <v>85.92</v>
      </c>
      <c r="I1914">
        <v>9.5301530000000003</v>
      </c>
    </row>
    <row r="1915" spans="1:9" x14ac:dyDescent="0.25">
      <c r="A1915">
        <v>1914</v>
      </c>
      <c r="F1915">
        <v>85.246735999999999</v>
      </c>
      <c r="G1915">
        <v>5.4558669999999996</v>
      </c>
      <c r="H1915">
        <v>85.944235000000006</v>
      </c>
      <c r="I1915">
        <v>9.5793879999999998</v>
      </c>
    </row>
    <row r="1916" spans="1:9" x14ac:dyDescent="0.25">
      <c r="A1916">
        <v>1915</v>
      </c>
      <c r="F1916">
        <v>85.271734000000009</v>
      </c>
      <c r="G1916">
        <v>5.4434189999999996</v>
      </c>
      <c r="H1916">
        <v>85.98117400000001</v>
      </c>
      <c r="I1916">
        <v>9.5893359999999994</v>
      </c>
    </row>
    <row r="1917" spans="1:9" x14ac:dyDescent="0.25">
      <c r="A1917">
        <v>1916</v>
      </c>
      <c r="F1917">
        <v>85.255970000000005</v>
      </c>
      <c r="G1917">
        <v>5.4114789999999999</v>
      </c>
      <c r="H1917">
        <v>86.006888000000004</v>
      </c>
      <c r="I1917">
        <v>9.5809180000000005</v>
      </c>
    </row>
    <row r="1918" spans="1:9" x14ac:dyDescent="0.25">
      <c r="A1918">
        <v>1917</v>
      </c>
      <c r="F1918">
        <v>85.222296</v>
      </c>
      <c r="G1918">
        <v>5.357602</v>
      </c>
      <c r="H1918">
        <v>85.982704000000012</v>
      </c>
      <c r="I1918">
        <v>9.5292849999999998</v>
      </c>
    </row>
    <row r="1919" spans="1:9" x14ac:dyDescent="0.25">
      <c r="A1919">
        <v>1918</v>
      </c>
      <c r="D1919">
        <v>71.319235000000006</v>
      </c>
      <c r="E1919">
        <v>7.789898</v>
      </c>
      <c r="F1919">
        <v>85.28285600000001</v>
      </c>
      <c r="G1919">
        <v>5.51403</v>
      </c>
    </row>
    <row r="1920" spans="1:9" x14ac:dyDescent="0.25">
      <c r="A1920">
        <v>1919</v>
      </c>
      <c r="D1920">
        <v>71.227959000000013</v>
      </c>
      <c r="E1920">
        <v>7.7719889999999996</v>
      </c>
      <c r="F1920">
        <v>85.28285600000001</v>
      </c>
      <c r="G1920">
        <v>5.51403</v>
      </c>
    </row>
    <row r="1921" spans="1:9" x14ac:dyDescent="0.25">
      <c r="A1921">
        <v>1920</v>
      </c>
      <c r="D1921">
        <v>71.256021000000004</v>
      </c>
      <c r="E1921">
        <v>7.7526020000000004</v>
      </c>
    </row>
    <row r="1922" spans="1:9" x14ac:dyDescent="0.25">
      <c r="A1922">
        <v>1921</v>
      </c>
      <c r="D1922">
        <v>71.264082000000002</v>
      </c>
      <c r="E1922">
        <v>7.7554080000000001</v>
      </c>
    </row>
    <row r="1923" spans="1:9" x14ac:dyDescent="0.25">
      <c r="A1923">
        <v>1922</v>
      </c>
      <c r="D1923">
        <v>71.306378000000009</v>
      </c>
      <c r="E1923">
        <v>7.7830620000000001</v>
      </c>
    </row>
    <row r="1924" spans="1:9" x14ac:dyDescent="0.25">
      <c r="A1924">
        <v>1923</v>
      </c>
      <c r="D1924">
        <v>71.280153000000013</v>
      </c>
      <c r="E1924">
        <v>7.7442859999999998</v>
      </c>
    </row>
    <row r="1925" spans="1:9" x14ac:dyDescent="0.25">
      <c r="A1925">
        <v>1924</v>
      </c>
      <c r="D1925">
        <v>71.288827000000012</v>
      </c>
      <c r="E1925">
        <v>7.7615309999999997</v>
      </c>
    </row>
    <row r="1926" spans="1:9" x14ac:dyDescent="0.25">
      <c r="A1926">
        <v>1925</v>
      </c>
      <c r="B1926">
        <v>64.498646000000008</v>
      </c>
      <c r="C1926">
        <v>5.7167890000000003</v>
      </c>
      <c r="D1926">
        <v>71.257143000000013</v>
      </c>
      <c r="E1926">
        <v>7.7787759999999997</v>
      </c>
    </row>
    <row r="1927" spans="1:9" x14ac:dyDescent="0.25">
      <c r="A1927">
        <v>1926</v>
      </c>
      <c r="B1927">
        <v>64.523643000000007</v>
      </c>
      <c r="C1927">
        <v>5.6904219999999999</v>
      </c>
      <c r="D1927">
        <v>71.287806000000003</v>
      </c>
      <c r="E1927">
        <v>7.7484690000000001</v>
      </c>
    </row>
    <row r="1928" spans="1:9" x14ac:dyDescent="0.25">
      <c r="A1928">
        <v>1927</v>
      </c>
      <c r="B1928">
        <v>64.533222000000009</v>
      </c>
      <c r="C1928">
        <v>5.6939479999999998</v>
      </c>
    </row>
    <row r="1929" spans="1:9" x14ac:dyDescent="0.25">
      <c r="A1929">
        <v>1928</v>
      </c>
      <c r="B1929">
        <v>64.521431000000007</v>
      </c>
      <c r="C1929">
        <v>5.6738429999999997</v>
      </c>
    </row>
    <row r="1930" spans="1:9" x14ac:dyDescent="0.25">
      <c r="A1930">
        <v>1929</v>
      </c>
      <c r="B1930">
        <v>64.510483000000008</v>
      </c>
      <c r="C1930">
        <v>5.6883160000000004</v>
      </c>
    </row>
    <row r="1931" spans="1:9" x14ac:dyDescent="0.25">
      <c r="A1931">
        <v>1930</v>
      </c>
      <c r="B1931">
        <v>64.492485000000016</v>
      </c>
      <c r="C1931">
        <v>5.75326</v>
      </c>
    </row>
    <row r="1932" spans="1:9" x14ac:dyDescent="0.25">
      <c r="A1932">
        <v>1931</v>
      </c>
      <c r="B1932">
        <v>64.428226000000009</v>
      </c>
      <c r="C1932">
        <v>5.7894160000000001</v>
      </c>
    </row>
    <row r="1933" spans="1:9" x14ac:dyDescent="0.25">
      <c r="A1933">
        <v>1932</v>
      </c>
      <c r="B1933">
        <v>64.498646000000008</v>
      </c>
      <c r="C1933">
        <v>5.7167890000000003</v>
      </c>
      <c r="H1933">
        <v>64.886780000000016</v>
      </c>
      <c r="I1933">
        <v>8.6746780000000001</v>
      </c>
    </row>
    <row r="1934" spans="1:9" x14ac:dyDescent="0.25">
      <c r="A1934">
        <v>1933</v>
      </c>
      <c r="F1934">
        <v>63.609798000000012</v>
      </c>
      <c r="G1934">
        <v>4.8394159999999999</v>
      </c>
      <c r="H1934">
        <v>64.861149000000012</v>
      </c>
      <c r="I1934">
        <v>8.6446269999999998</v>
      </c>
    </row>
    <row r="1935" spans="1:9" x14ac:dyDescent="0.25">
      <c r="A1935">
        <v>1934</v>
      </c>
      <c r="F1935">
        <v>63.650009000000011</v>
      </c>
      <c r="G1935">
        <v>4.8107860000000002</v>
      </c>
      <c r="H1935">
        <v>64.878937000000008</v>
      </c>
      <c r="I1935">
        <v>8.6547830000000001</v>
      </c>
    </row>
    <row r="1936" spans="1:9" x14ac:dyDescent="0.25">
      <c r="A1936">
        <v>1935</v>
      </c>
      <c r="F1936">
        <v>63.653110000000012</v>
      </c>
      <c r="G1936">
        <v>4.8076809999999996</v>
      </c>
      <c r="H1936">
        <v>64.907360000000011</v>
      </c>
      <c r="I1936">
        <v>8.6709409999999991</v>
      </c>
    </row>
    <row r="1937" spans="1:9" x14ac:dyDescent="0.25">
      <c r="A1937">
        <v>1936</v>
      </c>
      <c r="F1937">
        <v>63.623005000000006</v>
      </c>
      <c r="G1937">
        <v>4.829364</v>
      </c>
      <c r="H1937">
        <v>64.957989000000012</v>
      </c>
      <c r="I1937">
        <v>8.6667819999999995</v>
      </c>
    </row>
    <row r="1938" spans="1:9" x14ac:dyDescent="0.25">
      <c r="A1938">
        <v>1937</v>
      </c>
      <c r="F1938">
        <v>63.59485200000001</v>
      </c>
      <c r="G1938">
        <v>4.8038920000000003</v>
      </c>
      <c r="H1938">
        <v>64.960930000000019</v>
      </c>
      <c r="I1938">
        <v>8.6895699999999998</v>
      </c>
    </row>
    <row r="1939" spans="1:9" x14ac:dyDescent="0.25">
      <c r="A1939">
        <v>1938</v>
      </c>
      <c r="F1939">
        <v>63.579639000000007</v>
      </c>
      <c r="G1939">
        <v>4.7619999999999996</v>
      </c>
      <c r="H1939">
        <v>64.953510000000009</v>
      </c>
      <c r="I1939">
        <v>8.7036239999999996</v>
      </c>
    </row>
    <row r="1940" spans="1:9" x14ac:dyDescent="0.25">
      <c r="A1940">
        <v>1939</v>
      </c>
      <c r="F1940">
        <v>63.585224000000011</v>
      </c>
      <c r="G1940">
        <v>4.7752090000000003</v>
      </c>
      <c r="H1940">
        <v>64.952465000000018</v>
      </c>
      <c r="I1940">
        <v>8.7222010000000001</v>
      </c>
    </row>
    <row r="1941" spans="1:9" x14ac:dyDescent="0.25">
      <c r="A1941">
        <v>1940</v>
      </c>
      <c r="D1941">
        <v>47.467113000000012</v>
      </c>
      <c r="E1941">
        <v>6.9860860000000002</v>
      </c>
      <c r="F1941">
        <v>63.640693000000006</v>
      </c>
      <c r="G1941">
        <v>4.798997</v>
      </c>
      <c r="H1941">
        <v>64.886780000000016</v>
      </c>
      <c r="I1941">
        <v>8.6746780000000001</v>
      </c>
    </row>
    <row r="1942" spans="1:9" x14ac:dyDescent="0.25">
      <c r="A1942">
        <v>1941</v>
      </c>
      <c r="D1942">
        <v>47.425747000000008</v>
      </c>
      <c r="E1942">
        <v>6.9605090000000001</v>
      </c>
      <c r="F1942">
        <v>63.609798000000012</v>
      </c>
      <c r="G1942">
        <v>4.8394159999999999</v>
      </c>
    </row>
    <row r="1943" spans="1:9" x14ac:dyDescent="0.25">
      <c r="A1943">
        <v>1942</v>
      </c>
      <c r="D1943">
        <v>47.453117000000006</v>
      </c>
      <c r="E1943">
        <v>6.9866659999999996</v>
      </c>
      <c r="F1943">
        <v>63.609798000000012</v>
      </c>
      <c r="G1943">
        <v>4.8394159999999999</v>
      </c>
    </row>
    <row r="1944" spans="1:9" x14ac:dyDescent="0.25">
      <c r="A1944">
        <v>1943</v>
      </c>
      <c r="D1944">
        <v>47.433273000000007</v>
      </c>
      <c r="E1944">
        <v>6.972245</v>
      </c>
    </row>
    <row r="1945" spans="1:9" x14ac:dyDescent="0.25">
      <c r="A1945">
        <v>1944</v>
      </c>
      <c r="D1945">
        <v>47.431221000000008</v>
      </c>
      <c r="E1945">
        <v>6.9708249999999996</v>
      </c>
    </row>
    <row r="1946" spans="1:9" x14ac:dyDescent="0.25">
      <c r="A1946">
        <v>1945</v>
      </c>
      <c r="D1946">
        <v>47.429485000000007</v>
      </c>
      <c r="E1946">
        <v>6.9537209999999998</v>
      </c>
    </row>
    <row r="1947" spans="1:9" x14ac:dyDescent="0.25">
      <c r="A1947">
        <v>1946</v>
      </c>
      <c r="D1947">
        <v>47.420589000000007</v>
      </c>
      <c r="E1947">
        <v>6.953036</v>
      </c>
    </row>
    <row r="1948" spans="1:9" x14ac:dyDescent="0.25">
      <c r="A1948">
        <v>1947</v>
      </c>
      <c r="B1948">
        <v>40.625915000000006</v>
      </c>
      <c r="C1948">
        <v>5.3049169999999997</v>
      </c>
      <c r="D1948">
        <v>47.387119000000013</v>
      </c>
      <c r="E1948">
        <v>6.9606669999999999</v>
      </c>
    </row>
    <row r="1949" spans="1:9" x14ac:dyDescent="0.25">
      <c r="A1949">
        <v>1948</v>
      </c>
      <c r="B1949">
        <v>40.585918000000007</v>
      </c>
      <c r="C1949">
        <v>5.2414990000000001</v>
      </c>
      <c r="D1949">
        <v>47.472217000000008</v>
      </c>
      <c r="E1949">
        <v>6.9220379999999997</v>
      </c>
    </row>
    <row r="1950" spans="1:9" x14ac:dyDescent="0.25">
      <c r="A1950">
        <v>1949</v>
      </c>
      <c r="B1950">
        <v>40.583759000000008</v>
      </c>
      <c r="C1950">
        <v>5.2710239999999997</v>
      </c>
      <c r="D1950">
        <v>47.467113000000012</v>
      </c>
      <c r="E1950">
        <v>6.9860860000000002</v>
      </c>
    </row>
    <row r="1951" spans="1:9" x14ac:dyDescent="0.25">
      <c r="A1951">
        <v>1950</v>
      </c>
      <c r="B1951">
        <v>40.634022000000009</v>
      </c>
      <c r="C1951">
        <v>5.2851809999999997</v>
      </c>
    </row>
    <row r="1952" spans="1:9" x14ac:dyDescent="0.25">
      <c r="A1952">
        <v>1951</v>
      </c>
      <c r="B1952">
        <v>40.625282000000013</v>
      </c>
      <c r="C1952">
        <v>5.277971</v>
      </c>
    </row>
    <row r="1953" spans="1:9" x14ac:dyDescent="0.25">
      <c r="A1953">
        <v>1952</v>
      </c>
      <c r="B1953">
        <v>40.626335000000012</v>
      </c>
      <c r="C1953">
        <v>5.2613399999999997</v>
      </c>
    </row>
    <row r="1954" spans="1:9" x14ac:dyDescent="0.25">
      <c r="A1954">
        <v>1953</v>
      </c>
      <c r="B1954">
        <v>40.583442000000012</v>
      </c>
      <c r="C1954">
        <v>5.2941799999999999</v>
      </c>
    </row>
    <row r="1955" spans="1:9" x14ac:dyDescent="0.25">
      <c r="A1955">
        <v>1954</v>
      </c>
      <c r="B1955">
        <v>40.581600000000009</v>
      </c>
      <c r="C1955">
        <v>5.3248110000000004</v>
      </c>
    </row>
    <row r="1956" spans="1:9" x14ac:dyDescent="0.25">
      <c r="A1956">
        <v>1955</v>
      </c>
      <c r="B1956">
        <v>40.625915000000006</v>
      </c>
      <c r="C1956">
        <v>5.3049169999999997</v>
      </c>
      <c r="H1956">
        <v>41.258354000000011</v>
      </c>
      <c r="I1956">
        <v>8.1307600000000004</v>
      </c>
    </row>
    <row r="1957" spans="1:9" x14ac:dyDescent="0.25">
      <c r="A1957">
        <v>1956</v>
      </c>
      <c r="B1957">
        <v>40.625915000000006</v>
      </c>
      <c r="C1957">
        <v>5.3049169999999997</v>
      </c>
      <c r="H1957">
        <v>41.235409000000011</v>
      </c>
      <c r="I1957">
        <v>8.125235</v>
      </c>
    </row>
    <row r="1958" spans="1:9" x14ac:dyDescent="0.25">
      <c r="A1958">
        <v>1957</v>
      </c>
      <c r="F1958">
        <v>39.204941000000012</v>
      </c>
      <c r="G1958">
        <v>4.2347130000000002</v>
      </c>
      <c r="H1958">
        <v>41.186672000000009</v>
      </c>
      <c r="I1958">
        <v>8.1375480000000007</v>
      </c>
    </row>
    <row r="1959" spans="1:9" x14ac:dyDescent="0.25">
      <c r="A1959">
        <v>1958</v>
      </c>
      <c r="F1959">
        <v>39.213257000000006</v>
      </c>
      <c r="G1959">
        <v>4.1923469999999998</v>
      </c>
      <c r="H1959">
        <v>41.196201000000009</v>
      </c>
      <c r="I1959">
        <v>8.1454439999999995</v>
      </c>
    </row>
    <row r="1960" spans="1:9" x14ac:dyDescent="0.25">
      <c r="A1960">
        <v>1959</v>
      </c>
      <c r="F1960">
        <v>39.213466000000011</v>
      </c>
      <c r="G1960">
        <v>4.2166090000000001</v>
      </c>
      <c r="H1960">
        <v>41.226250000000007</v>
      </c>
      <c r="I1960">
        <v>8.1551270000000002</v>
      </c>
    </row>
    <row r="1961" spans="1:9" x14ac:dyDescent="0.25">
      <c r="A1961">
        <v>1960</v>
      </c>
      <c r="F1961">
        <v>39.176891000000012</v>
      </c>
      <c r="G1961">
        <v>4.1848739999999998</v>
      </c>
      <c r="H1961">
        <v>41.20183200000001</v>
      </c>
      <c r="I1961">
        <v>8.1843880000000002</v>
      </c>
    </row>
    <row r="1962" spans="1:9" x14ac:dyDescent="0.25">
      <c r="A1962">
        <v>1961</v>
      </c>
      <c r="F1962">
        <v>39.199833000000012</v>
      </c>
      <c r="G1962">
        <v>4.2083459999999997</v>
      </c>
      <c r="H1962">
        <v>41.240093000000009</v>
      </c>
      <c r="I1962">
        <v>8.1761789999999994</v>
      </c>
    </row>
    <row r="1963" spans="1:9" x14ac:dyDescent="0.25">
      <c r="A1963">
        <v>1962</v>
      </c>
      <c r="D1963">
        <v>25.572433000000011</v>
      </c>
      <c r="E1963">
        <v>6.6094759999999999</v>
      </c>
      <c r="F1963">
        <v>39.210098000000009</v>
      </c>
      <c r="G1963">
        <v>4.2264499999999998</v>
      </c>
      <c r="H1963">
        <v>41.27345600000001</v>
      </c>
      <c r="I1963">
        <v>8.1597589999999993</v>
      </c>
    </row>
    <row r="1964" spans="1:9" x14ac:dyDescent="0.25">
      <c r="A1964">
        <v>1963</v>
      </c>
      <c r="D1964">
        <v>25.520016000000012</v>
      </c>
      <c r="E1964">
        <v>6.6051599999999997</v>
      </c>
      <c r="F1964">
        <v>39.149578000000012</v>
      </c>
      <c r="G1964">
        <v>4.2033990000000001</v>
      </c>
      <c r="H1964">
        <v>41.227302000000009</v>
      </c>
      <c r="I1964">
        <v>8.1164450000000006</v>
      </c>
    </row>
    <row r="1965" spans="1:9" x14ac:dyDescent="0.25">
      <c r="A1965">
        <v>1964</v>
      </c>
      <c r="D1965">
        <v>25.548435000000012</v>
      </c>
      <c r="E1965">
        <v>6.58474</v>
      </c>
      <c r="F1965">
        <v>39.15294200000001</v>
      </c>
      <c r="G1965">
        <v>4.1905570000000001</v>
      </c>
      <c r="H1965">
        <v>41.258354000000011</v>
      </c>
      <c r="I1965">
        <v>8.1307600000000004</v>
      </c>
    </row>
    <row r="1966" spans="1:9" x14ac:dyDescent="0.25">
      <c r="A1966">
        <v>1965</v>
      </c>
      <c r="D1966">
        <v>25.569696000000008</v>
      </c>
      <c r="E1966">
        <v>6.5985820000000004</v>
      </c>
      <c r="F1966">
        <v>39.170891000000012</v>
      </c>
      <c r="G1966">
        <v>4.123456</v>
      </c>
    </row>
    <row r="1967" spans="1:9" x14ac:dyDescent="0.25">
      <c r="A1967">
        <v>1966</v>
      </c>
      <c r="D1967">
        <v>25.547277000000008</v>
      </c>
      <c r="E1967">
        <v>6.6204229999999997</v>
      </c>
      <c r="F1967">
        <v>39.142471000000008</v>
      </c>
      <c r="G1967">
        <v>4.0979830000000002</v>
      </c>
    </row>
    <row r="1968" spans="1:9" x14ac:dyDescent="0.25">
      <c r="A1968">
        <v>1967</v>
      </c>
      <c r="D1968">
        <v>25.55296100000001</v>
      </c>
      <c r="E1968">
        <v>6.6433160000000004</v>
      </c>
      <c r="F1968">
        <v>39.204941000000012</v>
      </c>
      <c r="G1968">
        <v>4.2347130000000002</v>
      </c>
    </row>
    <row r="1969" spans="1:9" x14ac:dyDescent="0.25">
      <c r="A1969">
        <v>1968</v>
      </c>
      <c r="D1969">
        <v>25.535751000000005</v>
      </c>
      <c r="E1969">
        <v>6.6218959999999996</v>
      </c>
    </row>
    <row r="1970" spans="1:9" x14ac:dyDescent="0.25">
      <c r="A1970">
        <v>1969</v>
      </c>
      <c r="D1970">
        <v>25.493439000000009</v>
      </c>
      <c r="E1970">
        <v>6.622528</v>
      </c>
    </row>
    <row r="1971" spans="1:9" x14ac:dyDescent="0.25">
      <c r="A1971">
        <v>1970</v>
      </c>
      <c r="B1971">
        <v>20.23620300000001</v>
      </c>
      <c r="C1971">
        <v>5.0365630000000001</v>
      </c>
      <c r="D1971">
        <v>25.454229000000012</v>
      </c>
      <c r="E1971">
        <v>6.5920030000000001</v>
      </c>
    </row>
    <row r="1972" spans="1:9" x14ac:dyDescent="0.25">
      <c r="A1972">
        <v>1971</v>
      </c>
      <c r="B1972">
        <v>20.218783000000009</v>
      </c>
      <c r="C1972">
        <v>4.9544100000000002</v>
      </c>
      <c r="D1972">
        <v>25.452177000000006</v>
      </c>
      <c r="E1972">
        <v>6.5804780000000003</v>
      </c>
    </row>
    <row r="1973" spans="1:9" x14ac:dyDescent="0.25">
      <c r="A1973">
        <v>1972</v>
      </c>
      <c r="B1973">
        <v>20.238676000000012</v>
      </c>
      <c r="C1973">
        <v>5.0006180000000002</v>
      </c>
      <c r="D1973">
        <v>25.483070000000012</v>
      </c>
      <c r="E1973">
        <v>6.5612680000000001</v>
      </c>
    </row>
    <row r="1974" spans="1:9" x14ac:dyDescent="0.25">
      <c r="A1974">
        <v>1973</v>
      </c>
      <c r="B1974">
        <v>20.25715000000001</v>
      </c>
      <c r="C1974">
        <v>4.9677769999999999</v>
      </c>
      <c r="D1974">
        <v>25.572433000000011</v>
      </c>
      <c r="E1974">
        <v>6.6094759999999999</v>
      </c>
    </row>
    <row r="1975" spans="1:9" x14ac:dyDescent="0.25">
      <c r="A1975">
        <v>1974</v>
      </c>
      <c r="B1975">
        <v>20.258992000000006</v>
      </c>
      <c r="C1975">
        <v>4.9769870000000003</v>
      </c>
      <c r="D1975">
        <v>25.572433000000011</v>
      </c>
      <c r="E1975">
        <v>6.6094759999999999</v>
      </c>
    </row>
    <row r="1976" spans="1:9" x14ac:dyDescent="0.25">
      <c r="A1976">
        <v>1975</v>
      </c>
      <c r="B1976">
        <v>20.294305000000008</v>
      </c>
      <c r="C1976">
        <v>5.0103540000000004</v>
      </c>
    </row>
    <row r="1977" spans="1:9" x14ac:dyDescent="0.25">
      <c r="A1977">
        <v>1976</v>
      </c>
      <c r="B1977">
        <v>20.291989000000008</v>
      </c>
      <c r="C1977">
        <v>5.0289849999999996</v>
      </c>
    </row>
    <row r="1978" spans="1:9" x14ac:dyDescent="0.25">
      <c r="A1978">
        <v>1977</v>
      </c>
      <c r="B1978">
        <v>20.299251000000012</v>
      </c>
      <c r="C1978">
        <v>5.0851920000000002</v>
      </c>
    </row>
    <row r="1979" spans="1:9" x14ac:dyDescent="0.25">
      <c r="A1979">
        <v>1978</v>
      </c>
      <c r="B1979">
        <v>20.288411000000011</v>
      </c>
      <c r="C1979">
        <v>5.0675619999999997</v>
      </c>
    </row>
    <row r="1980" spans="1:9" x14ac:dyDescent="0.25">
      <c r="A1980">
        <v>1979</v>
      </c>
      <c r="B1980">
        <v>20.329198000000005</v>
      </c>
      <c r="C1980">
        <v>5.0371420000000002</v>
      </c>
    </row>
    <row r="1981" spans="1:9" x14ac:dyDescent="0.25">
      <c r="A1981">
        <v>1980</v>
      </c>
      <c r="B1981">
        <v>20.312989000000009</v>
      </c>
      <c r="C1981">
        <v>5.0588249999999997</v>
      </c>
      <c r="H1981">
        <v>21.945530000000005</v>
      </c>
      <c r="I1981">
        <v>7.662312</v>
      </c>
    </row>
    <row r="1982" spans="1:9" x14ac:dyDescent="0.25">
      <c r="A1982">
        <v>1981</v>
      </c>
      <c r="B1982">
        <v>20.244413000000009</v>
      </c>
      <c r="C1982">
        <v>4.9626720000000004</v>
      </c>
      <c r="H1982">
        <v>21.945530000000005</v>
      </c>
      <c r="I1982">
        <v>7.662312</v>
      </c>
    </row>
    <row r="1983" spans="1:9" x14ac:dyDescent="0.25">
      <c r="A1983">
        <v>1982</v>
      </c>
      <c r="B1983">
        <v>20.23620300000001</v>
      </c>
      <c r="C1983">
        <v>5.0365630000000001</v>
      </c>
      <c r="H1983">
        <v>21.945530000000005</v>
      </c>
      <c r="I1983">
        <v>7.662312</v>
      </c>
    </row>
    <row r="1984" spans="1:9" x14ac:dyDescent="0.25">
      <c r="A1984">
        <v>1983</v>
      </c>
      <c r="F1984">
        <v>19.604818000000009</v>
      </c>
      <c r="G1984">
        <v>4.0994039999999998</v>
      </c>
      <c r="H1984">
        <v>21.945530000000005</v>
      </c>
      <c r="I1984">
        <v>7.662312</v>
      </c>
    </row>
    <row r="1985" spans="1:11" x14ac:dyDescent="0.25">
      <c r="A1985">
        <v>1984</v>
      </c>
      <c r="F1985">
        <v>19.604818000000009</v>
      </c>
      <c r="G1985">
        <v>4.0994039999999998</v>
      </c>
      <c r="H1985">
        <v>21.945530000000005</v>
      </c>
      <c r="I1985">
        <v>7.662312</v>
      </c>
      <c r="J1985">
        <v>38.96263900000001</v>
      </c>
      <c r="K1985">
        <v>13.234794000000001</v>
      </c>
    </row>
    <row r="1986" spans="1:11" x14ac:dyDescent="0.25">
      <c r="A1986">
        <v>1985</v>
      </c>
    </row>
    <row r="1987" spans="1:11" x14ac:dyDescent="0.25">
      <c r="A1987">
        <v>1986</v>
      </c>
    </row>
    <row r="1988" spans="1:11" x14ac:dyDescent="0.25">
      <c r="A1988">
        <v>1987</v>
      </c>
    </row>
    <row r="1989" spans="1:11" x14ac:dyDescent="0.25">
      <c r="A1989">
        <v>1988</v>
      </c>
    </row>
    <row r="1990" spans="1:11" x14ac:dyDescent="0.25">
      <c r="A1990">
        <v>1989</v>
      </c>
    </row>
    <row r="1991" spans="1:11" x14ac:dyDescent="0.25">
      <c r="A1991">
        <v>1990</v>
      </c>
    </row>
    <row r="1992" spans="1:11" x14ac:dyDescent="0.25">
      <c r="A1992">
        <v>1991</v>
      </c>
    </row>
    <row r="1993" spans="1:11" x14ac:dyDescent="0.25">
      <c r="A1993">
        <v>1992</v>
      </c>
    </row>
    <row r="1994" spans="1:11" x14ac:dyDescent="0.25">
      <c r="A1994">
        <v>1993</v>
      </c>
    </row>
    <row r="1995" spans="1:11" x14ac:dyDescent="0.25">
      <c r="A1995">
        <v>1994</v>
      </c>
    </row>
    <row r="1996" spans="1:11" x14ac:dyDescent="0.25">
      <c r="A1996">
        <v>1995</v>
      </c>
    </row>
    <row r="1997" spans="1:11" x14ac:dyDescent="0.25">
      <c r="A1997">
        <v>1996</v>
      </c>
    </row>
    <row r="1998" spans="1:11" x14ac:dyDescent="0.25">
      <c r="A1998">
        <v>1997</v>
      </c>
    </row>
    <row r="1999" spans="1:11" x14ac:dyDescent="0.25">
      <c r="A1999">
        <v>1998</v>
      </c>
    </row>
    <row r="2000" spans="1:1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1" x14ac:dyDescent="0.25">
      <c r="A2017">
        <v>2016</v>
      </c>
    </row>
    <row r="2018" spans="1:11" x14ac:dyDescent="0.25">
      <c r="A2018">
        <v>2017</v>
      </c>
      <c r="J2018">
        <v>39.002216000000011</v>
      </c>
      <c r="K2018">
        <v>13.471833</v>
      </c>
    </row>
    <row r="2019" spans="1:11" x14ac:dyDescent="0.25">
      <c r="A2019">
        <v>2018</v>
      </c>
      <c r="D2019">
        <v>39.915794000000012</v>
      </c>
      <c r="E2019">
        <v>4.1314019999999996</v>
      </c>
    </row>
    <row r="2020" spans="1:11" x14ac:dyDescent="0.25">
      <c r="A2020">
        <v>2019</v>
      </c>
      <c r="D2020">
        <v>39.955372000000011</v>
      </c>
      <c r="E2020">
        <v>4.1148249999999997</v>
      </c>
      <c r="F2020">
        <v>30.432216000000011</v>
      </c>
      <c r="G2020">
        <v>6.3865410000000002</v>
      </c>
    </row>
    <row r="2021" spans="1:11" x14ac:dyDescent="0.25">
      <c r="A2021">
        <v>2020</v>
      </c>
      <c r="D2021">
        <v>39.916057000000009</v>
      </c>
      <c r="E2021">
        <v>4.1079299999999996</v>
      </c>
      <c r="F2021">
        <v>30.390535000000014</v>
      </c>
      <c r="G2021">
        <v>6.4174340000000001</v>
      </c>
    </row>
    <row r="2022" spans="1:11" x14ac:dyDescent="0.25">
      <c r="A2022">
        <v>2021</v>
      </c>
      <c r="D2022">
        <v>39.91021700000001</v>
      </c>
      <c r="E2022">
        <v>4.133508</v>
      </c>
      <c r="F2022">
        <v>30.417639000000008</v>
      </c>
      <c r="G2022">
        <v>6.4091709999999997</v>
      </c>
    </row>
    <row r="2023" spans="1:11" x14ac:dyDescent="0.25">
      <c r="A2023">
        <v>2022</v>
      </c>
      <c r="D2023">
        <v>39.900799000000006</v>
      </c>
      <c r="E2023">
        <v>4.1263500000000004</v>
      </c>
      <c r="F2023">
        <v>30.414638000000011</v>
      </c>
      <c r="G2023">
        <v>6.3939089999999998</v>
      </c>
    </row>
    <row r="2024" spans="1:11" x14ac:dyDescent="0.25">
      <c r="A2024">
        <v>2023</v>
      </c>
      <c r="D2024">
        <v>39.895325000000007</v>
      </c>
      <c r="E2024">
        <v>4.1139830000000002</v>
      </c>
      <c r="F2024">
        <v>30.41521800000001</v>
      </c>
      <c r="G2024">
        <v>6.4115919999999997</v>
      </c>
    </row>
    <row r="2025" spans="1:11" x14ac:dyDescent="0.25">
      <c r="A2025">
        <v>2024</v>
      </c>
      <c r="D2025">
        <v>39.953953000000013</v>
      </c>
      <c r="E2025">
        <v>4.1348240000000001</v>
      </c>
      <c r="F2025">
        <v>30.395113000000009</v>
      </c>
      <c r="G2025">
        <v>6.417592</v>
      </c>
    </row>
    <row r="2026" spans="1:11" x14ac:dyDescent="0.25">
      <c r="A2026">
        <v>2025</v>
      </c>
      <c r="D2026">
        <v>39.961372000000011</v>
      </c>
      <c r="E2026">
        <v>4.1139830000000002</v>
      </c>
      <c r="F2026">
        <v>30.396692000000009</v>
      </c>
      <c r="G2026">
        <v>6.4154869999999997</v>
      </c>
    </row>
    <row r="2027" spans="1:11" x14ac:dyDescent="0.25">
      <c r="A2027">
        <v>2026</v>
      </c>
      <c r="D2027">
        <v>39.968422000000011</v>
      </c>
      <c r="E2027">
        <v>4.1410340000000003</v>
      </c>
      <c r="F2027">
        <v>30.406797000000012</v>
      </c>
      <c r="G2027">
        <v>6.4052239999999996</v>
      </c>
    </row>
    <row r="2028" spans="1:11" x14ac:dyDescent="0.25">
      <c r="A2028">
        <v>2027</v>
      </c>
      <c r="D2028">
        <v>40.039524000000007</v>
      </c>
      <c r="E2028">
        <v>4.1567170000000004</v>
      </c>
      <c r="F2028">
        <v>30.416637000000009</v>
      </c>
      <c r="G2028">
        <v>6.4636950000000004</v>
      </c>
    </row>
    <row r="2029" spans="1:11" x14ac:dyDescent="0.25">
      <c r="A2029">
        <v>2028</v>
      </c>
      <c r="D2029">
        <v>40.035999000000011</v>
      </c>
      <c r="E2029">
        <v>4.1525590000000001</v>
      </c>
      <c r="F2029">
        <v>30.432216000000011</v>
      </c>
      <c r="G2029">
        <v>6.3865410000000002</v>
      </c>
    </row>
    <row r="2030" spans="1:11" x14ac:dyDescent="0.25">
      <c r="A2030">
        <v>2029</v>
      </c>
      <c r="D2030">
        <v>39.915794000000012</v>
      </c>
      <c r="E2030">
        <v>4.1314019999999996</v>
      </c>
      <c r="F2030">
        <v>30.432216000000011</v>
      </c>
      <c r="G2030">
        <v>6.3865410000000002</v>
      </c>
    </row>
    <row r="2031" spans="1:11" x14ac:dyDescent="0.25">
      <c r="A2031">
        <v>2030</v>
      </c>
      <c r="D2031">
        <v>39.915794000000012</v>
      </c>
      <c r="E2031">
        <v>4.1314019999999996</v>
      </c>
      <c r="F2031">
        <v>30.432216000000011</v>
      </c>
      <c r="G2031">
        <v>6.3865410000000002</v>
      </c>
    </row>
    <row r="2032" spans="1:11" x14ac:dyDescent="0.25">
      <c r="A2032">
        <v>2031</v>
      </c>
    </row>
    <row r="2033" spans="1:9" x14ac:dyDescent="0.25">
      <c r="A2033">
        <v>2032</v>
      </c>
    </row>
    <row r="2034" spans="1:9" x14ac:dyDescent="0.25">
      <c r="A2034">
        <v>2033</v>
      </c>
      <c r="B2034">
        <v>51.381370000000011</v>
      </c>
      <c r="C2034">
        <v>6.7549409999999996</v>
      </c>
    </row>
    <row r="2035" spans="1:9" x14ac:dyDescent="0.25">
      <c r="A2035">
        <v>2034</v>
      </c>
      <c r="B2035">
        <v>51.401527000000009</v>
      </c>
      <c r="C2035">
        <v>6.7710990000000004</v>
      </c>
      <c r="H2035">
        <v>40.416031000000011</v>
      </c>
      <c r="I2035">
        <v>4.2357129999999996</v>
      </c>
    </row>
    <row r="2036" spans="1:9" x14ac:dyDescent="0.25">
      <c r="A2036">
        <v>2035</v>
      </c>
      <c r="B2036">
        <v>51.398739000000006</v>
      </c>
      <c r="C2036">
        <v>6.766362</v>
      </c>
      <c r="H2036">
        <v>40.422508000000008</v>
      </c>
      <c r="I2036">
        <v>4.2382390000000001</v>
      </c>
    </row>
    <row r="2037" spans="1:9" x14ac:dyDescent="0.25">
      <c r="A2037">
        <v>2036</v>
      </c>
      <c r="B2037">
        <v>51.356319000000006</v>
      </c>
      <c r="C2037">
        <v>6.7653619999999997</v>
      </c>
      <c r="H2037">
        <v>40.427295000000008</v>
      </c>
      <c r="I2037">
        <v>4.1747160000000001</v>
      </c>
    </row>
    <row r="2038" spans="1:9" x14ac:dyDescent="0.25">
      <c r="A2038">
        <v>2037</v>
      </c>
      <c r="B2038">
        <v>51.382107000000012</v>
      </c>
      <c r="C2038">
        <v>6.7587830000000002</v>
      </c>
      <c r="H2038">
        <v>40.410084000000012</v>
      </c>
      <c r="I2038">
        <v>4.2036090000000002</v>
      </c>
    </row>
    <row r="2039" spans="1:9" x14ac:dyDescent="0.25">
      <c r="A2039">
        <v>2038</v>
      </c>
      <c r="B2039">
        <v>51.332214000000008</v>
      </c>
      <c r="C2039">
        <v>6.7641520000000002</v>
      </c>
      <c r="H2039">
        <v>40.398823000000007</v>
      </c>
      <c r="I2039">
        <v>4.2221869999999999</v>
      </c>
    </row>
    <row r="2040" spans="1:9" x14ac:dyDescent="0.25">
      <c r="A2040">
        <v>2039</v>
      </c>
      <c r="B2040">
        <v>51.347217000000008</v>
      </c>
      <c r="C2040">
        <v>6.7470999999999997</v>
      </c>
      <c r="H2040">
        <v>40.406666000000008</v>
      </c>
      <c r="I2040">
        <v>4.2431340000000004</v>
      </c>
    </row>
    <row r="2041" spans="1:9" x14ac:dyDescent="0.25">
      <c r="A2041">
        <v>2040</v>
      </c>
      <c r="B2041">
        <v>51.365162000000012</v>
      </c>
      <c r="C2041">
        <v>6.7433630000000004</v>
      </c>
      <c r="H2041">
        <v>40.369613000000008</v>
      </c>
      <c r="I2041">
        <v>4.2450809999999999</v>
      </c>
    </row>
    <row r="2042" spans="1:9" x14ac:dyDescent="0.25">
      <c r="A2042">
        <v>2041</v>
      </c>
      <c r="B2042">
        <v>51.359215000000006</v>
      </c>
      <c r="C2042">
        <v>6.7621520000000004</v>
      </c>
      <c r="H2042">
        <v>40.379452000000008</v>
      </c>
      <c r="I2042">
        <v>4.2217659999999997</v>
      </c>
    </row>
    <row r="2043" spans="1:9" x14ac:dyDescent="0.25">
      <c r="A2043">
        <v>2042</v>
      </c>
      <c r="B2043">
        <v>51.39500000000001</v>
      </c>
      <c r="C2043">
        <v>6.7922029999999998</v>
      </c>
      <c r="H2043">
        <v>40.416031000000011</v>
      </c>
      <c r="I2043">
        <v>4.2357129999999996</v>
      </c>
    </row>
    <row r="2044" spans="1:9" x14ac:dyDescent="0.25">
      <c r="A2044">
        <v>2043</v>
      </c>
      <c r="B2044">
        <v>51.381370000000011</v>
      </c>
      <c r="C2044">
        <v>6.7549409999999996</v>
      </c>
      <c r="H2044">
        <v>40.416031000000011</v>
      </c>
      <c r="I2044">
        <v>4.2357129999999996</v>
      </c>
    </row>
    <row r="2045" spans="1:9" x14ac:dyDescent="0.25">
      <c r="A2045">
        <v>2044</v>
      </c>
    </row>
    <row r="2046" spans="1:9" x14ac:dyDescent="0.25">
      <c r="A2046">
        <v>2045</v>
      </c>
    </row>
    <row r="2047" spans="1:9" x14ac:dyDescent="0.25">
      <c r="A2047">
        <v>2046</v>
      </c>
      <c r="F2047">
        <v>51.36716100000001</v>
      </c>
      <c r="G2047">
        <v>6.9495620000000002</v>
      </c>
    </row>
    <row r="2048" spans="1:9" x14ac:dyDescent="0.25">
      <c r="A2048">
        <v>2047</v>
      </c>
      <c r="D2048">
        <v>62.990043000000007</v>
      </c>
      <c r="E2048">
        <v>5.2771290000000004</v>
      </c>
      <c r="F2048">
        <v>51.376213000000007</v>
      </c>
      <c r="G2048">
        <v>6.9510889999999996</v>
      </c>
    </row>
    <row r="2049" spans="1:9" x14ac:dyDescent="0.25">
      <c r="A2049">
        <v>2048</v>
      </c>
      <c r="D2049">
        <v>63.028518000000012</v>
      </c>
      <c r="E2049">
        <v>5.2678140000000004</v>
      </c>
      <c r="F2049">
        <v>51.370582000000006</v>
      </c>
      <c r="G2049">
        <v>6.9407209999999999</v>
      </c>
    </row>
    <row r="2050" spans="1:9" x14ac:dyDescent="0.25">
      <c r="A2050">
        <v>2049</v>
      </c>
      <c r="D2050">
        <v>63.012462000000006</v>
      </c>
      <c r="E2050">
        <v>5.2711290000000002</v>
      </c>
      <c r="F2050">
        <v>51.323795000000011</v>
      </c>
      <c r="G2050">
        <v>6.9535619999999998</v>
      </c>
    </row>
    <row r="2051" spans="1:9" x14ac:dyDescent="0.25">
      <c r="A2051">
        <v>2050</v>
      </c>
      <c r="D2051">
        <v>62.982937000000007</v>
      </c>
      <c r="E2051">
        <v>5.2511299999999999</v>
      </c>
      <c r="F2051">
        <v>51.313953000000012</v>
      </c>
      <c r="G2051">
        <v>6.9513509999999998</v>
      </c>
    </row>
    <row r="2052" spans="1:9" x14ac:dyDescent="0.25">
      <c r="A2052">
        <v>2051</v>
      </c>
      <c r="D2052">
        <v>62.984882000000006</v>
      </c>
      <c r="E2052">
        <v>5.2422890000000004</v>
      </c>
      <c r="F2052">
        <v>51.356056000000009</v>
      </c>
      <c r="G2052">
        <v>6.9597720000000001</v>
      </c>
    </row>
    <row r="2053" spans="1:9" x14ac:dyDescent="0.25">
      <c r="A2053">
        <v>2052</v>
      </c>
      <c r="D2053">
        <v>62.992889000000012</v>
      </c>
      <c r="E2053">
        <v>5.243341</v>
      </c>
      <c r="F2053">
        <v>51.415157000000008</v>
      </c>
      <c r="G2053">
        <v>6.907565</v>
      </c>
    </row>
    <row r="2054" spans="1:9" x14ac:dyDescent="0.25">
      <c r="A2054">
        <v>2053</v>
      </c>
      <c r="D2054">
        <v>62.999622000000009</v>
      </c>
      <c r="E2054">
        <v>5.2338149999999999</v>
      </c>
      <c r="F2054">
        <v>51.361477000000008</v>
      </c>
      <c r="G2054">
        <v>6.9190370000000003</v>
      </c>
    </row>
    <row r="2055" spans="1:9" x14ac:dyDescent="0.25">
      <c r="A2055">
        <v>2054</v>
      </c>
      <c r="D2055">
        <v>63.040886000000008</v>
      </c>
      <c r="E2055">
        <v>5.2175010000000004</v>
      </c>
      <c r="F2055">
        <v>51.361477000000008</v>
      </c>
      <c r="G2055">
        <v>6.9190370000000003</v>
      </c>
    </row>
    <row r="2056" spans="1:9" x14ac:dyDescent="0.25">
      <c r="A2056">
        <v>2055</v>
      </c>
      <c r="D2056">
        <v>63.112877000000012</v>
      </c>
      <c r="E2056">
        <v>5.2381830000000003</v>
      </c>
    </row>
    <row r="2057" spans="1:9" x14ac:dyDescent="0.25">
      <c r="A2057">
        <v>2056</v>
      </c>
      <c r="D2057">
        <v>62.990043000000007</v>
      </c>
      <c r="E2057">
        <v>5.2771290000000004</v>
      </c>
    </row>
    <row r="2058" spans="1:9" x14ac:dyDescent="0.25">
      <c r="A2058">
        <v>2057</v>
      </c>
      <c r="B2058">
        <v>72.451276000000007</v>
      </c>
      <c r="C2058">
        <v>7.1014790000000003</v>
      </c>
    </row>
    <row r="2059" spans="1:9" x14ac:dyDescent="0.25">
      <c r="A2059">
        <v>2058</v>
      </c>
      <c r="B2059">
        <v>72.446123</v>
      </c>
      <c r="C2059">
        <v>7.1517860000000004</v>
      </c>
    </row>
    <row r="2060" spans="1:9" x14ac:dyDescent="0.25">
      <c r="A2060">
        <v>2059</v>
      </c>
      <c r="B2060">
        <v>72.439541000000006</v>
      </c>
      <c r="C2060">
        <v>7.1314789999999997</v>
      </c>
    </row>
    <row r="2061" spans="1:9" x14ac:dyDescent="0.25">
      <c r="A2061">
        <v>2060</v>
      </c>
      <c r="B2061">
        <v>72.448316000000005</v>
      </c>
      <c r="C2061">
        <v>7.1380619999999997</v>
      </c>
    </row>
    <row r="2062" spans="1:9" x14ac:dyDescent="0.25">
      <c r="A2062">
        <v>2061</v>
      </c>
      <c r="B2062">
        <v>72.433827000000008</v>
      </c>
      <c r="C2062">
        <v>7.1103059999999996</v>
      </c>
    </row>
    <row r="2063" spans="1:9" x14ac:dyDescent="0.25">
      <c r="A2063">
        <v>2062</v>
      </c>
      <c r="B2063">
        <v>72.448674000000011</v>
      </c>
      <c r="C2063">
        <v>7.1253060000000001</v>
      </c>
      <c r="H2063">
        <v>65.761886000000004</v>
      </c>
      <c r="I2063">
        <v>5.0035119999999997</v>
      </c>
    </row>
    <row r="2064" spans="1:9" x14ac:dyDescent="0.25">
      <c r="A2064">
        <v>2063</v>
      </c>
      <c r="B2064">
        <v>72.455511000000001</v>
      </c>
      <c r="C2064">
        <v>7.111021</v>
      </c>
      <c r="H2064">
        <v>65.780311000000012</v>
      </c>
      <c r="I2064">
        <v>5.0525089999999997</v>
      </c>
    </row>
    <row r="2065" spans="1:9" x14ac:dyDescent="0.25">
      <c r="A2065">
        <v>2064</v>
      </c>
      <c r="B2065">
        <v>72.384439</v>
      </c>
      <c r="C2065">
        <v>7.1393370000000003</v>
      </c>
      <c r="H2065">
        <v>65.784942000000001</v>
      </c>
      <c r="I2065">
        <v>5.041563</v>
      </c>
    </row>
    <row r="2066" spans="1:9" x14ac:dyDescent="0.25">
      <c r="A2066">
        <v>2065</v>
      </c>
      <c r="B2066">
        <v>72.451276000000007</v>
      </c>
      <c r="C2066">
        <v>7.1014790000000003</v>
      </c>
      <c r="H2066">
        <v>65.774677000000011</v>
      </c>
      <c r="I2066">
        <v>5.0214059999999998</v>
      </c>
    </row>
    <row r="2067" spans="1:9" x14ac:dyDescent="0.25">
      <c r="A2067">
        <v>2066</v>
      </c>
      <c r="B2067">
        <v>72.451276000000007</v>
      </c>
      <c r="C2067">
        <v>7.1014790000000003</v>
      </c>
      <c r="H2067">
        <v>65.779785000000004</v>
      </c>
      <c r="I2067">
        <v>5.0323529999999996</v>
      </c>
    </row>
    <row r="2068" spans="1:9" x14ac:dyDescent="0.25">
      <c r="A2068">
        <v>2067</v>
      </c>
      <c r="F2068">
        <v>72.411071000000007</v>
      </c>
      <c r="G2068">
        <v>8.0057139999999993</v>
      </c>
      <c r="H2068">
        <v>65.761104000000017</v>
      </c>
      <c r="I2068">
        <v>5.016775</v>
      </c>
    </row>
    <row r="2069" spans="1:9" x14ac:dyDescent="0.25">
      <c r="A2069">
        <v>2068</v>
      </c>
      <c r="F2069">
        <v>72.436225000000007</v>
      </c>
      <c r="G2069">
        <v>8.0415310000000009</v>
      </c>
      <c r="H2069">
        <v>65.824203000000011</v>
      </c>
      <c r="I2069">
        <v>4.9927229999999998</v>
      </c>
    </row>
    <row r="2070" spans="1:9" x14ac:dyDescent="0.25">
      <c r="A2070">
        <v>2069</v>
      </c>
      <c r="F2070">
        <v>72.410970000000006</v>
      </c>
      <c r="G2070">
        <v>8.0341839999999998</v>
      </c>
      <c r="H2070">
        <v>65.761886000000004</v>
      </c>
      <c r="I2070">
        <v>5.0035119999999997</v>
      </c>
    </row>
    <row r="2071" spans="1:9" x14ac:dyDescent="0.25">
      <c r="A2071">
        <v>2070</v>
      </c>
      <c r="F2071">
        <v>72.43372500000001</v>
      </c>
      <c r="G2071">
        <v>8.0667849999999994</v>
      </c>
    </row>
    <row r="2072" spans="1:9" x14ac:dyDescent="0.25">
      <c r="A2072">
        <v>2071</v>
      </c>
      <c r="F2072">
        <v>72.426072000000005</v>
      </c>
      <c r="G2072">
        <v>8.0777029999999996</v>
      </c>
    </row>
    <row r="2073" spans="1:9" x14ac:dyDescent="0.25">
      <c r="A2073">
        <v>2072</v>
      </c>
      <c r="D2073">
        <v>84.533010000000004</v>
      </c>
      <c r="E2073">
        <v>4.8769390000000001</v>
      </c>
      <c r="F2073">
        <v>72.310919000000013</v>
      </c>
      <c r="G2073">
        <v>8.1194389999999999</v>
      </c>
    </row>
    <row r="2074" spans="1:9" x14ac:dyDescent="0.25">
      <c r="A2074">
        <v>2073</v>
      </c>
      <c r="D2074">
        <v>84.545868000000013</v>
      </c>
      <c r="E2074">
        <v>4.8849999999999998</v>
      </c>
      <c r="F2074">
        <v>72.414694000000011</v>
      </c>
      <c r="G2074">
        <v>8.0191330000000001</v>
      </c>
    </row>
    <row r="2075" spans="1:9" x14ac:dyDescent="0.25">
      <c r="A2075">
        <v>2074</v>
      </c>
      <c r="D2075">
        <v>84.454133000000013</v>
      </c>
      <c r="E2075">
        <v>4.892449</v>
      </c>
      <c r="F2075">
        <v>72.414694000000011</v>
      </c>
      <c r="G2075">
        <v>8.0191330000000001</v>
      </c>
    </row>
    <row r="2076" spans="1:9" x14ac:dyDescent="0.25">
      <c r="A2076">
        <v>2075</v>
      </c>
      <c r="D2076">
        <v>84.472143000000003</v>
      </c>
      <c r="E2076">
        <v>4.9177039999999996</v>
      </c>
    </row>
    <row r="2077" spans="1:9" x14ac:dyDescent="0.25">
      <c r="A2077">
        <v>2076</v>
      </c>
      <c r="D2077">
        <v>84.499592000000007</v>
      </c>
      <c r="E2077">
        <v>4.930561</v>
      </c>
    </row>
    <row r="2078" spans="1:9" x14ac:dyDescent="0.25">
      <c r="A2078">
        <v>2077</v>
      </c>
      <c r="D2078">
        <v>84.480816000000004</v>
      </c>
      <c r="E2078">
        <v>4.9403569999999997</v>
      </c>
    </row>
    <row r="2079" spans="1:9" x14ac:dyDescent="0.25">
      <c r="A2079">
        <v>2078</v>
      </c>
      <c r="D2079">
        <v>84.470357000000007</v>
      </c>
      <c r="E2079">
        <v>4.9408669999999999</v>
      </c>
    </row>
    <row r="2080" spans="1:9" x14ac:dyDescent="0.25">
      <c r="A2080">
        <v>2079</v>
      </c>
      <c r="D2080">
        <v>84.517960000000002</v>
      </c>
      <c r="E2080">
        <v>4.9871939999999997</v>
      </c>
    </row>
    <row r="2081" spans="1:9" x14ac:dyDescent="0.25">
      <c r="A2081">
        <v>2080</v>
      </c>
      <c r="D2081">
        <v>84.533010000000004</v>
      </c>
      <c r="E2081">
        <v>4.8769390000000001</v>
      </c>
    </row>
    <row r="2082" spans="1:9" x14ac:dyDescent="0.25">
      <c r="A2082">
        <v>2081</v>
      </c>
      <c r="B2082">
        <v>91.868215000000006</v>
      </c>
      <c r="C2082">
        <v>6.1005609999999999</v>
      </c>
      <c r="D2082">
        <v>84.533010000000004</v>
      </c>
      <c r="E2082">
        <v>4.8769390000000001</v>
      </c>
    </row>
    <row r="2083" spans="1:9" x14ac:dyDescent="0.25">
      <c r="A2083">
        <v>2082</v>
      </c>
      <c r="B2083">
        <v>91.845613000000014</v>
      </c>
      <c r="C2083">
        <v>6.0408160000000004</v>
      </c>
    </row>
    <row r="2084" spans="1:9" x14ac:dyDescent="0.25">
      <c r="A2084">
        <v>2083</v>
      </c>
      <c r="B2084">
        <v>91.832244000000003</v>
      </c>
      <c r="C2084">
        <v>6.0459180000000003</v>
      </c>
    </row>
    <row r="2085" spans="1:9" x14ac:dyDescent="0.25">
      <c r="A2085">
        <v>2084</v>
      </c>
      <c r="B2085">
        <v>91.823827000000009</v>
      </c>
      <c r="C2085">
        <v>6.0657139999999998</v>
      </c>
    </row>
    <row r="2086" spans="1:9" x14ac:dyDescent="0.25">
      <c r="A2086">
        <v>2085</v>
      </c>
      <c r="B2086">
        <v>91.830407000000008</v>
      </c>
      <c r="C2086">
        <v>6.0619899999999998</v>
      </c>
      <c r="H2086">
        <v>87.771224000000004</v>
      </c>
      <c r="I2086">
        <v>3.5509179999999998</v>
      </c>
    </row>
    <row r="2087" spans="1:9" x14ac:dyDescent="0.25">
      <c r="A2087">
        <v>2086</v>
      </c>
      <c r="B2087">
        <v>91.868215000000006</v>
      </c>
      <c r="C2087">
        <v>6.1005609999999999</v>
      </c>
      <c r="H2087">
        <v>87.786990000000003</v>
      </c>
      <c r="I2087">
        <v>3.5417860000000001</v>
      </c>
    </row>
    <row r="2088" spans="1:9" x14ac:dyDescent="0.25">
      <c r="A2088">
        <v>2087</v>
      </c>
      <c r="B2088">
        <v>91.868215000000006</v>
      </c>
      <c r="C2088">
        <v>6.1005609999999999</v>
      </c>
      <c r="H2088">
        <v>87.760102000000003</v>
      </c>
      <c r="I2088">
        <v>3.5517850000000002</v>
      </c>
    </row>
    <row r="2089" spans="1:9" x14ac:dyDescent="0.25">
      <c r="A2089">
        <v>2088</v>
      </c>
      <c r="F2089">
        <v>92.358979000000005</v>
      </c>
      <c r="G2089">
        <v>6.6169900000000004</v>
      </c>
      <c r="H2089">
        <v>87.708827000000014</v>
      </c>
      <c r="I2089">
        <v>3.5665300000000002</v>
      </c>
    </row>
    <row r="2090" spans="1:9" x14ac:dyDescent="0.25">
      <c r="A2090">
        <v>2089</v>
      </c>
      <c r="F2090">
        <v>92.365306000000004</v>
      </c>
      <c r="G2090">
        <v>6.6032650000000004</v>
      </c>
      <c r="H2090">
        <v>87.710256000000015</v>
      </c>
      <c r="I2090">
        <v>3.5724999999999998</v>
      </c>
    </row>
    <row r="2091" spans="1:9" x14ac:dyDescent="0.25">
      <c r="A2091">
        <v>2090</v>
      </c>
      <c r="F2091">
        <v>92.391072000000008</v>
      </c>
      <c r="G2091">
        <v>6.6223470000000004</v>
      </c>
      <c r="H2091">
        <v>87.700460000000007</v>
      </c>
      <c r="I2091">
        <v>3.576174</v>
      </c>
    </row>
    <row r="2092" spans="1:9" x14ac:dyDescent="0.25">
      <c r="A2092">
        <v>2091</v>
      </c>
      <c r="F2092">
        <v>92.372602000000001</v>
      </c>
      <c r="G2092">
        <v>6.6305100000000001</v>
      </c>
      <c r="H2092">
        <v>87.742704000000003</v>
      </c>
      <c r="I2092">
        <v>3.5441319999999998</v>
      </c>
    </row>
    <row r="2093" spans="1:9" x14ac:dyDescent="0.25">
      <c r="A2093">
        <v>2092</v>
      </c>
      <c r="F2093">
        <v>92.35954000000001</v>
      </c>
      <c r="G2093">
        <v>6.6274490000000004</v>
      </c>
      <c r="H2093">
        <v>87.771224000000004</v>
      </c>
      <c r="I2093">
        <v>3.5509179999999998</v>
      </c>
    </row>
    <row r="2094" spans="1:9" x14ac:dyDescent="0.25">
      <c r="A2094">
        <v>2093</v>
      </c>
      <c r="F2094">
        <v>92.389081000000004</v>
      </c>
      <c r="G2094">
        <v>6.638725</v>
      </c>
    </row>
    <row r="2095" spans="1:9" x14ac:dyDescent="0.25">
      <c r="A2095">
        <v>2094</v>
      </c>
      <c r="F2095">
        <v>92.368980000000008</v>
      </c>
      <c r="G2095">
        <v>6.6809180000000001</v>
      </c>
    </row>
    <row r="2096" spans="1:9" x14ac:dyDescent="0.25">
      <c r="A2096">
        <v>2095</v>
      </c>
      <c r="D2096">
        <v>109.576989</v>
      </c>
      <c r="E2096">
        <v>3.7606630000000001</v>
      </c>
      <c r="F2096">
        <v>92.358979000000005</v>
      </c>
      <c r="G2096">
        <v>6.6169900000000004</v>
      </c>
    </row>
    <row r="2097" spans="1:9" x14ac:dyDescent="0.25">
      <c r="A2097">
        <v>2096</v>
      </c>
      <c r="D2097">
        <v>109.545457</v>
      </c>
      <c r="E2097">
        <v>3.6764290000000002</v>
      </c>
    </row>
    <row r="2098" spans="1:9" x14ac:dyDescent="0.25">
      <c r="A2098">
        <v>2097</v>
      </c>
      <c r="D2098">
        <v>109.52306100000001</v>
      </c>
      <c r="E2098">
        <v>3.7003569999999999</v>
      </c>
    </row>
    <row r="2099" spans="1:9" x14ac:dyDescent="0.25">
      <c r="A2099">
        <v>2098</v>
      </c>
      <c r="D2099">
        <v>109.56581600000001</v>
      </c>
      <c r="E2099">
        <v>3.7219389999999999</v>
      </c>
    </row>
    <row r="2100" spans="1:9" x14ac:dyDescent="0.25">
      <c r="A2100">
        <v>2099</v>
      </c>
      <c r="D2100">
        <v>109.554849</v>
      </c>
      <c r="E2100">
        <v>3.7355100000000001</v>
      </c>
    </row>
    <row r="2101" spans="1:9" x14ac:dyDescent="0.25">
      <c r="A2101">
        <v>2100</v>
      </c>
      <c r="D2101">
        <v>109.55576400000001</v>
      </c>
      <c r="E2101">
        <v>3.7267350000000001</v>
      </c>
    </row>
    <row r="2102" spans="1:9" x14ac:dyDescent="0.25">
      <c r="A2102">
        <v>2101</v>
      </c>
      <c r="D2102">
        <v>109.60015200000001</v>
      </c>
      <c r="E2102">
        <v>3.717857</v>
      </c>
    </row>
    <row r="2103" spans="1:9" x14ac:dyDescent="0.25">
      <c r="A2103">
        <v>2102</v>
      </c>
      <c r="B2103">
        <v>116.512754</v>
      </c>
      <c r="C2103">
        <v>5.342041</v>
      </c>
      <c r="D2103">
        <v>109.650048</v>
      </c>
      <c r="E2103">
        <v>3.6553059999999999</v>
      </c>
    </row>
    <row r="2104" spans="1:9" x14ac:dyDescent="0.25">
      <c r="A2104">
        <v>2103</v>
      </c>
      <c r="B2104">
        <v>116.527703</v>
      </c>
      <c r="C2104">
        <v>5.3446429999999996</v>
      </c>
      <c r="D2104">
        <v>109.576989</v>
      </c>
      <c r="E2104">
        <v>3.7606630000000001</v>
      </c>
    </row>
    <row r="2105" spans="1:9" x14ac:dyDescent="0.25">
      <c r="A2105">
        <v>2104</v>
      </c>
      <c r="B2105">
        <v>116.52102000000001</v>
      </c>
      <c r="C2105">
        <v>5.3213780000000002</v>
      </c>
    </row>
    <row r="2106" spans="1:9" x14ac:dyDescent="0.25">
      <c r="A2106">
        <v>2105</v>
      </c>
      <c r="B2106">
        <v>116.534593</v>
      </c>
      <c r="C2106">
        <v>5.3296429999999999</v>
      </c>
    </row>
    <row r="2107" spans="1:9" x14ac:dyDescent="0.25">
      <c r="A2107">
        <v>2106</v>
      </c>
      <c r="B2107">
        <v>116.56188700000001</v>
      </c>
      <c r="C2107">
        <v>5.3243879999999999</v>
      </c>
    </row>
    <row r="2108" spans="1:9" x14ac:dyDescent="0.25">
      <c r="A2108">
        <v>2107</v>
      </c>
      <c r="B2108">
        <v>116.55505100000001</v>
      </c>
      <c r="C2108">
        <v>5.3498979999999996</v>
      </c>
    </row>
    <row r="2109" spans="1:9" x14ac:dyDescent="0.25">
      <c r="A2109">
        <v>2108</v>
      </c>
      <c r="B2109">
        <v>116.512754</v>
      </c>
      <c r="C2109">
        <v>5.342041</v>
      </c>
      <c r="H2109">
        <v>115.26709500000001</v>
      </c>
      <c r="I2109">
        <v>2.8495919999999999</v>
      </c>
    </row>
    <row r="2110" spans="1:9" x14ac:dyDescent="0.25">
      <c r="A2110">
        <v>2109</v>
      </c>
      <c r="F2110">
        <v>117.153829</v>
      </c>
      <c r="G2110">
        <v>6.5212760000000003</v>
      </c>
      <c r="H2110">
        <v>115.28994900000001</v>
      </c>
      <c r="I2110">
        <v>2.8453569999999999</v>
      </c>
    </row>
    <row r="2111" spans="1:9" x14ac:dyDescent="0.25">
      <c r="A2111">
        <v>2110</v>
      </c>
      <c r="F2111">
        <v>117.153829</v>
      </c>
      <c r="G2111">
        <v>6.5212760000000003</v>
      </c>
      <c r="H2111">
        <v>115.21642800000001</v>
      </c>
      <c r="I2111">
        <v>2.8496429999999999</v>
      </c>
    </row>
    <row r="2112" spans="1:9" x14ac:dyDescent="0.25">
      <c r="A2112">
        <v>2111</v>
      </c>
      <c r="F2112">
        <v>117.16571200000001</v>
      </c>
      <c r="G2112">
        <v>6.5041840000000004</v>
      </c>
      <c r="H2112">
        <v>115.23647800000001</v>
      </c>
      <c r="I2112">
        <v>2.8172959999999998</v>
      </c>
    </row>
    <row r="2113" spans="1:9" x14ac:dyDescent="0.25">
      <c r="A2113">
        <v>2112</v>
      </c>
      <c r="F2113">
        <v>117.16193900000002</v>
      </c>
      <c r="G2113">
        <v>6.5261740000000001</v>
      </c>
      <c r="H2113">
        <v>115.228318</v>
      </c>
      <c r="I2113">
        <v>2.833367</v>
      </c>
    </row>
    <row r="2114" spans="1:9" x14ac:dyDescent="0.25">
      <c r="A2114">
        <v>2113</v>
      </c>
      <c r="F2114">
        <v>117.204183</v>
      </c>
      <c r="G2114">
        <v>6.5418370000000001</v>
      </c>
      <c r="H2114">
        <v>115.21168600000001</v>
      </c>
      <c r="I2114">
        <v>2.838724</v>
      </c>
    </row>
    <row r="2115" spans="1:9" x14ac:dyDescent="0.25">
      <c r="A2115">
        <v>2114</v>
      </c>
      <c r="F2115">
        <v>117.19127800000001</v>
      </c>
      <c r="G2115">
        <v>6.5498469999999998</v>
      </c>
      <c r="H2115">
        <v>115.18566200000001</v>
      </c>
      <c r="I2115">
        <v>2.874031</v>
      </c>
    </row>
    <row r="2116" spans="1:9" x14ac:dyDescent="0.25">
      <c r="A2116">
        <v>2115</v>
      </c>
      <c r="F2116">
        <v>117.31362300000001</v>
      </c>
      <c r="G2116">
        <v>6.5904590000000001</v>
      </c>
      <c r="H2116">
        <v>115.26709500000001</v>
      </c>
      <c r="I2116">
        <v>2.8495919999999999</v>
      </c>
    </row>
    <row r="2117" spans="1:9" x14ac:dyDescent="0.25">
      <c r="A2117">
        <v>2116</v>
      </c>
      <c r="F2117">
        <v>117.280664</v>
      </c>
      <c r="G2117">
        <v>6.5818880000000002</v>
      </c>
    </row>
    <row r="2118" spans="1:9" x14ac:dyDescent="0.25">
      <c r="A2118">
        <v>2117</v>
      </c>
      <c r="F2118">
        <v>117.153829</v>
      </c>
      <c r="G2118">
        <v>6.5212760000000003</v>
      </c>
    </row>
    <row r="2119" spans="1:9" x14ac:dyDescent="0.25">
      <c r="A2119">
        <v>2118</v>
      </c>
    </row>
    <row r="2120" spans="1:9" x14ac:dyDescent="0.25">
      <c r="A2120">
        <v>2119</v>
      </c>
    </row>
    <row r="2121" spans="1:9" x14ac:dyDescent="0.25">
      <c r="A2121">
        <v>2120</v>
      </c>
    </row>
    <row r="2122" spans="1:9" x14ac:dyDescent="0.25">
      <c r="A2122">
        <v>2121</v>
      </c>
      <c r="D2122">
        <v>150.04606899999999</v>
      </c>
      <c r="E2122">
        <v>6.086786</v>
      </c>
    </row>
    <row r="2123" spans="1:9" x14ac:dyDescent="0.25">
      <c r="A2123">
        <v>2122</v>
      </c>
      <c r="D2123">
        <v>150.04606899999999</v>
      </c>
      <c r="E2123">
        <v>6.086786</v>
      </c>
    </row>
    <row r="2124" spans="1:9" x14ac:dyDescent="0.25">
      <c r="A2124">
        <v>2123</v>
      </c>
      <c r="D2124">
        <v>150.04606899999999</v>
      </c>
      <c r="E2124">
        <v>6.086786</v>
      </c>
    </row>
    <row r="2125" spans="1:9" x14ac:dyDescent="0.25">
      <c r="A2125">
        <v>2124</v>
      </c>
      <c r="D2125">
        <v>150.04606899999999</v>
      </c>
      <c r="E2125">
        <v>6.086786</v>
      </c>
    </row>
    <row r="2126" spans="1:9" x14ac:dyDescent="0.25">
      <c r="A2126">
        <v>2125</v>
      </c>
      <c r="B2126">
        <v>153.27775199999999</v>
      </c>
      <c r="C2126">
        <v>7.5636219999999996</v>
      </c>
      <c r="D2126">
        <v>150.04606899999999</v>
      </c>
      <c r="E2126">
        <v>6.086786</v>
      </c>
    </row>
    <row r="2127" spans="1:9" x14ac:dyDescent="0.25">
      <c r="A2127">
        <v>2126</v>
      </c>
      <c r="B2127">
        <v>153.27775199999999</v>
      </c>
      <c r="C2127">
        <v>7.5636219999999996</v>
      </c>
      <c r="D2127">
        <v>150.04606899999999</v>
      </c>
      <c r="E2127">
        <v>6.086786</v>
      </c>
    </row>
    <row r="2128" spans="1:9" x14ac:dyDescent="0.25">
      <c r="A2128">
        <v>2127</v>
      </c>
      <c r="B2128">
        <v>153.27775199999999</v>
      </c>
      <c r="C2128">
        <v>7.5636219999999996</v>
      </c>
      <c r="D2128">
        <v>150.04606899999999</v>
      </c>
      <c r="E2128">
        <v>6.086786</v>
      </c>
    </row>
    <row r="2129" spans="1:9" x14ac:dyDescent="0.25">
      <c r="A2129">
        <v>2128</v>
      </c>
      <c r="B2129">
        <v>153.27775199999999</v>
      </c>
      <c r="C2129">
        <v>7.5636219999999996</v>
      </c>
    </row>
    <row r="2130" spans="1:9" x14ac:dyDescent="0.25">
      <c r="A2130">
        <v>2129</v>
      </c>
      <c r="B2130">
        <v>153.27775199999999</v>
      </c>
      <c r="C2130">
        <v>7.5636219999999996</v>
      </c>
    </row>
    <row r="2131" spans="1:9" x14ac:dyDescent="0.25">
      <c r="A2131">
        <v>2130</v>
      </c>
      <c r="B2131">
        <v>153.27775199999999</v>
      </c>
      <c r="C2131">
        <v>7.5636219999999996</v>
      </c>
    </row>
    <row r="2132" spans="1:9" x14ac:dyDescent="0.25">
      <c r="A2132">
        <v>2131</v>
      </c>
      <c r="B2132">
        <v>153.27775199999999</v>
      </c>
      <c r="C2132">
        <v>7.5636219999999996</v>
      </c>
      <c r="F2132">
        <v>152.77234399999998</v>
      </c>
      <c r="G2132">
        <v>8.390663</v>
      </c>
      <c r="H2132">
        <v>152.396783</v>
      </c>
      <c r="I2132">
        <v>4.7877039999999997</v>
      </c>
    </row>
    <row r="2133" spans="1:9" x14ac:dyDescent="0.25">
      <c r="A2133">
        <v>2132</v>
      </c>
      <c r="F2133">
        <v>152.77234399999998</v>
      </c>
      <c r="G2133">
        <v>8.390663</v>
      </c>
      <c r="H2133">
        <v>152.396783</v>
      </c>
      <c r="I2133">
        <v>4.7877039999999997</v>
      </c>
    </row>
    <row r="2134" spans="1:9" x14ac:dyDescent="0.25">
      <c r="A2134">
        <v>2133</v>
      </c>
      <c r="F2134">
        <v>152.77234399999998</v>
      </c>
      <c r="G2134">
        <v>8.390663</v>
      </c>
      <c r="H2134">
        <v>152.396783</v>
      </c>
      <c r="I2134">
        <v>4.7877039999999997</v>
      </c>
    </row>
    <row r="2135" spans="1:9" x14ac:dyDescent="0.25">
      <c r="A2135">
        <v>2134</v>
      </c>
      <c r="F2135">
        <v>152.77234399999998</v>
      </c>
      <c r="G2135">
        <v>8.390663</v>
      </c>
      <c r="H2135">
        <v>152.396783</v>
      </c>
      <c r="I2135">
        <v>4.7877039999999997</v>
      </c>
    </row>
    <row r="2136" spans="1:9" x14ac:dyDescent="0.25">
      <c r="A2136">
        <v>2135</v>
      </c>
      <c r="F2136">
        <v>152.77234399999998</v>
      </c>
      <c r="G2136">
        <v>8.390663</v>
      </c>
      <c r="H2136">
        <v>152.396783</v>
      </c>
      <c r="I2136">
        <v>4.7877039999999997</v>
      </c>
    </row>
    <row r="2137" spans="1:9" x14ac:dyDescent="0.25">
      <c r="A2137">
        <v>2136</v>
      </c>
      <c r="F2137">
        <v>152.77234399999998</v>
      </c>
      <c r="G2137">
        <v>8.390663</v>
      </c>
      <c r="H2137">
        <v>152.396783</v>
      </c>
      <c r="I2137">
        <v>4.7877039999999997</v>
      </c>
    </row>
    <row r="2138" spans="1:9" x14ac:dyDescent="0.25">
      <c r="A2138">
        <v>2137</v>
      </c>
      <c r="F2138">
        <v>152.77234399999998</v>
      </c>
      <c r="G2138">
        <v>8.390663</v>
      </c>
      <c r="H2138">
        <v>152.396783</v>
      </c>
      <c r="I2138">
        <v>4.7877039999999997</v>
      </c>
    </row>
    <row r="2139" spans="1:9" x14ac:dyDescent="0.25">
      <c r="A2139">
        <v>2138</v>
      </c>
      <c r="F2139">
        <v>152.77234399999998</v>
      </c>
      <c r="G2139">
        <v>8.390663</v>
      </c>
    </row>
    <row r="2140" spans="1:9" x14ac:dyDescent="0.25">
      <c r="A2140">
        <v>2139</v>
      </c>
    </row>
    <row r="2141" spans="1:9" x14ac:dyDescent="0.25">
      <c r="A2141">
        <v>2140</v>
      </c>
    </row>
    <row r="2142" spans="1:9" x14ac:dyDescent="0.25">
      <c r="A2142">
        <v>2141</v>
      </c>
    </row>
    <row r="2143" spans="1:9" x14ac:dyDescent="0.25">
      <c r="A2143">
        <v>2142</v>
      </c>
      <c r="D2143">
        <v>171.70224200000001</v>
      </c>
      <c r="E2143">
        <v>5.4734689999999997</v>
      </c>
    </row>
    <row r="2144" spans="1:9" x14ac:dyDescent="0.25">
      <c r="A2144">
        <v>2143</v>
      </c>
      <c r="D2144">
        <v>171.710354</v>
      </c>
      <c r="E2144">
        <v>5.3988269999999998</v>
      </c>
    </row>
    <row r="2145" spans="1:9" x14ac:dyDescent="0.25">
      <c r="A2145">
        <v>2144</v>
      </c>
      <c r="D2145">
        <v>171.69367</v>
      </c>
      <c r="E2145">
        <v>5.4679080000000004</v>
      </c>
    </row>
    <row r="2146" spans="1:9" x14ac:dyDescent="0.25">
      <c r="A2146">
        <v>2145</v>
      </c>
      <c r="D2146">
        <v>171.69719099999998</v>
      </c>
      <c r="E2146">
        <v>5.4517350000000002</v>
      </c>
    </row>
    <row r="2147" spans="1:9" x14ac:dyDescent="0.25">
      <c r="A2147">
        <v>2146</v>
      </c>
      <c r="D2147">
        <v>171.717343</v>
      </c>
      <c r="E2147">
        <v>5.4541329999999997</v>
      </c>
    </row>
    <row r="2148" spans="1:9" x14ac:dyDescent="0.25">
      <c r="A2148">
        <v>2147</v>
      </c>
      <c r="B2148">
        <v>177.47055799999998</v>
      </c>
      <c r="C2148">
        <v>7.097194</v>
      </c>
      <c r="D2148">
        <v>171.76862</v>
      </c>
      <c r="E2148">
        <v>5.4756629999999999</v>
      </c>
    </row>
    <row r="2149" spans="1:9" x14ac:dyDescent="0.25">
      <c r="A2149">
        <v>2148</v>
      </c>
      <c r="B2149">
        <v>177.48173199999999</v>
      </c>
      <c r="C2149">
        <v>7.0981629999999996</v>
      </c>
      <c r="D2149">
        <v>171.81433299999998</v>
      </c>
      <c r="E2149">
        <v>5.5252039999999996</v>
      </c>
    </row>
    <row r="2150" spans="1:9" x14ac:dyDescent="0.25">
      <c r="A2150">
        <v>2149</v>
      </c>
      <c r="B2150">
        <v>177.45811099999997</v>
      </c>
      <c r="C2150">
        <v>7.0775509999999997</v>
      </c>
      <c r="D2150">
        <v>171.70224200000001</v>
      </c>
      <c r="E2150">
        <v>5.4734689999999997</v>
      </c>
    </row>
    <row r="2151" spans="1:9" x14ac:dyDescent="0.25">
      <c r="A2151">
        <v>2150</v>
      </c>
      <c r="B2151">
        <v>177.49239599999999</v>
      </c>
      <c r="C2151">
        <v>7.0784180000000001</v>
      </c>
      <c r="D2151">
        <v>171.70224200000001</v>
      </c>
      <c r="E2151">
        <v>5.4734689999999997</v>
      </c>
    </row>
    <row r="2152" spans="1:9" x14ac:dyDescent="0.25">
      <c r="A2152">
        <v>2151</v>
      </c>
      <c r="B2152">
        <v>177.450354</v>
      </c>
      <c r="C2152">
        <v>7.0985199999999997</v>
      </c>
    </row>
    <row r="2153" spans="1:9" x14ac:dyDescent="0.25">
      <c r="A2153">
        <v>2152</v>
      </c>
      <c r="B2153">
        <v>177.478722</v>
      </c>
      <c r="C2153">
        <v>7.0865819999999999</v>
      </c>
    </row>
    <row r="2154" spans="1:9" x14ac:dyDescent="0.25">
      <c r="A2154">
        <v>2153</v>
      </c>
      <c r="B2154">
        <v>177.47055799999998</v>
      </c>
      <c r="C2154">
        <v>7.097194</v>
      </c>
    </row>
    <row r="2155" spans="1:9" x14ac:dyDescent="0.25">
      <c r="A2155">
        <v>2154</v>
      </c>
      <c r="F2155">
        <v>177.719897</v>
      </c>
      <c r="G2155">
        <v>7.920255</v>
      </c>
      <c r="H2155">
        <v>176.34576399999997</v>
      </c>
      <c r="I2155">
        <v>3.952194</v>
      </c>
    </row>
    <row r="2156" spans="1:9" x14ac:dyDescent="0.25">
      <c r="A2156">
        <v>2155</v>
      </c>
      <c r="F2156">
        <v>177.76678299999998</v>
      </c>
      <c r="G2156">
        <v>7.9555610000000003</v>
      </c>
      <c r="H2156">
        <v>176.34882599999997</v>
      </c>
      <c r="I2156">
        <v>3.9371429999999998</v>
      </c>
    </row>
    <row r="2157" spans="1:9" x14ac:dyDescent="0.25">
      <c r="A2157">
        <v>2156</v>
      </c>
      <c r="F2157">
        <v>177.72545600000001</v>
      </c>
      <c r="G2157">
        <v>7.9379590000000002</v>
      </c>
      <c r="H2157">
        <v>176.37208999999999</v>
      </c>
      <c r="I2157">
        <v>3.9047450000000001</v>
      </c>
    </row>
    <row r="2158" spans="1:9" x14ac:dyDescent="0.25">
      <c r="A2158">
        <v>2157</v>
      </c>
      <c r="F2158">
        <v>177.76050599999999</v>
      </c>
      <c r="G2158">
        <v>7.9394900000000002</v>
      </c>
      <c r="H2158">
        <v>176.333721</v>
      </c>
      <c r="I2158">
        <v>3.8727040000000001</v>
      </c>
    </row>
    <row r="2159" spans="1:9" x14ac:dyDescent="0.25">
      <c r="A2159">
        <v>2158</v>
      </c>
      <c r="F2159">
        <v>177.74611899999999</v>
      </c>
      <c r="G2159">
        <v>7.956531</v>
      </c>
      <c r="H2159">
        <v>176.309843</v>
      </c>
      <c r="I2159">
        <v>3.9093369999999998</v>
      </c>
    </row>
    <row r="2160" spans="1:9" x14ac:dyDescent="0.25">
      <c r="A2160">
        <v>2159</v>
      </c>
      <c r="F2160">
        <v>177.683212</v>
      </c>
      <c r="G2160">
        <v>7.9748469999999996</v>
      </c>
      <c r="H2160">
        <v>176.33734299999998</v>
      </c>
      <c r="I2160">
        <v>3.9527549999999998</v>
      </c>
    </row>
    <row r="2161" spans="1:9" x14ac:dyDescent="0.25">
      <c r="A2161">
        <v>2160</v>
      </c>
      <c r="F2161">
        <v>177.67642599999999</v>
      </c>
      <c r="G2161">
        <v>7.9696939999999996</v>
      </c>
      <c r="H2161">
        <v>176.32178299999998</v>
      </c>
      <c r="I2161">
        <v>3.9847959999999998</v>
      </c>
    </row>
    <row r="2162" spans="1:9" x14ac:dyDescent="0.25">
      <c r="A2162">
        <v>2161</v>
      </c>
      <c r="F2162">
        <v>177.719897</v>
      </c>
      <c r="G2162">
        <v>7.920255</v>
      </c>
    </row>
    <row r="2163" spans="1:9" x14ac:dyDescent="0.25">
      <c r="A2163">
        <v>2162</v>
      </c>
    </row>
    <row r="2164" spans="1:9" x14ac:dyDescent="0.25">
      <c r="A2164">
        <v>2163</v>
      </c>
    </row>
    <row r="2165" spans="1:9" x14ac:dyDescent="0.25">
      <c r="A2165">
        <v>2164</v>
      </c>
      <c r="D2165">
        <v>199.46969099999998</v>
      </c>
      <c r="E2165">
        <v>4.8252550000000003</v>
      </c>
    </row>
    <row r="2166" spans="1:9" x14ac:dyDescent="0.25">
      <c r="A2166">
        <v>2165</v>
      </c>
      <c r="D2166">
        <v>199.52412999999999</v>
      </c>
      <c r="E2166">
        <v>4.8025000000000002</v>
      </c>
    </row>
    <row r="2167" spans="1:9" x14ac:dyDescent="0.25">
      <c r="A2167">
        <v>2166</v>
      </c>
      <c r="D2167">
        <v>199.487852</v>
      </c>
      <c r="E2167">
        <v>4.7970410000000001</v>
      </c>
    </row>
    <row r="2168" spans="1:9" x14ac:dyDescent="0.25">
      <c r="A2168">
        <v>2167</v>
      </c>
      <c r="D2168">
        <v>199.49964</v>
      </c>
      <c r="E2168">
        <v>4.7806119999999996</v>
      </c>
    </row>
    <row r="2169" spans="1:9" x14ac:dyDescent="0.25">
      <c r="A2169">
        <v>2168</v>
      </c>
      <c r="D2169">
        <v>199.525049</v>
      </c>
      <c r="E2169">
        <v>4.7763260000000001</v>
      </c>
    </row>
    <row r="2170" spans="1:9" x14ac:dyDescent="0.25">
      <c r="A2170">
        <v>2169</v>
      </c>
      <c r="B2170">
        <v>205.393259</v>
      </c>
      <c r="C2170">
        <v>6.3716330000000001</v>
      </c>
      <c r="D2170">
        <v>199.523977</v>
      </c>
      <c r="E2170">
        <v>4.7737759999999998</v>
      </c>
    </row>
    <row r="2171" spans="1:9" x14ac:dyDescent="0.25">
      <c r="A2171">
        <v>2170</v>
      </c>
      <c r="B2171">
        <v>205.42550899999998</v>
      </c>
      <c r="C2171">
        <v>6.3270920000000004</v>
      </c>
      <c r="D2171">
        <v>199.71622299999999</v>
      </c>
      <c r="E2171">
        <v>4.7492349999999997</v>
      </c>
    </row>
    <row r="2172" spans="1:9" x14ac:dyDescent="0.25">
      <c r="A2172">
        <v>2171</v>
      </c>
      <c r="B2172">
        <v>205.43933699999999</v>
      </c>
      <c r="C2172">
        <v>6.3376530000000004</v>
      </c>
      <c r="D2172">
        <v>199.46969099999998</v>
      </c>
      <c r="E2172">
        <v>4.8252550000000003</v>
      </c>
    </row>
    <row r="2173" spans="1:9" x14ac:dyDescent="0.25">
      <c r="A2173">
        <v>2172</v>
      </c>
      <c r="B2173">
        <v>205.376936</v>
      </c>
      <c r="C2173">
        <v>6.3251530000000002</v>
      </c>
    </row>
    <row r="2174" spans="1:9" x14ac:dyDescent="0.25">
      <c r="A2174">
        <v>2173</v>
      </c>
      <c r="B2174">
        <v>205.418162</v>
      </c>
      <c r="C2174">
        <v>6.3133670000000004</v>
      </c>
    </row>
    <row r="2175" spans="1:9" x14ac:dyDescent="0.25">
      <c r="A2175">
        <v>2174</v>
      </c>
      <c r="B2175">
        <v>205.41841699999998</v>
      </c>
      <c r="C2175">
        <v>6.3222449999999997</v>
      </c>
    </row>
    <row r="2176" spans="1:9" x14ac:dyDescent="0.25">
      <c r="A2176">
        <v>2175</v>
      </c>
      <c r="B2176">
        <v>205.393259</v>
      </c>
      <c r="C2176">
        <v>6.3716330000000001</v>
      </c>
    </row>
    <row r="2177" spans="1:9" x14ac:dyDescent="0.25">
      <c r="A2177">
        <v>2176</v>
      </c>
      <c r="B2177">
        <v>205.393259</v>
      </c>
      <c r="C2177">
        <v>6.3716330000000001</v>
      </c>
      <c r="F2177">
        <v>206.45316099999999</v>
      </c>
      <c r="G2177">
        <v>7.1745409999999996</v>
      </c>
      <c r="H2177">
        <v>205.67999499999999</v>
      </c>
      <c r="I2177">
        <v>3.41398</v>
      </c>
    </row>
    <row r="2178" spans="1:9" x14ac:dyDescent="0.25">
      <c r="A2178">
        <v>2177</v>
      </c>
      <c r="F2178">
        <v>206.49535599999999</v>
      </c>
      <c r="G2178">
        <v>7.206531</v>
      </c>
      <c r="H2178">
        <v>205.66152799999998</v>
      </c>
      <c r="I2178">
        <v>3.362857</v>
      </c>
    </row>
    <row r="2179" spans="1:9" x14ac:dyDescent="0.25">
      <c r="A2179">
        <v>2178</v>
      </c>
      <c r="F2179">
        <v>206.49361999999999</v>
      </c>
      <c r="G2179">
        <v>7.2104080000000002</v>
      </c>
      <c r="H2179">
        <v>205.64514800000001</v>
      </c>
      <c r="I2179">
        <v>3.3583159999999999</v>
      </c>
    </row>
    <row r="2180" spans="1:9" x14ac:dyDescent="0.25">
      <c r="A2180">
        <v>2179</v>
      </c>
      <c r="F2180">
        <v>206.47866999999999</v>
      </c>
      <c r="G2180">
        <v>7.1972449999999997</v>
      </c>
      <c r="H2180">
        <v>205.599692</v>
      </c>
      <c r="I2180">
        <v>3.324541</v>
      </c>
    </row>
    <row r="2181" spans="1:9" x14ac:dyDescent="0.25">
      <c r="A2181">
        <v>2180</v>
      </c>
      <c r="F2181">
        <v>206.49305899999999</v>
      </c>
      <c r="G2181">
        <v>7.2128059999999996</v>
      </c>
      <c r="H2181">
        <v>205.608721</v>
      </c>
      <c r="I2181">
        <v>3.2959179999999999</v>
      </c>
    </row>
    <row r="2182" spans="1:9" x14ac:dyDescent="0.25">
      <c r="A2182">
        <v>2181</v>
      </c>
      <c r="F2182">
        <v>206.496634</v>
      </c>
      <c r="G2182">
        <v>7.2214280000000004</v>
      </c>
      <c r="H2182">
        <v>205.63969299999999</v>
      </c>
      <c r="I2182">
        <v>3.2891840000000001</v>
      </c>
    </row>
    <row r="2183" spans="1:9" x14ac:dyDescent="0.25">
      <c r="A2183">
        <v>2182</v>
      </c>
      <c r="F2183">
        <v>206.554846</v>
      </c>
      <c r="G2183">
        <v>7.2340309999999999</v>
      </c>
      <c r="H2183">
        <v>205.63494700000001</v>
      </c>
      <c r="I2183">
        <v>3.2975509999999999</v>
      </c>
    </row>
    <row r="2184" spans="1:9" x14ac:dyDescent="0.25">
      <c r="A2184">
        <v>2183</v>
      </c>
      <c r="F2184">
        <v>206.570761</v>
      </c>
      <c r="G2184">
        <v>7.2532139999999998</v>
      </c>
      <c r="H2184">
        <v>205.67999499999999</v>
      </c>
      <c r="I2184">
        <v>3.41398</v>
      </c>
    </row>
    <row r="2185" spans="1:9" x14ac:dyDescent="0.25">
      <c r="A2185">
        <v>2184</v>
      </c>
      <c r="D2185">
        <v>222.66691900000001</v>
      </c>
      <c r="E2185">
        <v>4.6016659999999998</v>
      </c>
      <c r="F2185">
        <v>206.45316099999999</v>
      </c>
      <c r="G2185">
        <v>7.1745409999999996</v>
      </c>
    </row>
    <row r="2186" spans="1:9" x14ac:dyDescent="0.25">
      <c r="A2186">
        <v>2185</v>
      </c>
      <c r="D2186">
        <v>222.65484900000001</v>
      </c>
      <c r="E2186">
        <v>4.5345959999999996</v>
      </c>
    </row>
    <row r="2187" spans="1:9" x14ac:dyDescent="0.25">
      <c r="A2187">
        <v>2186</v>
      </c>
      <c r="D2187">
        <v>222.70232300000001</v>
      </c>
      <c r="E2187">
        <v>4.5463129999999996</v>
      </c>
    </row>
    <row r="2188" spans="1:9" x14ac:dyDescent="0.25">
      <c r="A2188">
        <v>2187</v>
      </c>
      <c r="D2188">
        <v>222.647525</v>
      </c>
      <c r="E2188">
        <v>4.5571719999999996</v>
      </c>
    </row>
    <row r="2189" spans="1:9" x14ac:dyDescent="0.25">
      <c r="A2189">
        <v>2188</v>
      </c>
      <c r="D2189">
        <v>222.63565600000001</v>
      </c>
      <c r="E2189">
        <v>4.5785859999999996</v>
      </c>
    </row>
    <row r="2190" spans="1:9" x14ac:dyDescent="0.25">
      <c r="A2190">
        <v>2189</v>
      </c>
      <c r="D2190">
        <v>222.665807</v>
      </c>
      <c r="E2190">
        <v>4.5743429999999998</v>
      </c>
    </row>
    <row r="2191" spans="1:9" x14ac:dyDescent="0.25">
      <c r="A2191">
        <v>2190</v>
      </c>
      <c r="B2191">
        <v>228.63904099999999</v>
      </c>
      <c r="C2191">
        <v>6.3772219999999997</v>
      </c>
      <c r="D2191">
        <v>222.673181</v>
      </c>
      <c r="E2191">
        <v>4.5759590000000001</v>
      </c>
    </row>
    <row r="2192" spans="1:9" x14ac:dyDescent="0.25">
      <c r="A2192">
        <v>2191</v>
      </c>
      <c r="B2192">
        <v>228.648787</v>
      </c>
      <c r="C2192">
        <v>6.3377270000000001</v>
      </c>
      <c r="D2192">
        <v>222.66691900000001</v>
      </c>
      <c r="E2192">
        <v>4.6016659999999998</v>
      </c>
    </row>
    <row r="2193" spans="1:9" x14ac:dyDescent="0.25">
      <c r="A2193">
        <v>2192</v>
      </c>
      <c r="B2193">
        <v>228.65121099999999</v>
      </c>
      <c r="C2193">
        <v>6.3381309999999997</v>
      </c>
    </row>
    <row r="2194" spans="1:9" x14ac:dyDescent="0.25">
      <c r="A2194">
        <v>2193</v>
      </c>
      <c r="B2194">
        <v>228.634242</v>
      </c>
      <c r="C2194">
        <v>6.3266159999999996</v>
      </c>
    </row>
    <row r="2195" spans="1:9" x14ac:dyDescent="0.25">
      <c r="A2195">
        <v>2194</v>
      </c>
      <c r="B2195">
        <v>228.63909000000001</v>
      </c>
      <c r="C2195">
        <v>6.3630810000000002</v>
      </c>
    </row>
    <row r="2196" spans="1:9" x14ac:dyDescent="0.25">
      <c r="A2196">
        <v>2195</v>
      </c>
      <c r="B2196">
        <v>228.68747400000001</v>
      </c>
      <c r="C2196">
        <v>6.3023230000000003</v>
      </c>
    </row>
    <row r="2197" spans="1:9" x14ac:dyDescent="0.25">
      <c r="A2197">
        <v>2196</v>
      </c>
      <c r="B2197">
        <v>228.63904099999999</v>
      </c>
      <c r="C2197">
        <v>6.3772219999999997</v>
      </c>
    </row>
    <row r="2198" spans="1:9" x14ac:dyDescent="0.25">
      <c r="A2198">
        <v>2197</v>
      </c>
      <c r="B2198">
        <v>228.63904099999999</v>
      </c>
      <c r="C2198">
        <v>6.3772219999999997</v>
      </c>
    </row>
    <row r="2199" spans="1:9" x14ac:dyDescent="0.25">
      <c r="A2199">
        <v>2198</v>
      </c>
    </row>
    <row r="2200" spans="1:9" x14ac:dyDescent="0.25">
      <c r="A2200">
        <v>2199</v>
      </c>
      <c r="F2200">
        <v>230.806262</v>
      </c>
      <c r="G2200">
        <v>7.9446459999999997</v>
      </c>
      <c r="H2200">
        <v>229.72474500000001</v>
      </c>
      <c r="I2200">
        <v>4.0244949999999999</v>
      </c>
    </row>
    <row r="2201" spans="1:9" x14ac:dyDescent="0.25">
      <c r="A2201">
        <v>2200</v>
      </c>
      <c r="F2201">
        <v>230.83656400000001</v>
      </c>
      <c r="G2201">
        <v>7.9555550000000004</v>
      </c>
      <c r="H2201">
        <v>229.79813100000001</v>
      </c>
      <c r="I2201">
        <v>4.0157069999999999</v>
      </c>
    </row>
    <row r="2202" spans="1:9" x14ac:dyDescent="0.25">
      <c r="A2202">
        <v>2201</v>
      </c>
      <c r="F2202">
        <v>230.80479700000001</v>
      </c>
      <c r="G2202">
        <v>7.9590399999999999</v>
      </c>
      <c r="H2202">
        <v>229.77646300000001</v>
      </c>
      <c r="I2202">
        <v>3.9642930000000001</v>
      </c>
    </row>
    <row r="2203" spans="1:9" x14ac:dyDescent="0.25">
      <c r="A2203">
        <v>2202</v>
      </c>
      <c r="F2203">
        <v>230.80383699999999</v>
      </c>
      <c r="G2203">
        <v>7.9707569999999999</v>
      </c>
      <c r="H2203">
        <v>229.78848500000001</v>
      </c>
      <c r="I2203">
        <v>4.002929</v>
      </c>
    </row>
    <row r="2204" spans="1:9" x14ac:dyDescent="0.25">
      <c r="A2204">
        <v>2203</v>
      </c>
      <c r="F2204">
        <v>230.83919</v>
      </c>
      <c r="G2204">
        <v>7.9641909999999996</v>
      </c>
      <c r="H2204">
        <v>229.72798</v>
      </c>
      <c r="I2204">
        <v>4.0079799999999999</v>
      </c>
    </row>
    <row r="2205" spans="1:9" x14ac:dyDescent="0.25">
      <c r="A2205">
        <v>2204</v>
      </c>
      <c r="F2205">
        <v>230.83373699999999</v>
      </c>
      <c r="G2205">
        <v>7.9945449999999996</v>
      </c>
      <c r="H2205">
        <v>229.71267599999999</v>
      </c>
      <c r="I2205">
        <v>3.9982319999999998</v>
      </c>
    </row>
    <row r="2206" spans="1:9" x14ac:dyDescent="0.25">
      <c r="A2206">
        <v>2205</v>
      </c>
      <c r="D2206">
        <v>247.27540099999999</v>
      </c>
      <c r="E2206">
        <v>5.0813129999999997</v>
      </c>
      <c r="F2206">
        <v>230.800049</v>
      </c>
      <c r="G2206">
        <v>8.0717169999999996</v>
      </c>
      <c r="H2206">
        <v>229.75752499999999</v>
      </c>
      <c r="I2206">
        <v>3.9707569999999999</v>
      </c>
    </row>
    <row r="2207" spans="1:9" x14ac:dyDescent="0.25">
      <c r="A2207">
        <v>2206</v>
      </c>
      <c r="D2207">
        <v>247.24736999999999</v>
      </c>
      <c r="E2207">
        <v>5.0441409999999998</v>
      </c>
      <c r="F2207">
        <v>230.77848299999999</v>
      </c>
      <c r="G2207">
        <v>8.0328280000000003</v>
      </c>
      <c r="H2207">
        <v>229.72474500000001</v>
      </c>
      <c r="I2207">
        <v>4.0244949999999999</v>
      </c>
    </row>
    <row r="2208" spans="1:9" x14ac:dyDescent="0.25">
      <c r="A2208">
        <v>2207</v>
      </c>
      <c r="D2208">
        <v>247.178786</v>
      </c>
      <c r="E2208">
        <v>5.0178789999999998</v>
      </c>
      <c r="F2208">
        <v>230.806262</v>
      </c>
      <c r="G2208">
        <v>7.9446459999999997</v>
      </c>
    </row>
    <row r="2209" spans="1:9" x14ac:dyDescent="0.25">
      <c r="A2209">
        <v>2208</v>
      </c>
      <c r="D2209">
        <v>247.16464500000001</v>
      </c>
      <c r="E2209">
        <v>5.0169699999999997</v>
      </c>
    </row>
    <row r="2210" spans="1:9" x14ac:dyDescent="0.25">
      <c r="A2210">
        <v>2209</v>
      </c>
      <c r="D2210">
        <v>247.16636199999999</v>
      </c>
      <c r="E2210">
        <v>5.0120709999999997</v>
      </c>
    </row>
    <row r="2211" spans="1:9" x14ac:dyDescent="0.25">
      <c r="A2211">
        <v>2210</v>
      </c>
      <c r="D2211">
        <v>247.18838399999999</v>
      </c>
      <c r="E2211">
        <v>5.0123230000000003</v>
      </c>
    </row>
    <row r="2212" spans="1:9" x14ac:dyDescent="0.25">
      <c r="A2212">
        <v>2211</v>
      </c>
      <c r="D2212">
        <v>247.19585699999999</v>
      </c>
      <c r="E2212">
        <v>5.0066660000000001</v>
      </c>
    </row>
    <row r="2213" spans="1:9" x14ac:dyDescent="0.25">
      <c r="A2213">
        <v>2212</v>
      </c>
      <c r="B2213">
        <v>253.84878399999999</v>
      </c>
      <c r="C2213">
        <v>6.6858079999999998</v>
      </c>
      <c r="D2213">
        <v>247.20302799999999</v>
      </c>
      <c r="E2213">
        <v>5.0122720000000003</v>
      </c>
    </row>
    <row r="2214" spans="1:9" x14ac:dyDescent="0.25">
      <c r="A2214">
        <v>2213</v>
      </c>
      <c r="B2214">
        <v>253.86186900000001</v>
      </c>
      <c r="C2214">
        <v>6.6622219999999999</v>
      </c>
      <c r="D2214">
        <v>247.28484599999999</v>
      </c>
      <c r="E2214">
        <v>5.0095450000000001</v>
      </c>
    </row>
    <row r="2215" spans="1:9" x14ac:dyDescent="0.25">
      <c r="A2215">
        <v>2214</v>
      </c>
      <c r="B2215">
        <v>253.866713</v>
      </c>
      <c r="C2215">
        <v>6.6628280000000002</v>
      </c>
      <c r="D2215">
        <v>247.27540099999999</v>
      </c>
      <c r="E2215">
        <v>5.0813129999999997</v>
      </c>
    </row>
    <row r="2216" spans="1:9" x14ac:dyDescent="0.25">
      <c r="A2216">
        <v>2215</v>
      </c>
      <c r="B2216">
        <v>253.83883900000001</v>
      </c>
      <c r="C2216">
        <v>6.6434340000000001</v>
      </c>
      <c r="D2216">
        <v>247.27540099999999</v>
      </c>
      <c r="E2216">
        <v>5.0813129999999997</v>
      </c>
    </row>
    <row r="2217" spans="1:9" x14ac:dyDescent="0.25">
      <c r="A2217">
        <v>2216</v>
      </c>
      <c r="B2217">
        <v>253.823634</v>
      </c>
      <c r="C2217">
        <v>6.6501010000000003</v>
      </c>
    </row>
    <row r="2218" spans="1:9" x14ac:dyDescent="0.25">
      <c r="A2218">
        <v>2217</v>
      </c>
      <c r="B2218">
        <v>253.81070599999998</v>
      </c>
      <c r="C2218">
        <v>6.6592929999999999</v>
      </c>
    </row>
    <row r="2219" spans="1:9" x14ac:dyDescent="0.25">
      <c r="A2219">
        <v>2218</v>
      </c>
      <c r="B2219">
        <v>253.80419000000001</v>
      </c>
      <c r="C2219">
        <v>6.6896459999999998</v>
      </c>
    </row>
    <row r="2220" spans="1:9" x14ac:dyDescent="0.25">
      <c r="A2220">
        <v>2219</v>
      </c>
      <c r="B2220">
        <v>253.85898800000001</v>
      </c>
      <c r="C2220">
        <v>6.672879</v>
      </c>
    </row>
    <row r="2221" spans="1:9" x14ac:dyDescent="0.25">
      <c r="A2221">
        <v>2220</v>
      </c>
      <c r="B2221">
        <v>253.92439100000001</v>
      </c>
      <c r="C2221">
        <v>6.6516669999999998</v>
      </c>
    </row>
    <row r="2222" spans="1:9" x14ac:dyDescent="0.25">
      <c r="A2222">
        <v>2221</v>
      </c>
      <c r="B2222">
        <v>253.90494799999999</v>
      </c>
      <c r="C2222">
        <v>6.6588380000000003</v>
      </c>
      <c r="H2222">
        <v>252.94838199999998</v>
      </c>
      <c r="I2222">
        <v>3.7381820000000001</v>
      </c>
    </row>
    <row r="2223" spans="1:9" x14ac:dyDescent="0.25">
      <c r="A2223">
        <v>2222</v>
      </c>
      <c r="B2223">
        <v>253.84878399999999</v>
      </c>
      <c r="C2223">
        <v>6.6858079999999998</v>
      </c>
      <c r="H2223">
        <v>252.95964699999999</v>
      </c>
      <c r="I2223">
        <v>3.8873739999999999</v>
      </c>
    </row>
    <row r="2224" spans="1:9" x14ac:dyDescent="0.25">
      <c r="A2224">
        <v>2223</v>
      </c>
      <c r="F2224">
        <v>255.05575400000001</v>
      </c>
      <c r="G2224">
        <v>7.8014140000000003</v>
      </c>
      <c r="H2224">
        <v>253.004897</v>
      </c>
      <c r="I2224">
        <v>3.8614139999999999</v>
      </c>
    </row>
    <row r="2225" spans="1:11" x14ac:dyDescent="0.25">
      <c r="A2225">
        <v>2224</v>
      </c>
      <c r="F2225">
        <v>255.03726799999998</v>
      </c>
      <c r="G2225">
        <v>7.8532320000000002</v>
      </c>
      <c r="H2225">
        <v>253.006159</v>
      </c>
      <c r="I2225">
        <v>3.866212</v>
      </c>
    </row>
    <row r="2226" spans="1:11" x14ac:dyDescent="0.25">
      <c r="A2226">
        <v>2225</v>
      </c>
      <c r="F2226">
        <v>255.07555600000001</v>
      </c>
      <c r="G2226">
        <v>7.8505050000000001</v>
      </c>
      <c r="H2226">
        <v>252.99701899999999</v>
      </c>
      <c r="I2226">
        <v>3.85</v>
      </c>
    </row>
    <row r="2227" spans="1:11" x14ac:dyDescent="0.25">
      <c r="A2227">
        <v>2226</v>
      </c>
      <c r="F2227">
        <v>255.111617</v>
      </c>
      <c r="G2227">
        <v>7.8240400000000001</v>
      </c>
      <c r="H2227">
        <v>253.00060500000001</v>
      </c>
      <c r="I2227">
        <v>3.8507069999999999</v>
      </c>
    </row>
    <row r="2228" spans="1:11" x14ac:dyDescent="0.25">
      <c r="A2228">
        <v>2227</v>
      </c>
      <c r="D2228">
        <v>267.52343200000001</v>
      </c>
      <c r="E2228">
        <v>4.7326769999999998</v>
      </c>
      <c r="F2228">
        <v>255.134997</v>
      </c>
      <c r="G2228">
        <v>7.859394</v>
      </c>
      <c r="H2228">
        <v>253.019442</v>
      </c>
      <c r="I2228">
        <v>3.8773230000000001</v>
      </c>
    </row>
    <row r="2229" spans="1:11" x14ac:dyDescent="0.25">
      <c r="A2229">
        <v>2228</v>
      </c>
      <c r="D2229">
        <v>267.51808</v>
      </c>
      <c r="E2229">
        <v>4.7322730000000002</v>
      </c>
      <c r="F2229">
        <v>255.09050199999999</v>
      </c>
      <c r="G2229">
        <v>7.8699490000000001</v>
      </c>
      <c r="H2229">
        <v>253.066058</v>
      </c>
      <c r="I2229">
        <v>3.8535349999999999</v>
      </c>
    </row>
    <row r="2230" spans="1:11" x14ac:dyDescent="0.25">
      <c r="A2230">
        <v>2229</v>
      </c>
      <c r="D2230">
        <v>267.54732000000001</v>
      </c>
      <c r="E2230">
        <v>4.7218689999999999</v>
      </c>
      <c r="F2230">
        <v>255.103633</v>
      </c>
      <c r="G2230">
        <v>7.8761109999999999</v>
      </c>
      <c r="H2230">
        <v>253.07024999999999</v>
      </c>
      <c r="I2230">
        <v>3.8688380000000002</v>
      </c>
    </row>
    <row r="2231" spans="1:11" x14ac:dyDescent="0.25">
      <c r="A2231">
        <v>2230</v>
      </c>
      <c r="D2231">
        <v>267.44949200000002</v>
      </c>
      <c r="E2231">
        <v>4.7151509999999996</v>
      </c>
      <c r="F2231">
        <v>255.12212199999999</v>
      </c>
      <c r="G2231">
        <v>7.8801009999999998</v>
      </c>
      <c r="H2231">
        <v>252.95964699999999</v>
      </c>
      <c r="I2231">
        <v>3.8873739999999999</v>
      </c>
    </row>
    <row r="2232" spans="1:11" x14ac:dyDescent="0.25">
      <c r="A2232">
        <v>2231</v>
      </c>
      <c r="D2232">
        <v>267.54600800000003</v>
      </c>
      <c r="E2232">
        <v>4.7316159999999998</v>
      </c>
      <c r="F2232">
        <v>255.123332</v>
      </c>
      <c r="G2232">
        <v>7.8786870000000002</v>
      </c>
    </row>
    <row r="2233" spans="1:11" x14ac:dyDescent="0.25">
      <c r="A2233">
        <v>2232</v>
      </c>
      <c r="D2233">
        <v>267.51918999999998</v>
      </c>
      <c r="E2233">
        <v>4.6927269999999996</v>
      </c>
      <c r="F2233">
        <v>255.139544</v>
      </c>
      <c r="G2233">
        <v>7.8590910000000003</v>
      </c>
    </row>
    <row r="2234" spans="1:11" x14ac:dyDescent="0.25">
      <c r="A2234">
        <v>2233</v>
      </c>
      <c r="D2234">
        <v>267.50176499999998</v>
      </c>
      <c r="E2234">
        <v>4.7235860000000001</v>
      </c>
      <c r="F2234">
        <v>255.13337999999999</v>
      </c>
      <c r="G2234">
        <v>7.8724239999999996</v>
      </c>
    </row>
    <row r="2235" spans="1:11" x14ac:dyDescent="0.25">
      <c r="A2235">
        <v>2234</v>
      </c>
      <c r="D2235">
        <v>267.53166099999999</v>
      </c>
      <c r="E2235">
        <v>4.7338389999999997</v>
      </c>
      <c r="F2235">
        <v>255.05575400000001</v>
      </c>
      <c r="G2235">
        <v>7.8014140000000003</v>
      </c>
    </row>
    <row r="2236" spans="1:11" x14ac:dyDescent="0.25">
      <c r="A2236">
        <v>2235</v>
      </c>
      <c r="D2236">
        <v>267.51752299999998</v>
      </c>
      <c r="E2236">
        <v>4.6839899999999997</v>
      </c>
      <c r="F2236">
        <v>255.05575400000001</v>
      </c>
      <c r="G2236">
        <v>7.8014140000000003</v>
      </c>
    </row>
    <row r="2237" spans="1:11" x14ac:dyDescent="0.25">
      <c r="A2237">
        <v>2236</v>
      </c>
      <c r="D2237">
        <v>267.54610700000001</v>
      </c>
      <c r="E2237">
        <v>4.6860099999999996</v>
      </c>
    </row>
    <row r="2238" spans="1:11" x14ac:dyDescent="0.25">
      <c r="A2238">
        <v>2237</v>
      </c>
      <c r="B2238">
        <v>272.345553</v>
      </c>
      <c r="C2238">
        <v>6.5348480000000002</v>
      </c>
      <c r="D2238">
        <v>267.52343200000001</v>
      </c>
      <c r="E2238">
        <v>4.7326769999999998</v>
      </c>
      <c r="J2238">
        <v>235.72823199999999</v>
      </c>
      <c r="K2238">
        <v>13.26707</v>
      </c>
    </row>
    <row r="2239" spans="1:11" x14ac:dyDescent="0.25">
      <c r="A2239">
        <v>2238</v>
      </c>
    </row>
    <row r="2240" spans="1:1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1" x14ac:dyDescent="0.25">
      <c r="A2257">
        <v>2256</v>
      </c>
    </row>
    <row r="2258" spans="1:11" x14ac:dyDescent="0.25">
      <c r="A2258">
        <v>2257</v>
      </c>
    </row>
    <row r="2259" spans="1:11" x14ac:dyDescent="0.25">
      <c r="A2259">
        <v>2258</v>
      </c>
    </row>
    <row r="2260" spans="1:11" x14ac:dyDescent="0.25">
      <c r="A2260">
        <v>2259</v>
      </c>
    </row>
    <row r="2261" spans="1:11" x14ac:dyDescent="0.25">
      <c r="A2261">
        <v>2260</v>
      </c>
    </row>
    <row r="2262" spans="1:11" x14ac:dyDescent="0.25">
      <c r="A2262">
        <v>2261</v>
      </c>
    </row>
    <row r="2263" spans="1:11" x14ac:dyDescent="0.25">
      <c r="A2263">
        <v>2262</v>
      </c>
    </row>
    <row r="2264" spans="1:11" x14ac:dyDescent="0.25">
      <c r="A2264">
        <v>2263</v>
      </c>
    </row>
    <row r="2265" spans="1:11" x14ac:dyDescent="0.25">
      <c r="A2265">
        <v>2264</v>
      </c>
    </row>
    <row r="2266" spans="1:11" x14ac:dyDescent="0.25">
      <c r="A2266">
        <v>2265</v>
      </c>
    </row>
    <row r="2267" spans="1:11" x14ac:dyDescent="0.25">
      <c r="A2267">
        <v>2266</v>
      </c>
    </row>
    <row r="2268" spans="1:11" x14ac:dyDescent="0.25">
      <c r="A2268">
        <v>2267</v>
      </c>
    </row>
    <row r="2269" spans="1:11" x14ac:dyDescent="0.25">
      <c r="A2269">
        <v>2268</v>
      </c>
    </row>
    <row r="2270" spans="1:11" x14ac:dyDescent="0.25">
      <c r="A2270">
        <v>2269</v>
      </c>
    </row>
    <row r="2271" spans="1:11" x14ac:dyDescent="0.25">
      <c r="A2271">
        <v>2270</v>
      </c>
    </row>
    <row r="2272" spans="1:11" x14ac:dyDescent="0.25">
      <c r="A2272">
        <v>2271</v>
      </c>
      <c r="J2272">
        <v>39.081367000000007</v>
      </c>
      <c r="K2272">
        <v>13.629823999999999</v>
      </c>
    </row>
    <row r="2273" spans="1:7" x14ac:dyDescent="0.25">
      <c r="A2273">
        <v>2272</v>
      </c>
      <c r="B2273">
        <v>31.024395000000013</v>
      </c>
      <c r="C2273">
        <v>7.0759230000000004</v>
      </c>
    </row>
    <row r="2274" spans="1:7" x14ac:dyDescent="0.25">
      <c r="A2274">
        <v>2273</v>
      </c>
      <c r="B2274">
        <v>31.031341000000012</v>
      </c>
      <c r="C2274">
        <v>7.0735029999999997</v>
      </c>
    </row>
    <row r="2275" spans="1:7" x14ac:dyDescent="0.25">
      <c r="A2275">
        <v>2274</v>
      </c>
      <c r="B2275">
        <v>31.068762000000007</v>
      </c>
      <c r="C2275">
        <v>7.0646089999999999</v>
      </c>
    </row>
    <row r="2276" spans="1:7" x14ac:dyDescent="0.25">
      <c r="A2276">
        <v>2275</v>
      </c>
      <c r="B2276">
        <v>31.02597200000001</v>
      </c>
      <c r="C2276">
        <v>7.0196639999999997</v>
      </c>
    </row>
    <row r="2277" spans="1:7" x14ac:dyDescent="0.25">
      <c r="A2277">
        <v>2276</v>
      </c>
      <c r="B2277">
        <v>30.999868000000006</v>
      </c>
      <c r="C2277">
        <v>7.0198219999999996</v>
      </c>
    </row>
    <row r="2278" spans="1:7" x14ac:dyDescent="0.25">
      <c r="A2278">
        <v>2277</v>
      </c>
      <c r="B2278">
        <v>31.002817000000007</v>
      </c>
      <c r="C2278">
        <v>7.0162430000000002</v>
      </c>
    </row>
    <row r="2279" spans="1:7" x14ac:dyDescent="0.25">
      <c r="A2279">
        <v>2278</v>
      </c>
      <c r="B2279">
        <v>30.994081000000008</v>
      </c>
      <c r="C2279">
        <v>6.9974550000000004</v>
      </c>
    </row>
    <row r="2280" spans="1:7" x14ac:dyDescent="0.25">
      <c r="A2280">
        <v>2279</v>
      </c>
      <c r="B2280">
        <v>30.999185000000011</v>
      </c>
      <c r="C2280">
        <v>7.0279790000000002</v>
      </c>
    </row>
    <row r="2281" spans="1:7" x14ac:dyDescent="0.25">
      <c r="A2281">
        <v>2280</v>
      </c>
      <c r="B2281">
        <v>30.998871000000008</v>
      </c>
      <c r="C2281">
        <v>7.028505</v>
      </c>
    </row>
    <row r="2282" spans="1:7" x14ac:dyDescent="0.25">
      <c r="A2282">
        <v>2281</v>
      </c>
      <c r="B2282">
        <v>31.076498000000008</v>
      </c>
      <c r="C2282">
        <v>7.04061</v>
      </c>
    </row>
    <row r="2283" spans="1:7" x14ac:dyDescent="0.25">
      <c r="A2283">
        <v>2282</v>
      </c>
      <c r="B2283">
        <v>31.047657000000008</v>
      </c>
      <c r="C2283">
        <v>7.0498729999999998</v>
      </c>
    </row>
    <row r="2284" spans="1:7" x14ac:dyDescent="0.25">
      <c r="A2284">
        <v>2283</v>
      </c>
      <c r="B2284">
        <v>30.989975000000008</v>
      </c>
      <c r="C2284">
        <v>7.0859759999999996</v>
      </c>
    </row>
    <row r="2285" spans="1:7" x14ac:dyDescent="0.25">
      <c r="A2285">
        <v>2284</v>
      </c>
      <c r="B2285">
        <v>31.024395000000013</v>
      </c>
      <c r="C2285">
        <v>7.0759230000000004</v>
      </c>
      <c r="D2285">
        <v>39.448505000000011</v>
      </c>
      <c r="E2285">
        <v>5.7517870000000002</v>
      </c>
    </row>
    <row r="2286" spans="1:7" x14ac:dyDescent="0.25">
      <c r="A2286">
        <v>2285</v>
      </c>
      <c r="B2286">
        <v>31.024395000000013</v>
      </c>
      <c r="C2286">
        <v>7.0759230000000004</v>
      </c>
      <c r="D2286">
        <v>39.50760600000001</v>
      </c>
      <c r="E2286">
        <v>5.7478920000000002</v>
      </c>
    </row>
    <row r="2287" spans="1:7" x14ac:dyDescent="0.25">
      <c r="A2287">
        <v>2286</v>
      </c>
      <c r="D2287">
        <v>39.476875000000007</v>
      </c>
      <c r="E2287">
        <v>5.7304199999999996</v>
      </c>
    </row>
    <row r="2288" spans="1:7" x14ac:dyDescent="0.25">
      <c r="A2288">
        <v>2287</v>
      </c>
      <c r="D2288">
        <v>39.491924000000012</v>
      </c>
      <c r="E2288">
        <v>5.7241039999999996</v>
      </c>
      <c r="F2288">
        <v>31.642677000000006</v>
      </c>
      <c r="G2288">
        <v>7.4691650000000003</v>
      </c>
    </row>
    <row r="2289" spans="1:9" x14ac:dyDescent="0.25">
      <c r="A2289">
        <v>2288</v>
      </c>
      <c r="D2289">
        <v>39.492714000000007</v>
      </c>
      <c r="E2289">
        <v>5.7523660000000003</v>
      </c>
      <c r="F2289">
        <v>31.718303000000006</v>
      </c>
      <c r="G2289">
        <v>7.4496929999999999</v>
      </c>
    </row>
    <row r="2290" spans="1:9" x14ac:dyDescent="0.25">
      <c r="A2290">
        <v>2289</v>
      </c>
      <c r="D2290">
        <v>39.494976000000008</v>
      </c>
      <c r="E2290">
        <v>5.769628</v>
      </c>
      <c r="F2290">
        <v>31.659990000000008</v>
      </c>
      <c r="G2290">
        <v>7.4634289999999996</v>
      </c>
    </row>
    <row r="2291" spans="1:9" x14ac:dyDescent="0.25">
      <c r="A2291">
        <v>2290</v>
      </c>
      <c r="D2291">
        <v>39.477558000000009</v>
      </c>
      <c r="E2291">
        <v>5.7614700000000001</v>
      </c>
      <c r="F2291">
        <v>31.680200000000013</v>
      </c>
      <c r="G2291">
        <v>7.4647969999999999</v>
      </c>
    </row>
    <row r="2292" spans="1:9" x14ac:dyDescent="0.25">
      <c r="A2292">
        <v>2291</v>
      </c>
      <c r="D2292">
        <v>39.526188000000012</v>
      </c>
      <c r="E2292">
        <v>5.7732060000000001</v>
      </c>
      <c r="F2292">
        <v>31.675148000000007</v>
      </c>
      <c r="G2292">
        <v>7.4848480000000004</v>
      </c>
    </row>
    <row r="2293" spans="1:9" x14ac:dyDescent="0.25">
      <c r="A2293">
        <v>2292</v>
      </c>
      <c r="D2293">
        <v>39.54197700000001</v>
      </c>
      <c r="E2293">
        <v>5.7582599999999999</v>
      </c>
      <c r="F2293">
        <v>31.686357000000008</v>
      </c>
      <c r="G2293">
        <v>7.4796909999999999</v>
      </c>
    </row>
    <row r="2294" spans="1:9" x14ac:dyDescent="0.25">
      <c r="A2294">
        <v>2293</v>
      </c>
      <c r="D2294">
        <v>39.548816000000009</v>
      </c>
      <c r="E2294">
        <v>5.7342620000000002</v>
      </c>
      <c r="F2294">
        <v>31.692358000000013</v>
      </c>
      <c r="G2294">
        <v>7.4894800000000004</v>
      </c>
    </row>
    <row r="2295" spans="1:9" x14ac:dyDescent="0.25">
      <c r="A2295">
        <v>2294</v>
      </c>
      <c r="D2295">
        <v>39.610130000000012</v>
      </c>
      <c r="E2295">
        <v>5.7458929999999997</v>
      </c>
      <c r="F2295">
        <v>31.722093000000008</v>
      </c>
      <c r="G2295">
        <v>7.5415830000000001</v>
      </c>
    </row>
    <row r="2296" spans="1:9" x14ac:dyDescent="0.25">
      <c r="A2296">
        <v>2295</v>
      </c>
      <c r="D2296">
        <v>39.448505000000011</v>
      </c>
      <c r="E2296">
        <v>5.7517870000000002</v>
      </c>
      <c r="F2296">
        <v>31.727197000000011</v>
      </c>
      <c r="G2296">
        <v>7.5662130000000003</v>
      </c>
    </row>
    <row r="2297" spans="1:9" x14ac:dyDescent="0.25">
      <c r="A2297">
        <v>2296</v>
      </c>
      <c r="D2297">
        <v>39.448505000000011</v>
      </c>
      <c r="E2297">
        <v>5.7517870000000002</v>
      </c>
      <c r="F2297">
        <v>31.691885000000013</v>
      </c>
      <c r="G2297">
        <v>7.5548450000000003</v>
      </c>
    </row>
    <row r="2298" spans="1:9" x14ac:dyDescent="0.25">
      <c r="A2298">
        <v>2297</v>
      </c>
      <c r="F2298">
        <v>31.642677000000006</v>
      </c>
      <c r="G2298">
        <v>7.4691650000000003</v>
      </c>
    </row>
    <row r="2299" spans="1:9" x14ac:dyDescent="0.25">
      <c r="A2299">
        <v>2298</v>
      </c>
      <c r="F2299">
        <v>31.642677000000006</v>
      </c>
      <c r="G2299">
        <v>7.4691650000000003</v>
      </c>
    </row>
    <row r="2300" spans="1:9" x14ac:dyDescent="0.25">
      <c r="A2300">
        <v>2299</v>
      </c>
      <c r="B2300">
        <v>51.670879000000006</v>
      </c>
      <c r="C2300">
        <v>7.2988590000000002</v>
      </c>
      <c r="H2300">
        <v>40.302196000000009</v>
      </c>
      <c r="I2300">
        <v>5.3539139999999996</v>
      </c>
    </row>
    <row r="2301" spans="1:9" x14ac:dyDescent="0.25">
      <c r="A2301">
        <v>2300</v>
      </c>
      <c r="B2301">
        <v>51.663936000000007</v>
      </c>
      <c r="C2301">
        <v>7.296964</v>
      </c>
      <c r="H2301">
        <v>40.347721000000007</v>
      </c>
      <c r="I2301">
        <v>5.2708130000000004</v>
      </c>
    </row>
    <row r="2302" spans="1:9" x14ac:dyDescent="0.25">
      <c r="A2302">
        <v>2301</v>
      </c>
      <c r="B2302">
        <v>51.668041000000009</v>
      </c>
      <c r="C2302">
        <v>7.282438</v>
      </c>
      <c r="H2302">
        <v>40.344456000000008</v>
      </c>
      <c r="I2302">
        <v>5.3162320000000003</v>
      </c>
    </row>
    <row r="2303" spans="1:9" x14ac:dyDescent="0.25">
      <c r="A2303">
        <v>2302</v>
      </c>
      <c r="B2303">
        <v>51.668670000000006</v>
      </c>
      <c r="C2303">
        <v>7.2831229999999998</v>
      </c>
      <c r="H2303">
        <v>40.422451000000009</v>
      </c>
      <c r="I2303">
        <v>5.2956009999999996</v>
      </c>
    </row>
    <row r="2304" spans="1:9" x14ac:dyDescent="0.25">
      <c r="A2304">
        <v>2303</v>
      </c>
      <c r="B2304">
        <v>51.645778000000007</v>
      </c>
      <c r="C2304">
        <v>7.2912280000000003</v>
      </c>
      <c r="H2304">
        <v>40.43745400000001</v>
      </c>
      <c r="I2304">
        <v>5.2751289999999997</v>
      </c>
    </row>
    <row r="2305" spans="1:9" x14ac:dyDescent="0.25">
      <c r="A2305">
        <v>2304</v>
      </c>
      <c r="B2305">
        <v>51.643566000000007</v>
      </c>
      <c r="C2305">
        <v>7.2611239999999997</v>
      </c>
      <c r="H2305">
        <v>40.450348000000012</v>
      </c>
      <c r="I2305">
        <v>5.2801809999999998</v>
      </c>
    </row>
    <row r="2306" spans="1:9" x14ac:dyDescent="0.25">
      <c r="A2306">
        <v>2305</v>
      </c>
      <c r="B2306">
        <v>51.66682800000001</v>
      </c>
      <c r="C2306">
        <v>7.2602820000000001</v>
      </c>
      <c r="H2306">
        <v>40.37855900000001</v>
      </c>
      <c r="I2306">
        <v>5.2683929999999997</v>
      </c>
    </row>
    <row r="2307" spans="1:9" x14ac:dyDescent="0.25">
      <c r="A2307">
        <v>2306</v>
      </c>
      <c r="B2307">
        <v>51.691250000000011</v>
      </c>
      <c r="C2307">
        <v>7.2651770000000004</v>
      </c>
      <c r="H2307">
        <v>40.328037000000009</v>
      </c>
      <c r="I2307">
        <v>5.265498</v>
      </c>
    </row>
    <row r="2308" spans="1:9" x14ac:dyDescent="0.25">
      <c r="A2308">
        <v>2307</v>
      </c>
      <c r="B2308">
        <v>51.691513000000008</v>
      </c>
      <c r="C2308">
        <v>7.296964</v>
      </c>
      <c r="H2308">
        <v>40.302196000000009</v>
      </c>
      <c r="I2308">
        <v>5.3539139999999996</v>
      </c>
    </row>
    <row r="2309" spans="1:9" x14ac:dyDescent="0.25">
      <c r="A2309">
        <v>2308</v>
      </c>
      <c r="B2309">
        <v>51.710510000000006</v>
      </c>
      <c r="C2309">
        <v>7.2741239999999996</v>
      </c>
      <c r="H2309">
        <v>40.302196000000009</v>
      </c>
      <c r="I2309">
        <v>5.3539139999999996</v>
      </c>
    </row>
    <row r="2310" spans="1:9" x14ac:dyDescent="0.25">
      <c r="A2310">
        <v>2309</v>
      </c>
      <c r="B2310">
        <v>51.683616000000008</v>
      </c>
      <c r="C2310">
        <v>7.2734389999999998</v>
      </c>
    </row>
    <row r="2311" spans="1:9" x14ac:dyDescent="0.25">
      <c r="A2311">
        <v>2310</v>
      </c>
      <c r="B2311">
        <v>51.670879000000006</v>
      </c>
      <c r="C2311">
        <v>7.2988590000000002</v>
      </c>
    </row>
    <row r="2312" spans="1:9" x14ac:dyDescent="0.25">
      <c r="A2312">
        <v>2311</v>
      </c>
      <c r="B2312">
        <v>51.670879000000006</v>
      </c>
      <c r="C2312">
        <v>7.2988590000000002</v>
      </c>
    </row>
    <row r="2313" spans="1:9" x14ac:dyDescent="0.25">
      <c r="A2313">
        <v>2312</v>
      </c>
      <c r="D2313">
        <v>61.015785000000008</v>
      </c>
      <c r="E2313">
        <v>5.9789320000000004</v>
      </c>
    </row>
    <row r="2314" spans="1:9" x14ac:dyDescent="0.25">
      <c r="A2314">
        <v>2313</v>
      </c>
      <c r="D2314">
        <v>61.026676000000009</v>
      </c>
      <c r="E2314">
        <v>5.9536179999999996</v>
      </c>
    </row>
    <row r="2315" spans="1:9" x14ac:dyDescent="0.25">
      <c r="A2315">
        <v>2314</v>
      </c>
      <c r="D2315">
        <v>61.058624000000009</v>
      </c>
      <c r="E2315">
        <v>5.9481440000000001</v>
      </c>
      <c r="F2315">
        <v>53.464622000000013</v>
      </c>
      <c r="G2315">
        <v>8.1163919999999994</v>
      </c>
    </row>
    <row r="2316" spans="1:9" x14ac:dyDescent="0.25">
      <c r="A2316">
        <v>2315</v>
      </c>
      <c r="D2316">
        <v>61.051414000000008</v>
      </c>
      <c r="E2316">
        <v>5.9635119999999997</v>
      </c>
      <c r="F2316">
        <v>53.493831000000007</v>
      </c>
      <c r="G2316">
        <v>8.0969719999999992</v>
      </c>
    </row>
    <row r="2317" spans="1:9" x14ac:dyDescent="0.25">
      <c r="A2317">
        <v>2316</v>
      </c>
      <c r="D2317">
        <v>61.064411000000007</v>
      </c>
      <c r="E2317">
        <v>5.9754589999999999</v>
      </c>
      <c r="F2317">
        <v>53.501728000000007</v>
      </c>
      <c r="G2317">
        <v>8.1027609999999992</v>
      </c>
    </row>
    <row r="2318" spans="1:9" x14ac:dyDescent="0.25">
      <c r="A2318">
        <v>2317</v>
      </c>
      <c r="D2318">
        <v>61.061886000000008</v>
      </c>
      <c r="E2318">
        <v>5.9359349999999997</v>
      </c>
      <c r="F2318">
        <v>53.47267500000001</v>
      </c>
      <c r="G2318">
        <v>8.0947089999999999</v>
      </c>
    </row>
    <row r="2319" spans="1:9" x14ac:dyDescent="0.25">
      <c r="A2319">
        <v>2318</v>
      </c>
      <c r="D2319">
        <v>61.065414000000011</v>
      </c>
      <c r="E2319">
        <v>5.935829</v>
      </c>
      <c r="F2319">
        <v>53.473148000000009</v>
      </c>
      <c r="G2319">
        <v>8.1121829999999999</v>
      </c>
    </row>
    <row r="2320" spans="1:9" x14ac:dyDescent="0.25">
      <c r="A2320">
        <v>2319</v>
      </c>
      <c r="D2320">
        <v>61.067047000000009</v>
      </c>
      <c r="E2320">
        <v>5.9180929999999998</v>
      </c>
      <c r="F2320">
        <v>53.467361000000011</v>
      </c>
      <c r="G2320">
        <v>8.1101290000000006</v>
      </c>
    </row>
    <row r="2321" spans="1:9" x14ac:dyDescent="0.25">
      <c r="A2321">
        <v>2320</v>
      </c>
      <c r="D2321">
        <v>61.114567000000008</v>
      </c>
      <c r="E2321">
        <v>5.9010939999999996</v>
      </c>
      <c r="F2321">
        <v>53.467731000000008</v>
      </c>
      <c r="G2321">
        <v>8.099183</v>
      </c>
    </row>
    <row r="2322" spans="1:9" x14ac:dyDescent="0.25">
      <c r="A2322">
        <v>2321</v>
      </c>
      <c r="D2322">
        <v>61.015785000000008</v>
      </c>
      <c r="E2322">
        <v>5.9789320000000004</v>
      </c>
      <c r="F2322">
        <v>53.454838000000009</v>
      </c>
      <c r="G2322">
        <v>8.086131</v>
      </c>
    </row>
    <row r="2323" spans="1:9" x14ac:dyDescent="0.25">
      <c r="A2323">
        <v>2322</v>
      </c>
      <c r="D2323">
        <v>61.015785000000008</v>
      </c>
      <c r="E2323">
        <v>5.9789320000000004</v>
      </c>
      <c r="F2323">
        <v>53.460361000000006</v>
      </c>
      <c r="G2323">
        <v>8.0646579999999997</v>
      </c>
    </row>
    <row r="2324" spans="1:9" x14ac:dyDescent="0.25">
      <c r="A2324">
        <v>2323</v>
      </c>
      <c r="F2324">
        <v>53.461731000000007</v>
      </c>
      <c r="G2324">
        <v>8.0728159999999995</v>
      </c>
      <c r="H2324">
        <v>60.862007000000013</v>
      </c>
      <c r="I2324">
        <v>4.9583570000000003</v>
      </c>
    </row>
    <row r="2325" spans="1:9" x14ac:dyDescent="0.25">
      <c r="A2325">
        <v>2324</v>
      </c>
      <c r="F2325">
        <v>53.464622000000013</v>
      </c>
      <c r="G2325">
        <v>8.1163919999999994</v>
      </c>
      <c r="H2325">
        <v>60.805427000000009</v>
      </c>
      <c r="I2325">
        <v>5.0308789999999997</v>
      </c>
    </row>
    <row r="2326" spans="1:9" x14ac:dyDescent="0.25">
      <c r="A2326">
        <v>2325</v>
      </c>
      <c r="H2326">
        <v>60.79900700000001</v>
      </c>
      <c r="I2326">
        <v>5.0625619999999998</v>
      </c>
    </row>
    <row r="2327" spans="1:9" x14ac:dyDescent="0.25">
      <c r="A2327">
        <v>2326</v>
      </c>
      <c r="H2327">
        <v>60.850372000000007</v>
      </c>
      <c r="I2327">
        <v>5.0442999999999998</v>
      </c>
    </row>
    <row r="2328" spans="1:9" x14ac:dyDescent="0.25">
      <c r="A2328">
        <v>2327</v>
      </c>
      <c r="B2328">
        <v>73.119286000000002</v>
      </c>
      <c r="C2328">
        <v>7.1651530000000001</v>
      </c>
      <c r="H2328">
        <v>60.869053000000008</v>
      </c>
      <c r="I2328">
        <v>5.0144590000000004</v>
      </c>
    </row>
    <row r="2329" spans="1:9" x14ac:dyDescent="0.25">
      <c r="A2329">
        <v>2328</v>
      </c>
      <c r="B2329">
        <v>73.103010000000012</v>
      </c>
      <c r="C2329">
        <v>7.156072</v>
      </c>
      <c r="H2329">
        <v>60.835480000000011</v>
      </c>
      <c r="I2329">
        <v>4.9711980000000002</v>
      </c>
    </row>
    <row r="2330" spans="1:9" x14ac:dyDescent="0.25">
      <c r="A2330">
        <v>2329</v>
      </c>
      <c r="B2330">
        <v>73.096480000000014</v>
      </c>
      <c r="C2330">
        <v>7.1461220000000001</v>
      </c>
      <c r="H2330">
        <v>60.871685000000006</v>
      </c>
      <c r="I2330">
        <v>4.958304</v>
      </c>
    </row>
    <row r="2331" spans="1:9" x14ac:dyDescent="0.25">
      <c r="A2331">
        <v>2330</v>
      </c>
      <c r="B2331">
        <v>73.103674000000012</v>
      </c>
      <c r="C2331">
        <v>7.1511230000000001</v>
      </c>
      <c r="H2331">
        <v>60.945785000000008</v>
      </c>
      <c r="I2331">
        <v>4.9633560000000001</v>
      </c>
    </row>
    <row r="2332" spans="1:9" x14ac:dyDescent="0.25">
      <c r="A2332">
        <v>2331</v>
      </c>
      <c r="B2332">
        <v>73.095919000000009</v>
      </c>
      <c r="C2332">
        <v>7.1430610000000003</v>
      </c>
      <c r="H2332">
        <v>60.862007000000013</v>
      </c>
      <c r="I2332">
        <v>4.9583570000000003</v>
      </c>
    </row>
    <row r="2333" spans="1:9" x14ac:dyDescent="0.25">
      <c r="A2333">
        <v>2332</v>
      </c>
      <c r="B2333">
        <v>73.101837000000003</v>
      </c>
      <c r="C2333">
        <v>7.1380100000000004</v>
      </c>
      <c r="H2333">
        <v>60.862007000000013</v>
      </c>
      <c r="I2333">
        <v>4.9583570000000003</v>
      </c>
    </row>
    <row r="2334" spans="1:9" x14ac:dyDescent="0.25">
      <c r="A2334">
        <v>2333</v>
      </c>
      <c r="B2334">
        <v>73.102704000000003</v>
      </c>
      <c r="C2334">
        <v>7.164898</v>
      </c>
    </row>
    <row r="2335" spans="1:9" x14ac:dyDescent="0.25">
      <c r="A2335">
        <v>2334</v>
      </c>
      <c r="B2335">
        <v>73.103674000000012</v>
      </c>
      <c r="C2335">
        <v>7.1452549999999997</v>
      </c>
    </row>
    <row r="2336" spans="1:9" x14ac:dyDescent="0.25">
      <c r="A2336">
        <v>2335</v>
      </c>
      <c r="B2336">
        <v>73.114286000000007</v>
      </c>
      <c r="C2336">
        <v>7.0748470000000001</v>
      </c>
    </row>
    <row r="2337" spans="1:9" x14ac:dyDescent="0.25">
      <c r="A2337">
        <v>2336</v>
      </c>
      <c r="B2337">
        <v>73.119286000000002</v>
      </c>
      <c r="C2337">
        <v>7.1651530000000001</v>
      </c>
      <c r="D2337">
        <v>78.458572000000004</v>
      </c>
      <c r="E2337">
        <v>5.0754080000000004</v>
      </c>
    </row>
    <row r="2338" spans="1:9" x14ac:dyDescent="0.25">
      <c r="A2338">
        <v>2337</v>
      </c>
      <c r="B2338">
        <v>73.119286000000002</v>
      </c>
      <c r="C2338">
        <v>7.1651530000000001</v>
      </c>
      <c r="D2338">
        <v>78.334847000000011</v>
      </c>
      <c r="E2338">
        <v>5.0875510000000004</v>
      </c>
    </row>
    <row r="2339" spans="1:9" x14ac:dyDescent="0.25">
      <c r="A2339">
        <v>2338</v>
      </c>
      <c r="D2339">
        <v>78.326531000000003</v>
      </c>
      <c r="E2339">
        <v>5.0856120000000002</v>
      </c>
    </row>
    <row r="2340" spans="1:9" x14ac:dyDescent="0.25">
      <c r="A2340">
        <v>2339</v>
      </c>
      <c r="D2340">
        <v>78.309082000000004</v>
      </c>
      <c r="E2340">
        <v>5.0691329999999999</v>
      </c>
    </row>
    <row r="2341" spans="1:9" x14ac:dyDescent="0.25">
      <c r="A2341">
        <v>2340</v>
      </c>
      <c r="D2341">
        <v>78.312806000000009</v>
      </c>
      <c r="E2341">
        <v>5.0357139999999996</v>
      </c>
    </row>
    <row r="2342" spans="1:9" x14ac:dyDescent="0.25">
      <c r="A2342">
        <v>2341</v>
      </c>
      <c r="D2342">
        <v>78.280204000000012</v>
      </c>
      <c r="E2342">
        <v>5.0506120000000001</v>
      </c>
      <c r="F2342">
        <v>75.432500000000005</v>
      </c>
      <c r="G2342">
        <v>7.2671939999999999</v>
      </c>
    </row>
    <row r="2343" spans="1:9" x14ac:dyDescent="0.25">
      <c r="A2343">
        <v>2342</v>
      </c>
      <c r="D2343">
        <v>78.318878000000012</v>
      </c>
      <c r="E2343">
        <v>5.0551529999999998</v>
      </c>
      <c r="F2343">
        <v>75.392143000000004</v>
      </c>
      <c r="G2343">
        <v>7.2843879999999999</v>
      </c>
    </row>
    <row r="2344" spans="1:9" x14ac:dyDescent="0.25">
      <c r="A2344">
        <v>2343</v>
      </c>
      <c r="D2344">
        <v>78.323673000000014</v>
      </c>
      <c r="E2344">
        <v>5.0715310000000002</v>
      </c>
      <c r="F2344">
        <v>75.397704000000004</v>
      </c>
      <c r="G2344">
        <v>7.276224</v>
      </c>
    </row>
    <row r="2345" spans="1:9" x14ac:dyDescent="0.25">
      <c r="A2345">
        <v>2344</v>
      </c>
      <c r="D2345">
        <v>78.373265000000004</v>
      </c>
      <c r="E2345">
        <v>5.0616329999999996</v>
      </c>
      <c r="F2345">
        <v>75.408061000000004</v>
      </c>
      <c r="G2345">
        <v>7.2781630000000002</v>
      </c>
    </row>
    <row r="2346" spans="1:9" x14ac:dyDescent="0.25">
      <c r="A2346">
        <v>2345</v>
      </c>
      <c r="F2346">
        <v>75.425357000000005</v>
      </c>
      <c r="G2346">
        <v>7.2999489999999998</v>
      </c>
      <c r="H2346">
        <v>78.538571000000005</v>
      </c>
      <c r="I2346">
        <v>4.0789280000000003</v>
      </c>
    </row>
    <row r="2347" spans="1:9" x14ac:dyDescent="0.25">
      <c r="A2347">
        <v>2346</v>
      </c>
      <c r="F2347">
        <v>75.419184000000001</v>
      </c>
      <c r="G2347">
        <v>7.3082140000000004</v>
      </c>
      <c r="H2347">
        <v>78.485766000000012</v>
      </c>
      <c r="I2347">
        <v>4.1463270000000003</v>
      </c>
    </row>
    <row r="2348" spans="1:9" x14ac:dyDescent="0.25">
      <c r="A2348">
        <v>2347</v>
      </c>
      <c r="F2348">
        <v>75.395306000000005</v>
      </c>
      <c r="G2348">
        <v>7.3399489999999998</v>
      </c>
      <c r="H2348">
        <v>78.538112000000012</v>
      </c>
      <c r="I2348">
        <v>4.1026020000000001</v>
      </c>
    </row>
    <row r="2349" spans="1:9" x14ac:dyDescent="0.25">
      <c r="A2349">
        <v>2348</v>
      </c>
      <c r="F2349">
        <v>75.416684000000004</v>
      </c>
      <c r="G2349">
        <v>7.340306</v>
      </c>
      <c r="H2349">
        <v>78.510817000000003</v>
      </c>
      <c r="I2349">
        <v>4.097092</v>
      </c>
    </row>
    <row r="2350" spans="1:9" x14ac:dyDescent="0.25">
      <c r="A2350">
        <v>2349</v>
      </c>
      <c r="F2350">
        <v>75.383725000000013</v>
      </c>
      <c r="G2350">
        <v>7.366377</v>
      </c>
      <c r="H2350">
        <v>78.492908</v>
      </c>
      <c r="I2350">
        <v>4.1172959999999996</v>
      </c>
    </row>
    <row r="2351" spans="1:9" x14ac:dyDescent="0.25">
      <c r="A2351">
        <v>2350</v>
      </c>
      <c r="F2351">
        <v>75.432500000000005</v>
      </c>
      <c r="G2351">
        <v>7.2671939999999999</v>
      </c>
      <c r="H2351">
        <v>78.461888000000002</v>
      </c>
      <c r="I2351">
        <v>4.1000509999999997</v>
      </c>
    </row>
    <row r="2352" spans="1:9" x14ac:dyDescent="0.25">
      <c r="A2352">
        <v>2351</v>
      </c>
      <c r="B2352">
        <v>90.94398000000001</v>
      </c>
      <c r="C2352">
        <v>6.2471940000000004</v>
      </c>
      <c r="H2352">
        <v>78.468316000000002</v>
      </c>
      <c r="I2352">
        <v>4.0758159999999997</v>
      </c>
    </row>
    <row r="2353" spans="1:9" x14ac:dyDescent="0.25">
      <c r="A2353">
        <v>2352</v>
      </c>
      <c r="B2353">
        <v>90.982194000000007</v>
      </c>
      <c r="C2353">
        <v>6.2579589999999996</v>
      </c>
      <c r="H2353">
        <v>78.44704200000001</v>
      </c>
      <c r="I2353">
        <v>4.0977550000000003</v>
      </c>
    </row>
    <row r="2354" spans="1:9" x14ac:dyDescent="0.25">
      <c r="A2354">
        <v>2353</v>
      </c>
      <c r="B2354">
        <v>90.96612300000001</v>
      </c>
      <c r="C2354">
        <v>6.2700509999999996</v>
      </c>
      <c r="H2354">
        <v>78.538571000000005</v>
      </c>
      <c r="I2354">
        <v>4.0789280000000003</v>
      </c>
    </row>
    <row r="2355" spans="1:9" x14ac:dyDescent="0.25">
      <c r="A2355">
        <v>2354</v>
      </c>
      <c r="B2355">
        <v>90.967755000000011</v>
      </c>
      <c r="C2355">
        <v>6.2712240000000001</v>
      </c>
      <c r="H2355">
        <v>78.538571000000005</v>
      </c>
      <c r="I2355">
        <v>4.0789280000000003</v>
      </c>
    </row>
    <row r="2356" spans="1:9" x14ac:dyDescent="0.25">
      <c r="A2356">
        <v>2355</v>
      </c>
      <c r="B2356">
        <v>90.950561000000008</v>
      </c>
      <c r="C2356">
        <v>6.2730100000000002</v>
      </c>
    </row>
    <row r="2357" spans="1:9" x14ac:dyDescent="0.25">
      <c r="A2357">
        <v>2356</v>
      </c>
      <c r="B2357">
        <v>90.958724000000004</v>
      </c>
      <c r="C2357">
        <v>6.2513269999999999</v>
      </c>
    </row>
    <row r="2358" spans="1:9" x14ac:dyDescent="0.25">
      <c r="A2358">
        <v>2357</v>
      </c>
      <c r="B2358">
        <v>90.957042000000001</v>
      </c>
      <c r="C2358">
        <v>6.2467350000000001</v>
      </c>
    </row>
    <row r="2359" spans="1:9" x14ac:dyDescent="0.25">
      <c r="A2359">
        <v>2358</v>
      </c>
      <c r="B2359">
        <v>91.014491000000007</v>
      </c>
      <c r="C2359">
        <v>6.2577550000000004</v>
      </c>
      <c r="D2359">
        <v>96.704234000000014</v>
      </c>
      <c r="E2359">
        <v>4.4304079999999999</v>
      </c>
    </row>
    <row r="2360" spans="1:9" x14ac:dyDescent="0.25">
      <c r="A2360">
        <v>2359</v>
      </c>
      <c r="B2360">
        <v>91.033214000000015</v>
      </c>
      <c r="C2360">
        <v>6.2356629999999997</v>
      </c>
      <c r="D2360">
        <v>96.70433700000001</v>
      </c>
      <c r="E2360">
        <v>4.3594390000000001</v>
      </c>
    </row>
    <row r="2361" spans="1:9" x14ac:dyDescent="0.25">
      <c r="A2361">
        <v>2360</v>
      </c>
      <c r="B2361">
        <v>90.94398000000001</v>
      </c>
      <c r="C2361">
        <v>6.2471940000000004</v>
      </c>
      <c r="D2361">
        <v>96.733316000000002</v>
      </c>
      <c r="E2361">
        <v>4.4050000000000002</v>
      </c>
    </row>
    <row r="2362" spans="1:9" x14ac:dyDescent="0.25">
      <c r="A2362">
        <v>2361</v>
      </c>
      <c r="D2362">
        <v>96.752807000000004</v>
      </c>
      <c r="E2362">
        <v>4.4002039999999996</v>
      </c>
    </row>
    <row r="2363" spans="1:9" x14ac:dyDescent="0.25">
      <c r="A2363">
        <v>2362</v>
      </c>
      <c r="D2363">
        <v>96.743114000000006</v>
      </c>
      <c r="E2363">
        <v>4.3995920000000002</v>
      </c>
    </row>
    <row r="2364" spans="1:9" x14ac:dyDescent="0.25">
      <c r="A2364">
        <v>2363</v>
      </c>
      <c r="D2364">
        <v>96.702859000000004</v>
      </c>
      <c r="E2364">
        <v>4.4113769999999999</v>
      </c>
    </row>
    <row r="2365" spans="1:9" x14ac:dyDescent="0.25">
      <c r="A2365">
        <v>2364</v>
      </c>
      <c r="D2365">
        <v>96.686479000000006</v>
      </c>
      <c r="E2365">
        <v>4.3910710000000002</v>
      </c>
    </row>
    <row r="2366" spans="1:9" x14ac:dyDescent="0.25">
      <c r="A2366">
        <v>2365</v>
      </c>
      <c r="D2366">
        <v>96.713266000000004</v>
      </c>
      <c r="E2366">
        <v>4.3884689999999997</v>
      </c>
    </row>
    <row r="2367" spans="1:9" x14ac:dyDescent="0.25">
      <c r="A2367">
        <v>2366</v>
      </c>
      <c r="D2367">
        <v>96.704234000000014</v>
      </c>
      <c r="E2367">
        <v>4.4304079999999999</v>
      </c>
      <c r="F2367">
        <v>96.248878000000005</v>
      </c>
      <c r="G2367">
        <v>7.1779080000000004</v>
      </c>
    </row>
    <row r="2368" spans="1:9" x14ac:dyDescent="0.25">
      <c r="A2368">
        <v>2367</v>
      </c>
      <c r="D2368">
        <v>96.704234000000014</v>
      </c>
      <c r="E2368">
        <v>4.4304079999999999</v>
      </c>
      <c r="F2368">
        <v>96.279847000000004</v>
      </c>
      <c r="G2368">
        <v>7.1661729999999997</v>
      </c>
    </row>
    <row r="2369" spans="1:9" x14ac:dyDescent="0.25">
      <c r="A2369">
        <v>2368</v>
      </c>
      <c r="F2369">
        <v>96.280255000000011</v>
      </c>
      <c r="G2369">
        <v>7.1627549999999998</v>
      </c>
      <c r="H2369">
        <v>97.075002000000012</v>
      </c>
      <c r="I2369">
        <v>3.5099490000000002</v>
      </c>
    </row>
    <row r="2370" spans="1:9" x14ac:dyDescent="0.25">
      <c r="A2370">
        <v>2369</v>
      </c>
      <c r="F2370">
        <v>96.286683000000011</v>
      </c>
      <c r="G2370">
        <v>7.1571429999999996</v>
      </c>
      <c r="H2370">
        <v>97.113111000000004</v>
      </c>
      <c r="I2370">
        <v>3.485204</v>
      </c>
    </row>
    <row r="2371" spans="1:9" x14ac:dyDescent="0.25">
      <c r="A2371">
        <v>2370</v>
      </c>
      <c r="F2371">
        <v>96.256938000000005</v>
      </c>
      <c r="G2371">
        <v>7.1576529999999998</v>
      </c>
      <c r="H2371">
        <v>97.125102000000012</v>
      </c>
      <c r="I2371">
        <v>3.4940820000000001</v>
      </c>
    </row>
    <row r="2372" spans="1:9" x14ac:dyDescent="0.25">
      <c r="A2372">
        <v>2371</v>
      </c>
      <c r="F2372">
        <v>96.230561000000009</v>
      </c>
      <c r="G2372">
        <v>7.1747449999999997</v>
      </c>
      <c r="H2372">
        <v>97.060969</v>
      </c>
      <c r="I2372">
        <v>3.4962749999999998</v>
      </c>
    </row>
    <row r="2373" spans="1:9" x14ac:dyDescent="0.25">
      <c r="A2373">
        <v>2372</v>
      </c>
      <c r="F2373">
        <v>96.241735000000006</v>
      </c>
      <c r="G2373">
        <v>7.1666829999999999</v>
      </c>
      <c r="H2373">
        <v>97.044337000000013</v>
      </c>
      <c r="I2373">
        <v>3.514694</v>
      </c>
    </row>
    <row r="2374" spans="1:9" x14ac:dyDescent="0.25">
      <c r="A2374">
        <v>2373</v>
      </c>
      <c r="F2374">
        <v>96.327857000000009</v>
      </c>
      <c r="G2374">
        <v>7.1714279999999997</v>
      </c>
      <c r="H2374">
        <v>97.018775000000005</v>
      </c>
      <c r="I2374">
        <v>3.5393880000000002</v>
      </c>
    </row>
    <row r="2375" spans="1:9" x14ac:dyDescent="0.25">
      <c r="A2375">
        <v>2374</v>
      </c>
      <c r="F2375">
        <v>96.311427000000009</v>
      </c>
      <c r="G2375">
        <v>7.2118370000000001</v>
      </c>
      <c r="H2375">
        <v>96.994029000000012</v>
      </c>
      <c r="I2375">
        <v>3.5580099999999999</v>
      </c>
    </row>
    <row r="2376" spans="1:9" x14ac:dyDescent="0.25">
      <c r="A2376">
        <v>2375</v>
      </c>
      <c r="B2376">
        <v>113.22061300000001</v>
      </c>
      <c r="C2376">
        <v>6.4064290000000002</v>
      </c>
      <c r="F2376">
        <v>96.248878000000005</v>
      </c>
      <c r="G2376">
        <v>7.1779080000000004</v>
      </c>
      <c r="H2376">
        <v>96.968726000000004</v>
      </c>
      <c r="I2376">
        <v>3.5884179999999999</v>
      </c>
    </row>
    <row r="2377" spans="1:9" x14ac:dyDescent="0.25">
      <c r="A2377">
        <v>2376</v>
      </c>
      <c r="B2377">
        <v>113.24224600000001</v>
      </c>
      <c r="C2377">
        <v>6.3737750000000002</v>
      </c>
      <c r="H2377">
        <v>97.075002000000012</v>
      </c>
      <c r="I2377">
        <v>3.5099490000000002</v>
      </c>
    </row>
    <row r="2378" spans="1:9" x14ac:dyDescent="0.25">
      <c r="A2378">
        <v>2377</v>
      </c>
      <c r="B2378">
        <v>113.23602000000001</v>
      </c>
      <c r="C2378">
        <v>6.3877550000000003</v>
      </c>
    </row>
    <row r="2379" spans="1:9" x14ac:dyDescent="0.25">
      <c r="A2379">
        <v>2378</v>
      </c>
      <c r="B2379">
        <v>113.21051100000001</v>
      </c>
      <c r="C2379">
        <v>6.3867859999999999</v>
      </c>
    </row>
    <row r="2380" spans="1:9" x14ac:dyDescent="0.25">
      <c r="A2380">
        <v>2379</v>
      </c>
      <c r="B2380">
        <v>113.21545900000001</v>
      </c>
      <c r="C2380">
        <v>6.3723470000000004</v>
      </c>
    </row>
    <row r="2381" spans="1:9" x14ac:dyDescent="0.25">
      <c r="A2381">
        <v>2380</v>
      </c>
      <c r="B2381">
        <v>113.25301100000001</v>
      </c>
      <c r="C2381">
        <v>6.3667860000000003</v>
      </c>
    </row>
    <row r="2382" spans="1:9" x14ac:dyDescent="0.25">
      <c r="A2382">
        <v>2381</v>
      </c>
      <c r="B2382">
        <v>113.30301</v>
      </c>
      <c r="C2382">
        <v>6.3761729999999996</v>
      </c>
    </row>
    <row r="2383" spans="1:9" x14ac:dyDescent="0.25">
      <c r="A2383">
        <v>2382</v>
      </c>
      <c r="B2383">
        <v>113.33479400000002</v>
      </c>
      <c r="C2383">
        <v>6.3833159999999998</v>
      </c>
    </row>
    <row r="2384" spans="1:9" x14ac:dyDescent="0.25">
      <c r="A2384">
        <v>2383</v>
      </c>
      <c r="B2384">
        <v>113.36377400000001</v>
      </c>
      <c r="C2384">
        <v>6.3982140000000003</v>
      </c>
    </row>
    <row r="2385" spans="1:9" x14ac:dyDescent="0.25">
      <c r="A2385">
        <v>2384</v>
      </c>
      <c r="B2385">
        <v>113.22061300000001</v>
      </c>
      <c r="C2385">
        <v>6.4064290000000002</v>
      </c>
      <c r="D2385">
        <v>120.51622500000001</v>
      </c>
      <c r="E2385">
        <v>5.0486740000000001</v>
      </c>
    </row>
    <row r="2386" spans="1:9" x14ac:dyDescent="0.25">
      <c r="A2386">
        <v>2385</v>
      </c>
      <c r="D2386">
        <v>120.58459200000001</v>
      </c>
      <c r="E2386">
        <v>5.0254589999999997</v>
      </c>
    </row>
    <row r="2387" spans="1:9" x14ac:dyDescent="0.25">
      <c r="A2387">
        <v>2386</v>
      </c>
      <c r="D2387">
        <v>120.53464200000001</v>
      </c>
      <c r="E2387">
        <v>5.038214</v>
      </c>
    </row>
    <row r="2388" spans="1:9" x14ac:dyDescent="0.25">
      <c r="A2388">
        <v>2387</v>
      </c>
      <c r="D2388">
        <v>120.537603</v>
      </c>
      <c r="E2388">
        <v>5.0422450000000003</v>
      </c>
    </row>
    <row r="2389" spans="1:9" x14ac:dyDescent="0.25">
      <c r="A2389">
        <v>2388</v>
      </c>
      <c r="D2389">
        <v>120.55148</v>
      </c>
      <c r="E2389">
        <v>5.0320410000000004</v>
      </c>
    </row>
    <row r="2390" spans="1:9" x14ac:dyDescent="0.25">
      <c r="A2390">
        <v>2389</v>
      </c>
      <c r="D2390">
        <v>120.50591800000001</v>
      </c>
      <c r="E2390">
        <v>4.9792350000000001</v>
      </c>
      <c r="F2390">
        <v>118.41290800000002</v>
      </c>
      <c r="G2390">
        <v>7.8852039999999999</v>
      </c>
    </row>
    <row r="2391" spans="1:9" x14ac:dyDescent="0.25">
      <c r="A2391">
        <v>2390</v>
      </c>
      <c r="D2391">
        <v>120.545152</v>
      </c>
      <c r="E2391">
        <v>4.8461220000000003</v>
      </c>
      <c r="F2391">
        <v>118.40821600000001</v>
      </c>
      <c r="G2391">
        <v>7.8608669999999998</v>
      </c>
    </row>
    <row r="2392" spans="1:9" x14ac:dyDescent="0.25">
      <c r="A2392">
        <v>2391</v>
      </c>
      <c r="D2392">
        <v>120.51622500000001</v>
      </c>
      <c r="E2392">
        <v>5.0486740000000001</v>
      </c>
      <c r="F2392">
        <v>118.44627500000001</v>
      </c>
      <c r="G2392">
        <v>7.8686230000000004</v>
      </c>
      <c r="H2392">
        <v>120.20612400000002</v>
      </c>
      <c r="I2392">
        <v>4.2189800000000002</v>
      </c>
    </row>
    <row r="2393" spans="1:9" x14ac:dyDescent="0.25">
      <c r="A2393">
        <v>2392</v>
      </c>
      <c r="F2393">
        <v>118.44765600000001</v>
      </c>
      <c r="G2393">
        <v>7.8583160000000003</v>
      </c>
      <c r="H2393">
        <v>120.20612400000002</v>
      </c>
      <c r="I2393">
        <v>4.2189800000000002</v>
      </c>
    </row>
    <row r="2394" spans="1:9" x14ac:dyDescent="0.25">
      <c r="A2394">
        <v>2393</v>
      </c>
      <c r="F2394">
        <v>118.458978</v>
      </c>
      <c r="G2394">
        <v>7.8565820000000004</v>
      </c>
      <c r="H2394">
        <v>120.20612400000002</v>
      </c>
      <c r="I2394">
        <v>4.2189800000000002</v>
      </c>
    </row>
    <row r="2395" spans="1:9" x14ac:dyDescent="0.25">
      <c r="A2395">
        <v>2394</v>
      </c>
      <c r="F2395">
        <v>118.450818</v>
      </c>
      <c r="G2395">
        <v>7.8659179999999997</v>
      </c>
      <c r="H2395">
        <v>120.20612400000002</v>
      </c>
      <c r="I2395">
        <v>4.2189800000000002</v>
      </c>
    </row>
    <row r="2396" spans="1:9" x14ac:dyDescent="0.25">
      <c r="A2396">
        <v>2395</v>
      </c>
      <c r="F2396">
        <v>118.478418</v>
      </c>
      <c r="G2396">
        <v>7.8429080000000004</v>
      </c>
      <c r="H2396">
        <v>120.20612400000002</v>
      </c>
      <c r="I2396">
        <v>4.2189800000000002</v>
      </c>
    </row>
    <row r="2397" spans="1:9" x14ac:dyDescent="0.25">
      <c r="A2397">
        <v>2396</v>
      </c>
      <c r="F2397">
        <v>118.51219700000001</v>
      </c>
      <c r="G2397">
        <v>7.8489789999999999</v>
      </c>
      <c r="H2397">
        <v>120.20612400000002</v>
      </c>
      <c r="I2397">
        <v>4.2189800000000002</v>
      </c>
    </row>
    <row r="2398" spans="1:9" x14ac:dyDescent="0.25">
      <c r="A2398">
        <v>2397</v>
      </c>
      <c r="F2398">
        <v>118.53765200000001</v>
      </c>
      <c r="G2398">
        <v>7.8619899999999996</v>
      </c>
      <c r="H2398">
        <v>120.20612400000002</v>
      </c>
      <c r="I2398">
        <v>4.2189800000000002</v>
      </c>
    </row>
    <row r="2399" spans="1:9" x14ac:dyDescent="0.25">
      <c r="A2399">
        <v>2398</v>
      </c>
      <c r="F2399">
        <v>118.41290800000002</v>
      </c>
      <c r="G2399">
        <v>7.8852039999999999</v>
      </c>
      <c r="H2399">
        <v>120.20612400000002</v>
      </c>
      <c r="I2399">
        <v>4.2189800000000002</v>
      </c>
    </row>
    <row r="2400" spans="1:9" x14ac:dyDescent="0.25">
      <c r="A2400">
        <v>2399</v>
      </c>
      <c r="H2400">
        <v>120.20612400000002</v>
      </c>
      <c r="I2400">
        <v>4.2189800000000002</v>
      </c>
    </row>
    <row r="2401" spans="1:9" x14ac:dyDescent="0.25">
      <c r="A2401">
        <v>2400</v>
      </c>
      <c r="B2401">
        <v>136.27505200000002</v>
      </c>
      <c r="C2401">
        <v>6.4830100000000002</v>
      </c>
    </row>
    <row r="2402" spans="1:9" x14ac:dyDescent="0.25">
      <c r="A2402">
        <v>2401</v>
      </c>
      <c r="B2402">
        <v>136.27505200000002</v>
      </c>
      <c r="C2402">
        <v>6.4830100000000002</v>
      </c>
    </row>
    <row r="2403" spans="1:9" x14ac:dyDescent="0.25">
      <c r="A2403">
        <v>2402</v>
      </c>
      <c r="B2403">
        <v>136.27505200000002</v>
      </c>
      <c r="C2403">
        <v>6.4830100000000002</v>
      </c>
    </row>
    <row r="2404" spans="1:9" x14ac:dyDescent="0.25">
      <c r="A2404">
        <v>2403</v>
      </c>
      <c r="B2404">
        <v>136.27505200000002</v>
      </c>
      <c r="C2404">
        <v>6.4830100000000002</v>
      </c>
    </row>
    <row r="2405" spans="1:9" x14ac:dyDescent="0.25">
      <c r="A2405">
        <v>2404</v>
      </c>
      <c r="B2405">
        <v>136.27505200000002</v>
      </c>
      <c r="C2405">
        <v>6.4830100000000002</v>
      </c>
    </row>
    <row r="2406" spans="1:9" x14ac:dyDescent="0.25">
      <c r="A2406">
        <v>2405</v>
      </c>
      <c r="B2406">
        <v>136.27505200000002</v>
      </c>
      <c r="C2406">
        <v>6.4830100000000002</v>
      </c>
    </row>
    <row r="2407" spans="1:9" x14ac:dyDescent="0.25">
      <c r="A2407">
        <v>2406</v>
      </c>
      <c r="B2407">
        <v>136.27505200000002</v>
      </c>
      <c r="C2407">
        <v>6.4830100000000002</v>
      </c>
    </row>
    <row r="2408" spans="1:9" x14ac:dyDescent="0.25">
      <c r="A2408">
        <v>2407</v>
      </c>
      <c r="B2408">
        <v>136.27505200000002</v>
      </c>
      <c r="C2408">
        <v>6.4830100000000002</v>
      </c>
      <c r="D2408">
        <v>152.25382400000001</v>
      </c>
      <c r="E2408">
        <v>6.4551530000000001</v>
      </c>
    </row>
    <row r="2409" spans="1:9" x14ac:dyDescent="0.25">
      <c r="A2409">
        <v>2408</v>
      </c>
      <c r="B2409">
        <v>136.27505200000002</v>
      </c>
      <c r="C2409">
        <v>6.4830100000000002</v>
      </c>
      <c r="D2409">
        <v>152.25382400000001</v>
      </c>
      <c r="E2409">
        <v>6.4551530000000001</v>
      </c>
    </row>
    <row r="2410" spans="1:9" x14ac:dyDescent="0.25">
      <c r="A2410">
        <v>2409</v>
      </c>
      <c r="D2410">
        <v>152.25382400000001</v>
      </c>
      <c r="E2410">
        <v>6.4551530000000001</v>
      </c>
    </row>
    <row r="2411" spans="1:9" x14ac:dyDescent="0.25">
      <c r="A2411">
        <v>2410</v>
      </c>
      <c r="D2411">
        <v>152.25382400000001</v>
      </c>
      <c r="E2411">
        <v>6.4551530000000001</v>
      </c>
    </row>
    <row r="2412" spans="1:9" x14ac:dyDescent="0.25">
      <c r="A2412">
        <v>2411</v>
      </c>
      <c r="D2412">
        <v>152.25382400000001</v>
      </c>
      <c r="E2412">
        <v>6.4551530000000001</v>
      </c>
    </row>
    <row r="2413" spans="1:9" x14ac:dyDescent="0.25">
      <c r="A2413">
        <v>2412</v>
      </c>
      <c r="D2413">
        <v>152.25382400000001</v>
      </c>
      <c r="E2413">
        <v>6.4551530000000001</v>
      </c>
    </row>
    <row r="2414" spans="1:9" x14ac:dyDescent="0.25">
      <c r="A2414">
        <v>2413</v>
      </c>
    </row>
    <row r="2415" spans="1:9" x14ac:dyDescent="0.25">
      <c r="A2415">
        <v>2414</v>
      </c>
      <c r="F2415">
        <v>152.38841600000001</v>
      </c>
      <c r="G2415">
        <v>8.7282139999999995</v>
      </c>
      <c r="H2415">
        <v>152.432242</v>
      </c>
      <c r="I2415">
        <v>5.8613780000000002</v>
      </c>
    </row>
    <row r="2416" spans="1:9" x14ac:dyDescent="0.25">
      <c r="A2416">
        <v>2415</v>
      </c>
      <c r="F2416">
        <v>152.38841600000001</v>
      </c>
      <c r="G2416">
        <v>8.7282139999999995</v>
      </c>
      <c r="H2416">
        <v>152.432242</v>
      </c>
      <c r="I2416">
        <v>5.8613780000000002</v>
      </c>
    </row>
    <row r="2417" spans="1:9" x14ac:dyDescent="0.25">
      <c r="A2417">
        <v>2416</v>
      </c>
      <c r="F2417">
        <v>152.38841600000001</v>
      </c>
      <c r="G2417">
        <v>8.7282139999999995</v>
      </c>
      <c r="H2417">
        <v>152.432242</v>
      </c>
      <c r="I2417">
        <v>5.8613780000000002</v>
      </c>
    </row>
    <row r="2418" spans="1:9" x14ac:dyDescent="0.25">
      <c r="A2418">
        <v>2417</v>
      </c>
      <c r="F2418">
        <v>152.38841600000001</v>
      </c>
      <c r="G2418">
        <v>8.7282139999999995</v>
      </c>
      <c r="H2418">
        <v>152.432242</v>
      </c>
      <c r="I2418">
        <v>5.8613780000000002</v>
      </c>
    </row>
    <row r="2419" spans="1:9" x14ac:dyDescent="0.25">
      <c r="A2419">
        <v>2418</v>
      </c>
      <c r="F2419">
        <v>152.38841600000001</v>
      </c>
      <c r="G2419">
        <v>8.7282139999999995</v>
      </c>
      <c r="H2419">
        <v>152.432242</v>
      </c>
      <c r="I2419">
        <v>5.8613780000000002</v>
      </c>
    </row>
    <row r="2420" spans="1:9" x14ac:dyDescent="0.25">
      <c r="A2420">
        <v>2419</v>
      </c>
      <c r="F2420">
        <v>152.38841600000001</v>
      </c>
      <c r="G2420">
        <v>8.7282139999999995</v>
      </c>
      <c r="H2420">
        <v>152.432242</v>
      </c>
      <c r="I2420">
        <v>5.8613780000000002</v>
      </c>
    </row>
    <row r="2421" spans="1:9" x14ac:dyDescent="0.25">
      <c r="A2421">
        <v>2420</v>
      </c>
      <c r="F2421">
        <v>152.38841600000001</v>
      </c>
      <c r="G2421">
        <v>8.7282139999999995</v>
      </c>
      <c r="H2421">
        <v>152.432242</v>
      </c>
      <c r="I2421">
        <v>5.8613780000000002</v>
      </c>
    </row>
    <row r="2422" spans="1:9" x14ac:dyDescent="0.25">
      <c r="A2422">
        <v>2421</v>
      </c>
      <c r="F2422">
        <v>152.38841600000001</v>
      </c>
      <c r="G2422">
        <v>8.7282139999999995</v>
      </c>
      <c r="H2422">
        <v>152.432242</v>
      </c>
      <c r="I2422">
        <v>5.8613780000000002</v>
      </c>
    </row>
    <row r="2423" spans="1:9" x14ac:dyDescent="0.25">
      <c r="A2423">
        <v>2422</v>
      </c>
    </row>
    <row r="2424" spans="1:9" x14ac:dyDescent="0.25">
      <c r="A2424">
        <v>2423</v>
      </c>
    </row>
    <row r="2425" spans="1:9" x14ac:dyDescent="0.25">
      <c r="A2425">
        <v>2424</v>
      </c>
    </row>
    <row r="2426" spans="1:9" x14ac:dyDescent="0.25">
      <c r="A2426">
        <v>2425</v>
      </c>
      <c r="B2426">
        <v>169.02663100000001</v>
      </c>
      <c r="C2426">
        <v>7.1621940000000004</v>
      </c>
    </row>
    <row r="2427" spans="1:9" x14ac:dyDescent="0.25">
      <c r="A2427">
        <v>2426</v>
      </c>
      <c r="B2427">
        <v>169.010355</v>
      </c>
      <c r="C2427">
        <v>7.1798469999999996</v>
      </c>
    </row>
    <row r="2428" spans="1:9" x14ac:dyDescent="0.25">
      <c r="A2428">
        <v>2427</v>
      </c>
      <c r="B2428">
        <v>169.04407900000001</v>
      </c>
      <c r="C2428">
        <v>7.1989280000000004</v>
      </c>
    </row>
    <row r="2429" spans="1:9" x14ac:dyDescent="0.25">
      <c r="A2429">
        <v>2428</v>
      </c>
      <c r="B2429">
        <v>169.028313</v>
      </c>
      <c r="C2429">
        <v>7.1843370000000002</v>
      </c>
    </row>
    <row r="2430" spans="1:9" x14ac:dyDescent="0.25">
      <c r="A2430">
        <v>2429</v>
      </c>
      <c r="B2430">
        <v>169.02836400000001</v>
      </c>
      <c r="C2430">
        <v>7.1840820000000001</v>
      </c>
      <c r="D2430">
        <v>173.321629</v>
      </c>
      <c r="E2430">
        <v>5.2087240000000001</v>
      </c>
    </row>
    <row r="2431" spans="1:9" x14ac:dyDescent="0.25">
      <c r="A2431">
        <v>2430</v>
      </c>
      <c r="B2431">
        <v>169.01234499999998</v>
      </c>
      <c r="C2431">
        <v>7.1839279999999999</v>
      </c>
      <c r="D2431">
        <v>173.32316</v>
      </c>
      <c r="E2431">
        <v>5.2159190000000004</v>
      </c>
    </row>
    <row r="2432" spans="1:9" x14ac:dyDescent="0.25">
      <c r="A2432">
        <v>2431</v>
      </c>
      <c r="B2432">
        <v>169.00535400000001</v>
      </c>
      <c r="C2432">
        <v>7.1785209999999999</v>
      </c>
      <c r="D2432">
        <v>173.269385</v>
      </c>
      <c r="E2432">
        <v>5.2124490000000003</v>
      </c>
    </row>
    <row r="2433" spans="1:9" x14ac:dyDescent="0.25">
      <c r="A2433">
        <v>2432</v>
      </c>
      <c r="B2433">
        <v>169.109284</v>
      </c>
      <c r="C2433">
        <v>7.185816</v>
      </c>
      <c r="D2433">
        <v>173.34142499999999</v>
      </c>
      <c r="E2433">
        <v>5.218979</v>
      </c>
    </row>
    <row r="2434" spans="1:9" x14ac:dyDescent="0.25">
      <c r="A2434">
        <v>2433</v>
      </c>
      <c r="B2434">
        <v>169.02663100000001</v>
      </c>
      <c r="C2434">
        <v>7.1621940000000004</v>
      </c>
      <c r="D2434">
        <v>173.36336499999999</v>
      </c>
      <c r="E2434">
        <v>5.2514289999999999</v>
      </c>
    </row>
    <row r="2435" spans="1:9" x14ac:dyDescent="0.25">
      <c r="A2435">
        <v>2434</v>
      </c>
      <c r="D2435">
        <v>173.42397699999998</v>
      </c>
      <c r="E2435">
        <v>5.2453570000000003</v>
      </c>
    </row>
    <row r="2436" spans="1:9" x14ac:dyDescent="0.25">
      <c r="A2436">
        <v>2435</v>
      </c>
      <c r="D2436">
        <v>173.52372</v>
      </c>
      <c r="E2436">
        <v>5.1921939999999998</v>
      </c>
    </row>
    <row r="2437" spans="1:9" x14ac:dyDescent="0.25">
      <c r="A2437">
        <v>2436</v>
      </c>
      <c r="D2437">
        <v>173.321629</v>
      </c>
      <c r="E2437">
        <v>5.2087240000000001</v>
      </c>
    </row>
    <row r="2438" spans="1:9" x14ac:dyDescent="0.25">
      <c r="A2438">
        <v>2437</v>
      </c>
      <c r="F2438">
        <v>174.41321199999999</v>
      </c>
      <c r="G2438">
        <v>7.9387249999999998</v>
      </c>
    </row>
    <row r="2439" spans="1:9" x14ac:dyDescent="0.25">
      <c r="A2439">
        <v>2438</v>
      </c>
      <c r="F2439">
        <v>174.41780299999999</v>
      </c>
      <c r="G2439">
        <v>7.9296430000000004</v>
      </c>
      <c r="H2439">
        <v>174.486527</v>
      </c>
      <c r="I2439">
        <v>4.5231630000000003</v>
      </c>
    </row>
    <row r="2440" spans="1:9" x14ac:dyDescent="0.25">
      <c r="A2440">
        <v>2439</v>
      </c>
      <c r="F2440">
        <v>174.44305800000001</v>
      </c>
      <c r="G2440">
        <v>7.934285</v>
      </c>
      <c r="H2440">
        <v>174.51407799999998</v>
      </c>
      <c r="I2440">
        <v>4.4303569999999999</v>
      </c>
    </row>
    <row r="2441" spans="1:9" x14ac:dyDescent="0.25">
      <c r="A2441">
        <v>2440</v>
      </c>
      <c r="F2441">
        <v>174.399182</v>
      </c>
      <c r="G2441">
        <v>7.9503060000000003</v>
      </c>
      <c r="H2441">
        <v>174.46841599999999</v>
      </c>
      <c r="I2441">
        <v>4.4697449999999996</v>
      </c>
    </row>
    <row r="2442" spans="1:9" x14ac:dyDescent="0.25">
      <c r="A2442">
        <v>2441</v>
      </c>
      <c r="F2442">
        <v>174.39356799999999</v>
      </c>
      <c r="G2442">
        <v>7.9612239999999996</v>
      </c>
      <c r="H2442">
        <v>174.48719</v>
      </c>
      <c r="I2442">
        <v>4.4491839999999998</v>
      </c>
    </row>
    <row r="2443" spans="1:9" x14ac:dyDescent="0.25">
      <c r="A2443">
        <v>2442</v>
      </c>
      <c r="F2443">
        <v>174.45683299999999</v>
      </c>
      <c r="G2443">
        <v>7.9824999999999999</v>
      </c>
      <c r="H2443">
        <v>174.544691</v>
      </c>
      <c r="I2443">
        <v>4.3858160000000002</v>
      </c>
    </row>
    <row r="2444" spans="1:9" x14ac:dyDescent="0.25">
      <c r="A2444">
        <v>2443</v>
      </c>
      <c r="F2444">
        <v>174.371578</v>
      </c>
      <c r="G2444">
        <v>7.9908679999999999</v>
      </c>
      <c r="H2444">
        <v>174.49846700000001</v>
      </c>
      <c r="I2444">
        <v>4.4400000000000004</v>
      </c>
    </row>
    <row r="2445" spans="1:9" x14ac:dyDescent="0.25">
      <c r="A2445">
        <v>2444</v>
      </c>
      <c r="F2445">
        <v>174.380966</v>
      </c>
      <c r="G2445">
        <v>8.0244389999999992</v>
      </c>
      <c r="H2445">
        <v>174.46116999999998</v>
      </c>
      <c r="I2445">
        <v>4.4874999999999998</v>
      </c>
    </row>
    <row r="2446" spans="1:9" x14ac:dyDescent="0.25">
      <c r="A2446">
        <v>2445</v>
      </c>
      <c r="F2446">
        <v>174.41321199999999</v>
      </c>
      <c r="G2446">
        <v>7.9387249999999998</v>
      </c>
      <c r="H2446">
        <v>174.486527</v>
      </c>
      <c r="I2446">
        <v>4.5231630000000003</v>
      </c>
    </row>
    <row r="2447" spans="1:9" x14ac:dyDescent="0.25">
      <c r="A2447">
        <v>2446</v>
      </c>
    </row>
    <row r="2448" spans="1:9" x14ac:dyDescent="0.25">
      <c r="A2448">
        <v>2447</v>
      </c>
    </row>
    <row r="2449" spans="1:9" x14ac:dyDescent="0.25">
      <c r="A2449">
        <v>2448</v>
      </c>
      <c r="B2449">
        <v>195.28392600000001</v>
      </c>
      <c r="C2449">
        <v>6.7287759999999999</v>
      </c>
    </row>
    <row r="2450" spans="1:9" x14ac:dyDescent="0.25">
      <c r="A2450">
        <v>2449</v>
      </c>
      <c r="B2450">
        <v>195.26499799999999</v>
      </c>
      <c r="C2450">
        <v>6.7007659999999998</v>
      </c>
    </row>
    <row r="2451" spans="1:9" x14ac:dyDescent="0.25">
      <c r="A2451">
        <v>2450</v>
      </c>
      <c r="B2451">
        <v>195.28882399999998</v>
      </c>
      <c r="C2451">
        <v>6.6920909999999996</v>
      </c>
    </row>
    <row r="2452" spans="1:9" x14ac:dyDescent="0.25">
      <c r="A2452">
        <v>2451</v>
      </c>
      <c r="B2452">
        <v>195.29463799999999</v>
      </c>
      <c r="C2452">
        <v>6.6912240000000001</v>
      </c>
    </row>
    <row r="2453" spans="1:9" x14ac:dyDescent="0.25">
      <c r="A2453">
        <v>2452</v>
      </c>
      <c r="B2453">
        <v>195.30973999999998</v>
      </c>
      <c r="C2453">
        <v>6.6983670000000002</v>
      </c>
      <c r="D2453">
        <v>199.53953799999999</v>
      </c>
      <c r="E2453">
        <v>4.7618879999999999</v>
      </c>
    </row>
    <row r="2454" spans="1:9" x14ac:dyDescent="0.25">
      <c r="A2454">
        <v>2453</v>
      </c>
      <c r="B2454">
        <v>195.30464000000001</v>
      </c>
      <c r="C2454">
        <v>6.7212240000000003</v>
      </c>
      <c r="D2454">
        <v>199.558413</v>
      </c>
      <c r="E2454">
        <v>4.7417860000000003</v>
      </c>
    </row>
    <row r="2455" spans="1:9" x14ac:dyDescent="0.25">
      <c r="A2455">
        <v>2454</v>
      </c>
      <c r="B2455">
        <v>195.35535299999998</v>
      </c>
      <c r="C2455">
        <v>6.7295410000000002</v>
      </c>
      <c r="D2455">
        <v>199.575964</v>
      </c>
      <c r="E2455">
        <v>4.722245</v>
      </c>
    </row>
    <row r="2456" spans="1:9" x14ac:dyDescent="0.25">
      <c r="A2456">
        <v>2455</v>
      </c>
      <c r="B2456">
        <v>195.24555799999999</v>
      </c>
      <c r="C2456">
        <v>6.7287759999999999</v>
      </c>
      <c r="D2456">
        <v>199.56525299999998</v>
      </c>
      <c r="E2456">
        <v>4.7654589999999999</v>
      </c>
    </row>
    <row r="2457" spans="1:9" x14ac:dyDescent="0.25">
      <c r="A2457">
        <v>2456</v>
      </c>
      <c r="D2457">
        <v>199.61387500000001</v>
      </c>
      <c r="E2457">
        <v>4.7555100000000001</v>
      </c>
    </row>
    <row r="2458" spans="1:9" x14ac:dyDescent="0.25">
      <c r="A2458">
        <v>2457</v>
      </c>
      <c r="D2458">
        <v>199.641783</v>
      </c>
      <c r="E2458">
        <v>4.7728570000000001</v>
      </c>
    </row>
    <row r="2459" spans="1:9" x14ac:dyDescent="0.25">
      <c r="A2459">
        <v>2458</v>
      </c>
      <c r="D2459">
        <v>199.53953799999999</v>
      </c>
      <c r="E2459">
        <v>4.7618879999999999</v>
      </c>
    </row>
    <row r="2460" spans="1:9" x14ac:dyDescent="0.25">
      <c r="A2460">
        <v>2459</v>
      </c>
      <c r="D2460">
        <v>199.53953799999999</v>
      </c>
      <c r="E2460">
        <v>4.7618879999999999</v>
      </c>
    </row>
    <row r="2461" spans="1:9" x14ac:dyDescent="0.25">
      <c r="A2461">
        <v>2460</v>
      </c>
    </row>
    <row r="2462" spans="1:9" x14ac:dyDescent="0.25">
      <c r="A2462">
        <v>2461</v>
      </c>
      <c r="F2462">
        <v>202.52826499999998</v>
      </c>
      <c r="G2462">
        <v>6.7287759999999999</v>
      </c>
    </row>
    <row r="2463" spans="1:9" x14ac:dyDescent="0.25">
      <c r="A2463">
        <v>2462</v>
      </c>
      <c r="F2463">
        <v>202.54540499999999</v>
      </c>
      <c r="G2463">
        <v>6.737857</v>
      </c>
      <c r="H2463">
        <v>201.950098</v>
      </c>
      <c r="I2463">
        <v>3.2112759999999998</v>
      </c>
    </row>
    <row r="2464" spans="1:9" x14ac:dyDescent="0.25">
      <c r="A2464">
        <v>2463</v>
      </c>
      <c r="F2464">
        <v>202.55346900000001</v>
      </c>
      <c r="G2464">
        <v>6.7546939999999998</v>
      </c>
      <c r="H2464">
        <v>201.97285699999998</v>
      </c>
      <c r="I2464">
        <v>3.2328060000000001</v>
      </c>
    </row>
    <row r="2465" spans="1:9" x14ac:dyDescent="0.25">
      <c r="A2465">
        <v>2464</v>
      </c>
      <c r="F2465">
        <v>202.57795899999999</v>
      </c>
      <c r="G2465">
        <v>6.7601529999999999</v>
      </c>
      <c r="H2465">
        <v>201.95101399999999</v>
      </c>
      <c r="I2465">
        <v>3.2503060000000001</v>
      </c>
    </row>
    <row r="2466" spans="1:9" x14ac:dyDescent="0.25">
      <c r="A2466">
        <v>2465</v>
      </c>
      <c r="F2466">
        <v>202.547346</v>
      </c>
      <c r="G2466">
        <v>6.710051</v>
      </c>
      <c r="H2466">
        <v>201.983519</v>
      </c>
      <c r="I2466">
        <v>3.2308159999999999</v>
      </c>
    </row>
    <row r="2467" spans="1:9" x14ac:dyDescent="0.25">
      <c r="A2467">
        <v>2466</v>
      </c>
      <c r="F2467">
        <v>202.548517</v>
      </c>
      <c r="G2467">
        <v>6.7139790000000001</v>
      </c>
      <c r="H2467">
        <v>202.03076399999998</v>
      </c>
      <c r="I2467">
        <v>3.2139280000000001</v>
      </c>
    </row>
    <row r="2468" spans="1:9" x14ac:dyDescent="0.25">
      <c r="A2468">
        <v>2467</v>
      </c>
      <c r="F2468">
        <v>202.55203499999999</v>
      </c>
      <c r="G2468">
        <v>6.7469390000000002</v>
      </c>
      <c r="H2468">
        <v>201.97412700000001</v>
      </c>
      <c r="I2468">
        <v>3.2070409999999998</v>
      </c>
    </row>
    <row r="2469" spans="1:9" x14ac:dyDescent="0.25">
      <c r="A2469">
        <v>2468</v>
      </c>
      <c r="B2469">
        <v>217.39570699999999</v>
      </c>
      <c r="C2469">
        <v>5.658989</v>
      </c>
      <c r="F2469">
        <v>202.56984199999999</v>
      </c>
      <c r="G2469">
        <v>6.8089789999999999</v>
      </c>
      <c r="H2469">
        <v>201.90418099999999</v>
      </c>
      <c r="I2469">
        <v>3.2615810000000001</v>
      </c>
    </row>
    <row r="2470" spans="1:9" x14ac:dyDescent="0.25">
      <c r="A2470">
        <v>2469</v>
      </c>
      <c r="B2470">
        <v>217.398989</v>
      </c>
      <c r="C2470">
        <v>5.6360609999999998</v>
      </c>
      <c r="F2470">
        <v>202.52826499999998</v>
      </c>
      <c r="G2470">
        <v>6.7287759999999999</v>
      </c>
      <c r="H2470">
        <v>201.950098</v>
      </c>
      <c r="I2470">
        <v>3.2112759999999998</v>
      </c>
    </row>
    <row r="2471" spans="1:9" x14ac:dyDescent="0.25">
      <c r="A2471">
        <v>2470</v>
      </c>
      <c r="B2471">
        <v>217.406263</v>
      </c>
      <c r="C2471">
        <v>5.6564139999999998</v>
      </c>
    </row>
    <row r="2472" spans="1:9" x14ac:dyDescent="0.25">
      <c r="A2472">
        <v>2471</v>
      </c>
      <c r="B2472">
        <v>217.41899000000001</v>
      </c>
      <c r="C2472">
        <v>5.6508580000000004</v>
      </c>
    </row>
    <row r="2473" spans="1:9" x14ac:dyDescent="0.25">
      <c r="A2473">
        <v>2472</v>
      </c>
      <c r="B2473">
        <v>217.43444399999998</v>
      </c>
      <c r="C2473">
        <v>5.6370709999999997</v>
      </c>
    </row>
    <row r="2474" spans="1:9" x14ac:dyDescent="0.25">
      <c r="A2474">
        <v>2473</v>
      </c>
      <c r="B2474">
        <v>217.41636299999999</v>
      </c>
      <c r="C2474">
        <v>5.6677270000000002</v>
      </c>
      <c r="D2474">
        <v>221.061666</v>
      </c>
      <c r="E2474">
        <v>4.0083840000000004</v>
      </c>
    </row>
    <row r="2475" spans="1:9" x14ac:dyDescent="0.25">
      <c r="A2475">
        <v>2474</v>
      </c>
      <c r="B2475">
        <v>217.44989899999999</v>
      </c>
      <c r="C2475">
        <v>5.6645960000000004</v>
      </c>
      <c r="D2475">
        <v>221.06065599999999</v>
      </c>
      <c r="E2475">
        <v>4.0162630000000004</v>
      </c>
    </row>
    <row r="2476" spans="1:9" x14ac:dyDescent="0.25">
      <c r="A2476">
        <v>2475</v>
      </c>
      <c r="B2476">
        <v>217.51924199999999</v>
      </c>
      <c r="C2476">
        <v>5.6625249999999996</v>
      </c>
      <c r="D2476">
        <v>221.08883800000001</v>
      </c>
      <c r="E2476">
        <v>4.0226259999999998</v>
      </c>
    </row>
    <row r="2477" spans="1:9" x14ac:dyDescent="0.25">
      <c r="A2477">
        <v>2476</v>
      </c>
      <c r="B2477">
        <v>217.39570699999999</v>
      </c>
      <c r="C2477">
        <v>5.658989</v>
      </c>
      <c r="D2477">
        <v>221.072272</v>
      </c>
      <c r="E2477">
        <v>3.9992420000000002</v>
      </c>
    </row>
    <row r="2478" spans="1:9" x14ac:dyDescent="0.25">
      <c r="A2478">
        <v>2477</v>
      </c>
      <c r="B2478">
        <v>217.39570699999999</v>
      </c>
      <c r="C2478">
        <v>5.658989</v>
      </c>
      <c r="D2478">
        <v>221.05196899999999</v>
      </c>
      <c r="E2478">
        <v>4.0061109999999998</v>
      </c>
    </row>
    <row r="2479" spans="1:9" x14ac:dyDescent="0.25">
      <c r="A2479">
        <v>2478</v>
      </c>
      <c r="D2479">
        <v>221.07580799999999</v>
      </c>
      <c r="E2479">
        <v>4.013687</v>
      </c>
    </row>
    <row r="2480" spans="1:9" x14ac:dyDescent="0.25">
      <c r="A2480">
        <v>2479</v>
      </c>
      <c r="D2480">
        <v>221.08100999999999</v>
      </c>
      <c r="E2480">
        <v>4.0239399999999996</v>
      </c>
    </row>
    <row r="2481" spans="1:9" x14ac:dyDescent="0.25">
      <c r="A2481">
        <v>2480</v>
      </c>
      <c r="D2481">
        <v>221.274495</v>
      </c>
      <c r="E2481">
        <v>3.9528279999999998</v>
      </c>
    </row>
    <row r="2482" spans="1:9" x14ac:dyDescent="0.25">
      <c r="A2482">
        <v>2481</v>
      </c>
      <c r="D2482">
        <v>221.061666</v>
      </c>
      <c r="E2482">
        <v>4.0083840000000004</v>
      </c>
    </row>
    <row r="2483" spans="1:9" x14ac:dyDescent="0.25">
      <c r="A2483">
        <v>2482</v>
      </c>
      <c r="F2483">
        <v>222.863787</v>
      </c>
      <c r="G2483">
        <v>6.7995960000000002</v>
      </c>
    </row>
    <row r="2484" spans="1:9" x14ac:dyDescent="0.25">
      <c r="A2484">
        <v>2483</v>
      </c>
      <c r="F2484">
        <v>222.938636</v>
      </c>
      <c r="G2484">
        <v>6.797879</v>
      </c>
      <c r="H2484">
        <v>222.72131200000001</v>
      </c>
      <c r="I2484">
        <v>3.1769189999999998</v>
      </c>
    </row>
    <row r="2485" spans="1:9" x14ac:dyDescent="0.25">
      <c r="A2485">
        <v>2484</v>
      </c>
      <c r="F2485">
        <v>222.93090799999999</v>
      </c>
      <c r="G2485">
        <v>6.8081820000000004</v>
      </c>
      <c r="H2485">
        <v>222.72368599999999</v>
      </c>
      <c r="I2485">
        <v>3.1818689999999998</v>
      </c>
    </row>
    <row r="2486" spans="1:9" x14ac:dyDescent="0.25">
      <c r="A2486">
        <v>2485</v>
      </c>
      <c r="F2486">
        <v>222.89964599999999</v>
      </c>
      <c r="G2486">
        <v>6.825202</v>
      </c>
      <c r="H2486">
        <v>222.67600999999999</v>
      </c>
      <c r="I2486">
        <v>3.2000500000000001</v>
      </c>
    </row>
    <row r="2487" spans="1:9" x14ac:dyDescent="0.25">
      <c r="A2487">
        <v>2486</v>
      </c>
      <c r="F2487">
        <v>222.87919099999999</v>
      </c>
      <c r="G2487">
        <v>6.8318680000000001</v>
      </c>
      <c r="H2487">
        <v>222.65419199999999</v>
      </c>
      <c r="I2487">
        <v>3.20303</v>
      </c>
    </row>
    <row r="2488" spans="1:9" x14ac:dyDescent="0.25">
      <c r="A2488">
        <v>2487</v>
      </c>
      <c r="F2488">
        <v>222.86636300000001</v>
      </c>
      <c r="G2488">
        <v>6.8351009999999999</v>
      </c>
      <c r="H2488">
        <v>222.585252</v>
      </c>
      <c r="I2488">
        <v>3.2184849999999998</v>
      </c>
    </row>
    <row r="2489" spans="1:9" x14ac:dyDescent="0.25">
      <c r="A2489">
        <v>2488</v>
      </c>
      <c r="F2489">
        <v>222.949747</v>
      </c>
      <c r="G2489">
        <v>6.843788</v>
      </c>
      <c r="H2489">
        <v>222.56211999999999</v>
      </c>
      <c r="I2489">
        <v>3.2695449999999999</v>
      </c>
    </row>
    <row r="2490" spans="1:9" x14ac:dyDescent="0.25">
      <c r="A2490">
        <v>2489</v>
      </c>
      <c r="F2490">
        <v>222.92550399999999</v>
      </c>
      <c r="G2490">
        <v>6.8852520000000004</v>
      </c>
      <c r="H2490">
        <v>222.5701</v>
      </c>
      <c r="I2490">
        <v>3.2604540000000002</v>
      </c>
    </row>
    <row r="2491" spans="1:9" x14ac:dyDescent="0.25">
      <c r="A2491">
        <v>2490</v>
      </c>
      <c r="B2491">
        <v>238.55060499999999</v>
      </c>
      <c r="C2491">
        <v>6.2557070000000001</v>
      </c>
      <c r="F2491">
        <v>222.84434300000001</v>
      </c>
      <c r="G2491">
        <v>6.8889389999999997</v>
      </c>
      <c r="H2491">
        <v>222.608687</v>
      </c>
      <c r="I2491">
        <v>3.1827779999999999</v>
      </c>
    </row>
    <row r="2492" spans="1:9" x14ac:dyDescent="0.25">
      <c r="A2492">
        <v>2491</v>
      </c>
      <c r="B2492">
        <v>238.57959399999999</v>
      </c>
      <c r="C2492">
        <v>6.2346459999999997</v>
      </c>
      <c r="F2492">
        <v>222.863787</v>
      </c>
      <c r="G2492">
        <v>6.7995960000000002</v>
      </c>
      <c r="H2492">
        <v>222.72131200000001</v>
      </c>
      <c r="I2492">
        <v>3.1769189999999998</v>
      </c>
    </row>
    <row r="2493" spans="1:9" x14ac:dyDescent="0.25">
      <c r="A2493">
        <v>2492</v>
      </c>
      <c r="B2493">
        <v>238.564898</v>
      </c>
      <c r="C2493">
        <v>6.2154040000000004</v>
      </c>
      <c r="F2493">
        <v>222.863787</v>
      </c>
      <c r="G2493">
        <v>6.7995960000000002</v>
      </c>
      <c r="H2493">
        <v>222.72131200000001</v>
      </c>
      <c r="I2493">
        <v>3.1769189999999998</v>
      </c>
    </row>
    <row r="2494" spans="1:9" x14ac:dyDescent="0.25">
      <c r="A2494">
        <v>2493</v>
      </c>
      <c r="B2494">
        <v>238.555352</v>
      </c>
      <c r="C2494">
        <v>6.2207569999999999</v>
      </c>
    </row>
    <row r="2495" spans="1:9" x14ac:dyDescent="0.25">
      <c r="A2495">
        <v>2494</v>
      </c>
      <c r="B2495">
        <v>238.55909</v>
      </c>
      <c r="C2495">
        <v>6.2213130000000003</v>
      </c>
    </row>
    <row r="2496" spans="1:9" x14ac:dyDescent="0.25">
      <c r="A2496">
        <v>2495</v>
      </c>
      <c r="B2496">
        <v>238.586816</v>
      </c>
      <c r="C2496">
        <v>6.217727</v>
      </c>
    </row>
    <row r="2497" spans="1:9" x14ac:dyDescent="0.25">
      <c r="A2497">
        <v>2496</v>
      </c>
      <c r="B2497">
        <v>238.61505</v>
      </c>
      <c r="C2497">
        <v>6.2397980000000004</v>
      </c>
    </row>
    <row r="2498" spans="1:9" x14ac:dyDescent="0.25">
      <c r="A2498">
        <v>2497</v>
      </c>
      <c r="B2498">
        <v>238.61403899999999</v>
      </c>
      <c r="C2498">
        <v>6.2351010000000002</v>
      </c>
    </row>
    <row r="2499" spans="1:9" x14ac:dyDescent="0.25">
      <c r="A2499">
        <v>2498</v>
      </c>
      <c r="B2499">
        <v>238.675555</v>
      </c>
      <c r="C2499">
        <v>6.2430300000000001</v>
      </c>
      <c r="D2499">
        <v>244.61570599999999</v>
      </c>
      <c r="E2499">
        <v>4.5051519999999998</v>
      </c>
    </row>
    <row r="2500" spans="1:9" x14ac:dyDescent="0.25">
      <c r="A2500">
        <v>2499</v>
      </c>
      <c r="B2500">
        <v>238.723534</v>
      </c>
      <c r="C2500">
        <v>6.2339900000000004</v>
      </c>
      <c r="D2500">
        <v>244.61530199999999</v>
      </c>
      <c r="E2500">
        <v>4.4975250000000004</v>
      </c>
    </row>
    <row r="2501" spans="1:9" x14ac:dyDescent="0.25">
      <c r="A2501">
        <v>2500</v>
      </c>
      <c r="B2501">
        <v>238.55060499999999</v>
      </c>
      <c r="C2501">
        <v>6.2557070000000001</v>
      </c>
      <c r="D2501">
        <v>244.64040299999999</v>
      </c>
      <c r="E2501">
        <v>4.5012119999999998</v>
      </c>
    </row>
    <row r="2502" spans="1:9" x14ac:dyDescent="0.25">
      <c r="A2502">
        <v>2501</v>
      </c>
      <c r="D2502">
        <v>244.626868</v>
      </c>
      <c r="E2502">
        <v>4.4908080000000004</v>
      </c>
    </row>
    <row r="2503" spans="1:9" x14ac:dyDescent="0.25">
      <c r="A2503">
        <v>2502</v>
      </c>
      <c r="D2503">
        <v>244.61459600000001</v>
      </c>
      <c r="E2503">
        <v>4.4994440000000004</v>
      </c>
    </row>
    <row r="2504" spans="1:9" x14ac:dyDescent="0.25">
      <c r="A2504">
        <v>2503</v>
      </c>
      <c r="D2504">
        <v>244.601664</v>
      </c>
      <c r="E2504">
        <v>4.5060609999999999</v>
      </c>
    </row>
    <row r="2505" spans="1:9" x14ac:dyDescent="0.25">
      <c r="A2505">
        <v>2504</v>
      </c>
      <c r="D2505">
        <v>244.606616</v>
      </c>
      <c r="E2505">
        <v>4.5240400000000003</v>
      </c>
    </row>
    <row r="2506" spans="1:9" x14ac:dyDescent="0.25">
      <c r="A2506">
        <v>2505</v>
      </c>
      <c r="D2506">
        <v>244.636866</v>
      </c>
      <c r="E2506">
        <v>4.5117669999999999</v>
      </c>
    </row>
    <row r="2507" spans="1:9" x14ac:dyDescent="0.25">
      <c r="A2507">
        <v>2506</v>
      </c>
      <c r="D2507">
        <v>244.61570599999999</v>
      </c>
      <c r="E2507">
        <v>4.5051519999999998</v>
      </c>
      <c r="F2507">
        <v>245.08312899999999</v>
      </c>
      <c r="G2507">
        <v>6.9438890000000004</v>
      </c>
    </row>
    <row r="2508" spans="1:9" x14ac:dyDescent="0.25">
      <c r="A2508">
        <v>2507</v>
      </c>
      <c r="F2508">
        <v>245.063636</v>
      </c>
      <c r="G2508">
        <v>6.9835849999999997</v>
      </c>
    </row>
    <row r="2509" spans="1:9" x14ac:dyDescent="0.25">
      <c r="A2509">
        <v>2508</v>
      </c>
      <c r="F2509">
        <v>245.07636099999999</v>
      </c>
      <c r="G2509">
        <v>6.9633330000000004</v>
      </c>
    </row>
    <row r="2510" spans="1:9" x14ac:dyDescent="0.25">
      <c r="A2510">
        <v>2509</v>
      </c>
      <c r="F2510">
        <v>245.07282900000001</v>
      </c>
      <c r="G2510">
        <v>6.9709089999999998</v>
      </c>
    </row>
    <row r="2511" spans="1:9" x14ac:dyDescent="0.25">
      <c r="A2511">
        <v>2510</v>
      </c>
      <c r="F2511">
        <v>245.134997</v>
      </c>
      <c r="G2511">
        <v>6.9933829999999997</v>
      </c>
      <c r="H2511">
        <v>247.21121099999999</v>
      </c>
      <c r="I2511">
        <v>3.3866670000000001</v>
      </c>
    </row>
    <row r="2512" spans="1:9" x14ac:dyDescent="0.25">
      <c r="A2512">
        <v>2511</v>
      </c>
      <c r="F2512">
        <v>245.08040099999999</v>
      </c>
      <c r="G2512">
        <v>7.0216159999999999</v>
      </c>
      <c r="H2512">
        <v>247.20222000000001</v>
      </c>
      <c r="I2512">
        <v>3.3702529999999999</v>
      </c>
    </row>
    <row r="2513" spans="1:9" x14ac:dyDescent="0.25">
      <c r="A2513">
        <v>2512</v>
      </c>
      <c r="F2513">
        <v>245.10024899999999</v>
      </c>
      <c r="G2513">
        <v>7.0142930000000003</v>
      </c>
      <c r="H2513">
        <v>247.201415</v>
      </c>
      <c r="I2513">
        <v>3.3582320000000001</v>
      </c>
    </row>
    <row r="2514" spans="1:9" x14ac:dyDescent="0.25">
      <c r="A2514">
        <v>2513</v>
      </c>
      <c r="B2514">
        <v>260.09308099999998</v>
      </c>
      <c r="C2514">
        <v>6.5348480000000002</v>
      </c>
      <c r="F2514">
        <v>245.12838199999999</v>
      </c>
      <c r="G2514">
        <v>6.989141</v>
      </c>
      <c r="H2514">
        <v>247.197776</v>
      </c>
      <c r="I2514">
        <v>3.3540909999999999</v>
      </c>
    </row>
    <row r="2515" spans="1:9" x14ac:dyDescent="0.25">
      <c r="A2515">
        <v>2514</v>
      </c>
      <c r="B2515">
        <v>260.16575499999999</v>
      </c>
      <c r="C2515">
        <v>6.5493930000000002</v>
      </c>
      <c r="F2515">
        <v>245.151614</v>
      </c>
      <c r="G2515">
        <v>6.9819690000000003</v>
      </c>
      <c r="H2515">
        <v>247.14519799999999</v>
      </c>
      <c r="I2515">
        <v>3.3842430000000001</v>
      </c>
    </row>
    <row r="2516" spans="1:9" x14ac:dyDescent="0.25">
      <c r="A2516">
        <v>2515</v>
      </c>
      <c r="B2516">
        <v>260.15646199999998</v>
      </c>
      <c r="C2516">
        <v>6.5550499999999996</v>
      </c>
      <c r="F2516">
        <v>245.08312899999999</v>
      </c>
      <c r="G2516">
        <v>6.9438890000000004</v>
      </c>
      <c r="H2516">
        <v>247.16358400000001</v>
      </c>
      <c r="I2516">
        <v>3.4016160000000002</v>
      </c>
    </row>
    <row r="2517" spans="1:9" x14ac:dyDescent="0.25">
      <c r="A2517">
        <v>2516</v>
      </c>
      <c r="B2517">
        <v>260.175299</v>
      </c>
      <c r="C2517">
        <v>6.5662120000000002</v>
      </c>
      <c r="H2517">
        <v>247.204444</v>
      </c>
      <c r="I2517">
        <v>3.3983840000000001</v>
      </c>
    </row>
    <row r="2518" spans="1:9" x14ac:dyDescent="0.25">
      <c r="A2518">
        <v>2517</v>
      </c>
      <c r="B2518">
        <v>260.16100599999999</v>
      </c>
      <c r="C2518">
        <v>6.564495</v>
      </c>
      <c r="H2518">
        <v>247.20252099999999</v>
      </c>
      <c r="I2518">
        <v>3.3951009999999999</v>
      </c>
    </row>
    <row r="2519" spans="1:9" x14ac:dyDescent="0.25">
      <c r="A2519">
        <v>2518</v>
      </c>
      <c r="B2519">
        <v>260.16701799999998</v>
      </c>
      <c r="C2519">
        <v>6.5565660000000001</v>
      </c>
      <c r="H2519">
        <v>247.19752399999999</v>
      </c>
      <c r="I2519">
        <v>3.506364</v>
      </c>
    </row>
    <row r="2520" spans="1:9" x14ac:dyDescent="0.25">
      <c r="A2520">
        <v>2519</v>
      </c>
      <c r="B2520">
        <v>260.11782699999998</v>
      </c>
      <c r="C2520">
        <v>6.5310610000000002</v>
      </c>
      <c r="H2520">
        <v>247.21121099999999</v>
      </c>
      <c r="I2520">
        <v>3.3866670000000001</v>
      </c>
    </row>
    <row r="2521" spans="1:9" x14ac:dyDescent="0.25">
      <c r="A2521">
        <v>2520</v>
      </c>
      <c r="B2521">
        <v>260.14535000000001</v>
      </c>
      <c r="C2521">
        <v>6.5387370000000002</v>
      </c>
    </row>
    <row r="2522" spans="1:9" x14ac:dyDescent="0.25">
      <c r="A2522">
        <v>2521</v>
      </c>
      <c r="B2522">
        <v>260.18777699999998</v>
      </c>
      <c r="C2522">
        <v>6.5319190000000003</v>
      </c>
    </row>
    <row r="2523" spans="1:9" x14ac:dyDescent="0.25">
      <c r="A2523">
        <v>2522</v>
      </c>
      <c r="B2523">
        <v>260.18974600000001</v>
      </c>
      <c r="C2523">
        <v>6.5596969999999999</v>
      </c>
    </row>
    <row r="2524" spans="1:9" x14ac:dyDescent="0.25">
      <c r="A2524">
        <v>2523</v>
      </c>
      <c r="B2524">
        <v>260.21883600000001</v>
      </c>
      <c r="C2524">
        <v>6.572222</v>
      </c>
      <c r="D2524">
        <v>266.46282500000001</v>
      </c>
      <c r="E2524">
        <v>5.5996969999999999</v>
      </c>
    </row>
    <row r="2525" spans="1:9" x14ac:dyDescent="0.25">
      <c r="A2525">
        <v>2524</v>
      </c>
      <c r="B2525">
        <v>260.29812900000002</v>
      </c>
      <c r="C2525">
        <v>6.5719180000000001</v>
      </c>
      <c r="D2525">
        <v>266.43646100000001</v>
      </c>
      <c r="E2525">
        <v>5.5564640000000001</v>
      </c>
    </row>
    <row r="2526" spans="1:9" x14ac:dyDescent="0.25">
      <c r="A2526">
        <v>2525</v>
      </c>
      <c r="B2526">
        <v>260.09308099999998</v>
      </c>
      <c r="C2526">
        <v>6.5348480000000002</v>
      </c>
      <c r="D2526">
        <v>266.466815</v>
      </c>
      <c r="E2526">
        <v>5.5688890000000004</v>
      </c>
    </row>
    <row r="2527" spans="1:9" x14ac:dyDescent="0.25">
      <c r="A2527">
        <v>2526</v>
      </c>
      <c r="D2527">
        <v>266.48393499999997</v>
      </c>
      <c r="E2527">
        <v>5.512626</v>
      </c>
    </row>
    <row r="2528" spans="1:9" x14ac:dyDescent="0.25">
      <c r="A2528">
        <v>2527</v>
      </c>
      <c r="D2528">
        <v>266.47186199999999</v>
      </c>
      <c r="E2528">
        <v>5.5210100000000004</v>
      </c>
    </row>
    <row r="2529" spans="1:11" x14ac:dyDescent="0.25">
      <c r="A2529">
        <v>2528</v>
      </c>
      <c r="D2529">
        <v>266.474692</v>
      </c>
      <c r="E2529">
        <v>5.5455560000000004</v>
      </c>
    </row>
    <row r="2530" spans="1:11" x14ac:dyDescent="0.25">
      <c r="A2530">
        <v>2529</v>
      </c>
      <c r="D2530">
        <v>266.48302699999999</v>
      </c>
      <c r="E2530">
        <v>5.6137370000000004</v>
      </c>
    </row>
    <row r="2531" spans="1:11" x14ac:dyDescent="0.25">
      <c r="A2531">
        <v>2530</v>
      </c>
      <c r="D2531">
        <v>266.52964300000002</v>
      </c>
      <c r="E2531">
        <v>5.5823229999999997</v>
      </c>
      <c r="F2531">
        <v>263.71853499999997</v>
      </c>
      <c r="G2531">
        <v>7.6876259999999998</v>
      </c>
    </row>
    <row r="2532" spans="1:11" x14ac:dyDescent="0.25">
      <c r="A2532">
        <v>2531</v>
      </c>
      <c r="D2532">
        <v>266.49403999999998</v>
      </c>
      <c r="E2532">
        <v>5.5233840000000001</v>
      </c>
      <c r="F2532">
        <v>263.71853499999997</v>
      </c>
      <c r="G2532">
        <v>7.6876259999999998</v>
      </c>
    </row>
    <row r="2533" spans="1:11" x14ac:dyDescent="0.25">
      <c r="A2533">
        <v>2532</v>
      </c>
      <c r="D2533">
        <v>266.503379</v>
      </c>
      <c r="E2533">
        <v>5.5512119999999996</v>
      </c>
      <c r="F2533">
        <v>263.71853499999997</v>
      </c>
      <c r="G2533">
        <v>7.6876259999999998</v>
      </c>
    </row>
    <row r="2534" spans="1:11" x14ac:dyDescent="0.25">
      <c r="A2534">
        <v>2533</v>
      </c>
      <c r="D2534">
        <v>266.61550399999999</v>
      </c>
      <c r="E2534">
        <v>5.5326760000000004</v>
      </c>
      <c r="F2534">
        <v>263.71853499999997</v>
      </c>
      <c r="G2534">
        <v>7.6876259999999998</v>
      </c>
    </row>
    <row r="2535" spans="1:11" x14ac:dyDescent="0.25">
      <c r="A2535">
        <v>2534</v>
      </c>
      <c r="D2535">
        <v>266.46282500000001</v>
      </c>
      <c r="E2535">
        <v>5.5996969999999999</v>
      </c>
      <c r="F2535">
        <v>263.71853499999997</v>
      </c>
      <c r="G2535">
        <v>7.6876259999999998</v>
      </c>
    </row>
    <row r="2536" spans="1:11" x14ac:dyDescent="0.25">
      <c r="A2536">
        <v>2535</v>
      </c>
      <c r="F2536">
        <v>263.71853499999997</v>
      </c>
      <c r="G2536">
        <v>7.6876259999999998</v>
      </c>
    </row>
    <row r="2537" spans="1:11" x14ac:dyDescent="0.25">
      <c r="A2537">
        <v>2536</v>
      </c>
      <c r="F2537">
        <v>263.688582</v>
      </c>
      <c r="G2537">
        <v>7.6692929999999997</v>
      </c>
      <c r="J2537">
        <v>235.53818000000001</v>
      </c>
      <c r="K2537">
        <v>13.305101000000001</v>
      </c>
    </row>
    <row r="2538" spans="1:11" x14ac:dyDescent="0.25">
      <c r="A2538">
        <v>2537</v>
      </c>
    </row>
    <row r="2539" spans="1:11" x14ac:dyDescent="0.25">
      <c r="A2539">
        <v>2538</v>
      </c>
    </row>
    <row r="2540" spans="1:11" x14ac:dyDescent="0.25">
      <c r="A2540">
        <v>2539</v>
      </c>
    </row>
    <row r="2541" spans="1:11" x14ac:dyDescent="0.25">
      <c r="A2541">
        <v>2540</v>
      </c>
    </row>
    <row r="2542" spans="1:11" x14ac:dyDescent="0.25">
      <c r="A2542">
        <v>2541</v>
      </c>
    </row>
    <row r="2543" spans="1:11" x14ac:dyDescent="0.25">
      <c r="A2543">
        <v>2542</v>
      </c>
    </row>
    <row r="2544" spans="1:1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1" x14ac:dyDescent="0.25">
      <c r="A2561">
        <v>2560</v>
      </c>
    </row>
    <row r="2562" spans="1:11" x14ac:dyDescent="0.25">
      <c r="A2562">
        <v>2561</v>
      </c>
    </row>
    <row r="2563" spans="1:11" x14ac:dyDescent="0.25">
      <c r="A2563">
        <v>2562</v>
      </c>
    </row>
    <row r="2564" spans="1:11" x14ac:dyDescent="0.25">
      <c r="A2564">
        <v>2563</v>
      </c>
    </row>
    <row r="2565" spans="1:11" x14ac:dyDescent="0.25">
      <c r="A2565">
        <v>2564</v>
      </c>
    </row>
    <row r="2566" spans="1:11" x14ac:dyDescent="0.25">
      <c r="A2566">
        <v>2565</v>
      </c>
    </row>
    <row r="2567" spans="1:11" x14ac:dyDescent="0.25">
      <c r="A2567">
        <v>2566</v>
      </c>
    </row>
    <row r="2568" spans="1:11" x14ac:dyDescent="0.25">
      <c r="A2568">
        <v>2567</v>
      </c>
    </row>
    <row r="2569" spans="1:11" x14ac:dyDescent="0.25">
      <c r="A2569">
        <v>2568</v>
      </c>
    </row>
    <row r="2570" spans="1:11" x14ac:dyDescent="0.25">
      <c r="A2570">
        <v>2569</v>
      </c>
      <c r="J2570">
        <v>235.78959499999999</v>
      </c>
      <c r="K2570">
        <v>13.353484</v>
      </c>
    </row>
    <row r="2571" spans="1:11" x14ac:dyDescent="0.25">
      <c r="A2571">
        <v>2570</v>
      </c>
      <c r="B2571">
        <v>242.628028</v>
      </c>
      <c r="C2571">
        <v>6.4851010000000002</v>
      </c>
    </row>
    <row r="2572" spans="1:11" x14ac:dyDescent="0.25">
      <c r="A2572">
        <v>2571</v>
      </c>
      <c r="B2572">
        <v>242.628028</v>
      </c>
      <c r="C2572">
        <v>6.4851010000000002</v>
      </c>
      <c r="H2572">
        <v>252.678584</v>
      </c>
      <c r="I2572">
        <v>9.4452020000000001</v>
      </c>
    </row>
    <row r="2573" spans="1:11" x14ac:dyDescent="0.25">
      <c r="A2573">
        <v>2572</v>
      </c>
      <c r="B2573">
        <v>242.62994800000001</v>
      </c>
      <c r="C2573">
        <v>6.4820200000000003</v>
      </c>
      <c r="H2573">
        <v>252.64706699999999</v>
      </c>
      <c r="I2573">
        <v>9.4933329999999998</v>
      </c>
    </row>
    <row r="2574" spans="1:11" x14ac:dyDescent="0.25">
      <c r="A2574">
        <v>2573</v>
      </c>
      <c r="B2574">
        <v>242.546817</v>
      </c>
      <c r="C2574">
        <v>6.4542419999999998</v>
      </c>
      <c r="H2574">
        <v>252.69161500000001</v>
      </c>
      <c r="I2574">
        <v>9.479495</v>
      </c>
    </row>
    <row r="2575" spans="1:11" x14ac:dyDescent="0.25">
      <c r="A2575">
        <v>2574</v>
      </c>
      <c r="B2575">
        <v>242.58636300000001</v>
      </c>
      <c r="C2575">
        <v>6.5180309999999997</v>
      </c>
      <c r="H2575">
        <v>252.665099</v>
      </c>
      <c r="I2575">
        <v>9.4786859999999997</v>
      </c>
    </row>
    <row r="2576" spans="1:11" x14ac:dyDescent="0.25">
      <c r="A2576">
        <v>2575</v>
      </c>
      <c r="B2576">
        <v>242.55186499999999</v>
      </c>
      <c r="C2576">
        <v>6.4961609999999999</v>
      </c>
      <c r="H2576">
        <v>252.71671599999999</v>
      </c>
      <c r="I2576">
        <v>9.4573230000000006</v>
      </c>
    </row>
    <row r="2577" spans="1:9" x14ac:dyDescent="0.25">
      <c r="A2577">
        <v>2576</v>
      </c>
      <c r="B2577">
        <v>242.56590699999998</v>
      </c>
      <c r="C2577">
        <v>6.4818179999999996</v>
      </c>
      <c r="H2577">
        <v>252.736514</v>
      </c>
      <c r="I2577">
        <v>9.4568680000000001</v>
      </c>
    </row>
    <row r="2578" spans="1:9" x14ac:dyDescent="0.25">
      <c r="A2578">
        <v>2577</v>
      </c>
      <c r="B2578">
        <v>242.58610999999999</v>
      </c>
      <c r="C2578">
        <v>6.4747979999999998</v>
      </c>
      <c r="H2578">
        <v>252.72817900000001</v>
      </c>
      <c r="I2578">
        <v>9.4564649999999997</v>
      </c>
    </row>
    <row r="2579" spans="1:9" x14ac:dyDescent="0.25">
      <c r="A2579">
        <v>2578</v>
      </c>
      <c r="B2579">
        <v>242.52924000000002</v>
      </c>
      <c r="C2579">
        <v>6.5295449999999997</v>
      </c>
      <c r="H2579">
        <v>252.69984700000001</v>
      </c>
      <c r="I2579">
        <v>9.434393</v>
      </c>
    </row>
    <row r="2580" spans="1:9" x14ac:dyDescent="0.25">
      <c r="A2580">
        <v>2579</v>
      </c>
      <c r="B2580">
        <v>242.55767700000001</v>
      </c>
      <c r="C2580">
        <v>6.5542420000000003</v>
      </c>
      <c r="H2580">
        <v>252.727374</v>
      </c>
      <c r="I2580">
        <v>9.460858</v>
      </c>
    </row>
    <row r="2581" spans="1:9" x14ac:dyDescent="0.25">
      <c r="A2581">
        <v>2580</v>
      </c>
      <c r="B2581">
        <v>242.628028</v>
      </c>
      <c r="C2581">
        <v>6.4851010000000002</v>
      </c>
      <c r="H2581">
        <v>252.678584</v>
      </c>
      <c r="I2581">
        <v>9.4452020000000001</v>
      </c>
    </row>
    <row r="2582" spans="1:9" x14ac:dyDescent="0.25">
      <c r="A2582">
        <v>2581</v>
      </c>
    </row>
    <row r="2583" spans="1:9" x14ac:dyDescent="0.25">
      <c r="A2583">
        <v>2582</v>
      </c>
      <c r="F2583">
        <v>242.22120899999999</v>
      </c>
      <c r="G2583">
        <v>6.2100499999999998</v>
      </c>
    </row>
    <row r="2584" spans="1:9" x14ac:dyDescent="0.25">
      <c r="A2584">
        <v>2583</v>
      </c>
      <c r="F2584">
        <v>242.21954399999998</v>
      </c>
      <c r="G2584">
        <v>6.2321210000000002</v>
      </c>
    </row>
    <row r="2585" spans="1:9" x14ac:dyDescent="0.25">
      <c r="A2585">
        <v>2584</v>
      </c>
      <c r="F2585">
        <v>242.19328200000001</v>
      </c>
      <c r="G2585">
        <v>6.2462119999999999</v>
      </c>
    </row>
    <row r="2586" spans="1:9" x14ac:dyDescent="0.25">
      <c r="A2586">
        <v>2585</v>
      </c>
      <c r="D2586">
        <v>229.24737200000001</v>
      </c>
      <c r="E2586">
        <v>7.9407069999999997</v>
      </c>
      <c r="F2586">
        <v>242.18732299999999</v>
      </c>
      <c r="G2586">
        <v>6.2469700000000001</v>
      </c>
    </row>
    <row r="2587" spans="1:9" x14ac:dyDescent="0.25">
      <c r="A2587">
        <v>2586</v>
      </c>
      <c r="D2587">
        <v>229.22792899999999</v>
      </c>
      <c r="E2587">
        <v>7.9462619999999999</v>
      </c>
      <c r="F2587">
        <v>242.214595</v>
      </c>
      <c r="G2587">
        <v>6.2225760000000001</v>
      </c>
    </row>
    <row r="2588" spans="1:9" x14ac:dyDescent="0.25">
      <c r="A2588">
        <v>2587</v>
      </c>
      <c r="D2588">
        <v>229.22595899999999</v>
      </c>
      <c r="E2588">
        <v>7.9386869999999998</v>
      </c>
      <c r="F2588">
        <v>242.21090799999999</v>
      </c>
      <c r="G2588">
        <v>6.2135860000000003</v>
      </c>
    </row>
    <row r="2589" spans="1:9" x14ac:dyDescent="0.25">
      <c r="A2589">
        <v>2588</v>
      </c>
      <c r="D2589">
        <v>229.17414199999999</v>
      </c>
      <c r="E2589">
        <v>7.950151</v>
      </c>
      <c r="F2589">
        <v>242.195908</v>
      </c>
      <c r="G2589">
        <v>6.1818689999999998</v>
      </c>
    </row>
    <row r="2590" spans="1:9" x14ac:dyDescent="0.25">
      <c r="A2590">
        <v>2589</v>
      </c>
      <c r="D2590">
        <v>229.18691899999999</v>
      </c>
      <c r="E2590">
        <v>7.9605050000000004</v>
      </c>
      <c r="F2590">
        <v>242.19626299999999</v>
      </c>
      <c r="G2590">
        <v>6.2211610000000004</v>
      </c>
    </row>
    <row r="2591" spans="1:9" x14ac:dyDescent="0.25">
      <c r="A2591">
        <v>2590</v>
      </c>
      <c r="D2591">
        <v>229.19151400000001</v>
      </c>
      <c r="E2591">
        <v>7.9567170000000003</v>
      </c>
      <c r="F2591">
        <v>242.22120899999999</v>
      </c>
      <c r="G2591">
        <v>6.2100499999999998</v>
      </c>
    </row>
    <row r="2592" spans="1:9" x14ac:dyDescent="0.25">
      <c r="A2592">
        <v>2591</v>
      </c>
      <c r="D2592">
        <v>229.16211999999999</v>
      </c>
      <c r="E2592">
        <v>7.9173739999999997</v>
      </c>
    </row>
    <row r="2593" spans="1:9" x14ac:dyDescent="0.25">
      <c r="A2593">
        <v>2592</v>
      </c>
      <c r="D2593">
        <v>229.14600999999999</v>
      </c>
      <c r="E2593">
        <v>7.9219189999999999</v>
      </c>
    </row>
    <row r="2594" spans="1:9" x14ac:dyDescent="0.25">
      <c r="A2594">
        <v>2593</v>
      </c>
      <c r="D2594">
        <v>229.24737200000001</v>
      </c>
      <c r="E2594">
        <v>7.9407069999999997</v>
      </c>
    </row>
    <row r="2595" spans="1:9" x14ac:dyDescent="0.25">
      <c r="A2595">
        <v>2594</v>
      </c>
      <c r="B2595">
        <v>221.96520100000001</v>
      </c>
      <c r="C2595">
        <v>5.968788</v>
      </c>
    </row>
    <row r="2596" spans="1:9" x14ac:dyDescent="0.25">
      <c r="A2596">
        <v>2595</v>
      </c>
      <c r="B2596">
        <v>221.912071</v>
      </c>
      <c r="C2596">
        <v>5.9647969999999999</v>
      </c>
    </row>
    <row r="2597" spans="1:9" x14ac:dyDescent="0.25">
      <c r="A2597">
        <v>2596</v>
      </c>
      <c r="B2597">
        <v>221.947474</v>
      </c>
      <c r="C2597">
        <v>5.9524239999999997</v>
      </c>
    </row>
    <row r="2598" spans="1:9" x14ac:dyDescent="0.25">
      <c r="A2598">
        <v>2597</v>
      </c>
      <c r="B2598">
        <v>221.88772599999999</v>
      </c>
      <c r="C2598">
        <v>5.9815149999999999</v>
      </c>
    </row>
    <row r="2599" spans="1:9" x14ac:dyDescent="0.25">
      <c r="A2599">
        <v>2598</v>
      </c>
      <c r="B2599">
        <v>221.931363</v>
      </c>
      <c r="C2599">
        <v>5.9876769999999997</v>
      </c>
    </row>
    <row r="2600" spans="1:9" x14ac:dyDescent="0.25">
      <c r="A2600">
        <v>2599</v>
      </c>
      <c r="B2600">
        <v>221.91868700000001</v>
      </c>
      <c r="C2600">
        <v>5.988283</v>
      </c>
      <c r="H2600">
        <v>224.370454</v>
      </c>
      <c r="I2600">
        <v>8.1838879999999996</v>
      </c>
    </row>
    <row r="2601" spans="1:9" x14ac:dyDescent="0.25">
      <c r="A2601">
        <v>2600</v>
      </c>
      <c r="B2601">
        <v>221.902828</v>
      </c>
      <c r="C2601">
        <v>6.0228279999999996</v>
      </c>
      <c r="H2601">
        <v>224.34661499999999</v>
      </c>
      <c r="I2601">
        <v>8.2257069999999999</v>
      </c>
    </row>
    <row r="2602" spans="1:9" x14ac:dyDescent="0.25">
      <c r="A2602">
        <v>2601</v>
      </c>
      <c r="B2602">
        <v>221.96520100000001</v>
      </c>
      <c r="C2602">
        <v>5.968788</v>
      </c>
      <c r="H2602">
        <v>224.362424</v>
      </c>
      <c r="I2602">
        <v>8.1998479999999994</v>
      </c>
    </row>
    <row r="2603" spans="1:9" x14ac:dyDescent="0.25">
      <c r="A2603">
        <v>2602</v>
      </c>
      <c r="H2603">
        <v>224.34762599999999</v>
      </c>
      <c r="I2603">
        <v>8.2331310000000002</v>
      </c>
    </row>
    <row r="2604" spans="1:9" x14ac:dyDescent="0.25">
      <c r="A2604">
        <v>2603</v>
      </c>
      <c r="F2604">
        <v>221.102979</v>
      </c>
      <c r="G2604">
        <v>5.0294949999999998</v>
      </c>
      <c r="H2604">
        <v>224.32105999999999</v>
      </c>
      <c r="I2604">
        <v>8.2421209999999991</v>
      </c>
    </row>
    <row r="2605" spans="1:9" x14ac:dyDescent="0.25">
      <c r="A2605">
        <v>2604</v>
      </c>
      <c r="F2605">
        <v>221.08974699999999</v>
      </c>
      <c r="G2605">
        <v>5.0120709999999997</v>
      </c>
      <c r="H2605">
        <v>224.36373699999999</v>
      </c>
      <c r="I2605">
        <v>8.2353529999999999</v>
      </c>
    </row>
    <row r="2606" spans="1:9" x14ac:dyDescent="0.25">
      <c r="A2606">
        <v>2605</v>
      </c>
      <c r="F2606">
        <v>221.098535</v>
      </c>
      <c r="G2606">
        <v>4.9881820000000001</v>
      </c>
      <c r="H2606">
        <v>224.35646399999999</v>
      </c>
      <c r="I2606">
        <v>8.2306559999999998</v>
      </c>
    </row>
    <row r="2607" spans="1:9" x14ac:dyDescent="0.25">
      <c r="A2607">
        <v>2606</v>
      </c>
      <c r="F2607">
        <v>221.07823199999999</v>
      </c>
      <c r="G2607">
        <v>4.9821720000000003</v>
      </c>
      <c r="H2607">
        <v>224.33944399999999</v>
      </c>
      <c r="I2607">
        <v>8.2383830000000007</v>
      </c>
    </row>
    <row r="2608" spans="1:9" x14ac:dyDescent="0.25">
      <c r="A2608">
        <v>2607</v>
      </c>
      <c r="F2608">
        <v>221.073182</v>
      </c>
      <c r="G2608">
        <v>4.986262</v>
      </c>
      <c r="H2608">
        <v>224.370454</v>
      </c>
      <c r="I2608">
        <v>8.1838879999999996</v>
      </c>
    </row>
    <row r="2609" spans="1:9" x14ac:dyDescent="0.25">
      <c r="A2609">
        <v>2608</v>
      </c>
      <c r="F2609">
        <v>221.005302</v>
      </c>
      <c r="G2609">
        <v>4.9771210000000004</v>
      </c>
    </row>
    <row r="2610" spans="1:9" x14ac:dyDescent="0.25">
      <c r="A2610">
        <v>2609</v>
      </c>
      <c r="D2610">
        <v>207.78785499999998</v>
      </c>
      <c r="E2610">
        <v>8.4337759999999999</v>
      </c>
      <c r="F2610">
        <v>221.03580700000001</v>
      </c>
      <c r="G2610">
        <v>4.9734850000000002</v>
      </c>
    </row>
    <row r="2611" spans="1:9" x14ac:dyDescent="0.25">
      <c r="A2611">
        <v>2610</v>
      </c>
      <c r="D2611">
        <v>207.771681</v>
      </c>
      <c r="E2611">
        <v>8.4479070000000007</v>
      </c>
      <c r="F2611">
        <v>221.102979</v>
      </c>
      <c r="G2611">
        <v>5.0294949999999998</v>
      </c>
    </row>
    <row r="2612" spans="1:9" x14ac:dyDescent="0.25">
      <c r="A2612">
        <v>2611</v>
      </c>
      <c r="D2612">
        <v>207.76397900000001</v>
      </c>
      <c r="E2612">
        <v>8.4598469999999999</v>
      </c>
    </row>
    <row r="2613" spans="1:9" x14ac:dyDescent="0.25">
      <c r="A2613">
        <v>2612</v>
      </c>
      <c r="D2613">
        <v>207.75718899999998</v>
      </c>
      <c r="E2613">
        <v>8.4432659999999995</v>
      </c>
    </row>
    <row r="2614" spans="1:9" x14ac:dyDescent="0.25">
      <c r="A2614">
        <v>2613</v>
      </c>
      <c r="D2614">
        <v>207.75147799999999</v>
      </c>
      <c r="E2614">
        <v>8.4453569999999996</v>
      </c>
    </row>
    <row r="2615" spans="1:9" x14ac:dyDescent="0.25">
      <c r="A2615">
        <v>2614</v>
      </c>
      <c r="D2615">
        <v>207.787443</v>
      </c>
      <c r="E2615">
        <v>8.4385200000000005</v>
      </c>
    </row>
    <row r="2616" spans="1:9" x14ac:dyDescent="0.25">
      <c r="A2616">
        <v>2615</v>
      </c>
      <c r="B2616">
        <v>202.69657699999999</v>
      </c>
      <c r="C2616">
        <v>6.7384180000000002</v>
      </c>
      <c r="D2616">
        <v>207.81076300000001</v>
      </c>
      <c r="E2616">
        <v>8.4467859999999995</v>
      </c>
    </row>
    <row r="2617" spans="1:9" x14ac:dyDescent="0.25">
      <c r="A2617">
        <v>2616</v>
      </c>
      <c r="B2617">
        <v>202.72841499999998</v>
      </c>
      <c r="C2617">
        <v>6.7156120000000001</v>
      </c>
      <c r="D2617">
        <v>207.81162899999998</v>
      </c>
      <c r="E2617">
        <v>8.4538270000000004</v>
      </c>
    </row>
    <row r="2618" spans="1:9" x14ac:dyDescent="0.25">
      <c r="A2618">
        <v>2617</v>
      </c>
      <c r="B2618">
        <v>202.719641</v>
      </c>
      <c r="C2618">
        <v>6.7206640000000002</v>
      </c>
      <c r="D2618">
        <v>207.78785499999998</v>
      </c>
      <c r="E2618">
        <v>8.4337759999999999</v>
      </c>
    </row>
    <row r="2619" spans="1:9" x14ac:dyDescent="0.25">
      <c r="A2619">
        <v>2618</v>
      </c>
      <c r="B2619">
        <v>202.73637600000001</v>
      </c>
      <c r="C2619">
        <v>6.7172960000000002</v>
      </c>
    </row>
    <row r="2620" spans="1:9" x14ac:dyDescent="0.25">
      <c r="A2620">
        <v>2619</v>
      </c>
      <c r="B2620">
        <v>202.729792</v>
      </c>
      <c r="C2620">
        <v>6.7007659999999998</v>
      </c>
    </row>
    <row r="2621" spans="1:9" x14ac:dyDescent="0.25">
      <c r="A2621">
        <v>2620</v>
      </c>
      <c r="B2621">
        <v>202.76999499999999</v>
      </c>
      <c r="C2621">
        <v>6.7053570000000002</v>
      </c>
    </row>
    <row r="2622" spans="1:9" x14ac:dyDescent="0.25">
      <c r="A2622">
        <v>2621</v>
      </c>
      <c r="B2622">
        <v>202.70816299999998</v>
      </c>
      <c r="C2622">
        <v>6.7670409999999999</v>
      </c>
    </row>
    <row r="2623" spans="1:9" x14ac:dyDescent="0.25">
      <c r="A2623">
        <v>2622</v>
      </c>
      <c r="B2623">
        <v>202.69657699999999</v>
      </c>
      <c r="C2623">
        <v>6.7384180000000002</v>
      </c>
    </row>
    <row r="2624" spans="1:9" x14ac:dyDescent="0.25">
      <c r="A2624">
        <v>2623</v>
      </c>
      <c r="F2624">
        <v>202.844694</v>
      </c>
      <c r="G2624">
        <v>5.9747960000000004</v>
      </c>
      <c r="H2624">
        <v>203.990454</v>
      </c>
      <c r="I2624">
        <v>9.3641330000000007</v>
      </c>
    </row>
    <row r="2625" spans="1:9" x14ac:dyDescent="0.25">
      <c r="A2625">
        <v>2624</v>
      </c>
      <c r="F2625">
        <v>202.931524</v>
      </c>
      <c r="G2625">
        <v>6.0125510000000002</v>
      </c>
      <c r="H2625">
        <v>203.91198599999998</v>
      </c>
      <c r="I2625">
        <v>9.3803059999999991</v>
      </c>
    </row>
    <row r="2626" spans="1:9" x14ac:dyDescent="0.25">
      <c r="A2626">
        <v>2625</v>
      </c>
      <c r="F2626">
        <v>202.93096399999999</v>
      </c>
      <c r="G2626">
        <v>6.0252039999999996</v>
      </c>
      <c r="H2626">
        <v>203.922392</v>
      </c>
      <c r="I2626">
        <v>9.3594889999999999</v>
      </c>
    </row>
    <row r="2627" spans="1:9" x14ac:dyDescent="0.25">
      <c r="A2627">
        <v>2626</v>
      </c>
      <c r="F2627">
        <v>202.910101</v>
      </c>
      <c r="G2627">
        <v>6.0263770000000001</v>
      </c>
      <c r="H2627">
        <v>203.98065800000001</v>
      </c>
      <c r="I2627">
        <v>9.3634690000000003</v>
      </c>
    </row>
    <row r="2628" spans="1:9" x14ac:dyDescent="0.25">
      <c r="A2628">
        <v>2627</v>
      </c>
      <c r="F2628">
        <v>202.842444</v>
      </c>
      <c r="G2628">
        <v>5.9871939999999997</v>
      </c>
      <c r="H2628">
        <v>203.993212</v>
      </c>
      <c r="I2628">
        <v>9.3658680000000007</v>
      </c>
    </row>
    <row r="2629" spans="1:9" x14ac:dyDescent="0.25">
      <c r="A2629">
        <v>2628</v>
      </c>
      <c r="F2629">
        <v>202.884535</v>
      </c>
      <c r="G2629">
        <v>6.0037240000000001</v>
      </c>
      <c r="H2629">
        <v>204.019285</v>
      </c>
      <c r="I2629">
        <v>9.3546429999999994</v>
      </c>
    </row>
    <row r="2630" spans="1:9" x14ac:dyDescent="0.25">
      <c r="A2630">
        <v>2629</v>
      </c>
      <c r="F2630">
        <v>202.894587</v>
      </c>
      <c r="G2630">
        <v>6.0074490000000003</v>
      </c>
      <c r="H2630">
        <v>203.95698399999998</v>
      </c>
      <c r="I2630">
        <v>9.3926020000000001</v>
      </c>
    </row>
    <row r="2631" spans="1:9" x14ac:dyDescent="0.25">
      <c r="A2631">
        <v>2630</v>
      </c>
      <c r="F2631">
        <v>202.84637699999999</v>
      </c>
      <c r="G2631">
        <v>5.9676020000000003</v>
      </c>
      <c r="H2631">
        <v>203.990454</v>
      </c>
      <c r="I2631">
        <v>9.3641330000000007</v>
      </c>
    </row>
    <row r="2632" spans="1:9" x14ac:dyDescent="0.25">
      <c r="A2632">
        <v>2631</v>
      </c>
      <c r="F2632">
        <v>202.844694</v>
      </c>
      <c r="G2632">
        <v>5.9747960000000004</v>
      </c>
    </row>
    <row r="2633" spans="1:9" x14ac:dyDescent="0.25">
      <c r="A2633">
        <v>2632</v>
      </c>
      <c r="D2633">
        <v>184.61647599999998</v>
      </c>
      <c r="E2633">
        <v>9.1278570000000006</v>
      </c>
    </row>
    <row r="2634" spans="1:9" x14ac:dyDescent="0.25">
      <c r="A2634">
        <v>2633</v>
      </c>
      <c r="D2634">
        <v>184.61647599999998</v>
      </c>
      <c r="E2634">
        <v>9.1278570000000006</v>
      </c>
    </row>
    <row r="2635" spans="1:9" x14ac:dyDescent="0.25">
      <c r="A2635">
        <v>2634</v>
      </c>
      <c r="D2635">
        <v>184.64336599999999</v>
      </c>
      <c r="E2635">
        <v>9.1512759999999993</v>
      </c>
    </row>
    <row r="2636" spans="1:9" x14ac:dyDescent="0.25">
      <c r="A2636">
        <v>2635</v>
      </c>
      <c r="D2636">
        <v>184.64775299999999</v>
      </c>
      <c r="E2636">
        <v>9.1483670000000004</v>
      </c>
    </row>
    <row r="2637" spans="1:9" x14ac:dyDescent="0.25">
      <c r="A2637">
        <v>2636</v>
      </c>
      <c r="D2637">
        <v>184.636324</v>
      </c>
      <c r="E2637">
        <v>9.1649480000000008</v>
      </c>
    </row>
    <row r="2638" spans="1:9" x14ac:dyDescent="0.25">
      <c r="A2638">
        <v>2637</v>
      </c>
      <c r="D2638">
        <v>184.584643</v>
      </c>
      <c r="E2638">
        <v>9.1454079999999998</v>
      </c>
    </row>
    <row r="2639" spans="1:9" x14ac:dyDescent="0.25">
      <c r="A2639">
        <v>2638</v>
      </c>
      <c r="D2639">
        <v>184.58525299999999</v>
      </c>
      <c r="E2639">
        <v>9.1406130000000001</v>
      </c>
    </row>
    <row r="2640" spans="1:9" x14ac:dyDescent="0.25">
      <c r="A2640">
        <v>2639</v>
      </c>
      <c r="B2640">
        <v>178.858519</v>
      </c>
      <c r="C2640">
        <v>7.4982139999999999</v>
      </c>
      <c r="D2640">
        <v>184.567396</v>
      </c>
      <c r="E2640">
        <v>9.1567860000000003</v>
      </c>
    </row>
    <row r="2641" spans="1:9" x14ac:dyDescent="0.25">
      <c r="A2641">
        <v>2640</v>
      </c>
      <c r="B2641">
        <v>178.82280399999999</v>
      </c>
      <c r="C2641">
        <v>7.4889789999999996</v>
      </c>
      <c r="D2641">
        <v>184.539232</v>
      </c>
      <c r="E2641">
        <v>9.1539289999999998</v>
      </c>
    </row>
    <row r="2642" spans="1:9" x14ac:dyDescent="0.25">
      <c r="A2642">
        <v>2641</v>
      </c>
      <c r="B2642">
        <v>178.84785299999999</v>
      </c>
      <c r="C2642">
        <v>7.4792350000000001</v>
      </c>
      <c r="D2642">
        <v>184.61647599999998</v>
      </c>
      <c r="E2642">
        <v>9.1278570000000006</v>
      </c>
    </row>
    <row r="2643" spans="1:9" x14ac:dyDescent="0.25">
      <c r="A2643">
        <v>2642</v>
      </c>
      <c r="B2643">
        <v>178.93657899999999</v>
      </c>
      <c r="C2643">
        <v>7.5626530000000001</v>
      </c>
    </row>
    <row r="2644" spans="1:9" x14ac:dyDescent="0.25">
      <c r="A2644">
        <v>2643</v>
      </c>
      <c r="B2644">
        <v>178.877037</v>
      </c>
      <c r="C2644">
        <v>7.5439280000000002</v>
      </c>
    </row>
    <row r="2645" spans="1:9" x14ac:dyDescent="0.25">
      <c r="A2645">
        <v>2644</v>
      </c>
      <c r="B2645">
        <v>178.92331300000001</v>
      </c>
      <c r="C2645">
        <v>7.4718879999999999</v>
      </c>
    </row>
    <row r="2646" spans="1:9" x14ac:dyDescent="0.25">
      <c r="A2646">
        <v>2645</v>
      </c>
      <c r="B2646">
        <v>178.94254899999999</v>
      </c>
      <c r="C2646">
        <v>7.5133669999999997</v>
      </c>
    </row>
    <row r="2647" spans="1:9" x14ac:dyDescent="0.25">
      <c r="A2647">
        <v>2646</v>
      </c>
      <c r="B2647">
        <v>178.858519</v>
      </c>
      <c r="C2647">
        <v>7.4982139999999999</v>
      </c>
      <c r="F2647">
        <v>179.096577</v>
      </c>
      <c r="G2647">
        <v>6.5405100000000003</v>
      </c>
      <c r="H2647">
        <v>180.426321</v>
      </c>
      <c r="I2647">
        <v>10.346837000000001</v>
      </c>
    </row>
    <row r="2648" spans="1:9" x14ac:dyDescent="0.25">
      <c r="A2648">
        <v>2647</v>
      </c>
      <c r="F2648">
        <v>179.10530299999999</v>
      </c>
      <c r="G2648">
        <v>6.5961740000000004</v>
      </c>
      <c r="H2648">
        <v>180.41657900000001</v>
      </c>
      <c r="I2648">
        <v>10.365561</v>
      </c>
    </row>
    <row r="2649" spans="1:9" x14ac:dyDescent="0.25">
      <c r="A2649">
        <v>2648</v>
      </c>
      <c r="F2649">
        <v>179.112345</v>
      </c>
      <c r="G2649">
        <v>6.5983159999999996</v>
      </c>
      <c r="H2649">
        <v>180.38754899999998</v>
      </c>
      <c r="I2649">
        <v>10.358418</v>
      </c>
    </row>
    <row r="2650" spans="1:9" x14ac:dyDescent="0.25">
      <c r="A2650">
        <v>2649</v>
      </c>
      <c r="F2650">
        <v>179.08213999999998</v>
      </c>
      <c r="G2650">
        <v>6.5857140000000003</v>
      </c>
      <c r="H2650">
        <v>180.39836299999999</v>
      </c>
      <c r="I2650">
        <v>10.383979999999999</v>
      </c>
    </row>
    <row r="2651" spans="1:9" x14ac:dyDescent="0.25">
      <c r="A2651">
        <v>2650</v>
      </c>
      <c r="F2651">
        <v>179.088774</v>
      </c>
      <c r="G2651">
        <v>6.574694</v>
      </c>
      <c r="H2651">
        <v>180.416529</v>
      </c>
      <c r="I2651">
        <v>10.422091</v>
      </c>
    </row>
    <row r="2652" spans="1:9" x14ac:dyDescent="0.25">
      <c r="A2652">
        <v>2651</v>
      </c>
      <c r="F2652">
        <v>179.09831299999999</v>
      </c>
      <c r="G2652">
        <v>6.5759699999999999</v>
      </c>
      <c r="H2652">
        <v>180.422753</v>
      </c>
      <c r="I2652">
        <v>10.402856999999999</v>
      </c>
    </row>
    <row r="2653" spans="1:9" x14ac:dyDescent="0.25">
      <c r="A2653">
        <v>2652</v>
      </c>
      <c r="F2653">
        <v>179.10290499999999</v>
      </c>
      <c r="G2653">
        <v>6.5759179999999997</v>
      </c>
      <c r="H2653">
        <v>180.443567</v>
      </c>
      <c r="I2653">
        <v>10.438929</v>
      </c>
    </row>
    <row r="2654" spans="1:9" x14ac:dyDescent="0.25">
      <c r="A2654">
        <v>2653</v>
      </c>
      <c r="F2654">
        <v>179.09851900000001</v>
      </c>
      <c r="G2654">
        <v>6.5717860000000003</v>
      </c>
      <c r="H2654">
        <v>180.44346400000001</v>
      </c>
      <c r="I2654">
        <v>10.418010000000001</v>
      </c>
    </row>
    <row r="2655" spans="1:9" x14ac:dyDescent="0.25">
      <c r="A2655">
        <v>2654</v>
      </c>
      <c r="D2655">
        <v>164.33366999999998</v>
      </c>
      <c r="E2655">
        <v>9.4603059999999992</v>
      </c>
      <c r="F2655">
        <v>179.05683299999998</v>
      </c>
      <c r="G2655">
        <v>6.5534689999999998</v>
      </c>
      <c r="H2655">
        <v>180.426321</v>
      </c>
      <c r="I2655">
        <v>10.346837000000001</v>
      </c>
    </row>
    <row r="2656" spans="1:9" x14ac:dyDescent="0.25">
      <c r="A2656">
        <v>2655</v>
      </c>
      <c r="D2656">
        <v>164.289129</v>
      </c>
      <c r="E2656">
        <v>9.4422960000000007</v>
      </c>
      <c r="F2656">
        <v>179.096577</v>
      </c>
      <c r="G2656">
        <v>6.5405100000000003</v>
      </c>
    </row>
    <row r="2657" spans="1:9" x14ac:dyDescent="0.25">
      <c r="A2657">
        <v>2656</v>
      </c>
      <c r="D2657">
        <v>164.297957</v>
      </c>
      <c r="E2657">
        <v>9.4244900000000005</v>
      </c>
      <c r="F2657">
        <v>179.096577</v>
      </c>
      <c r="G2657">
        <v>6.5405100000000003</v>
      </c>
    </row>
    <row r="2658" spans="1:9" x14ac:dyDescent="0.25">
      <c r="A2658">
        <v>2657</v>
      </c>
      <c r="D2658">
        <v>164.327955</v>
      </c>
      <c r="E2658">
        <v>9.4504079999999995</v>
      </c>
    </row>
    <row r="2659" spans="1:9" x14ac:dyDescent="0.25">
      <c r="A2659">
        <v>2658</v>
      </c>
      <c r="D2659">
        <v>164.317905</v>
      </c>
      <c r="E2659">
        <v>9.4539790000000004</v>
      </c>
    </row>
    <row r="2660" spans="1:9" x14ac:dyDescent="0.25">
      <c r="A2660">
        <v>2659</v>
      </c>
      <c r="D2660">
        <v>164.331019</v>
      </c>
      <c r="E2660">
        <v>9.4345409999999994</v>
      </c>
    </row>
    <row r="2661" spans="1:9" x14ac:dyDescent="0.25">
      <c r="A2661">
        <v>2660</v>
      </c>
      <c r="D2661">
        <v>164.26091500000001</v>
      </c>
      <c r="E2661">
        <v>9.4367350000000005</v>
      </c>
    </row>
    <row r="2662" spans="1:9" x14ac:dyDescent="0.25">
      <c r="A2662">
        <v>2661</v>
      </c>
      <c r="D2662">
        <v>164.251171</v>
      </c>
      <c r="E2662">
        <v>9.4264279999999996</v>
      </c>
    </row>
    <row r="2663" spans="1:9" x14ac:dyDescent="0.25">
      <c r="A2663">
        <v>2662</v>
      </c>
      <c r="B2663">
        <v>158.75703799999999</v>
      </c>
      <c r="C2663">
        <v>7.9934690000000002</v>
      </c>
      <c r="D2663">
        <v>164.16004799999999</v>
      </c>
      <c r="E2663">
        <v>9.470459</v>
      </c>
    </row>
    <row r="2664" spans="1:9" x14ac:dyDescent="0.25">
      <c r="A2664">
        <v>2663</v>
      </c>
      <c r="B2664">
        <v>158.75703799999999</v>
      </c>
      <c r="C2664">
        <v>7.9934690000000002</v>
      </c>
      <c r="D2664">
        <v>164.33366999999998</v>
      </c>
      <c r="E2664">
        <v>9.4603059999999992</v>
      </c>
    </row>
    <row r="2665" spans="1:9" x14ac:dyDescent="0.25">
      <c r="A2665">
        <v>2664</v>
      </c>
      <c r="B2665">
        <v>158.75703799999999</v>
      </c>
      <c r="C2665">
        <v>7.9934690000000002</v>
      </c>
      <c r="D2665">
        <v>164.33366999999998</v>
      </c>
      <c r="E2665">
        <v>9.4603059999999992</v>
      </c>
    </row>
    <row r="2666" spans="1:9" x14ac:dyDescent="0.25">
      <c r="A2666">
        <v>2665</v>
      </c>
      <c r="B2666">
        <v>158.75703799999999</v>
      </c>
      <c r="C2666">
        <v>7.9934690000000002</v>
      </c>
    </row>
    <row r="2667" spans="1:9" x14ac:dyDescent="0.25">
      <c r="A2667">
        <v>2666</v>
      </c>
      <c r="B2667">
        <v>158.75703799999999</v>
      </c>
      <c r="C2667">
        <v>7.9934690000000002</v>
      </c>
    </row>
    <row r="2668" spans="1:9" x14ac:dyDescent="0.25">
      <c r="A2668">
        <v>2667</v>
      </c>
      <c r="B2668">
        <v>158.75703799999999</v>
      </c>
      <c r="C2668">
        <v>7.9934690000000002</v>
      </c>
    </row>
    <row r="2669" spans="1:9" x14ac:dyDescent="0.25">
      <c r="A2669">
        <v>2668</v>
      </c>
      <c r="B2669">
        <v>158.75703799999999</v>
      </c>
      <c r="C2669">
        <v>7.9934690000000002</v>
      </c>
    </row>
    <row r="2670" spans="1:9" x14ac:dyDescent="0.25">
      <c r="A2670">
        <v>2669</v>
      </c>
      <c r="B2670">
        <v>158.75703799999999</v>
      </c>
      <c r="C2670">
        <v>7.9934690000000002</v>
      </c>
    </row>
    <row r="2671" spans="1:9" x14ac:dyDescent="0.25">
      <c r="A2671">
        <v>2670</v>
      </c>
      <c r="H2671">
        <v>160.21372099999999</v>
      </c>
      <c r="I2671">
        <v>10.683163</v>
      </c>
    </row>
    <row r="2672" spans="1:9" x14ac:dyDescent="0.25">
      <c r="A2672">
        <v>2671</v>
      </c>
      <c r="F2672">
        <v>158.75341499999999</v>
      </c>
      <c r="G2672">
        <v>7.385408</v>
      </c>
      <c r="H2672">
        <v>160.13448699999998</v>
      </c>
      <c r="I2672">
        <v>10.714897000000001</v>
      </c>
    </row>
    <row r="2673" spans="1:9" x14ac:dyDescent="0.25">
      <c r="A2673">
        <v>2672</v>
      </c>
      <c r="F2673">
        <v>158.758161</v>
      </c>
      <c r="G2673">
        <v>7.3988269999999998</v>
      </c>
      <c r="H2673">
        <v>160.16392500000001</v>
      </c>
      <c r="I2673">
        <v>10.661581</v>
      </c>
    </row>
    <row r="2674" spans="1:9" x14ac:dyDescent="0.25">
      <c r="A2674">
        <v>2673</v>
      </c>
      <c r="F2674">
        <v>158.71642499999999</v>
      </c>
      <c r="G2674">
        <v>7.39398</v>
      </c>
      <c r="H2674">
        <v>160.12239499999998</v>
      </c>
      <c r="I2674">
        <v>10.707705000000001</v>
      </c>
    </row>
    <row r="2675" spans="1:9" x14ac:dyDescent="0.25">
      <c r="A2675">
        <v>2674</v>
      </c>
      <c r="F2675">
        <v>158.69591499999999</v>
      </c>
      <c r="G2675">
        <v>7.3565310000000004</v>
      </c>
      <c r="H2675">
        <v>160.178313</v>
      </c>
      <c r="I2675">
        <v>10.641479</v>
      </c>
    </row>
    <row r="2676" spans="1:9" x14ac:dyDescent="0.25">
      <c r="A2676">
        <v>2675</v>
      </c>
      <c r="F2676">
        <v>158.72397699999999</v>
      </c>
      <c r="G2676">
        <v>7.3534699999999997</v>
      </c>
      <c r="H2676">
        <v>160.26259899999999</v>
      </c>
      <c r="I2676">
        <v>10.727398000000001</v>
      </c>
    </row>
    <row r="2677" spans="1:9" x14ac:dyDescent="0.25">
      <c r="A2677">
        <v>2676</v>
      </c>
      <c r="F2677">
        <v>158.682344</v>
      </c>
      <c r="G2677">
        <v>7.3501019999999997</v>
      </c>
      <c r="H2677">
        <v>160.18009899999998</v>
      </c>
      <c r="I2677">
        <v>10.782755</v>
      </c>
    </row>
    <row r="2678" spans="1:9" x14ac:dyDescent="0.25">
      <c r="A2678">
        <v>2677</v>
      </c>
      <c r="F2678">
        <v>158.669792</v>
      </c>
      <c r="G2678">
        <v>7.3464790000000004</v>
      </c>
      <c r="H2678">
        <v>160.179946</v>
      </c>
      <c r="I2678">
        <v>10.779949</v>
      </c>
    </row>
    <row r="2679" spans="1:9" x14ac:dyDescent="0.25">
      <c r="A2679">
        <v>2678</v>
      </c>
      <c r="F2679">
        <v>158.57351699999998</v>
      </c>
      <c r="G2679">
        <v>7.2492349999999997</v>
      </c>
      <c r="H2679">
        <v>160.21372099999999</v>
      </c>
      <c r="I2679">
        <v>10.683163</v>
      </c>
    </row>
    <row r="2680" spans="1:9" x14ac:dyDescent="0.25">
      <c r="A2680">
        <v>2679</v>
      </c>
      <c r="F2680">
        <v>158.75341499999999</v>
      </c>
      <c r="G2680">
        <v>7.385408</v>
      </c>
    </row>
    <row r="2681" spans="1:9" x14ac:dyDescent="0.25">
      <c r="A2681">
        <v>2680</v>
      </c>
    </row>
    <row r="2682" spans="1:9" x14ac:dyDescent="0.25">
      <c r="A2682">
        <v>2681</v>
      </c>
    </row>
    <row r="2683" spans="1:9" x14ac:dyDescent="0.25">
      <c r="A2683">
        <v>2682</v>
      </c>
    </row>
    <row r="2684" spans="1:9" x14ac:dyDescent="0.25">
      <c r="A2684">
        <v>2683</v>
      </c>
    </row>
    <row r="2685" spans="1:9" x14ac:dyDescent="0.25">
      <c r="A2685">
        <v>2684</v>
      </c>
      <c r="D2685">
        <v>129.69270399999999</v>
      </c>
      <c r="E2685">
        <v>8.1900510000000004</v>
      </c>
    </row>
    <row r="2686" spans="1:9" x14ac:dyDescent="0.25">
      <c r="A2686">
        <v>2685</v>
      </c>
      <c r="D2686">
        <v>129.65255100000002</v>
      </c>
      <c r="E2686">
        <v>8.116479</v>
      </c>
    </row>
    <row r="2687" spans="1:9" x14ac:dyDescent="0.25">
      <c r="A2687">
        <v>2686</v>
      </c>
      <c r="D2687">
        <v>129.65632400000001</v>
      </c>
      <c r="E2687">
        <v>8.1433160000000004</v>
      </c>
    </row>
    <row r="2688" spans="1:9" x14ac:dyDescent="0.25">
      <c r="A2688">
        <v>2687</v>
      </c>
      <c r="D2688">
        <v>129.71178500000002</v>
      </c>
      <c r="E2688">
        <v>8.1503560000000004</v>
      </c>
    </row>
    <row r="2689" spans="1:9" x14ac:dyDescent="0.25">
      <c r="A2689">
        <v>2688</v>
      </c>
      <c r="D2689">
        <v>129.707246</v>
      </c>
      <c r="E2689">
        <v>8.1630610000000008</v>
      </c>
    </row>
    <row r="2690" spans="1:9" x14ac:dyDescent="0.25">
      <c r="A2690">
        <v>2689</v>
      </c>
      <c r="B2690">
        <v>125.542348</v>
      </c>
      <c r="C2690">
        <v>6.5304589999999996</v>
      </c>
      <c r="D2690">
        <v>129.64703900000001</v>
      </c>
      <c r="E2690">
        <v>8.1746940000000006</v>
      </c>
    </row>
    <row r="2691" spans="1:9" x14ac:dyDescent="0.25">
      <c r="A2691">
        <v>2690</v>
      </c>
      <c r="B2691">
        <v>125.58974600000001</v>
      </c>
      <c r="C2691">
        <v>6.498265</v>
      </c>
      <c r="D2691">
        <v>129.687093</v>
      </c>
      <c r="E2691">
        <v>8.1661219999999997</v>
      </c>
    </row>
    <row r="2692" spans="1:9" x14ac:dyDescent="0.25">
      <c r="A2692">
        <v>2691</v>
      </c>
      <c r="B2692">
        <v>125.57301100000001</v>
      </c>
      <c r="C2692">
        <v>6.4921939999999996</v>
      </c>
      <c r="D2692">
        <v>129.69270399999999</v>
      </c>
      <c r="E2692">
        <v>8.1900510000000004</v>
      </c>
    </row>
    <row r="2693" spans="1:9" x14ac:dyDescent="0.25">
      <c r="A2693">
        <v>2692</v>
      </c>
      <c r="B2693">
        <v>125.54356900000001</v>
      </c>
      <c r="C2693">
        <v>6.5386220000000002</v>
      </c>
    </row>
    <row r="2694" spans="1:9" x14ac:dyDescent="0.25">
      <c r="A2694">
        <v>2693</v>
      </c>
      <c r="B2694">
        <v>125.526174</v>
      </c>
      <c r="C2694">
        <v>6.5007140000000003</v>
      </c>
    </row>
    <row r="2695" spans="1:9" x14ac:dyDescent="0.25">
      <c r="A2695">
        <v>2694</v>
      </c>
      <c r="B2695">
        <v>125.542348</v>
      </c>
      <c r="C2695">
        <v>6.5304589999999996</v>
      </c>
    </row>
    <row r="2696" spans="1:9" x14ac:dyDescent="0.25">
      <c r="A2696">
        <v>2695</v>
      </c>
      <c r="B2696">
        <v>125.542348</v>
      </c>
      <c r="C2696">
        <v>6.5304589999999996</v>
      </c>
      <c r="F2696">
        <v>125.90183400000001</v>
      </c>
      <c r="G2696">
        <v>5.744694</v>
      </c>
      <c r="H2696">
        <v>126.48383100000001</v>
      </c>
      <c r="I2696">
        <v>9.2900510000000001</v>
      </c>
    </row>
    <row r="2697" spans="1:9" x14ac:dyDescent="0.25">
      <c r="A2697">
        <v>2696</v>
      </c>
      <c r="F2697">
        <v>125.915052</v>
      </c>
      <c r="G2697">
        <v>5.5432139999999999</v>
      </c>
      <c r="H2697">
        <v>126.48903000000001</v>
      </c>
      <c r="I2697">
        <v>9.2497959999999999</v>
      </c>
    </row>
    <row r="2698" spans="1:9" x14ac:dyDescent="0.25">
      <c r="A2698">
        <v>2697</v>
      </c>
      <c r="F2698">
        <v>125.89010000000002</v>
      </c>
      <c r="G2698">
        <v>5.5332660000000002</v>
      </c>
      <c r="H2698">
        <v>126.47887900000001</v>
      </c>
      <c r="I2698">
        <v>9.2877039999999997</v>
      </c>
    </row>
    <row r="2699" spans="1:9" x14ac:dyDescent="0.25">
      <c r="A2699">
        <v>2698</v>
      </c>
      <c r="F2699">
        <v>125.91979700000002</v>
      </c>
      <c r="G2699">
        <v>5.6666840000000001</v>
      </c>
      <c r="H2699">
        <v>126.51321100000001</v>
      </c>
      <c r="I2699">
        <v>9.2754589999999997</v>
      </c>
    </row>
    <row r="2700" spans="1:9" x14ac:dyDescent="0.25">
      <c r="A2700">
        <v>2699</v>
      </c>
      <c r="F2700">
        <v>125.91979700000002</v>
      </c>
      <c r="G2700">
        <v>5.6666840000000001</v>
      </c>
      <c r="H2700">
        <v>126.55545900000001</v>
      </c>
      <c r="I2700">
        <v>9.2944899999999997</v>
      </c>
    </row>
    <row r="2701" spans="1:9" x14ac:dyDescent="0.25">
      <c r="A2701">
        <v>2700</v>
      </c>
      <c r="F2701">
        <v>125.91979700000002</v>
      </c>
      <c r="G2701">
        <v>5.6666840000000001</v>
      </c>
      <c r="H2701">
        <v>126.55092</v>
      </c>
      <c r="I2701">
        <v>9.25</v>
      </c>
    </row>
    <row r="2702" spans="1:9" x14ac:dyDescent="0.25">
      <c r="A2702">
        <v>2701</v>
      </c>
      <c r="F2702">
        <v>125.91979700000002</v>
      </c>
      <c r="G2702">
        <v>5.6666840000000001</v>
      </c>
      <c r="H2702">
        <v>126.52638000000002</v>
      </c>
      <c r="I2702">
        <v>9.340408</v>
      </c>
    </row>
    <row r="2703" spans="1:9" x14ac:dyDescent="0.25">
      <c r="A2703">
        <v>2702</v>
      </c>
      <c r="F2703">
        <v>125.91979700000002</v>
      </c>
      <c r="G2703">
        <v>5.6666840000000001</v>
      </c>
      <c r="H2703">
        <v>126.48383100000001</v>
      </c>
      <c r="I2703">
        <v>9.2900510000000001</v>
      </c>
    </row>
    <row r="2704" spans="1:9" x14ac:dyDescent="0.25">
      <c r="A2704">
        <v>2703</v>
      </c>
      <c r="F2704">
        <v>125.91979700000002</v>
      </c>
      <c r="G2704">
        <v>5.6666840000000001</v>
      </c>
    </row>
    <row r="2705" spans="1:9" x14ac:dyDescent="0.25">
      <c r="A2705">
        <v>2704</v>
      </c>
    </row>
    <row r="2706" spans="1:9" x14ac:dyDescent="0.25">
      <c r="A2706">
        <v>2705</v>
      </c>
    </row>
    <row r="2707" spans="1:9" x14ac:dyDescent="0.25">
      <c r="A2707">
        <v>2706</v>
      </c>
      <c r="D2707">
        <v>104.27663100000001</v>
      </c>
      <c r="E2707">
        <v>8.0652550000000005</v>
      </c>
    </row>
    <row r="2708" spans="1:9" x14ac:dyDescent="0.25">
      <c r="A2708">
        <v>2707</v>
      </c>
      <c r="D2708">
        <v>104.21647800000001</v>
      </c>
      <c r="E2708">
        <v>8.0015809999999998</v>
      </c>
    </row>
    <row r="2709" spans="1:9" x14ac:dyDescent="0.25">
      <c r="A2709">
        <v>2708</v>
      </c>
      <c r="D2709">
        <v>104.26540500000002</v>
      </c>
      <c r="E2709">
        <v>7.9979589999999998</v>
      </c>
    </row>
    <row r="2710" spans="1:9" x14ac:dyDescent="0.25">
      <c r="A2710">
        <v>2709</v>
      </c>
      <c r="D2710">
        <v>104.253163</v>
      </c>
      <c r="E2710">
        <v>8.0259180000000008</v>
      </c>
    </row>
    <row r="2711" spans="1:9" x14ac:dyDescent="0.25">
      <c r="A2711">
        <v>2710</v>
      </c>
      <c r="D2711">
        <v>104.221429</v>
      </c>
      <c r="E2711">
        <v>8.0244389999999992</v>
      </c>
    </row>
    <row r="2712" spans="1:9" x14ac:dyDescent="0.25">
      <c r="A2712">
        <v>2711</v>
      </c>
      <c r="B2712">
        <v>98.875663000000003</v>
      </c>
      <c r="C2712">
        <v>6.4209180000000003</v>
      </c>
      <c r="D2712">
        <v>104.21255200000002</v>
      </c>
      <c r="E2712">
        <v>7.9850510000000003</v>
      </c>
    </row>
    <row r="2713" spans="1:9" x14ac:dyDescent="0.25">
      <c r="A2713">
        <v>2712</v>
      </c>
      <c r="B2713">
        <v>98.924644000000001</v>
      </c>
      <c r="C2713">
        <v>6.3918369999999998</v>
      </c>
      <c r="D2713">
        <v>104.249234</v>
      </c>
      <c r="E2713">
        <v>8.0490809999999993</v>
      </c>
    </row>
    <row r="2714" spans="1:9" x14ac:dyDescent="0.25">
      <c r="A2714">
        <v>2713</v>
      </c>
      <c r="B2714">
        <v>98.883622000000003</v>
      </c>
      <c r="C2714">
        <v>6.4156120000000003</v>
      </c>
      <c r="D2714">
        <v>104.27663100000001</v>
      </c>
      <c r="E2714">
        <v>8.0652550000000005</v>
      </c>
    </row>
    <row r="2715" spans="1:9" x14ac:dyDescent="0.25">
      <c r="A2715">
        <v>2714</v>
      </c>
      <c r="B2715">
        <v>98.841888000000012</v>
      </c>
      <c r="C2715">
        <v>6.3747959999999999</v>
      </c>
    </row>
    <row r="2716" spans="1:9" x14ac:dyDescent="0.25">
      <c r="A2716">
        <v>2715</v>
      </c>
      <c r="B2716">
        <v>98.843726000000004</v>
      </c>
      <c r="C2716">
        <v>6.3967349999999996</v>
      </c>
    </row>
    <row r="2717" spans="1:9" x14ac:dyDescent="0.25">
      <c r="A2717">
        <v>2716</v>
      </c>
      <c r="B2717">
        <v>98.875663000000003</v>
      </c>
      <c r="C2717">
        <v>6.4209180000000003</v>
      </c>
    </row>
    <row r="2718" spans="1:9" x14ac:dyDescent="0.25">
      <c r="A2718">
        <v>2717</v>
      </c>
      <c r="B2718">
        <v>98.875663000000003</v>
      </c>
      <c r="C2718">
        <v>6.4209180000000003</v>
      </c>
      <c r="H2718">
        <v>98.594592000000006</v>
      </c>
      <c r="I2718">
        <v>9.9965810000000008</v>
      </c>
    </row>
    <row r="2719" spans="1:9" x14ac:dyDescent="0.25">
      <c r="A2719">
        <v>2718</v>
      </c>
      <c r="F2719">
        <v>98.000100000000003</v>
      </c>
      <c r="G2719">
        <v>5.6254080000000002</v>
      </c>
      <c r="H2719">
        <v>98.574695000000006</v>
      </c>
      <c r="I2719">
        <v>9.9093370000000007</v>
      </c>
    </row>
    <row r="2720" spans="1:9" x14ac:dyDescent="0.25">
      <c r="A2720">
        <v>2719</v>
      </c>
      <c r="F2720">
        <v>97.957654000000005</v>
      </c>
      <c r="G2720">
        <v>5.6264799999999999</v>
      </c>
      <c r="H2720">
        <v>98.592858000000007</v>
      </c>
      <c r="I2720">
        <v>9.9696429999999996</v>
      </c>
    </row>
    <row r="2721" spans="1:9" x14ac:dyDescent="0.25">
      <c r="A2721">
        <v>2720</v>
      </c>
      <c r="F2721">
        <v>97.963163000000009</v>
      </c>
      <c r="G2721">
        <v>5.6279079999999997</v>
      </c>
      <c r="H2721">
        <v>98.563113000000016</v>
      </c>
      <c r="I2721">
        <v>9.9949490000000001</v>
      </c>
    </row>
    <row r="2722" spans="1:9" x14ac:dyDescent="0.25">
      <c r="A2722">
        <v>2721</v>
      </c>
      <c r="F2722">
        <v>97.917144000000008</v>
      </c>
      <c r="G2722">
        <v>5.6350509999999998</v>
      </c>
      <c r="H2722">
        <v>98.564235000000011</v>
      </c>
      <c r="I2722">
        <v>10.036581</v>
      </c>
    </row>
    <row r="2723" spans="1:9" x14ac:dyDescent="0.25">
      <c r="A2723">
        <v>2722</v>
      </c>
      <c r="F2723">
        <v>97.915255999999999</v>
      </c>
      <c r="G2723">
        <v>5.5945410000000004</v>
      </c>
      <c r="H2723">
        <v>98.570611000000014</v>
      </c>
      <c r="I2723">
        <v>10.020306</v>
      </c>
    </row>
    <row r="2724" spans="1:9" x14ac:dyDescent="0.25">
      <c r="A2724">
        <v>2723</v>
      </c>
      <c r="F2724">
        <v>97.901375999999999</v>
      </c>
      <c r="G2724">
        <v>5.5827039999999997</v>
      </c>
      <c r="H2724">
        <v>98.565866</v>
      </c>
      <c r="I2724">
        <v>10.026429</v>
      </c>
    </row>
    <row r="2725" spans="1:9" x14ac:dyDescent="0.25">
      <c r="A2725">
        <v>2724</v>
      </c>
      <c r="F2725">
        <v>97.883113000000009</v>
      </c>
      <c r="G2725">
        <v>5.5885720000000001</v>
      </c>
      <c r="H2725">
        <v>98.594592000000006</v>
      </c>
      <c r="I2725">
        <v>9.9965810000000008</v>
      </c>
    </row>
    <row r="2726" spans="1:9" x14ac:dyDescent="0.25">
      <c r="A2726">
        <v>2725</v>
      </c>
      <c r="F2726">
        <v>97.827144000000004</v>
      </c>
      <c r="G2726">
        <v>5.5846939999999998</v>
      </c>
      <c r="H2726">
        <v>98.594592000000006</v>
      </c>
      <c r="I2726">
        <v>9.9965810000000008</v>
      </c>
    </row>
    <row r="2727" spans="1:9" x14ac:dyDescent="0.25">
      <c r="A2727">
        <v>2726</v>
      </c>
      <c r="D2727">
        <v>81.178878000000012</v>
      </c>
      <c r="E2727">
        <v>8.4926019999999998</v>
      </c>
      <c r="F2727">
        <v>98.000100000000003</v>
      </c>
      <c r="G2727">
        <v>5.6254080000000002</v>
      </c>
      <c r="H2727">
        <v>98.594592000000006</v>
      </c>
      <c r="I2727">
        <v>9.9965810000000008</v>
      </c>
    </row>
    <row r="2728" spans="1:9" x14ac:dyDescent="0.25">
      <c r="A2728">
        <v>2727</v>
      </c>
      <c r="D2728">
        <v>81.129542000000001</v>
      </c>
      <c r="E2728">
        <v>8.4765300000000003</v>
      </c>
    </row>
    <row r="2729" spans="1:9" x14ac:dyDescent="0.25">
      <c r="A2729">
        <v>2728</v>
      </c>
      <c r="D2729">
        <v>81.166837000000001</v>
      </c>
      <c r="E2729">
        <v>8.4614790000000006</v>
      </c>
    </row>
    <row r="2730" spans="1:9" x14ac:dyDescent="0.25">
      <c r="A2730">
        <v>2729</v>
      </c>
      <c r="D2730">
        <v>81.180714000000009</v>
      </c>
      <c r="E2730">
        <v>8.4693369999999994</v>
      </c>
    </row>
    <row r="2731" spans="1:9" x14ac:dyDescent="0.25">
      <c r="A2731">
        <v>2730</v>
      </c>
      <c r="D2731">
        <v>81.144541000000004</v>
      </c>
      <c r="E2731">
        <v>8.4685710000000007</v>
      </c>
    </row>
    <row r="2732" spans="1:9" x14ac:dyDescent="0.25">
      <c r="A2732">
        <v>2731</v>
      </c>
      <c r="D2732">
        <v>81.168572000000012</v>
      </c>
      <c r="E2732">
        <v>8.4602039999999992</v>
      </c>
    </row>
    <row r="2733" spans="1:9" x14ac:dyDescent="0.25">
      <c r="A2733">
        <v>2732</v>
      </c>
      <c r="B2733">
        <v>76.858980000000003</v>
      </c>
      <c r="C2733">
        <v>6.6552550000000004</v>
      </c>
      <c r="D2733">
        <v>81.145970000000005</v>
      </c>
      <c r="E2733">
        <v>8.4908680000000007</v>
      </c>
    </row>
    <row r="2734" spans="1:9" x14ac:dyDescent="0.25">
      <c r="A2734">
        <v>2733</v>
      </c>
      <c r="B2734">
        <v>76.832347000000013</v>
      </c>
      <c r="C2734">
        <v>6.6711739999999997</v>
      </c>
      <c r="D2734">
        <v>81.120612000000008</v>
      </c>
      <c r="E2734">
        <v>8.4797449999999994</v>
      </c>
    </row>
    <row r="2735" spans="1:9" x14ac:dyDescent="0.25">
      <c r="A2735">
        <v>2734</v>
      </c>
      <c r="B2735">
        <v>76.849184000000008</v>
      </c>
      <c r="C2735">
        <v>6.6409180000000001</v>
      </c>
      <c r="D2735">
        <v>81.189949000000013</v>
      </c>
      <c r="E2735">
        <v>8.4959179999999996</v>
      </c>
    </row>
    <row r="2736" spans="1:9" x14ac:dyDescent="0.25">
      <c r="A2736">
        <v>2735</v>
      </c>
      <c r="B2736">
        <v>76.847500000000011</v>
      </c>
      <c r="C2736">
        <v>6.6752039999999999</v>
      </c>
      <c r="D2736">
        <v>81.157909000000004</v>
      </c>
      <c r="E2736">
        <v>8.4926019999999998</v>
      </c>
    </row>
    <row r="2737" spans="1:9" x14ac:dyDescent="0.25">
      <c r="A2737">
        <v>2736</v>
      </c>
      <c r="B2737">
        <v>76.86551</v>
      </c>
      <c r="C2737">
        <v>6.69801</v>
      </c>
    </row>
    <row r="2738" spans="1:9" x14ac:dyDescent="0.25">
      <c r="A2738">
        <v>2737</v>
      </c>
      <c r="B2738">
        <v>76.870612000000008</v>
      </c>
      <c r="C2738">
        <v>6.6821429999999999</v>
      </c>
    </row>
    <row r="2739" spans="1:9" x14ac:dyDescent="0.25">
      <c r="A2739">
        <v>2738</v>
      </c>
      <c r="B2739">
        <v>76.837398000000007</v>
      </c>
      <c r="C2739">
        <v>6.6942849999999998</v>
      </c>
    </row>
    <row r="2740" spans="1:9" x14ac:dyDescent="0.25">
      <c r="A2740">
        <v>2739</v>
      </c>
      <c r="B2740">
        <v>76.858980000000003</v>
      </c>
      <c r="C2740">
        <v>6.6552550000000004</v>
      </c>
    </row>
    <row r="2741" spans="1:9" x14ac:dyDescent="0.25">
      <c r="A2741">
        <v>2740</v>
      </c>
      <c r="F2741">
        <v>75.491174000000001</v>
      </c>
      <c r="G2741">
        <v>5.7463259999999998</v>
      </c>
      <c r="H2741">
        <v>75.974133000000009</v>
      </c>
      <c r="I2741">
        <v>9.1067859999999996</v>
      </c>
    </row>
    <row r="2742" spans="1:9" x14ac:dyDescent="0.25">
      <c r="A2742">
        <v>2741</v>
      </c>
      <c r="F2742">
        <v>75.489235000000008</v>
      </c>
      <c r="G2742">
        <v>5.6688270000000003</v>
      </c>
      <c r="H2742">
        <v>75.908112000000003</v>
      </c>
      <c r="I2742">
        <v>9.027806</v>
      </c>
    </row>
    <row r="2743" spans="1:9" x14ac:dyDescent="0.25">
      <c r="A2743">
        <v>2742</v>
      </c>
      <c r="F2743">
        <v>75.428827000000013</v>
      </c>
      <c r="G2743">
        <v>5.7223470000000001</v>
      </c>
      <c r="H2743">
        <v>75.939694000000003</v>
      </c>
      <c r="I2743">
        <v>9.0314289999999993</v>
      </c>
    </row>
    <row r="2744" spans="1:9" x14ac:dyDescent="0.25">
      <c r="A2744">
        <v>2743</v>
      </c>
      <c r="F2744">
        <v>75.415459000000013</v>
      </c>
      <c r="G2744">
        <v>5.7441329999999997</v>
      </c>
      <c r="H2744">
        <v>75.945970000000003</v>
      </c>
      <c r="I2744">
        <v>9.0396429999999999</v>
      </c>
    </row>
    <row r="2745" spans="1:9" x14ac:dyDescent="0.25">
      <c r="A2745">
        <v>2744</v>
      </c>
      <c r="F2745">
        <v>75.398674</v>
      </c>
      <c r="G2745">
        <v>5.7303569999999997</v>
      </c>
      <c r="H2745">
        <v>75.938112000000004</v>
      </c>
      <c r="I2745">
        <v>9.0444379999999995</v>
      </c>
    </row>
    <row r="2746" spans="1:9" x14ac:dyDescent="0.25">
      <c r="A2746">
        <v>2745</v>
      </c>
      <c r="F2746">
        <v>75.410000000000011</v>
      </c>
      <c r="G2746">
        <v>5.6933160000000003</v>
      </c>
      <c r="H2746">
        <v>75.899490000000014</v>
      </c>
      <c r="I2746">
        <v>9.0639800000000008</v>
      </c>
    </row>
    <row r="2747" spans="1:9" x14ac:dyDescent="0.25">
      <c r="A2747">
        <v>2746</v>
      </c>
      <c r="F2747">
        <v>75.402500000000003</v>
      </c>
      <c r="G2747">
        <v>5.6523979999999998</v>
      </c>
      <c r="H2747">
        <v>75.95025600000001</v>
      </c>
      <c r="I2747">
        <v>9.0852039999999992</v>
      </c>
    </row>
    <row r="2748" spans="1:9" x14ac:dyDescent="0.25">
      <c r="A2748">
        <v>2747</v>
      </c>
      <c r="F2748">
        <v>75.430919000000003</v>
      </c>
      <c r="G2748">
        <v>5.7005619999999997</v>
      </c>
      <c r="H2748">
        <v>75.974133000000009</v>
      </c>
      <c r="I2748">
        <v>9.1067859999999996</v>
      </c>
    </row>
    <row r="2749" spans="1:9" x14ac:dyDescent="0.25">
      <c r="A2749">
        <v>2748</v>
      </c>
      <c r="F2749">
        <v>75.491174000000001</v>
      </c>
      <c r="G2749">
        <v>5.7463259999999998</v>
      </c>
    </row>
    <row r="2750" spans="1:9" x14ac:dyDescent="0.25">
      <c r="A2750">
        <v>2749</v>
      </c>
      <c r="D2750">
        <v>59.957950000000011</v>
      </c>
      <c r="E2750">
        <v>7.7989360000000003</v>
      </c>
      <c r="F2750">
        <v>75.491174000000001</v>
      </c>
      <c r="G2750">
        <v>5.7463259999999998</v>
      </c>
    </row>
    <row r="2751" spans="1:9" x14ac:dyDescent="0.25">
      <c r="A2751">
        <v>2750</v>
      </c>
      <c r="D2751">
        <v>59.958736000000009</v>
      </c>
      <c r="E2751">
        <v>7.767728</v>
      </c>
    </row>
    <row r="2752" spans="1:9" x14ac:dyDescent="0.25">
      <c r="A2752">
        <v>2751</v>
      </c>
      <c r="D2752">
        <v>59.96568700000001</v>
      </c>
      <c r="E2752">
        <v>7.783779</v>
      </c>
    </row>
    <row r="2753" spans="1:9" x14ac:dyDescent="0.25">
      <c r="A2753">
        <v>2752</v>
      </c>
      <c r="D2753">
        <v>59.953525000000006</v>
      </c>
      <c r="E2753">
        <v>7.7692009999999998</v>
      </c>
    </row>
    <row r="2754" spans="1:9" x14ac:dyDescent="0.25">
      <c r="A2754">
        <v>2753</v>
      </c>
      <c r="D2754">
        <v>59.956737000000011</v>
      </c>
      <c r="E2754">
        <v>7.7646750000000004</v>
      </c>
    </row>
    <row r="2755" spans="1:9" x14ac:dyDescent="0.25">
      <c r="A2755">
        <v>2754</v>
      </c>
      <c r="D2755">
        <v>59.948162000000011</v>
      </c>
      <c r="E2755">
        <v>7.7814110000000003</v>
      </c>
    </row>
    <row r="2756" spans="1:9" x14ac:dyDescent="0.25">
      <c r="A2756">
        <v>2755</v>
      </c>
      <c r="B2756">
        <v>53.38536400000001</v>
      </c>
      <c r="C2756">
        <v>6.2995460000000003</v>
      </c>
      <c r="D2756">
        <v>59.978000000000009</v>
      </c>
      <c r="E2756">
        <v>7.7678330000000004</v>
      </c>
    </row>
    <row r="2757" spans="1:9" x14ac:dyDescent="0.25">
      <c r="A2757">
        <v>2756</v>
      </c>
      <c r="B2757">
        <v>53.299740000000007</v>
      </c>
      <c r="C2757">
        <v>6.2878090000000002</v>
      </c>
      <c r="D2757">
        <v>60.044418000000007</v>
      </c>
      <c r="E2757">
        <v>7.8021459999999996</v>
      </c>
    </row>
    <row r="2758" spans="1:9" x14ac:dyDescent="0.25">
      <c r="A2758">
        <v>2757</v>
      </c>
      <c r="B2758">
        <v>53.36463100000001</v>
      </c>
      <c r="C2758">
        <v>6.2905990000000003</v>
      </c>
      <c r="D2758">
        <v>59.957950000000011</v>
      </c>
      <c r="E2758">
        <v>7.7989360000000003</v>
      </c>
    </row>
    <row r="2759" spans="1:9" x14ac:dyDescent="0.25">
      <c r="A2759">
        <v>2758</v>
      </c>
      <c r="B2759">
        <v>53.359577000000009</v>
      </c>
      <c r="C2759">
        <v>6.2629159999999997</v>
      </c>
    </row>
    <row r="2760" spans="1:9" x14ac:dyDescent="0.25">
      <c r="A2760">
        <v>2759</v>
      </c>
      <c r="B2760">
        <v>53.374260000000007</v>
      </c>
      <c r="C2760">
        <v>6.267074</v>
      </c>
    </row>
    <row r="2761" spans="1:9" x14ac:dyDescent="0.25">
      <c r="A2761">
        <v>2760</v>
      </c>
      <c r="B2761">
        <v>53.339420000000011</v>
      </c>
      <c r="C2761">
        <v>6.277126</v>
      </c>
    </row>
    <row r="2762" spans="1:9" x14ac:dyDescent="0.25">
      <c r="A2762">
        <v>2761</v>
      </c>
      <c r="B2762">
        <v>53.306160000000013</v>
      </c>
      <c r="C2762">
        <v>6.2900200000000002</v>
      </c>
    </row>
    <row r="2763" spans="1:9" x14ac:dyDescent="0.25">
      <c r="A2763">
        <v>2762</v>
      </c>
      <c r="B2763">
        <v>53.224689000000012</v>
      </c>
      <c r="C2763">
        <v>6.3943300000000001</v>
      </c>
    </row>
    <row r="2764" spans="1:9" x14ac:dyDescent="0.25">
      <c r="A2764">
        <v>2763</v>
      </c>
      <c r="B2764">
        <v>53.38536400000001</v>
      </c>
      <c r="C2764">
        <v>6.2995460000000003</v>
      </c>
    </row>
    <row r="2765" spans="1:9" x14ac:dyDescent="0.25">
      <c r="A2765">
        <v>2764</v>
      </c>
      <c r="H2765">
        <v>52.869762000000009</v>
      </c>
      <c r="I2765">
        <v>9.0391840000000006</v>
      </c>
    </row>
    <row r="2766" spans="1:9" x14ac:dyDescent="0.25">
      <c r="A2766">
        <v>2765</v>
      </c>
      <c r="F2766">
        <v>51.256115000000008</v>
      </c>
      <c r="G2766">
        <v>5.453487</v>
      </c>
      <c r="H2766">
        <v>52.795238000000012</v>
      </c>
      <c r="I2766">
        <v>8.9810289999999995</v>
      </c>
    </row>
    <row r="2767" spans="1:9" x14ac:dyDescent="0.25">
      <c r="A2767">
        <v>2766</v>
      </c>
      <c r="F2767">
        <v>51.165855000000008</v>
      </c>
      <c r="G2767">
        <v>5.4731180000000004</v>
      </c>
      <c r="H2767">
        <v>52.800342000000008</v>
      </c>
      <c r="I2767">
        <v>8.9909230000000004</v>
      </c>
    </row>
    <row r="2768" spans="1:9" x14ac:dyDescent="0.25">
      <c r="A2768">
        <v>2767</v>
      </c>
      <c r="F2768">
        <v>51.15628000000001</v>
      </c>
      <c r="G2768">
        <v>5.4496979999999997</v>
      </c>
      <c r="H2768">
        <v>52.798923000000009</v>
      </c>
      <c r="I2768">
        <v>8.993608</v>
      </c>
    </row>
    <row r="2769" spans="1:9" x14ac:dyDescent="0.25">
      <c r="A2769">
        <v>2768</v>
      </c>
      <c r="F2769">
        <v>51.155647000000009</v>
      </c>
      <c r="G2769">
        <v>5.456855</v>
      </c>
      <c r="H2769">
        <v>52.802452000000009</v>
      </c>
      <c r="I2769">
        <v>9.0057120000000008</v>
      </c>
    </row>
    <row r="2770" spans="1:9" x14ac:dyDescent="0.25">
      <c r="A2770">
        <v>2769</v>
      </c>
      <c r="F2770">
        <v>51.14143700000001</v>
      </c>
      <c r="G2770">
        <v>5.4523820000000001</v>
      </c>
      <c r="H2770">
        <v>52.863712000000007</v>
      </c>
      <c r="I2770">
        <v>8.9835019999999997</v>
      </c>
    </row>
    <row r="2771" spans="1:9" x14ac:dyDescent="0.25">
      <c r="A2771">
        <v>2770</v>
      </c>
      <c r="D2771">
        <v>36.020067000000012</v>
      </c>
      <c r="E2771">
        <v>7.9668219999999996</v>
      </c>
      <c r="F2771">
        <v>51.14569800000001</v>
      </c>
      <c r="G2771">
        <v>5.4302250000000001</v>
      </c>
      <c r="H2771">
        <v>52.850132000000009</v>
      </c>
      <c r="I2771">
        <v>9.0075009999999995</v>
      </c>
    </row>
    <row r="2772" spans="1:9" x14ac:dyDescent="0.25">
      <c r="A2772">
        <v>2771</v>
      </c>
      <c r="D2772">
        <v>35.996328000000005</v>
      </c>
      <c r="E2772">
        <v>7.9500859999999998</v>
      </c>
      <c r="F2772">
        <v>51.136967000000013</v>
      </c>
      <c r="G2772">
        <v>5.4132790000000002</v>
      </c>
      <c r="H2772">
        <v>52.803291000000009</v>
      </c>
      <c r="I2772">
        <v>8.9913439999999998</v>
      </c>
    </row>
    <row r="2773" spans="1:9" x14ac:dyDescent="0.25">
      <c r="A2773">
        <v>2772</v>
      </c>
      <c r="D2773">
        <v>35.97159400000001</v>
      </c>
      <c r="E2773">
        <v>7.9625069999999996</v>
      </c>
      <c r="F2773">
        <v>51.256115000000008</v>
      </c>
      <c r="G2773">
        <v>5.453487</v>
      </c>
      <c r="H2773">
        <v>52.869762000000009</v>
      </c>
      <c r="I2773">
        <v>9.0391840000000006</v>
      </c>
    </row>
    <row r="2774" spans="1:9" x14ac:dyDescent="0.25">
      <c r="A2774">
        <v>2773</v>
      </c>
      <c r="D2774">
        <v>35.971857000000014</v>
      </c>
      <c r="E2774">
        <v>7.9760850000000003</v>
      </c>
      <c r="F2774">
        <v>51.256115000000008</v>
      </c>
      <c r="G2774">
        <v>5.453487</v>
      </c>
    </row>
    <row r="2775" spans="1:9" x14ac:dyDescent="0.25">
      <c r="A2775">
        <v>2774</v>
      </c>
      <c r="D2775">
        <v>35.999855000000011</v>
      </c>
      <c r="E2775">
        <v>7.9754529999999999</v>
      </c>
      <c r="F2775">
        <v>51.256115000000008</v>
      </c>
      <c r="G2775">
        <v>5.453487</v>
      </c>
    </row>
    <row r="2776" spans="1:9" x14ac:dyDescent="0.25">
      <c r="A2776">
        <v>2775</v>
      </c>
      <c r="D2776">
        <v>36.000488000000004</v>
      </c>
      <c r="E2776">
        <v>7.9328770000000004</v>
      </c>
    </row>
    <row r="2777" spans="1:9" x14ac:dyDescent="0.25">
      <c r="A2777">
        <v>2776</v>
      </c>
      <c r="D2777">
        <v>35.980804000000006</v>
      </c>
      <c r="E2777">
        <v>7.9026680000000002</v>
      </c>
    </row>
    <row r="2778" spans="1:9" x14ac:dyDescent="0.25">
      <c r="A2778">
        <v>2777</v>
      </c>
      <c r="D2778">
        <v>35.954859000000013</v>
      </c>
      <c r="E2778">
        <v>7.9126669999999999</v>
      </c>
    </row>
    <row r="2779" spans="1:9" x14ac:dyDescent="0.25">
      <c r="A2779">
        <v>2778</v>
      </c>
      <c r="B2779">
        <v>29.39106300000001</v>
      </c>
      <c r="C2779">
        <v>7.0212430000000001</v>
      </c>
      <c r="D2779">
        <v>35.937965000000005</v>
      </c>
      <c r="E2779">
        <v>7.9042459999999997</v>
      </c>
    </row>
    <row r="2780" spans="1:9" x14ac:dyDescent="0.25">
      <c r="A2780">
        <v>2779</v>
      </c>
      <c r="B2780">
        <v>29.432586000000008</v>
      </c>
      <c r="C2780">
        <v>7.0306110000000004</v>
      </c>
      <c r="D2780">
        <v>35.949280000000009</v>
      </c>
      <c r="E2780">
        <v>7.916614</v>
      </c>
    </row>
    <row r="2781" spans="1:9" x14ac:dyDescent="0.25">
      <c r="A2781">
        <v>2780</v>
      </c>
      <c r="B2781">
        <v>29.392063000000007</v>
      </c>
      <c r="C2781">
        <v>7.0151909999999997</v>
      </c>
      <c r="D2781">
        <v>36.020067000000012</v>
      </c>
      <c r="E2781">
        <v>7.9668219999999996</v>
      </c>
    </row>
    <row r="2782" spans="1:9" x14ac:dyDescent="0.25">
      <c r="A2782">
        <v>2781</v>
      </c>
      <c r="B2782">
        <v>29.359014000000009</v>
      </c>
      <c r="C2782">
        <v>7.0067700000000004</v>
      </c>
      <c r="D2782">
        <v>36.020067000000012</v>
      </c>
      <c r="E2782">
        <v>7.9668219999999996</v>
      </c>
    </row>
    <row r="2783" spans="1:9" x14ac:dyDescent="0.25">
      <c r="A2783">
        <v>2782</v>
      </c>
      <c r="B2783">
        <v>29.410063000000008</v>
      </c>
      <c r="C2783">
        <v>7.0147690000000003</v>
      </c>
    </row>
    <row r="2784" spans="1:9" x14ac:dyDescent="0.25">
      <c r="A2784">
        <v>2783</v>
      </c>
      <c r="B2784">
        <v>29.403959000000015</v>
      </c>
      <c r="C2784">
        <v>7.0348730000000002</v>
      </c>
    </row>
    <row r="2785" spans="1:9" x14ac:dyDescent="0.25">
      <c r="A2785">
        <v>2784</v>
      </c>
      <c r="B2785">
        <v>29.43779700000001</v>
      </c>
      <c r="C2785">
        <v>6.9948230000000002</v>
      </c>
    </row>
    <row r="2786" spans="1:9" x14ac:dyDescent="0.25">
      <c r="A2786">
        <v>2785</v>
      </c>
      <c r="B2786">
        <v>29.513479000000011</v>
      </c>
      <c r="C2786">
        <v>7.0090329999999996</v>
      </c>
    </row>
    <row r="2787" spans="1:9" x14ac:dyDescent="0.25">
      <c r="A2787">
        <v>2786</v>
      </c>
      <c r="B2787">
        <v>29.454218000000012</v>
      </c>
      <c r="C2787">
        <v>7.0446619999999998</v>
      </c>
    </row>
    <row r="2788" spans="1:9" x14ac:dyDescent="0.25">
      <c r="A2788">
        <v>2787</v>
      </c>
      <c r="B2788">
        <v>29.364435000000014</v>
      </c>
      <c r="C2788">
        <v>7.0917120000000002</v>
      </c>
      <c r="H2788">
        <v>30.308487000000014</v>
      </c>
      <c r="I2788">
        <v>9.9080829999999995</v>
      </c>
    </row>
    <row r="2789" spans="1:9" x14ac:dyDescent="0.25">
      <c r="A2789">
        <v>2788</v>
      </c>
      <c r="B2789">
        <v>29.39106300000001</v>
      </c>
      <c r="C2789">
        <v>7.0212430000000001</v>
      </c>
      <c r="H2789">
        <v>30.343590000000006</v>
      </c>
      <c r="I2789">
        <v>9.9120830000000009</v>
      </c>
    </row>
    <row r="2790" spans="1:9" x14ac:dyDescent="0.25">
      <c r="A2790">
        <v>2789</v>
      </c>
      <c r="H2790">
        <v>30.347221000000005</v>
      </c>
      <c r="I2790">
        <v>9.9187139999999996</v>
      </c>
    </row>
    <row r="2791" spans="1:9" x14ac:dyDescent="0.25">
      <c r="A2791">
        <v>2790</v>
      </c>
      <c r="F2791">
        <v>27.676212000000007</v>
      </c>
      <c r="G2791">
        <v>6.5163760000000002</v>
      </c>
      <c r="H2791">
        <v>30.347854000000012</v>
      </c>
      <c r="I2791">
        <v>9.9081349999999997</v>
      </c>
    </row>
    <row r="2792" spans="1:9" x14ac:dyDescent="0.25">
      <c r="A2792">
        <v>2791</v>
      </c>
      <c r="F2792">
        <v>27.676212000000007</v>
      </c>
      <c r="G2792">
        <v>6.5163760000000002</v>
      </c>
      <c r="H2792">
        <v>30.36553700000001</v>
      </c>
      <c r="I2792">
        <v>9.9102940000000004</v>
      </c>
    </row>
    <row r="2793" spans="1:9" x14ac:dyDescent="0.25">
      <c r="A2793">
        <v>2792</v>
      </c>
      <c r="F2793">
        <v>27.661266000000012</v>
      </c>
      <c r="G2793">
        <v>6.5075349999999998</v>
      </c>
      <c r="H2793">
        <v>30.339222000000007</v>
      </c>
      <c r="I2793">
        <v>9.9501329999999992</v>
      </c>
    </row>
    <row r="2794" spans="1:9" x14ac:dyDescent="0.25">
      <c r="A2794">
        <v>2793</v>
      </c>
      <c r="F2794">
        <v>27.594585000000009</v>
      </c>
      <c r="G2794">
        <v>6.461589</v>
      </c>
      <c r="H2794">
        <v>30.334801000000013</v>
      </c>
      <c r="I2794">
        <v>9.9118720000000007</v>
      </c>
    </row>
    <row r="2795" spans="1:9" x14ac:dyDescent="0.25">
      <c r="A2795">
        <v>2794</v>
      </c>
      <c r="F2795">
        <v>27.600794000000008</v>
      </c>
      <c r="G2795">
        <v>6.4344330000000003</v>
      </c>
      <c r="H2795">
        <v>30.312801000000007</v>
      </c>
      <c r="I2795">
        <v>9.9032940000000007</v>
      </c>
    </row>
    <row r="2796" spans="1:9" x14ac:dyDescent="0.25">
      <c r="A2796">
        <v>2795</v>
      </c>
      <c r="D2796">
        <v>17.17647800000001</v>
      </c>
      <c r="E2796">
        <v>8.9298730000000006</v>
      </c>
      <c r="F2796">
        <v>27.577007000000009</v>
      </c>
      <c r="G2796">
        <v>6.430644</v>
      </c>
      <c r="H2796">
        <v>30.320591000000007</v>
      </c>
      <c r="I2796">
        <v>9.8939780000000006</v>
      </c>
    </row>
    <row r="2797" spans="1:9" x14ac:dyDescent="0.25">
      <c r="A2797">
        <v>2796</v>
      </c>
      <c r="D2797">
        <v>17.095957000000013</v>
      </c>
      <c r="E2797">
        <v>9.0194469999999995</v>
      </c>
      <c r="F2797">
        <v>27.593111000000007</v>
      </c>
      <c r="G2797">
        <v>6.4206440000000002</v>
      </c>
      <c r="H2797">
        <v>30.331907000000008</v>
      </c>
      <c r="I2797">
        <v>9.9310279999999995</v>
      </c>
    </row>
    <row r="2798" spans="1:9" x14ac:dyDescent="0.25">
      <c r="A2798">
        <v>2797</v>
      </c>
      <c r="D2798">
        <v>17.09674600000001</v>
      </c>
      <c r="E2798">
        <v>8.9764499999999998</v>
      </c>
      <c r="F2798">
        <v>27.593111000000007</v>
      </c>
      <c r="G2798">
        <v>6.3881730000000001</v>
      </c>
      <c r="H2798">
        <v>30.308487000000014</v>
      </c>
      <c r="I2798">
        <v>9.9080829999999995</v>
      </c>
    </row>
    <row r="2799" spans="1:9" x14ac:dyDescent="0.25">
      <c r="A2799">
        <v>2798</v>
      </c>
      <c r="D2799">
        <v>17.126218000000009</v>
      </c>
      <c r="E2799">
        <v>9.0010809999999992</v>
      </c>
      <c r="F2799">
        <v>27.57984900000001</v>
      </c>
      <c r="G2799">
        <v>6.3841200000000002</v>
      </c>
    </row>
    <row r="2800" spans="1:9" x14ac:dyDescent="0.25">
      <c r="A2800">
        <v>2799</v>
      </c>
      <c r="D2800">
        <v>17.16421600000001</v>
      </c>
      <c r="E2800">
        <v>9.0019229999999997</v>
      </c>
      <c r="F2800">
        <v>27.578848000000008</v>
      </c>
      <c r="G2800">
        <v>6.3550690000000003</v>
      </c>
    </row>
    <row r="2801" spans="1:11" x14ac:dyDescent="0.25">
      <c r="A2801">
        <v>2800</v>
      </c>
      <c r="D2801">
        <v>17.137270000000008</v>
      </c>
      <c r="E2801">
        <v>8.9649249999999991</v>
      </c>
      <c r="F2801">
        <v>27.565059000000005</v>
      </c>
      <c r="G2801">
        <v>6.3311760000000001</v>
      </c>
    </row>
    <row r="2802" spans="1:11" x14ac:dyDescent="0.25">
      <c r="A2802">
        <v>2801</v>
      </c>
      <c r="D2802">
        <v>17.17695100000001</v>
      </c>
      <c r="E2802">
        <v>9.008184</v>
      </c>
      <c r="F2802">
        <v>27.676212000000007</v>
      </c>
      <c r="G2802">
        <v>6.5163760000000002</v>
      </c>
    </row>
    <row r="2803" spans="1:11" x14ac:dyDescent="0.25">
      <c r="A2803">
        <v>2802</v>
      </c>
      <c r="D2803">
        <v>17.201529000000008</v>
      </c>
      <c r="E2803">
        <v>9.0078169999999993</v>
      </c>
      <c r="F2803">
        <v>27.676212000000007</v>
      </c>
      <c r="G2803">
        <v>6.5163760000000002</v>
      </c>
    </row>
    <row r="2804" spans="1:11" x14ac:dyDescent="0.25">
      <c r="A2804">
        <v>2803</v>
      </c>
      <c r="D2804">
        <v>17.15642600000001</v>
      </c>
      <c r="E2804">
        <v>9.0161850000000001</v>
      </c>
    </row>
    <row r="2805" spans="1:11" x14ac:dyDescent="0.25">
      <c r="A2805">
        <v>2804</v>
      </c>
      <c r="D2805">
        <v>17.140112000000009</v>
      </c>
      <c r="E2805">
        <v>8.9892909999999997</v>
      </c>
    </row>
    <row r="2806" spans="1:11" x14ac:dyDescent="0.25">
      <c r="A2806">
        <v>2805</v>
      </c>
      <c r="D2806">
        <v>17.119113000000013</v>
      </c>
      <c r="E2806">
        <v>8.9450839999999996</v>
      </c>
    </row>
    <row r="2807" spans="1:11" x14ac:dyDescent="0.25">
      <c r="A2807">
        <v>2806</v>
      </c>
      <c r="B2807">
        <v>12.031342000000009</v>
      </c>
      <c r="C2807">
        <v>6.8553040000000003</v>
      </c>
      <c r="D2807">
        <v>17.074484000000012</v>
      </c>
      <c r="E2807">
        <v>8.9125599999999991</v>
      </c>
    </row>
    <row r="2808" spans="1:11" x14ac:dyDescent="0.25">
      <c r="A2808">
        <v>2807</v>
      </c>
      <c r="B2808">
        <v>12.031342000000009</v>
      </c>
      <c r="C2808">
        <v>6.8553040000000003</v>
      </c>
      <c r="D2808">
        <v>17.051063000000013</v>
      </c>
      <c r="E2808">
        <v>8.955819</v>
      </c>
    </row>
    <row r="2809" spans="1:11" x14ac:dyDescent="0.25">
      <c r="A2809">
        <v>2808</v>
      </c>
      <c r="B2809">
        <v>12.031342000000009</v>
      </c>
      <c r="C2809">
        <v>6.8553040000000003</v>
      </c>
      <c r="D2809">
        <v>17.114008000000013</v>
      </c>
      <c r="E2809">
        <v>8.9918169999999993</v>
      </c>
    </row>
    <row r="2810" spans="1:11" x14ac:dyDescent="0.25">
      <c r="A2810">
        <v>2809</v>
      </c>
      <c r="B2810">
        <v>12.031342000000009</v>
      </c>
      <c r="C2810">
        <v>6.8553040000000003</v>
      </c>
      <c r="D2810">
        <v>17.17647800000001</v>
      </c>
      <c r="E2810">
        <v>8.9298730000000006</v>
      </c>
    </row>
    <row r="2811" spans="1:11" x14ac:dyDescent="0.25">
      <c r="A2811">
        <v>2810</v>
      </c>
      <c r="B2811">
        <v>12.031342000000009</v>
      </c>
      <c r="C2811">
        <v>6.8553040000000003</v>
      </c>
    </row>
    <row r="2812" spans="1:11" x14ac:dyDescent="0.25">
      <c r="A2812">
        <v>2811</v>
      </c>
      <c r="J2812">
        <v>38.776386000000009</v>
      </c>
      <c r="K2812">
        <v>13.52604</v>
      </c>
    </row>
    <row r="2813" spans="1:11" x14ac:dyDescent="0.25">
      <c r="A2813">
        <v>2812</v>
      </c>
    </row>
    <row r="2814" spans="1:11" x14ac:dyDescent="0.25">
      <c r="A2814">
        <v>2813</v>
      </c>
    </row>
    <row r="2815" spans="1:11" x14ac:dyDescent="0.25">
      <c r="A2815">
        <v>2814</v>
      </c>
    </row>
    <row r="2816" spans="1:1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1" x14ac:dyDescent="0.25">
      <c r="A2833">
        <v>2832</v>
      </c>
    </row>
    <row r="2834" spans="1:11" x14ac:dyDescent="0.25">
      <c r="A2834">
        <v>2833</v>
      </c>
    </row>
    <row r="2835" spans="1:11" x14ac:dyDescent="0.25">
      <c r="A2835">
        <v>2834</v>
      </c>
    </row>
    <row r="2836" spans="1:11" x14ac:dyDescent="0.25">
      <c r="A2836">
        <v>2835</v>
      </c>
    </row>
    <row r="2837" spans="1:11" x14ac:dyDescent="0.25">
      <c r="A2837">
        <v>2836</v>
      </c>
    </row>
    <row r="2838" spans="1:11" x14ac:dyDescent="0.25">
      <c r="A2838">
        <v>2837</v>
      </c>
    </row>
    <row r="2839" spans="1:11" x14ac:dyDescent="0.25">
      <c r="A2839">
        <v>2838</v>
      </c>
    </row>
    <row r="2840" spans="1:11" x14ac:dyDescent="0.25">
      <c r="A2840">
        <v>2839</v>
      </c>
    </row>
    <row r="2841" spans="1:11" x14ac:dyDescent="0.25">
      <c r="A2841">
        <v>2840</v>
      </c>
    </row>
    <row r="2842" spans="1:11" x14ac:dyDescent="0.25">
      <c r="A2842">
        <v>2841</v>
      </c>
    </row>
    <row r="2843" spans="1:11" x14ac:dyDescent="0.25">
      <c r="A2843">
        <v>2842</v>
      </c>
    </row>
    <row r="2844" spans="1:11" x14ac:dyDescent="0.25">
      <c r="A2844">
        <v>2843</v>
      </c>
    </row>
    <row r="2845" spans="1:11" x14ac:dyDescent="0.25">
      <c r="A2845">
        <v>2844</v>
      </c>
      <c r="J2845">
        <v>39.252991000000009</v>
      </c>
      <c r="K2845">
        <v>13.353154999999999</v>
      </c>
    </row>
    <row r="2846" spans="1:11" x14ac:dyDescent="0.25">
      <c r="A2846">
        <v>2845</v>
      </c>
      <c r="B2846">
        <v>27.920566000000008</v>
      </c>
      <c r="C2846">
        <v>6.7557840000000002</v>
      </c>
      <c r="H2846">
        <v>18.762496000000013</v>
      </c>
      <c r="I2846">
        <v>4.3030249999999999</v>
      </c>
    </row>
    <row r="2847" spans="1:11" x14ac:dyDescent="0.25">
      <c r="A2847">
        <v>2846</v>
      </c>
      <c r="B2847">
        <v>27.890516000000005</v>
      </c>
      <c r="C2847">
        <v>6.7364160000000002</v>
      </c>
      <c r="H2847">
        <v>18.754811000000011</v>
      </c>
      <c r="I2847">
        <v>4.2519229999999997</v>
      </c>
    </row>
    <row r="2848" spans="1:11" x14ac:dyDescent="0.25">
      <c r="A2848">
        <v>2847</v>
      </c>
      <c r="B2848">
        <v>27.851623000000011</v>
      </c>
      <c r="C2848">
        <v>6.71868</v>
      </c>
      <c r="H2848">
        <v>18.751390000000008</v>
      </c>
      <c r="I2848">
        <v>4.2686580000000003</v>
      </c>
    </row>
    <row r="2849" spans="1:9" x14ac:dyDescent="0.25">
      <c r="A2849">
        <v>2848</v>
      </c>
      <c r="B2849">
        <v>27.898357000000004</v>
      </c>
      <c r="C2849">
        <v>6.7412049999999999</v>
      </c>
      <c r="H2849">
        <v>18.66387000000001</v>
      </c>
      <c r="I2849">
        <v>4.265606</v>
      </c>
    </row>
    <row r="2850" spans="1:9" x14ac:dyDescent="0.25">
      <c r="A2850">
        <v>2849</v>
      </c>
      <c r="B2850">
        <v>27.891411000000005</v>
      </c>
      <c r="C2850">
        <v>6.7285750000000002</v>
      </c>
      <c r="H2850">
        <v>18.643239000000008</v>
      </c>
      <c r="I2850">
        <v>4.2509230000000002</v>
      </c>
    </row>
    <row r="2851" spans="1:9" x14ac:dyDescent="0.25">
      <c r="A2851">
        <v>2850</v>
      </c>
      <c r="B2851">
        <v>27.899566000000007</v>
      </c>
      <c r="C2851">
        <v>6.7362590000000004</v>
      </c>
      <c r="H2851">
        <v>18.59182100000001</v>
      </c>
      <c r="I2851">
        <v>4.2822360000000002</v>
      </c>
    </row>
    <row r="2852" spans="1:9" x14ac:dyDescent="0.25">
      <c r="A2852">
        <v>2851</v>
      </c>
      <c r="B2852">
        <v>27.907831000000009</v>
      </c>
      <c r="C2852">
        <v>6.7301010000000003</v>
      </c>
      <c r="H2852">
        <v>18.605610000000013</v>
      </c>
      <c r="I2852">
        <v>4.246238</v>
      </c>
    </row>
    <row r="2853" spans="1:9" x14ac:dyDescent="0.25">
      <c r="A2853">
        <v>2852</v>
      </c>
      <c r="B2853">
        <v>27.88572700000001</v>
      </c>
      <c r="C2853">
        <v>6.7285219999999999</v>
      </c>
      <c r="H2853">
        <v>18.762496000000013</v>
      </c>
      <c r="I2853">
        <v>4.3030249999999999</v>
      </c>
    </row>
    <row r="2854" spans="1:9" x14ac:dyDescent="0.25">
      <c r="A2854">
        <v>2853</v>
      </c>
      <c r="B2854">
        <v>27.860832000000009</v>
      </c>
      <c r="C2854">
        <v>6.7358370000000001</v>
      </c>
      <c r="H2854">
        <v>18.762496000000013</v>
      </c>
      <c r="I2854">
        <v>4.3030249999999999</v>
      </c>
    </row>
    <row r="2855" spans="1:9" x14ac:dyDescent="0.25">
      <c r="A2855">
        <v>2854</v>
      </c>
      <c r="B2855">
        <v>27.920566000000008</v>
      </c>
      <c r="C2855">
        <v>6.7557840000000002</v>
      </c>
      <c r="H2855">
        <v>18.762496000000013</v>
      </c>
      <c r="I2855">
        <v>4.3030249999999999</v>
      </c>
    </row>
    <row r="2856" spans="1:9" x14ac:dyDescent="0.25">
      <c r="A2856">
        <v>2855</v>
      </c>
    </row>
    <row r="2857" spans="1:9" x14ac:dyDescent="0.25">
      <c r="A2857">
        <v>2856</v>
      </c>
      <c r="D2857">
        <v>37.957535000000007</v>
      </c>
      <c r="E2857">
        <v>5.0341420000000001</v>
      </c>
    </row>
    <row r="2858" spans="1:9" x14ac:dyDescent="0.25">
      <c r="A2858">
        <v>2857</v>
      </c>
      <c r="D2858">
        <v>37.981746000000008</v>
      </c>
      <c r="E2858">
        <v>5.0368789999999999</v>
      </c>
    </row>
    <row r="2859" spans="1:9" x14ac:dyDescent="0.25">
      <c r="A2859">
        <v>2858</v>
      </c>
      <c r="D2859">
        <v>37.918381000000011</v>
      </c>
      <c r="E2859">
        <v>4.9818300000000004</v>
      </c>
    </row>
    <row r="2860" spans="1:9" x14ac:dyDescent="0.25">
      <c r="A2860">
        <v>2859</v>
      </c>
      <c r="D2860">
        <v>37.927379000000009</v>
      </c>
      <c r="E2860">
        <v>4.9755140000000004</v>
      </c>
    </row>
    <row r="2861" spans="1:9" x14ac:dyDescent="0.25">
      <c r="A2861">
        <v>2860</v>
      </c>
      <c r="D2861">
        <v>37.94958900000001</v>
      </c>
      <c r="E2861">
        <v>5.0034070000000002</v>
      </c>
      <c r="F2861">
        <v>29.893932000000007</v>
      </c>
      <c r="G2861">
        <v>6.2821249999999997</v>
      </c>
    </row>
    <row r="2862" spans="1:9" x14ac:dyDescent="0.25">
      <c r="A2862">
        <v>2861</v>
      </c>
      <c r="D2862">
        <v>37.977955000000009</v>
      </c>
      <c r="E2862">
        <v>5.0109329999999996</v>
      </c>
      <c r="F2862">
        <v>29.921825000000013</v>
      </c>
      <c r="G2862">
        <v>6.22255</v>
      </c>
    </row>
    <row r="2863" spans="1:9" x14ac:dyDescent="0.25">
      <c r="A2863">
        <v>2862</v>
      </c>
      <c r="D2863">
        <v>37.973324000000012</v>
      </c>
      <c r="E2863">
        <v>5.0167219999999997</v>
      </c>
      <c r="F2863">
        <v>29.939455000000009</v>
      </c>
      <c r="G2863">
        <v>6.229813</v>
      </c>
    </row>
    <row r="2864" spans="1:9" x14ac:dyDescent="0.25">
      <c r="A2864">
        <v>2863</v>
      </c>
      <c r="D2864">
        <v>38.006481000000008</v>
      </c>
      <c r="E2864">
        <v>4.98325</v>
      </c>
      <c r="F2864">
        <v>29.890720000000009</v>
      </c>
      <c r="G2864">
        <v>6.269863</v>
      </c>
    </row>
    <row r="2865" spans="1:9" x14ac:dyDescent="0.25">
      <c r="A2865">
        <v>2864</v>
      </c>
      <c r="D2865">
        <v>38.073898000000007</v>
      </c>
      <c r="E2865">
        <v>5.0524040000000001</v>
      </c>
      <c r="F2865">
        <v>29.88398500000001</v>
      </c>
      <c r="G2865">
        <v>6.2759679999999998</v>
      </c>
    </row>
    <row r="2866" spans="1:9" x14ac:dyDescent="0.25">
      <c r="A2866">
        <v>2865</v>
      </c>
      <c r="D2866">
        <v>37.957535000000007</v>
      </c>
      <c r="E2866">
        <v>5.0341420000000001</v>
      </c>
      <c r="F2866">
        <v>29.888721000000011</v>
      </c>
      <c r="G2866">
        <v>6.3081769999999997</v>
      </c>
    </row>
    <row r="2867" spans="1:9" x14ac:dyDescent="0.25">
      <c r="A2867">
        <v>2866</v>
      </c>
      <c r="F2867">
        <v>29.890247000000009</v>
      </c>
      <c r="G2867">
        <v>6.2850729999999997</v>
      </c>
    </row>
    <row r="2868" spans="1:9" x14ac:dyDescent="0.25">
      <c r="A2868">
        <v>2867</v>
      </c>
      <c r="F2868">
        <v>29.893932000000007</v>
      </c>
      <c r="G2868">
        <v>6.2821249999999997</v>
      </c>
    </row>
    <row r="2869" spans="1:9" x14ac:dyDescent="0.25">
      <c r="A2869">
        <v>2868</v>
      </c>
      <c r="H2869">
        <v>38.374618000000012</v>
      </c>
      <c r="I2869">
        <v>4.0350390000000003</v>
      </c>
    </row>
    <row r="2870" spans="1:9" x14ac:dyDescent="0.25">
      <c r="A2870">
        <v>2869</v>
      </c>
      <c r="H2870">
        <v>38.33219900000001</v>
      </c>
      <c r="I2870">
        <v>4.0486180000000003</v>
      </c>
    </row>
    <row r="2871" spans="1:9" x14ac:dyDescent="0.25">
      <c r="A2871">
        <v>2870</v>
      </c>
      <c r="H2871">
        <v>38.371460000000006</v>
      </c>
      <c r="I2871">
        <v>4.0362499999999999</v>
      </c>
    </row>
    <row r="2872" spans="1:9" x14ac:dyDescent="0.25">
      <c r="A2872">
        <v>2871</v>
      </c>
      <c r="B2872">
        <v>52.644722000000009</v>
      </c>
      <c r="C2872">
        <v>6.7795189999999996</v>
      </c>
      <c r="H2872">
        <v>38.431038000000008</v>
      </c>
      <c r="I2872">
        <v>4.0303560000000003</v>
      </c>
    </row>
    <row r="2873" spans="1:9" x14ac:dyDescent="0.25">
      <c r="A2873">
        <v>2872</v>
      </c>
      <c r="B2873">
        <v>52.646354000000009</v>
      </c>
      <c r="C2873">
        <v>6.8194119999999998</v>
      </c>
      <c r="H2873">
        <v>38.424827000000008</v>
      </c>
      <c r="I2873">
        <v>4.0523020000000001</v>
      </c>
    </row>
    <row r="2874" spans="1:9" x14ac:dyDescent="0.25">
      <c r="A2874">
        <v>2873</v>
      </c>
      <c r="B2874">
        <v>52.681930000000008</v>
      </c>
      <c r="C2874">
        <v>6.7987279999999997</v>
      </c>
      <c r="H2874">
        <v>38.337517000000013</v>
      </c>
      <c r="I2874">
        <v>4.058986</v>
      </c>
    </row>
    <row r="2875" spans="1:9" x14ac:dyDescent="0.25">
      <c r="A2875">
        <v>2874</v>
      </c>
      <c r="B2875">
        <v>52.66403900000001</v>
      </c>
      <c r="C2875">
        <v>6.787045</v>
      </c>
      <c r="H2875">
        <v>38.359829000000012</v>
      </c>
      <c r="I2875">
        <v>4.0682479999999996</v>
      </c>
    </row>
    <row r="2876" spans="1:9" x14ac:dyDescent="0.25">
      <c r="A2876">
        <v>2875</v>
      </c>
      <c r="B2876">
        <v>52.640198000000012</v>
      </c>
      <c r="C2876">
        <v>6.7870980000000003</v>
      </c>
      <c r="H2876">
        <v>38.377144000000008</v>
      </c>
      <c r="I2876">
        <v>4.0496179999999997</v>
      </c>
    </row>
    <row r="2877" spans="1:9" x14ac:dyDescent="0.25">
      <c r="A2877">
        <v>2876</v>
      </c>
      <c r="B2877">
        <v>52.695350000000012</v>
      </c>
      <c r="C2877">
        <v>6.795623</v>
      </c>
    </row>
    <row r="2878" spans="1:9" x14ac:dyDescent="0.25">
      <c r="A2878">
        <v>2877</v>
      </c>
      <c r="B2878">
        <v>52.71066600000001</v>
      </c>
      <c r="C2878">
        <v>6.8087280000000003</v>
      </c>
    </row>
    <row r="2879" spans="1:9" x14ac:dyDescent="0.25">
      <c r="A2879">
        <v>2878</v>
      </c>
      <c r="B2879">
        <v>52.707771000000008</v>
      </c>
      <c r="C2879">
        <v>6.8191490000000003</v>
      </c>
    </row>
    <row r="2880" spans="1:9" x14ac:dyDescent="0.25">
      <c r="A2880">
        <v>2879</v>
      </c>
      <c r="B2880">
        <v>52.644722000000009</v>
      </c>
      <c r="C2880">
        <v>6.7795189999999996</v>
      </c>
    </row>
    <row r="2881" spans="1:9" x14ac:dyDescent="0.25">
      <c r="A2881">
        <v>2880</v>
      </c>
      <c r="B2881">
        <v>52.644722000000009</v>
      </c>
      <c r="C2881">
        <v>6.7795189999999996</v>
      </c>
    </row>
    <row r="2882" spans="1:9" x14ac:dyDescent="0.25">
      <c r="A2882">
        <v>2881</v>
      </c>
      <c r="D2882">
        <v>61.361713000000009</v>
      </c>
      <c r="E2882">
        <v>5.0204060000000004</v>
      </c>
    </row>
    <row r="2883" spans="1:9" x14ac:dyDescent="0.25">
      <c r="A2883">
        <v>2882</v>
      </c>
      <c r="D2883">
        <v>61.338451000000006</v>
      </c>
      <c r="E2883">
        <v>5.0728770000000001</v>
      </c>
    </row>
    <row r="2884" spans="1:9" x14ac:dyDescent="0.25">
      <c r="A2884">
        <v>2883</v>
      </c>
      <c r="D2884">
        <v>61.369133000000012</v>
      </c>
      <c r="E2884">
        <v>5.0285630000000001</v>
      </c>
      <c r="F2884">
        <v>54.953277000000007</v>
      </c>
      <c r="G2884">
        <v>7.7056779999999998</v>
      </c>
    </row>
    <row r="2885" spans="1:9" x14ac:dyDescent="0.25">
      <c r="A2885">
        <v>2884</v>
      </c>
      <c r="D2885">
        <v>61.388553000000009</v>
      </c>
      <c r="E2885">
        <v>5.0188269999999999</v>
      </c>
      <c r="F2885">
        <v>55.031380000000013</v>
      </c>
      <c r="G2885">
        <v>7.6642070000000002</v>
      </c>
    </row>
    <row r="2886" spans="1:9" x14ac:dyDescent="0.25">
      <c r="A2886">
        <v>2885</v>
      </c>
      <c r="D2886">
        <v>61.39481700000001</v>
      </c>
      <c r="E2886">
        <v>5.0104069999999998</v>
      </c>
      <c r="F2886">
        <v>55.011276000000009</v>
      </c>
      <c r="G2886">
        <v>7.6702589999999997</v>
      </c>
    </row>
    <row r="2887" spans="1:9" x14ac:dyDescent="0.25">
      <c r="A2887">
        <v>2886</v>
      </c>
      <c r="D2887">
        <v>61.404339000000007</v>
      </c>
      <c r="E2887">
        <v>4.9865130000000004</v>
      </c>
      <c r="F2887">
        <v>55.030483000000011</v>
      </c>
      <c r="G2887">
        <v>7.7044680000000003</v>
      </c>
    </row>
    <row r="2888" spans="1:9" x14ac:dyDescent="0.25">
      <c r="A2888">
        <v>2887</v>
      </c>
      <c r="D2888">
        <v>61.315979000000006</v>
      </c>
      <c r="E2888">
        <v>4.9468839999999998</v>
      </c>
      <c r="F2888">
        <v>55.015381000000012</v>
      </c>
      <c r="G2888">
        <v>7.711468</v>
      </c>
      <c r="H2888">
        <v>59.621387000000013</v>
      </c>
      <c r="I2888">
        <v>4.4009140000000002</v>
      </c>
    </row>
    <row r="2889" spans="1:9" x14ac:dyDescent="0.25">
      <c r="A2889">
        <v>2888</v>
      </c>
      <c r="D2889">
        <v>61.361713000000009</v>
      </c>
      <c r="E2889">
        <v>5.0204060000000004</v>
      </c>
      <c r="F2889">
        <v>54.997326000000008</v>
      </c>
      <c r="G2889">
        <v>7.7104150000000002</v>
      </c>
      <c r="H2889">
        <v>59.56102400000001</v>
      </c>
      <c r="I2889">
        <v>4.3782310000000004</v>
      </c>
    </row>
    <row r="2890" spans="1:9" x14ac:dyDescent="0.25">
      <c r="A2890">
        <v>2889</v>
      </c>
      <c r="F2890">
        <v>54.991909000000007</v>
      </c>
      <c r="G2890">
        <v>7.7120990000000003</v>
      </c>
      <c r="H2890">
        <v>59.559498000000012</v>
      </c>
      <c r="I2890">
        <v>4.3751259999999998</v>
      </c>
    </row>
    <row r="2891" spans="1:9" x14ac:dyDescent="0.25">
      <c r="A2891">
        <v>2890</v>
      </c>
      <c r="F2891">
        <v>54.988434000000012</v>
      </c>
      <c r="G2891">
        <v>7.757676</v>
      </c>
      <c r="H2891">
        <v>59.563339000000006</v>
      </c>
      <c r="I2891">
        <v>4.340497</v>
      </c>
    </row>
    <row r="2892" spans="1:9" x14ac:dyDescent="0.25">
      <c r="A2892">
        <v>2891</v>
      </c>
      <c r="F2892">
        <v>54.953277000000007</v>
      </c>
      <c r="G2892">
        <v>7.7056779999999998</v>
      </c>
      <c r="H2892">
        <v>59.622597000000006</v>
      </c>
      <c r="I2892">
        <v>4.3587579999999999</v>
      </c>
    </row>
    <row r="2893" spans="1:9" x14ac:dyDescent="0.25">
      <c r="A2893">
        <v>2892</v>
      </c>
      <c r="F2893">
        <v>54.953277000000007</v>
      </c>
      <c r="G2893">
        <v>7.7056779999999998</v>
      </c>
      <c r="H2893">
        <v>59.613914000000008</v>
      </c>
      <c r="I2893">
        <v>4.3485480000000001</v>
      </c>
    </row>
    <row r="2894" spans="1:9" x14ac:dyDescent="0.25">
      <c r="A2894">
        <v>2893</v>
      </c>
      <c r="H2894">
        <v>59.582813000000009</v>
      </c>
      <c r="I2894">
        <v>4.3462329999999998</v>
      </c>
    </row>
    <row r="2895" spans="1:9" x14ac:dyDescent="0.25">
      <c r="A2895">
        <v>2894</v>
      </c>
      <c r="H2895">
        <v>59.621387000000013</v>
      </c>
      <c r="I2895">
        <v>4.4009140000000002</v>
      </c>
    </row>
    <row r="2896" spans="1:9" x14ac:dyDescent="0.25">
      <c r="A2896">
        <v>2895</v>
      </c>
    </row>
    <row r="2897" spans="1:9" x14ac:dyDescent="0.25">
      <c r="A2897">
        <v>2896</v>
      </c>
      <c r="B2897">
        <v>76.059286000000014</v>
      </c>
      <c r="C2897">
        <v>6.4719389999999999</v>
      </c>
    </row>
    <row r="2898" spans="1:9" x14ac:dyDescent="0.25">
      <c r="A2898">
        <v>2897</v>
      </c>
      <c r="B2898">
        <v>76.013419000000013</v>
      </c>
      <c r="C2898">
        <v>6.44801</v>
      </c>
    </row>
    <row r="2899" spans="1:9" x14ac:dyDescent="0.25">
      <c r="A2899">
        <v>2898</v>
      </c>
      <c r="B2899">
        <v>76.040000000000006</v>
      </c>
      <c r="C2899">
        <v>6.4423469999999998</v>
      </c>
    </row>
    <row r="2900" spans="1:9" x14ac:dyDescent="0.25">
      <c r="A2900">
        <v>2899</v>
      </c>
      <c r="B2900">
        <v>76.050561000000002</v>
      </c>
      <c r="C2900">
        <v>6.4591839999999996</v>
      </c>
    </row>
    <row r="2901" spans="1:9" x14ac:dyDescent="0.25">
      <c r="A2901">
        <v>2900</v>
      </c>
      <c r="B2901">
        <v>76.064541000000006</v>
      </c>
      <c r="C2901">
        <v>6.449592</v>
      </c>
    </row>
    <row r="2902" spans="1:9" x14ac:dyDescent="0.25">
      <c r="A2902">
        <v>2901</v>
      </c>
      <c r="B2902">
        <v>76.13449</v>
      </c>
      <c r="C2902">
        <v>6.4159689999999996</v>
      </c>
      <c r="D2902">
        <v>79.878470000000007</v>
      </c>
      <c r="E2902">
        <v>4.7009179999999997</v>
      </c>
    </row>
    <row r="2903" spans="1:9" x14ac:dyDescent="0.25">
      <c r="A2903">
        <v>2902</v>
      </c>
      <c r="B2903">
        <v>76.06984700000001</v>
      </c>
      <c r="C2903">
        <v>6.4659190000000004</v>
      </c>
      <c r="D2903">
        <v>79.833418000000009</v>
      </c>
      <c r="E2903">
        <v>4.7183159999999997</v>
      </c>
    </row>
    <row r="2904" spans="1:9" x14ac:dyDescent="0.25">
      <c r="A2904">
        <v>2903</v>
      </c>
      <c r="B2904">
        <v>76.059286000000014</v>
      </c>
      <c r="C2904">
        <v>6.4719389999999999</v>
      </c>
      <c r="D2904">
        <v>79.836888000000002</v>
      </c>
      <c r="E2904">
        <v>4.7125000000000004</v>
      </c>
    </row>
    <row r="2905" spans="1:9" x14ac:dyDescent="0.25">
      <c r="A2905">
        <v>2904</v>
      </c>
      <c r="D2905">
        <v>79.858215000000001</v>
      </c>
      <c r="E2905">
        <v>4.6873469999999999</v>
      </c>
    </row>
    <row r="2906" spans="1:9" x14ac:dyDescent="0.25">
      <c r="A2906">
        <v>2905</v>
      </c>
      <c r="D2906">
        <v>79.864235000000008</v>
      </c>
      <c r="E2906">
        <v>4.6828060000000002</v>
      </c>
    </row>
    <row r="2907" spans="1:9" x14ac:dyDescent="0.25">
      <c r="A2907">
        <v>2906</v>
      </c>
      <c r="D2907">
        <v>79.878470000000007</v>
      </c>
      <c r="E2907">
        <v>4.7009179999999997</v>
      </c>
    </row>
    <row r="2908" spans="1:9" x14ac:dyDescent="0.25">
      <c r="A2908">
        <v>2907</v>
      </c>
      <c r="F2908">
        <v>79.323520000000002</v>
      </c>
      <c r="G2908">
        <v>7.4225000000000003</v>
      </c>
      <c r="H2908">
        <v>79.050919000000007</v>
      </c>
      <c r="I2908">
        <v>4.23949</v>
      </c>
    </row>
    <row r="2909" spans="1:9" x14ac:dyDescent="0.25">
      <c r="A2909">
        <v>2908</v>
      </c>
      <c r="F2909">
        <v>79.348878000000013</v>
      </c>
      <c r="G2909">
        <v>7.4279080000000004</v>
      </c>
      <c r="H2909">
        <v>79.109337000000011</v>
      </c>
      <c r="I2909">
        <v>4.1914290000000003</v>
      </c>
    </row>
    <row r="2910" spans="1:9" x14ac:dyDescent="0.25">
      <c r="A2910">
        <v>2909</v>
      </c>
      <c r="F2910">
        <v>79.369133000000005</v>
      </c>
      <c r="G2910">
        <v>7.4423979999999998</v>
      </c>
      <c r="H2910">
        <v>79.124082000000001</v>
      </c>
      <c r="I2910">
        <v>4.1818369999999998</v>
      </c>
    </row>
    <row r="2911" spans="1:9" x14ac:dyDescent="0.25">
      <c r="A2911">
        <v>2910</v>
      </c>
      <c r="F2911">
        <v>79.370255</v>
      </c>
      <c r="G2911">
        <v>7.4314289999999996</v>
      </c>
      <c r="H2911">
        <v>79.108367000000001</v>
      </c>
      <c r="I2911">
        <v>4.1939279999999997</v>
      </c>
    </row>
    <row r="2912" spans="1:9" x14ac:dyDescent="0.25">
      <c r="A2912">
        <v>2911</v>
      </c>
      <c r="F2912">
        <v>79.327245000000005</v>
      </c>
      <c r="G2912">
        <v>7.4240310000000003</v>
      </c>
      <c r="H2912">
        <v>79.032041000000007</v>
      </c>
      <c r="I2912">
        <v>4.2341329999999999</v>
      </c>
    </row>
    <row r="2913" spans="1:9" x14ac:dyDescent="0.25">
      <c r="A2913">
        <v>2912</v>
      </c>
      <c r="F2913">
        <v>79.30954100000001</v>
      </c>
      <c r="G2913">
        <v>7.4634689999999999</v>
      </c>
      <c r="H2913">
        <v>79.041123000000013</v>
      </c>
      <c r="I2913">
        <v>4.21347</v>
      </c>
    </row>
    <row r="2914" spans="1:9" x14ac:dyDescent="0.25">
      <c r="A2914">
        <v>2913</v>
      </c>
      <c r="F2914">
        <v>79.299542000000002</v>
      </c>
      <c r="G2914">
        <v>7.4619900000000001</v>
      </c>
      <c r="H2914">
        <v>79.043776000000008</v>
      </c>
      <c r="I2914">
        <v>4.2116319999999998</v>
      </c>
    </row>
    <row r="2915" spans="1:9" x14ac:dyDescent="0.25">
      <c r="A2915">
        <v>2914</v>
      </c>
      <c r="F2915">
        <v>79.323520000000002</v>
      </c>
      <c r="G2915">
        <v>7.4225000000000003</v>
      </c>
      <c r="H2915">
        <v>79.050919000000007</v>
      </c>
      <c r="I2915">
        <v>4.23949</v>
      </c>
    </row>
    <row r="2916" spans="1:9" x14ac:dyDescent="0.25">
      <c r="A2916">
        <v>2915</v>
      </c>
      <c r="F2916">
        <v>79.323520000000002</v>
      </c>
      <c r="G2916">
        <v>7.4225000000000003</v>
      </c>
      <c r="H2916">
        <v>79.029949000000002</v>
      </c>
      <c r="I2916">
        <v>4.2602549999999999</v>
      </c>
    </row>
    <row r="2917" spans="1:9" x14ac:dyDescent="0.25">
      <c r="A2917">
        <v>2916</v>
      </c>
    </row>
    <row r="2918" spans="1:9" x14ac:dyDescent="0.25">
      <c r="A2918">
        <v>2917</v>
      </c>
    </row>
    <row r="2919" spans="1:9" x14ac:dyDescent="0.25">
      <c r="A2919">
        <v>2918</v>
      </c>
    </row>
    <row r="2920" spans="1:9" x14ac:dyDescent="0.25">
      <c r="A2920">
        <v>2919</v>
      </c>
      <c r="D2920">
        <v>99.230815000000007</v>
      </c>
      <c r="E2920">
        <v>4.9430100000000001</v>
      </c>
    </row>
    <row r="2921" spans="1:9" x14ac:dyDescent="0.25">
      <c r="A2921">
        <v>2920</v>
      </c>
      <c r="D2921">
        <v>99.107194000000007</v>
      </c>
      <c r="E2921">
        <v>4.8768370000000001</v>
      </c>
    </row>
    <row r="2922" spans="1:9" x14ac:dyDescent="0.25">
      <c r="A2922">
        <v>2921</v>
      </c>
      <c r="D2922">
        <v>99.112399000000011</v>
      </c>
      <c r="E2922">
        <v>4.8680099999999999</v>
      </c>
    </row>
    <row r="2923" spans="1:9" x14ac:dyDescent="0.25">
      <c r="A2923">
        <v>2922</v>
      </c>
      <c r="B2923">
        <v>103.52826400000001</v>
      </c>
      <c r="C2923">
        <v>6.8498979999999996</v>
      </c>
      <c r="D2923">
        <v>99.096072000000007</v>
      </c>
      <c r="E2923">
        <v>4.8856640000000002</v>
      </c>
    </row>
    <row r="2924" spans="1:9" x14ac:dyDescent="0.25">
      <c r="A2924">
        <v>2923</v>
      </c>
      <c r="B2924">
        <v>103.54770400000001</v>
      </c>
      <c r="C2924">
        <v>6.8112240000000002</v>
      </c>
      <c r="D2924">
        <v>99.088672000000003</v>
      </c>
      <c r="E2924">
        <v>4.8920409999999999</v>
      </c>
    </row>
    <row r="2925" spans="1:9" x14ac:dyDescent="0.25">
      <c r="A2925">
        <v>2924</v>
      </c>
      <c r="B2925">
        <v>103.533063</v>
      </c>
      <c r="C2925">
        <v>6.8012750000000004</v>
      </c>
      <c r="D2925">
        <v>99.156531000000001</v>
      </c>
      <c r="E2925">
        <v>4.8913260000000003</v>
      </c>
    </row>
    <row r="2926" spans="1:9" x14ac:dyDescent="0.25">
      <c r="A2926">
        <v>2925</v>
      </c>
      <c r="B2926">
        <v>103.49821200000001</v>
      </c>
      <c r="C2926">
        <v>6.8122449999999999</v>
      </c>
      <c r="D2926">
        <v>99.230815000000007</v>
      </c>
      <c r="E2926">
        <v>4.9430100000000001</v>
      </c>
    </row>
    <row r="2927" spans="1:9" x14ac:dyDescent="0.25">
      <c r="A2927">
        <v>2926</v>
      </c>
      <c r="B2927">
        <v>103.514691</v>
      </c>
      <c r="C2927">
        <v>6.802092</v>
      </c>
    </row>
    <row r="2928" spans="1:9" x14ac:dyDescent="0.25">
      <c r="A2928">
        <v>2927</v>
      </c>
      <c r="B2928">
        <v>103.55632900000001</v>
      </c>
      <c r="C2928">
        <v>6.8095400000000001</v>
      </c>
    </row>
    <row r="2929" spans="1:9" x14ac:dyDescent="0.25">
      <c r="A2929">
        <v>2928</v>
      </c>
      <c r="B2929">
        <v>103.52826400000001</v>
      </c>
      <c r="C2929">
        <v>6.8498979999999996</v>
      </c>
    </row>
    <row r="2930" spans="1:9" x14ac:dyDescent="0.25">
      <c r="A2930">
        <v>2929</v>
      </c>
      <c r="F2930">
        <v>104.212907</v>
      </c>
      <c r="G2930">
        <v>7.5459180000000003</v>
      </c>
      <c r="H2930">
        <v>104.56443900000001</v>
      </c>
      <c r="I2930">
        <v>3.256786</v>
      </c>
    </row>
    <row r="2931" spans="1:9" x14ac:dyDescent="0.25">
      <c r="A2931">
        <v>2930</v>
      </c>
      <c r="F2931">
        <v>104.211938</v>
      </c>
      <c r="G2931">
        <v>7.6280099999999997</v>
      </c>
      <c r="H2931">
        <v>104.64892700000001</v>
      </c>
      <c r="I2931">
        <v>3.2439290000000001</v>
      </c>
    </row>
    <row r="2932" spans="1:9" x14ac:dyDescent="0.25">
      <c r="A2932">
        <v>2931</v>
      </c>
      <c r="F2932">
        <v>104.193826</v>
      </c>
      <c r="G2932">
        <v>7.6126019999999999</v>
      </c>
      <c r="H2932">
        <v>104.66627600000001</v>
      </c>
      <c r="I2932">
        <v>3.249133</v>
      </c>
    </row>
    <row r="2933" spans="1:9" x14ac:dyDescent="0.25">
      <c r="A2933">
        <v>2932</v>
      </c>
      <c r="F2933">
        <v>104.18979400000001</v>
      </c>
      <c r="G2933">
        <v>7.6016839999999997</v>
      </c>
      <c r="H2933">
        <v>104.58989800000001</v>
      </c>
      <c r="I2933">
        <v>3.2508159999999999</v>
      </c>
    </row>
    <row r="2934" spans="1:9" x14ac:dyDescent="0.25">
      <c r="A2934">
        <v>2933</v>
      </c>
      <c r="F2934">
        <v>104.17969200000002</v>
      </c>
      <c r="G2934">
        <v>7.6239290000000004</v>
      </c>
      <c r="H2934">
        <v>104.57683700000001</v>
      </c>
      <c r="I2934">
        <v>3.2644899999999999</v>
      </c>
    </row>
    <row r="2935" spans="1:9" x14ac:dyDescent="0.25">
      <c r="A2935">
        <v>2934</v>
      </c>
      <c r="F2935">
        <v>104.18561300000002</v>
      </c>
      <c r="G2935">
        <v>7.6488269999999998</v>
      </c>
      <c r="H2935">
        <v>104.53280700000001</v>
      </c>
      <c r="I2935">
        <v>3.2580610000000001</v>
      </c>
    </row>
    <row r="2936" spans="1:9" x14ac:dyDescent="0.25">
      <c r="A2936">
        <v>2935</v>
      </c>
      <c r="F2936">
        <v>104.208112</v>
      </c>
      <c r="G2936">
        <v>7.6722450000000002</v>
      </c>
      <c r="H2936">
        <v>104.54086800000002</v>
      </c>
      <c r="I2936">
        <v>3.2265820000000001</v>
      </c>
    </row>
    <row r="2937" spans="1:9" x14ac:dyDescent="0.25">
      <c r="A2937">
        <v>2936</v>
      </c>
      <c r="F2937">
        <v>104.212907</v>
      </c>
      <c r="G2937">
        <v>7.5459180000000003</v>
      </c>
      <c r="H2937">
        <v>104.56443900000001</v>
      </c>
      <c r="I2937">
        <v>3.256786</v>
      </c>
    </row>
    <row r="2938" spans="1:9" x14ac:dyDescent="0.25">
      <c r="A2938">
        <v>2937</v>
      </c>
    </row>
    <row r="2939" spans="1:9" x14ac:dyDescent="0.25">
      <c r="A2939">
        <v>2938</v>
      </c>
    </row>
    <row r="2940" spans="1:9" x14ac:dyDescent="0.25">
      <c r="A2940">
        <v>2939</v>
      </c>
    </row>
    <row r="2941" spans="1:9" x14ac:dyDescent="0.25">
      <c r="A2941">
        <v>2940</v>
      </c>
      <c r="D2941">
        <v>125.68913400000001</v>
      </c>
      <c r="E2941">
        <v>5.1071429999999998</v>
      </c>
    </row>
    <row r="2942" spans="1:9" x14ac:dyDescent="0.25">
      <c r="A2942">
        <v>2941</v>
      </c>
      <c r="D2942">
        <v>125.797757</v>
      </c>
      <c r="E2942">
        <v>5.0794899999999998</v>
      </c>
    </row>
    <row r="2943" spans="1:9" x14ac:dyDescent="0.25">
      <c r="A2943">
        <v>2942</v>
      </c>
      <c r="D2943">
        <v>125.71464300000001</v>
      </c>
      <c r="E2943">
        <v>5.0612240000000002</v>
      </c>
    </row>
    <row r="2944" spans="1:9" x14ac:dyDescent="0.25">
      <c r="A2944">
        <v>2943</v>
      </c>
      <c r="D2944">
        <v>125.709081</v>
      </c>
      <c r="E2944">
        <v>5.08352</v>
      </c>
    </row>
    <row r="2945" spans="1:9" x14ac:dyDescent="0.25">
      <c r="A2945">
        <v>2944</v>
      </c>
      <c r="B2945">
        <v>130.44893000000002</v>
      </c>
      <c r="C2945">
        <v>6.7553570000000001</v>
      </c>
      <c r="D2945">
        <v>125.75178600000001</v>
      </c>
      <c r="E2945">
        <v>5.0517339999999997</v>
      </c>
    </row>
    <row r="2946" spans="1:9" x14ac:dyDescent="0.25">
      <c r="A2946">
        <v>2945</v>
      </c>
      <c r="B2946">
        <v>130.44893000000002</v>
      </c>
      <c r="C2946">
        <v>6.7553570000000001</v>
      </c>
      <c r="D2946">
        <v>125.90398100000002</v>
      </c>
      <c r="E2946">
        <v>5.0370920000000003</v>
      </c>
    </row>
    <row r="2947" spans="1:9" x14ac:dyDescent="0.25">
      <c r="A2947">
        <v>2946</v>
      </c>
      <c r="B2947">
        <v>130.44893000000002</v>
      </c>
      <c r="C2947">
        <v>6.7553570000000001</v>
      </c>
      <c r="D2947">
        <v>125.68913400000001</v>
      </c>
      <c r="E2947">
        <v>5.1071429999999998</v>
      </c>
    </row>
    <row r="2948" spans="1:9" x14ac:dyDescent="0.25">
      <c r="A2948">
        <v>2947</v>
      </c>
      <c r="B2948">
        <v>130.44893000000002</v>
      </c>
      <c r="C2948">
        <v>6.7553570000000001</v>
      </c>
    </row>
    <row r="2949" spans="1:9" x14ac:dyDescent="0.25">
      <c r="A2949">
        <v>2948</v>
      </c>
      <c r="B2949">
        <v>130.44893000000002</v>
      </c>
      <c r="C2949">
        <v>6.7553570000000001</v>
      </c>
    </row>
    <row r="2950" spans="1:9" x14ac:dyDescent="0.25">
      <c r="A2950">
        <v>2949</v>
      </c>
      <c r="B2950">
        <v>130.44893000000002</v>
      </c>
      <c r="C2950">
        <v>6.7553570000000001</v>
      </c>
    </row>
    <row r="2951" spans="1:9" x14ac:dyDescent="0.25">
      <c r="A2951">
        <v>2950</v>
      </c>
      <c r="B2951">
        <v>130.44893000000002</v>
      </c>
      <c r="C2951">
        <v>6.7553570000000001</v>
      </c>
    </row>
    <row r="2952" spans="1:9" x14ac:dyDescent="0.25">
      <c r="A2952">
        <v>2951</v>
      </c>
      <c r="F2952">
        <v>131.9376</v>
      </c>
      <c r="G2952">
        <v>7.7003570000000003</v>
      </c>
    </row>
    <row r="2953" spans="1:9" x14ac:dyDescent="0.25">
      <c r="A2953">
        <v>2952</v>
      </c>
      <c r="F2953">
        <v>131.9376</v>
      </c>
      <c r="G2953">
        <v>7.7003570000000003</v>
      </c>
      <c r="H2953">
        <v>131.75668100000001</v>
      </c>
      <c r="I2953">
        <v>3.7522959999999999</v>
      </c>
    </row>
    <row r="2954" spans="1:9" x14ac:dyDescent="0.25">
      <c r="A2954">
        <v>2953</v>
      </c>
      <c r="F2954">
        <v>131.9376</v>
      </c>
      <c r="G2954">
        <v>7.7003570000000003</v>
      </c>
      <c r="H2954">
        <v>131.778367</v>
      </c>
      <c r="I2954">
        <v>3.7666840000000001</v>
      </c>
    </row>
    <row r="2955" spans="1:9" x14ac:dyDescent="0.25">
      <c r="A2955">
        <v>2954</v>
      </c>
      <c r="F2955">
        <v>131.9376</v>
      </c>
      <c r="G2955">
        <v>7.7003570000000003</v>
      </c>
      <c r="H2955">
        <v>131.75092000000001</v>
      </c>
      <c r="I2955">
        <v>3.7130610000000002</v>
      </c>
    </row>
    <row r="2956" spans="1:9" x14ac:dyDescent="0.25">
      <c r="A2956">
        <v>2955</v>
      </c>
      <c r="F2956">
        <v>131.9376</v>
      </c>
      <c r="G2956">
        <v>7.7003570000000003</v>
      </c>
      <c r="H2956">
        <v>131.70663200000001</v>
      </c>
      <c r="I2956">
        <v>3.7212239999999999</v>
      </c>
    </row>
    <row r="2957" spans="1:9" x14ac:dyDescent="0.25">
      <c r="A2957">
        <v>2956</v>
      </c>
      <c r="F2957">
        <v>131.9376</v>
      </c>
      <c r="G2957">
        <v>7.7003570000000003</v>
      </c>
      <c r="H2957">
        <v>131.695153</v>
      </c>
      <c r="I2957">
        <v>3.747347</v>
      </c>
    </row>
    <row r="2958" spans="1:9" x14ac:dyDescent="0.25">
      <c r="A2958">
        <v>2957</v>
      </c>
      <c r="F2958">
        <v>131.9376</v>
      </c>
      <c r="G2958">
        <v>7.7003570000000003</v>
      </c>
      <c r="H2958">
        <v>131.75668100000001</v>
      </c>
      <c r="I2958">
        <v>3.7522959999999999</v>
      </c>
    </row>
    <row r="2959" spans="1:9" x14ac:dyDescent="0.25">
      <c r="A2959">
        <v>2958</v>
      </c>
    </row>
    <row r="2960" spans="1:9" x14ac:dyDescent="0.25">
      <c r="A2960">
        <v>2959</v>
      </c>
    </row>
    <row r="2961" spans="1:9" x14ac:dyDescent="0.25">
      <c r="A2961">
        <v>2960</v>
      </c>
    </row>
    <row r="2962" spans="1:9" x14ac:dyDescent="0.25">
      <c r="A2962">
        <v>2961</v>
      </c>
    </row>
    <row r="2963" spans="1:9" x14ac:dyDescent="0.25">
      <c r="A2963">
        <v>2962</v>
      </c>
    </row>
    <row r="2964" spans="1:9" x14ac:dyDescent="0.25">
      <c r="A2964">
        <v>2963</v>
      </c>
    </row>
    <row r="2965" spans="1:9" x14ac:dyDescent="0.25">
      <c r="A2965">
        <v>2964</v>
      </c>
    </row>
    <row r="2966" spans="1:9" x14ac:dyDescent="0.25">
      <c r="A2966">
        <v>2965</v>
      </c>
      <c r="D2966">
        <v>163.44816</v>
      </c>
      <c r="E2966">
        <v>6.4968880000000002</v>
      </c>
    </row>
    <row r="2967" spans="1:9" x14ac:dyDescent="0.25">
      <c r="A2967">
        <v>2966</v>
      </c>
      <c r="D2967">
        <v>163.44290599999999</v>
      </c>
      <c r="E2967">
        <v>6.480969</v>
      </c>
    </row>
    <row r="2968" spans="1:9" x14ac:dyDescent="0.25">
      <c r="A2968">
        <v>2967</v>
      </c>
      <c r="D2968">
        <v>163.41581400000001</v>
      </c>
      <c r="E2968">
        <v>6.4778570000000002</v>
      </c>
    </row>
    <row r="2969" spans="1:9" x14ac:dyDescent="0.25">
      <c r="A2969">
        <v>2968</v>
      </c>
      <c r="B2969">
        <v>167.686936</v>
      </c>
      <c r="C2969">
        <v>8.0578059999999994</v>
      </c>
      <c r="D2969">
        <v>163.52836299999998</v>
      </c>
      <c r="E2969">
        <v>6.5002040000000001</v>
      </c>
    </row>
    <row r="2970" spans="1:9" x14ac:dyDescent="0.25">
      <c r="A2970">
        <v>2969</v>
      </c>
      <c r="B2970">
        <v>167.62183399999998</v>
      </c>
      <c r="C2970">
        <v>8.0592860000000002</v>
      </c>
      <c r="D2970">
        <v>163.59499699999998</v>
      </c>
      <c r="E2970">
        <v>6.4474999999999998</v>
      </c>
    </row>
    <row r="2971" spans="1:9" x14ac:dyDescent="0.25">
      <c r="A2971">
        <v>2970</v>
      </c>
      <c r="B2971">
        <v>167.624844</v>
      </c>
      <c r="C2971">
        <v>8.0742349999999998</v>
      </c>
      <c r="D2971">
        <v>163.41637499999999</v>
      </c>
      <c r="E2971">
        <v>6.4888769999999996</v>
      </c>
    </row>
    <row r="2972" spans="1:9" x14ac:dyDescent="0.25">
      <c r="A2972">
        <v>2971</v>
      </c>
      <c r="B2972">
        <v>167.64540499999998</v>
      </c>
      <c r="C2972">
        <v>8.076632</v>
      </c>
    </row>
    <row r="2973" spans="1:9" x14ac:dyDescent="0.25">
      <c r="A2973">
        <v>2972</v>
      </c>
      <c r="B2973">
        <v>167.62912999999998</v>
      </c>
      <c r="C2973">
        <v>8.0856119999999994</v>
      </c>
    </row>
    <row r="2974" spans="1:9" x14ac:dyDescent="0.25">
      <c r="A2974">
        <v>2973</v>
      </c>
      <c r="B2974">
        <v>167.686936</v>
      </c>
      <c r="C2974">
        <v>8.0578059999999994</v>
      </c>
      <c r="F2974">
        <v>167.99586499999998</v>
      </c>
      <c r="G2974">
        <v>9.1655619999999995</v>
      </c>
    </row>
    <row r="2975" spans="1:9" x14ac:dyDescent="0.25">
      <c r="A2975">
        <v>2974</v>
      </c>
      <c r="F2975">
        <v>167.99586499999998</v>
      </c>
      <c r="G2975">
        <v>9.1655619999999995</v>
      </c>
      <c r="H2975">
        <v>167.94831299999998</v>
      </c>
      <c r="I2975">
        <v>5.2263770000000003</v>
      </c>
    </row>
    <row r="2976" spans="1:9" x14ac:dyDescent="0.25">
      <c r="A2976">
        <v>2975</v>
      </c>
      <c r="F2976">
        <v>168.037192</v>
      </c>
      <c r="G2976">
        <v>9.1319890000000008</v>
      </c>
      <c r="H2976">
        <v>167.853161</v>
      </c>
      <c r="I2976">
        <v>5.1870919999999998</v>
      </c>
    </row>
    <row r="2977" spans="1:9" x14ac:dyDescent="0.25">
      <c r="A2977">
        <v>2976</v>
      </c>
      <c r="F2977">
        <v>168.00229300000001</v>
      </c>
      <c r="G2977">
        <v>9.1472440000000006</v>
      </c>
      <c r="H2977">
        <v>167.801886</v>
      </c>
      <c r="I2977">
        <v>5.1739800000000002</v>
      </c>
    </row>
    <row r="2978" spans="1:9" x14ac:dyDescent="0.25">
      <c r="A2978">
        <v>2977</v>
      </c>
      <c r="F2978">
        <v>168.033568</v>
      </c>
      <c r="G2978">
        <v>9.1532660000000003</v>
      </c>
      <c r="H2978">
        <v>167.81989499999997</v>
      </c>
      <c r="I2978">
        <v>5.1482140000000003</v>
      </c>
    </row>
    <row r="2979" spans="1:9" x14ac:dyDescent="0.25">
      <c r="A2979">
        <v>2978</v>
      </c>
      <c r="F2979">
        <v>167.986527</v>
      </c>
      <c r="G2979">
        <v>9.2153569999999991</v>
      </c>
      <c r="H2979">
        <v>167.78448700000001</v>
      </c>
      <c r="I2979">
        <v>5.1605619999999996</v>
      </c>
    </row>
    <row r="2980" spans="1:9" x14ac:dyDescent="0.25">
      <c r="A2980">
        <v>2979</v>
      </c>
      <c r="F2980">
        <v>167.952854</v>
      </c>
      <c r="G2980">
        <v>9.2266840000000006</v>
      </c>
      <c r="H2980">
        <v>167.94831299999998</v>
      </c>
      <c r="I2980">
        <v>5.2263770000000003</v>
      </c>
    </row>
    <row r="2981" spans="1:9" x14ac:dyDescent="0.25">
      <c r="A2981">
        <v>2980</v>
      </c>
      <c r="F2981">
        <v>167.99586499999998</v>
      </c>
      <c r="G2981">
        <v>9.1655619999999995</v>
      </c>
      <c r="H2981">
        <v>167.94831299999998</v>
      </c>
      <c r="I2981">
        <v>5.2263770000000003</v>
      </c>
    </row>
    <row r="2982" spans="1:9" x14ac:dyDescent="0.25">
      <c r="A2982">
        <v>2981</v>
      </c>
    </row>
    <row r="2983" spans="1:9" x14ac:dyDescent="0.25">
      <c r="A2983">
        <v>2982</v>
      </c>
    </row>
    <row r="2984" spans="1:9" x14ac:dyDescent="0.25">
      <c r="A2984">
        <v>2983</v>
      </c>
      <c r="D2984">
        <v>189.42453999999998</v>
      </c>
      <c r="E2984">
        <v>5.7853570000000003</v>
      </c>
    </row>
    <row r="2985" spans="1:9" x14ac:dyDescent="0.25">
      <c r="A2985">
        <v>2984</v>
      </c>
      <c r="D2985">
        <v>189.37611999999999</v>
      </c>
      <c r="E2985">
        <v>5.7818370000000003</v>
      </c>
    </row>
    <row r="2986" spans="1:9" x14ac:dyDescent="0.25">
      <c r="A2986">
        <v>2985</v>
      </c>
      <c r="D2986">
        <v>189.307547</v>
      </c>
      <c r="E2986">
        <v>5.7484690000000001</v>
      </c>
    </row>
    <row r="2987" spans="1:9" x14ac:dyDescent="0.25">
      <c r="A2987">
        <v>2986</v>
      </c>
      <c r="D2987">
        <v>189.34933699999999</v>
      </c>
      <c r="E2987">
        <v>5.7486730000000001</v>
      </c>
    </row>
    <row r="2988" spans="1:9" x14ac:dyDescent="0.25">
      <c r="A2988">
        <v>2987</v>
      </c>
      <c r="D2988">
        <v>189.37601699999999</v>
      </c>
      <c r="E2988">
        <v>5.7384180000000002</v>
      </c>
    </row>
    <row r="2989" spans="1:9" x14ac:dyDescent="0.25">
      <c r="A2989">
        <v>2988</v>
      </c>
      <c r="B2989">
        <v>195.15203700000001</v>
      </c>
      <c r="C2989">
        <v>7.4416330000000004</v>
      </c>
      <c r="D2989">
        <v>189.40555799999998</v>
      </c>
      <c r="E2989">
        <v>5.7438770000000003</v>
      </c>
    </row>
    <row r="2990" spans="1:9" x14ac:dyDescent="0.25">
      <c r="A2990">
        <v>2989</v>
      </c>
      <c r="B2990">
        <v>195.15122099999999</v>
      </c>
      <c r="C2990">
        <v>7.4182139999999999</v>
      </c>
      <c r="D2990">
        <v>189.53917899999999</v>
      </c>
      <c r="E2990">
        <v>5.7614289999999997</v>
      </c>
    </row>
    <row r="2991" spans="1:9" x14ac:dyDescent="0.25">
      <c r="A2991">
        <v>2990</v>
      </c>
      <c r="B2991">
        <v>195.15851799999999</v>
      </c>
      <c r="C2991">
        <v>7.4155610000000003</v>
      </c>
      <c r="D2991">
        <v>189.42453999999998</v>
      </c>
      <c r="E2991">
        <v>5.7853570000000003</v>
      </c>
    </row>
    <row r="2992" spans="1:9" x14ac:dyDescent="0.25">
      <c r="A2992">
        <v>2991</v>
      </c>
      <c r="B2992">
        <v>195.15596599999998</v>
      </c>
      <c r="C2992">
        <v>7.3957649999999999</v>
      </c>
    </row>
    <row r="2993" spans="1:9" x14ac:dyDescent="0.25">
      <c r="A2993">
        <v>2992</v>
      </c>
      <c r="B2993">
        <v>195.134028</v>
      </c>
      <c r="C2993">
        <v>7.4065300000000001</v>
      </c>
    </row>
    <row r="2994" spans="1:9" x14ac:dyDescent="0.25">
      <c r="A2994">
        <v>2993</v>
      </c>
      <c r="B2994">
        <v>195.15203700000001</v>
      </c>
      <c r="C2994">
        <v>7.4416330000000004</v>
      </c>
    </row>
    <row r="2995" spans="1:9" x14ac:dyDescent="0.25">
      <c r="A2995">
        <v>2994</v>
      </c>
      <c r="B2995">
        <v>195.15203700000001</v>
      </c>
      <c r="C2995">
        <v>7.4416330000000004</v>
      </c>
    </row>
    <row r="2996" spans="1:9" x14ac:dyDescent="0.25">
      <c r="A2996">
        <v>2995</v>
      </c>
      <c r="F2996">
        <v>197.460711</v>
      </c>
      <c r="G2996">
        <v>8.3639290000000006</v>
      </c>
    </row>
    <row r="2997" spans="1:9" x14ac:dyDescent="0.25">
      <c r="A2997">
        <v>2996</v>
      </c>
      <c r="F2997">
        <v>197.46555899999998</v>
      </c>
      <c r="G2997">
        <v>8.3527559999999994</v>
      </c>
      <c r="H2997">
        <v>196.930815</v>
      </c>
      <c r="I2997">
        <v>4.2017860000000002</v>
      </c>
    </row>
    <row r="2998" spans="1:9" x14ac:dyDescent="0.25">
      <c r="A2998">
        <v>2997</v>
      </c>
      <c r="F2998">
        <v>197.501936</v>
      </c>
      <c r="G2998">
        <v>8.3370909999999991</v>
      </c>
      <c r="H2998">
        <v>196.91224099999999</v>
      </c>
      <c r="I2998">
        <v>4.1643879999999998</v>
      </c>
    </row>
    <row r="2999" spans="1:9" x14ac:dyDescent="0.25">
      <c r="A2999">
        <v>2998</v>
      </c>
      <c r="F2999">
        <v>197.502039</v>
      </c>
      <c r="G2999">
        <v>8.3548469999999995</v>
      </c>
      <c r="H2999">
        <v>196.876272</v>
      </c>
      <c r="I2999">
        <v>4.189082</v>
      </c>
    </row>
    <row r="3000" spans="1:9" x14ac:dyDescent="0.25">
      <c r="A3000">
        <v>2999</v>
      </c>
      <c r="F3000">
        <v>197.48331300000001</v>
      </c>
      <c r="G3000">
        <v>8.3611229999999992</v>
      </c>
      <c r="H3000">
        <v>196.88861700000001</v>
      </c>
      <c r="I3000">
        <v>4.1556629999999997</v>
      </c>
    </row>
    <row r="3001" spans="1:9" x14ac:dyDescent="0.25">
      <c r="A3001">
        <v>3000</v>
      </c>
      <c r="F3001">
        <v>197.51729399999999</v>
      </c>
      <c r="G3001">
        <v>8.3497450000000004</v>
      </c>
      <c r="H3001">
        <v>196.89606699999999</v>
      </c>
      <c r="I3001">
        <v>4.1085209999999996</v>
      </c>
    </row>
    <row r="3002" spans="1:9" x14ac:dyDescent="0.25">
      <c r="A3002">
        <v>3001</v>
      </c>
      <c r="F3002">
        <v>197.549486</v>
      </c>
      <c r="G3002">
        <v>8.3441320000000001</v>
      </c>
      <c r="H3002">
        <v>196.83953700000001</v>
      </c>
      <c r="I3002">
        <v>4.1419389999999998</v>
      </c>
    </row>
    <row r="3003" spans="1:9" x14ac:dyDescent="0.25">
      <c r="A3003">
        <v>3002</v>
      </c>
      <c r="F3003">
        <v>197.509333</v>
      </c>
      <c r="G3003">
        <v>8.3656629999999996</v>
      </c>
      <c r="H3003">
        <v>196.951784</v>
      </c>
      <c r="I3003">
        <v>4.2017860000000002</v>
      </c>
    </row>
    <row r="3004" spans="1:9" x14ac:dyDescent="0.25">
      <c r="A3004">
        <v>3003</v>
      </c>
      <c r="F3004">
        <v>197.460711</v>
      </c>
      <c r="G3004">
        <v>8.3639290000000006</v>
      </c>
    </row>
    <row r="3005" spans="1:9" x14ac:dyDescent="0.25">
      <c r="A3005">
        <v>3004</v>
      </c>
      <c r="D3005">
        <v>216.27353500000001</v>
      </c>
      <c r="E3005">
        <v>4.8104040000000001</v>
      </c>
    </row>
    <row r="3006" spans="1:9" x14ac:dyDescent="0.25">
      <c r="A3006">
        <v>3005</v>
      </c>
      <c r="D3006">
        <v>216.220202</v>
      </c>
      <c r="E3006">
        <v>4.8236869999999996</v>
      </c>
    </row>
    <row r="3007" spans="1:9" x14ac:dyDescent="0.25">
      <c r="A3007">
        <v>3006</v>
      </c>
      <c r="D3007">
        <v>216.26156499999999</v>
      </c>
      <c r="E3007">
        <v>4.8007569999999999</v>
      </c>
    </row>
    <row r="3008" spans="1:9" x14ac:dyDescent="0.25">
      <c r="A3008">
        <v>3007</v>
      </c>
      <c r="D3008">
        <v>216.28429199999999</v>
      </c>
      <c r="E3008">
        <v>4.8215659999999998</v>
      </c>
    </row>
    <row r="3009" spans="1:9" x14ac:dyDescent="0.25">
      <c r="A3009">
        <v>3008</v>
      </c>
      <c r="D3009">
        <v>216.26696999999999</v>
      </c>
      <c r="E3009">
        <v>4.825202</v>
      </c>
    </row>
    <row r="3010" spans="1:9" x14ac:dyDescent="0.25">
      <c r="A3010">
        <v>3009</v>
      </c>
      <c r="B3010">
        <v>220.34818100000001</v>
      </c>
      <c r="C3010">
        <v>6.6253539999999997</v>
      </c>
      <c r="D3010">
        <v>216.27106000000001</v>
      </c>
      <c r="E3010">
        <v>4.8551510000000002</v>
      </c>
    </row>
    <row r="3011" spans="1:9" x14ac:dyDescent="0.25">
      <c r="A3011">
        <v>3010</v>
      </c>
      <c r="B3011">
        <v>220.31944300000001</v>
      </c>
      <c r="C3011">
        <v>6.6525749999999997</v>
      </c>
      <c r="D3011">
        <v>216.23777699999999</v>
      </c>
      <c r="E3011">
        <v>4.8357570000000001</v>
      </c>
    </row>
    <row r="3012" spans="1:9" x14ac:dyDescent="0.25">
      <c r="A3012">
        <v>3011</v>
      </c>
      <c r="B3012">
        <v>220.28505000000001</v>
      </c>
      <c r="C3012">
        <v>6.6558580000000003</v>
      </c>
      <c r="D3012">
        <v>216.27353500000001</v>
      </c>
      <c r="E3012">
        <v>4.8104040000000001</v>
      </c>
    </row>
    <row r="3013" spans="1:9" x14ac:dyDescent="0.25">
      <c r="A3013">
        <v>3012</v>
      </c>
      <c r="B3013">
        <v>220.290909</v>
      </c>
      <c r="C3013">
        <v>6.6902020000000002</v>
      </c>
      <c r="D3013">
        <v>216.27353500000001</v>
      </c>
      <c r="E3013">
        <v>4.8104040000000001</v>
      </c>
    </row>
    <row r="3014" spans="1:9" x14ac:dyDescent="0.25">
      <c r="A3014">
        <v>3013</v>
      </c>
      <c r="B3014">
        <v>220.31045399999999</v>
      </c>
      <c r="C3014">
        <v>6.6574739999999997</v>
      </c>
    </row>
    <row r="3015" spans="1:9" x14ac:dyDescent="0.25">
      <c r="A3015">
        <v>3014</v>
      </c>
      <c r="B3015">
        <v>220.247626</v>
      </c>
      <c r="C3015">
        <v>6.6664640000000004</v>
      </c>
    </row>
    <row r="3016" spans="1:9" x14ac:dyDescent="0.25">
      <c r="A3016">
        <v>3015</v>
      </c>
      <c r="B3016">
        <v>220.34818100000001</v>
      </c>
      <c r="C3016">
        <v>6.6253539999999997</v>
      </c>
    </row>
    <row r="3017" spans="1:9" x14ac:dyDescent="0.25">
      <c r="A3017">
        <v>3016</v>
      </c>
      <c r="F3017">
        <v>221.856515</v>
      </c>
      <c r="G3017">
        <v>7.6994439999999997</v>
      </c>
    </row>
    <row r="3018" spans="1:9" x14ac:dyDescent="0.25">
      <c r="A3018">
        <v>3017</v>
      </c>
      <c r="F3018">
        <v>221.83974699999999</v>
      </c>
      <c r="G3018">
        <v>7.7210099999999997</v>
      </c>
      <c r="H3018">
        <v>221.48903999999999</v>
      </c>
      <c r="I3018">
        <v>3.8263639999999999</v>
      </c>
    </row>
    <row r="3019" spans="1:9" x14ac:dyDescent="0.25">
      <c r="A3019">
        <v>3018</v>
      </c>
      <c r="F3019">
        <v>221.84338299999999</v>
      </c>
      <c r="G3019">
        <v>7.7148479999999999</v>
      </c>
      <c r="H3019">
        <v>221.587726</v>
      </c>
      <c r="I3019">
        <v>3.7708590000000002</v>
      </c>
    </row>
    <row r="3020" spans="1:9" x14ac:dyDescent="0.25">
      <c r="A3020">
        <v>3019</v>
      </c>
      <c r="F3020">
        <v>221.80307999999999</v>
      </c>
      <c r="G3020">
        <v>7.6952020000000001</v>
      </c>
      <c r="H3020">
        <v>221.55499900000001</v>
      </c>
      <c r="I3020">
        <v>3.7690399999999999</v>
      </c>
    </row>
    <row r="3021" spans="1:9" x14ac:dyDescent="0.25">
      <c r="A3021">
        <v>3020</v>
      </c>
      <c r="F3021">
        <v>221.82530299999999</v>
      </c>
      <c r="G3021">
        <v>7.7113630000000004</v>
      </c>
      <c r="H3021">
        <v>221.46686800000001</v>
      </c>
      <c r="I3021">
        <v>3.837272</v>
      </c>
    </row>
    <row r="3022" spans="1:9" x14ac:dyDescent="0.25">
      <c r="A3022">
        <v>3021</v>
      </c>
      <c r="F3022">
        <v>221.79686799999999</v>
      </c>
      <c r="G3022">
        <v>7.723687</v>
      </c>
      <c r="H3022">
        <v>221.395051</v>
      </c>
      <c r="I3022">
        <v>3.8675760000000001</v>
      </c>
    </row>
    <row r="3023" spans="1:9" x14ac:dyDescent="0.25">
      <c r="A3023">
        <v>3022</v>
      </c>
      <c r="F3023">
        <v>221.77868599999999</v>
      </c>
      <c r="G3023">
        <v>7.748888</v>
      </c>
      <c r="H3023">
        <v>221.47833199999999</v>
      </c>
      <c r="I3023">
        <v>3.8020200000000002</v>
      </c>
    </row>
    <row r="3024" spans="1:9" x14ac:dyDescent="0.25">
      <c r="A3024">
        <v>3023</v>
      </c>
      <c r="F3024">
        <v>221.856515</v>
      </c>
      <c r="G3024">
        <v>7.6994439999999997</v>
      </c>
      <c r="H3024">
        <v>221.46828199999999</v>
      </c>
      <c r="I3024">
        <v>3.8263639999999999</v>
      </c>
    </row>
    <row r="3025" spans="1:5" x14ac:dyDescent="0.25">
      <c r="A3025">
        <v>3024</v>
      </c>
    </row>
    <row r="3026" spans="1:5" x14ac:dyDescent="0.25">
      <c r="A3026">
        <v>3025</v>
      </c>
    </row>
    <row r="3027" spans="1:5" x14ac:dyDescent="0.25">
      <c r="A3027">
        <v>3026</v>
      </c>
    </row>
    <row r="3028" spans="1:5" x14ac:dyDescent="0.25">
      <c r="A3028">
        <v>3027</v>
      </c>
      <c r="D3028">
        <v>242.48489599999999</v>
      </c>
      <c r="E3028">
        <v>4.2622720000000003</v>
      </c>
    </row>
    <row r="3029" spans="1:5" x14ac:dyDescent="0.25">
      <c r="A3029">
        <v>3028</v>
      </c>
      <c r="D3029">
        <v>242.49656400000001</v>
      </c>
      <c r="E3029">
        <v>4.2935350000000003</v>
      </c>
    </row>
    <row r="3030" spans="1:5" x14ac:dyDescent="0.25">
      <c r="A3030">
        <v>3029</v>
      </c>
      <c r="D3030">
        <v>242.489192</v>
      </c>
      <c r="E3030">
        <v>4.271363</v>
      </c>
    </row>
    <row r="3031" spans="1:5" x14ac:dyDescent="0.25">
      <c r="A3031">
        <v>3030</v>
      </c>
      <c r="D3031">
        <v>242.46423999999999</v>
      </c>
      <c r="E3031">
        <v>4.271363</v>
      </c>
    </row>
    <row r="3032" spans="1:5" x14ac:dyDescent="0.25">
      <c r="A3032">
        <v>3031</v>
      </c>
      <c r="D3032">
        <v>242.46732399999999</v>
      </c>
      <c r="E3032">
        <v>4.3041410000000004</v>
      </c>
    </row>
    <row r="3033" spans="1:5" x14ac:dyDescent="0.25">
      <c r="A3033">
        <v>3032</v>
      </c>
      <c r="B3033">
        <v>249.55944299999999</v>
      </c>
      <c r="C3033">
        <v>6.0006060000000003</v>
      </c>
      <c r="D3033">
        <v>242.51757499999999</v>
      </c>
      <c r="E3033">
        <v>4.271414</v>
      </c>
    </row>
    <row r="3034" spans="1:5" x14ac:dyDescent="0.25">
      <c r="A3034">
        <v>3033</v>
      </c>
      <c r="B3034">
        <v>249.60605899999999</v>
      </c>
      <c r="C3034">
        <v>5.9822730000000002</v>
      </c>
      <c r="D3034">
        <v>242.492221</v>
      </c>
      <c r="E3034">
        <v>4.2683330000000002</v>
      </c>
    </row>
    <row r="3035" spans="1:5" x14ac:dyDescent="0.25">
      <c r="A3035">
        <v>3034</v>
      </c>
      <c r="B3035">
        <v>249.57565599999998</v>
      </c>
      <c r="C3035">
        <v>5.9929290000000002</v>
      </c>
      <c r="D3035">
        <v>242.48489599999999</v>
      </c>
      <c r="E3035">
        <v>4.2622720000000003</v>
      </c>
    </row>
    <row r="3036" spans="1:5" x14ac:dyDescent="0.25">
      <c r="A3036">
        <v>3035</v>
      </c>
      <c r="B3036">
        <v>249.56898799999999</v>
      </c>
      <c r="C3036">
        <v>6.0027270000000001</v>
      </c>
    </row>
    <row r="3037" spans="1:5" x14ac:dyDescent="0.25">
      <c r="A3037">
        <v>3036</v>
      </c>
      <c r="B3037">
        <v>249.599391</v>
      </c>
      <c r="C3037">
        <v>6.0162120000000003</v>
      </c>
    </row>
    <row r="3038" spans="1:5" x14ac:dyDescent="0.25">
      <c r="A3038">
        <v>3037</v>
      </c>
      <c r="B3038">
        <v>249.61550399999999</v>
      </c>
      <c r="C3038">
        <v>6.0245959999999998</v>
      </c>
    </row>
    <row r="3039" spans="1:5" x14ac:dyDescent="0.25">
      <c r="A3039">
        <v>3038</v>
      </c>
      <c r="B3039">
        <v>249.65257500000001</v>
      </c>
      <c r="C3039">
        <v>6.0189899999999996</v>
      </c>
    </row>
    <row r="3040" spans="1:5" x14ac:dyDescent="0.25">
      <c r="A3040">
        <v>3039</v>
      </c>
      <c r="B3040">
        <v>249.55944299999999</v>
      </c>
      <c r="C3040">
        <v>6.0006060000000003</v>
      </c>
    </row>
    <row r="3041" spans="1:9" x14ac:dyDescent="0.25">
      <c r="A3041">
        <v>3040</v>
      </c>
    </row>
    <row r="3042" spans="1:9" x14ac:dyDescent="0.25">
      <c r="A3042">
        <v>3041</v>
      </c>
      <c r="F3042">
        <v>251.67595900000001</v>
      </c>
      <c r="G3042">
        <v>7.1268180000000001</v>
      </c>
      <c r="H3042">
        <v>252.50631199999998</v>
      </c>
      <c r="I3042">
        <v>2.9675250000000002</v>
      </c>
    </row>
    <row r="3043" spans="1:9" x14ac:dyDescent="0.25">
      <c r="A3043">
        <v>3042</v>
      </c>
      <c r="F3043">
        <v>251.66419099999999</v>
      </c>
      <c r="G3043">
        <v>7.1434340000000001</v>
      </c>
      <c r="H3043">
        <v>252.53302600000001</v>
      </c>
      <c r="I3043">
        <v>2.9708589999999999</v>
      </c>
    </row>
    <row r="3044" spans="1:9" x14ac:dyDescent="0.25">
      <c r="A3044">
        <v>3043</v>
      </c>
      <c r="F3044">
        <v>251.69524999999999</v>
      </c>
      <c r="G3044">
        <v>7.1383830000000001</v>
      </c>
      <c r="H3044">
        <v>252.49853400000001</v>
      </c>
      <c r="I3044">
        <v>2.9837880000000001</v>
      </c>
    </row>
    <row r="3045" spans="1:9" x14ac:dyDescent="0.25">
      <c r="A3045">
        <v>3044</v>
      </c>
      <c r="F3045">
        <v>251.69984700000001</v>
      </c>
      <c r="G3045">
        <v>7.1448479999999996</v>
      </c>
      <c r="H3045">
        <v>252.509444</v>
      </c>
      <c r="I3045">
        <v>2.9485350000000001</v>
      </c>
    </row>
    <row r="3046" spans="1:9" x14ac:dyDescent="0.25">
      <c r="A3046">
        <v>3045</v>
      </c>
      <c r="F3046">
        <v>251.68943999999999</v>
      </c>
      <c r="G3046">
        <v>7.1388379999999998</v>
      </c>
      <c r="H3046">
        <v>252.51701600000001</v>
      </c>
      <c r="I3046">
        <v>2.9475250000000002</v>
      </c>
    </row>
    <row r="3047" spans="1:9" x14ac:dyDescent="0.25">
      <c r="A3047">
        <v>3046</v>
      </c>
      <c r="D3047">
        <v>266.32015100000001</v>
      </c>
      <c r="E3047">
        <v>4.118182</v>
      </c>
      <c r="F3047">
        <v>251.68136099999998</v>
      </c>
      <c r="G3047">
        <v>7.1382820000000002</v>
      </c>
      <c r="H3047">
        <v>252.51676800000001</v>
      </c>
      <c r="I3047">
        <v>2.9763630000000001</v>
      </c>
    </row>
    <row r="3048" spans="1:9" x14ac:dyDescent="0.25">
      <c r="A3048">
        <v>3047</v>
      </c>
      <c r="D3048">
        <v>266.3553</v>
      </c>
      <c r="E3048">
        <v>4.1012120000000003</v>
      </c>
      <c r="F3048">
        <v>251.666312</v>
      </c>
      <c r="G3048">
        <v>7.1633329999999997</v>
      </c>
      <c r="H3048">
        <v>252.530249</v>
      </c>
      <c r="I3048">
        <v>2.9762629999999999</v>
      </c>
    </row>
    <row r="3049" spans="1:9" x14ac:dyDescent="0.25">
      <c r="A3049">
        <v>3048</v>
      </c>
      <c r="D3049">
        <v>266.36398600000001</v>
      </c>
      <c r="E3049">
        <v>4.132879</v>
      </c>
      <c r="F3049">
        <v>251.67595900000001</v>
      </c>
      <c r="G3049">
        <v>7.1268180000000001</v>
      </c>
      <c r="H3049">
        <v>252.50631199999998</v>
      </c>
      <c r="I3049">
        <v>2.9675250000000002</v>
      </c>
    </row>
    <row r="3050" spans="1:9" x14ac:dyDescent="0.25">
      <c r="A3050">
        <v>3049</v>
      </c>
      <c r="D3050">
        <v>266.36696899999998</v>
      </c>
      <c r="E3050">
        <v>4.137677</v>
      </c>
      <c r="F3050">
        <v>251.67595900000001</v>
      </c>
      <c r="G3050">
        <v>7.1268180000000001</v>
      </c>
    </row>
    <row r="3051" spans="1:9" x14ac:dyDescent="0.25">
      <c r="A3051">
        <v>3050</v>
      </c>
      <c r="D3051">
        <v>266.34454199999999</v>
      </c>
      <c r="E3051">
        <v>4.108333</v>
      </c>
      <c r="F3051">
        <v>251.67595900000001</v>
      </c>
      <c r="G3051">
        <v>7.1268180000000001</v>
      </c>
    </row>
    <row r="3052" spans="1:9" x14ac:dyDescent="0.25">
      <c r="A3052">
        <v>3051</v>
      </c>
      <c r="B3052">
        <v>271.02848299999999</v>
      </c>
      <c r="C3052">
        <v>6.1482830000000002</v>
      </c>
      <c r="D3052">
        <v>266.36646500000001</v>
      </c>
      <c r="E3052">
        <v>4.1285860000000003</v>
      </c>
    </row>
    <row r="3053" spans="1:9" x14ac:dyDescent="0.25">
      <c r="A3053">
        <v>3052</v>
      </c>
      <c r="B3053">
        <v>271.03035199999999</v>
      </c>
      <c r="C3053">
        <v>6.1664640000000004</v>
      </c>
      <c r="D3053">
        <v>266.42681399999998</v>
      </c>
      <c r="E3053">
        <v>4.0977269999999999</v>
      </c>
    </row>
    <row r="3054" spans="1:9" x14ac:dyDescent="0.25">
      <c r="A3054">
        <v>3053</v>
      </c>
      <c r="B3054">
        <v>271.050254</v>
      </c>
      <c r="C3054">
        <v>6.0931819999999997</v>
      </c>
      <c r="D3054">
        <v>266.415549</v>
      </c>
      <c r="E3054">
        <v>4.0739390000000002</v>
      </c>
    </row>
    <row r="3055" spans="1:9" x14ac:dyDescent="0.25">
      <c r="A3055">
        <v>3054</v>
      </c>
      <c r="B3055">
        <v>271.031363</v>
      </c>
      <c r="C3055">
        <v>6.1605049999999997</v>
      </c>
      <c r="D3055">
        <v>266.58818300000001</v>
      </c>
      <c r="E3055">
        <v>4.0789900000000001</v>
      </c>
    </row>
    <row r="3056" spans="1:9" x14ac:dyDescent="0.25">
      <c r="A3056">
        <v>3055</v>
      </c>
      <c r="B3056">
        <v>271.05080700000002</v>
      </c>
      <c r="C3056">
        <v>6.135707</v>
      </c>
      <c r="D3056">
        <v>266.32015100000001</v>
      </c>
      <c r="E3056">
        <v>4.118182</v>
      </c>
    </row>
    <row r="3057" spans="1:11" x14ac:dyDescent="0.25">
      <c r="A3057">
        <v>3056</v>
      </c>
      <c r="B3057">
        <v>271.04888399999999</v>
      </c>
      <c r="C3057">
        <v>6.1341919999999996</v>
      </c>
    </row>
    <row r="3058" spans="1:11" x14ac:dyDescent="0.25">
      <c r="A3058">
        <v>3057</v>
      </c>
      <c r="B3058">
        <v>271.02848299999999</v>
      </c>
      <c r="C3058">
        <v>6.1482830000000002</v>
      </c>
      <c r="J3058">
        <v>235.95590799999999</v>
      </c>
      <c r="K3058">
        <v>13.063181999999999</v>
      </c>
    </row>
    <row r="3059" spans="1:11" x14ac:dyDescent="0.25">
      <c r="A3059">
        <v>3058</v>
      </c>
    </row>
    <row r="3060" spans="1:11" x14ac:dyDescent="0.25">
      <c r="A3060">
        <v>3059</v>
      </c>
    </row>
    <row r="3061" spans="1:11" x14ac:dyDescent="0.25">
      <c r="A3061">
        <v>3060</v>
      </c>
    </row>
    <row r="3062" spans="1:11" x14ac:dyDescent="0.25">
      <c r="A3062">
        <v>3061</v>
      </c>
    </row>
    <row r="3063" spans="1:11" x14ac:dyDescent="0.25">
      <c r="A3063">
        <v>3062</v>
      </c>
    </row>
    <row r="3064" spans="1:11" x14ac:dyDescent="0.25">
      <c r="A3064">
        <v>3063</v>
      </c>
    </row>
    <row r="3065" spans="1:11" x14ac:dyDescent="0.25">
      <c r="A3065">
        <v>3064</v>
      </c>
    </row>
    <row r="3066" spans="1:11" x14ac:dyDescent="0.25">
      <c r="A3066">
        <v>3065</v>
      </c>
    </row>
    <row r="3067" spans="1:11" x14ac:dyDescent="0.25">
      <c r="A3067">
        <v>3066</v>
      </c>
    </row>
    <row r="3068" spans="1:11" x14ac:dyDescent="0.25">
      <c r="A3068">
        <v>3067</v>
      </c>
    </row>
    <row r="3069" spans="1:11" x14ac:dyDescent="0.25">
      <c r="A3069">
        <v>3068</v>
      </c>
    </row>
    <row r="3070" spans="1:11" x14ac:dyDescent="0.25">
      <c r="A3070">
        <v>3069</v>
      </c>
    </row>
    <row r="3071" spans="1:11" x14ac:dyDescent="0.25">
      <c r="A3071">
        <v>3070</v>
      </c>
    </row>
    <row r="3072" spans="1:1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1" x14ac:dyDescent="0.25">
      <c r="A3089">
        <v>3088</v>
      </c>
    </row>
    <row r="3090" spans="1:11" x14ac:dyDescent="0.25">
      <c r="A3090">
        <v>3089</v>
      </c>
    </row>
    <row r="3091" spans="1:11" x14ac:dyDescent="0.25">
      <c r="A3091">
        <v>3090</v>
      </c>
      <c r="J3091">
        <v>38.949692000000006</v>
      </c>
      <c r="K3091">
        <v>13.439624</v>
      </c>
    </row>
    <row r="3092" spans="1:11" x14ac:dyDescent="0.25">
      <c r="A3092">
        <v>3091</v>
      </c>
      <c r="B3092">
        <v>30.486688000000008</v>
      </c>
      <c r="C3092">
        <v>7.4469560000000001</v>
      </c>
    </row>
    <row r="3093" spans="1:11" x14ac:dyDescent="0.25">
      <c r="A3093">
        <v>3092</v>
      </c>
      <c r="B3093">
        <v>30.494634000000005</v>
      </c>
      <c r="C3093">
        <v>7.4386400000000004</v>
      </c>
    </row>
    <row r="3094" spans="1:11" x14ac:dyDescent="0.25">
      <c r="A3094">
        <v>3093</v>
      </c>
      <c r="B3094">
        <v>30.478372000000007</v>
      </c>
      <c r="C3094">
        <v>7.4206940000000001</v>
      </c>
    </row>
    <row r="3095" spans="1:11" x14ac:dyDescent="0.25">
      <c r="A3095">
        <v>3094</v>
      </c>
      <c r="B3095">
        <v>30.46990000000001</v>
      </c>
      <c r="C3095">
        <v>7.3928539999999998</v>
      </c>
    </row>
    <row r="3096" spans="1:11" x14ac:dyDescent="0.25">
      <c r="A3096">
        <v>3095</v>
      </c>
      <c r="B3096">
        <v>30.432007000000013</v>
      </c>
      <c r="C3096">
        <v>7.3848539999999998</v>
      </c>
      <c r="H3096">
        <v>23.079204000000004</v>
      </c>
      <c r="I3096">
        <v>4.7732089999999996</v>
      </c>
    </row>
    <row r="3097" spans="1:11" x14ac:dyDescent="0.25">
      <c r="A3097">
        <v>3096</v>
      </c>
      <c r="B3097">
        <v>30.454740000000008</v>
      </c>
      <c r="C3097">
        <v>7.3929070000000001</v>
      </c>
      <c r="H3097">
        <v>23.079204000000004</v>
      </c>
      <c r="I3097">
        <v>4.7732089999999996</v>
      </c>
    </row>
    <row r="3098" spans="1:11" x14ac:dyDescent="0.25">
      <c r="A3098">
        <v>3097</v>
      </c>
      <c r="B3098">
        <v>30.432058000000012</v>
      </c>
      <c r="C3098">
        <v>7.3969589999999998</v>
      </c>
      <c r="H3098">
        <v>23.067415000000011</v>
      </c>
      <c r="I3098">
        <v>4.667478</v>
      </c>
    </row>
    <row r="3099" spans="1:11" x14ac:dyDescent="0.25">
      <c r="A3099">
        <v>3098</v>
      </c>
      <c r="B3099">
        <v>30.456795000000014</v>
      </c>
      <c r="C3099">
        <v>7.3976430000000004</v>
      </c>
      <c r="H3099">
        <v>23.050995000000015</v>
      </c>
      <c r="I3099">
        <v>4.6604789999999996</v>
      </c>
    </row>
    <row r="3100" spans="1:11" x14ac:dyDescent="0.25">
      <c r="A3100">
        <v>3099</v>
      </c>
      <c r="B3100">
        <v>30.46053100000001</v>
      </c>
      <c r="C3100">
        <v>7.3944330000000003</v>
      </c>
      <c r="H3100">
        <v>23.040575000000004</v>
      </c>
      <c r="I3100">
        <v>4.7035289999999996</v>
      </c>
    </row>
    <row r="3101" spans="1:11" x14ac:dyDescent="0.25">
      <c r="A3101">
        <v>3100</v>
      </c>
      <c r="B3101">
        <v>30.440321000000012</v>
      </c>
      <c r="C3101">
        <v>7.4067999999999996</v>
      </c>
      <c r="H3101">
        <v>23.042681000000009</v>
      </c>
      <c r="I3101">
        <v>4.7441579999999997</v>
      </c>
    </row>
    <row r="3102" spans="1:11" x14ac:dyDescent="0.25">
      <c r="A3102">
        <v>3101</v>
      </c>
      <c r="B3102">
        <v>30.438532000000009</v>
      </c>
      <c r="C3102">
        <v>7.4067470000000002</v>
      </c>
      <c r="H3102">
        <v>23.033575000000013</v>
      </c>
      <c r="I3102">
        <v>4.7272119999999997</v>
      </c>
    </row>
    <row r="3103" spans="1:11" x14ac:dyDescent="0.25">
      <c r="A3103">
        <v>3102</v>
      </c>
      <c r="B3103">
        <v>30.402586000000014</v>
      </c>
      <c r="C3103">
        <v>7.4340089999999996</v>
      </c>
      <c r="H3103">
        <v>22.980156000000008</v>
      </c>
      <c r="I3103">
        <v>4.7521050000000002</v>
      </c>
    </row>
    <row r="3104" spans="1:11" x14ac:dyDescent="0.25">
      <c r="A3104">
        <v>3103</v>
      </c>
      <c r="B3104">
        <v>30.372379000000009</v>
      </c>
      <c r="C3104">
        <v>7.4470090000000004</v>
      </c>
      <c r="H3104">
        <v>22.949579000000014</v>
      </c>
      <c r="I3104">
        <v>4.7535790000000002</v>
      </c>
    </row>
    <row r="3105" spans="1:9" x14ac:dyDescent="0.25">
      <c r="A3105">
        <v>3104</v>
      </c>
      <c r="B3105">
        <v>30.486688000000008</v>
      </c>
      <c r="C3105">
        <v>7.4469560000000001</v>
      </c>
      <c r="H3105">
        <v>23.079204000000004</v>
      </c>
      <c r="I3105">
        <v>4.7732089999999996</v>
      </c>
    </row>
    <row r="3106" spans="1:9" x14ac:dyDescent="0.25">
      <c r="A3106">
        <v>3105</v>
      </c>
      <c r="F3106">
        <v>29.531318000000013</v>
      </c>
      <c r="G3106">
        <v>8.0310810000000004</v>
      </c>
      <c r="H3106">
        <v>23.079204000000004</v>
      </c>
      <c r="I3106">
        <v>4.7732089999999996</v>
      </c>
    </row>
    <row r="3107" spans="1:9" x14ac:dyDescent="0.25">
      <c r="A3107">
        <v>3106</v>
      </c>
      <c r="F3107">
        <v>29.487901000000008</v>
      </c>
      <c r="G3107">
        <v>8.0452910000000006</v>
      </c>
      <c r="H3107">
        <v>23.079204000000004</v>
      </c>
      <c r="I3107">
        <v>4.7732089999999996</v>
      </c>
    </row>
    <row r="3108" spans="1:9" x14ac:dyDescent="0.25">
      <c r="A3108">
        <v>3107</v>
      </c>
      <c r="F3108">
        <v>29.456219000000004</v>
      </c>
      <c r="G3108">
        <v>8.0359230000000004</v>
      </c>
      <c r="H3108">
        <v>23.079204000000004</v>
      </c>
      <c r="I3108">
        <v>4.7732089999999996</v>
      </c>
    </row>
    <row r="3109" spans="1:9" x14ac:dyDescent="0.25">
      <c r="A3109">
        <v>3108</v>
      </c>
      <c r="F3109">
        <v>29.486637000000009</v>
      </c>
      <c r="G3109">
        <v>8.0139770000000006</v>
      </c>
    </row>
    <row r="3110" spans="1:9" x14ac:dyDescent="0.25">
      <c r="A3110">
        <v>3109</v>
      </c>
      <c r="F3110">
        <v>29.47211200000001</v>
      </c>
      <c r="G3110">
        <v>8.029871</v>
      </c>
    </row>
    <row r="3111" spans="1:9" x14ac:dyDescent="0.25">
      <c r="A3111">
        <v>3110</v>
      </c>
      <c r="D3111">
        <v>41.819534000000012</v>
      </c>
      <c r="E3111">
        <v>6.4932720000000002</v>
      </c>
      <c r="F3111">
        <v>29.475586000000007</v>
      </c>
      <c r="G3111">
        <v>8.0400810000000007</v>
      </c>
    </row>
    <row r="3112" spans="1:9" x14ac:dyDescent="0.25">
      <c r="A3112">
        <v>3111</v>
      </c>
      <c r="D3112">
        <v>41.793587000000009</v>
      </c>
      <c r="E3112">
        <v>6.4859039999999997</v>
      </c>
      <c r="F3112">
        <v>29.503216000000009</v>
      </c>
      <c r="G3112">
        <v>8.0283440000000006</v>
      </c>
    </row>
    <row r="3113" spans="1:9" x14ac:dyDescent="0.25">
      <c r="A3113">
        <v>3112</v>
      </c>
      <c r="D3113">
        <v>41.769115000000006</v>
      </c>
      <c r="E3113">
        <v>6.4793779999999996</v>
      </c>
      <c r="F3113">
        <v>29.449325000000009</v>
      </c>
      <c r="G3113">
        <v>8.0201349999999998</v>
      </c>
    </row>
    <row r="3114" spans="1:9" x14ac:dyDescent="0.25">
      <c r="A3114">
        <v>3113</v>
      </c>
      <c r="D3114">
        <v>41.780327000000007</v>
      </c>
      <c r="E3114">
        <v>6.5132709999999996</v>
      </c>
      <c r="F3114">
        <v>29.458427000000015</v>
      </c>
      <c r="G3114">
        <v>8.0234500000000004</v>
      </c>
    </row>
    <row r="3115" spans="1:9" x14ac:dyDescent="0.25">
      <c r="A3115">
        <v>3114</v>
      </c>
      <c r="D3115">
        <v>41.777378000000006</v>
      </c>
      <c r="E3115">
        <v>6.5106919999999997</v>
      </c>
      <c r="F3115">
        <v>29.497005000000009</v>
      </c>
      <c r="G3115">
        <v>8.0574480000000008</v>
      </c>
    </row>
    <row r="3116" spans="1:9" x14ac:dyDescent="0.25">
      <c r="A3116">
        <v>3115</v>
      </c>
      <c r="D3116">
        <v>41.777744000000013</v>
      </c>
      <c r="E3116">
        <v>6.4883249999999997</v>
      </c>
      <c r="F3116">
        <v>29.468954000000011</v>
      </c>
      <c r="G3116">
        <v>8.0491860000000006</v>
      </c>
    </row>
    <row r="3117" spans="1:9" x14ac:dyDescent="0.25">
      <c r="A3117">
        <v>3116</v>
      </c>
      <c r="D3117">
        <v>41.797375000000009</v>
      </c>
      <c r="E3117">
        <v>6.5022190000000002</v>
      </c>
      <c r="F3117">
        <v>29.508268000000008</v>
      </c>
      <c r="G3117">
        <v>8.0505019999999998</v>
      </c>
    </row>
    <row r="3118" spans="1:9" x14ac:dyDescent="0.25">
      <c r="A3118">
        <v>3117</v>
      </c>
      <c r="D3118">
        <v>41.844585000000009</v>
      </c>
      <c r="E3118">
        <v>6.4598000000000004</v>
      </c>
      <c r="F3118">
        <v>29.531318000000013</v>
      </c>
      <c r="G3118">
        <v>8.0310810000000004</v>
      </c>
    </row>
    <row r="3119" spans="1:9" x14ac:dyDescent="0.25">
      <c r="A3119">
        <v>3118</v>
      </c>
      <c r="D3119">
        <v>41.878372000000006</v>
      </c>
      <c r="E3119">
        <v>6.4496960000000003</v>
      </c>
    </row>
    <row r="3120" spans="1:9" x14ac:dyDescent="0.25">
      <c r="A3120">
        <v>3119</v>
      </c>
      <c r="D3120">
        <v>42.000206000000013</v>
      </c>
      <c r="E3120">
        <v>6.491009</v>
      </c>
    </row>
    <row r="3121" spans="1:9" x14ac:dyDescent="0.25">
      <c r="A3121">
        <v>3120</v>
      </c>
      <c r="D3121">
        <v>42.020576000000013</v>
      </c>
      <c r="E3121">
        <v>6.4983769999999996</v>
      </c>
    </row>
    <row r="3122" spans="1:9" x14ac:dyDescent="0.25">
      <c r="A3122">
        <v>3121</v>
      </c>
      <c r="D3122">
        <v>41.819534000000012</v>
      </c>
      <c r="E3122">
        <v>6.4932720000000002</v>
      </c>
    </row>
    <row r="3123" spans="1:9" x14ac:dyDescent="0.25">
      <c r="A3123">
        <v>3122</v>
      </c>
      <c r="B3123">
        <v>51.078125000000007</v>
      </c>
      <c r="C3123">
        <v>7.7737800000000004</v>
      </c>
    </row>
    <row r="3124" spans="1:9" x14ac:dyDescent="0.25">
      <c r="A3124">
        <v>3123</v>
      </c>
      <c r="B3124">
        <v>51.046390000000009</v>
      </c>
      <c r="C3124">
        <v>7.7712009999999996</v>
      </c>
    </row>
    <row r="3125" spans="1:9" x14ac:dyDescent="0.25">
      <c r="A3125">
        <v>3124</v>
      </c>
      <c r="B3125">
        <v>51.063755000000008</v>
      </c>
      <c r="C3125">
        <v>7.7708849999999998</v>
      </c>
      <c r="H3125">
        <v>43.267662000000009</v>
      </c>
      <c r="I3125">
        <v>5.2659710000000004</v>
      </c>
    </row>
    <row r="3126" spans="1:9" x14ac:dyDescent="0.25">
      <c r="A3126">
        <v>3125</v>
      </c>
      <c r="B3126">
        <v>51.081493000000009</v>
      </c>
      <c r="C3126">
        <v>7.7559909999999999</v>
      </c>
      <c r="H3126">
        <v>43.244243000000012</v>
      </c>
      <c r="I3126">
        <v>5.2158689999999996</v>
      </c>
    </row>
    <row r="3127" spans="1:9" x14ac:dyDescent="0.25">
      <c r="A3127">
        <v>3126</v>
      </c>
      <c r="B3127">
        <v>51.064388000000008</v>
      </c>
      <c r="C3127">
        <v>7.7620969999999998</v>
      </c>
      <c r="H3127">
        <v>43.21403500000001</v>
      </c>
      <c r="I3127">
        <v>5.237552</v>
      </c>
    </row>
    <row r="3128" spans="1:9" x14ac:dyDescent="0.25">
      <c r="A3128">
        <v>3127</v>
      </c>
      <c r="B3128">
        <v>51.068443000000009</v>
      </c>
      <c r="C3128">
        <v>7.7600439999999997</v>
      </c>
      <c r="H3128">
        <v>43.268612000000012</v>
      </c>
      <c r="I3128">
        <v>5.2138689999999999</v>
      </c>
    </row>
    <row r="3129" spans="1:9" x14ac:dyDescent="0.25">
      <c r="A3129">
        <v>3128</v>
      </c>
      <c r="B3129">
        <v>51.074650000000013</v>
      </c>
      <c r="C3129">
        <v>7.7812000000000001</v>
      </c>
      <c r="H3129">
        <v>43.283134000000011</v>
      </c>
      <c r="I3129">
        <v>5.2060279999999999</v>
      </c>
    </row>
    <row r="3130" spans="1:9" x14ac:dyDescent="0.25">
      <c r="A3130">
        <v>3129</v>
      </c>
      <c r="B3130">
        <v>51.050651000000009</v>
      </c>
      <c r="C3130">
        <v>7.7644120000000001</v>
      </c>
      <c r="H3130">
        <v>43.294136000000009</v>
      </c>
      <c r="I3130">
        <v>5.1866070000000004</v>
      </c>
    </row>
    <row r="3131" spans="1:9" x14ac:dyDescent="0.25">
      <c r="A3131">
        <v>3130</v>
      </c>
      <c r="B3131">
        <v>51.080177000000006</v>
      </c>
      <c r="C3131">
        <v>7.8100930000000002</v>
      </c>
      <c r="H3131">
        <v>43.227615000000007</v>
      </c>
      <c r="I3131">
        <v>5.200291</v>
      </c>
    </row>
    <row r="3132" spans="1:9" x14ac:dyDescent="0.25">
      <c r="A3132">
        <v>3131</v>
      </c>
      <c r="B3132">
        <v>51.078125000000007</v>
      </c>
      <c r="C3132">
        <v>7.7737800000000004</v>
      </c>
      <c r="F3132">
        <v>49.483951000000012</v>
      </c>
      <c r="G3132">
        <v>8.1473910000000007</v>
      </c>
      <c r="H3132">
        <v>43.270241000000013</v>
      </c>
      <c r="I3132">
        <v>5.1926069999999998</v>
      </c>
    </row>
    <row r="3133" spans="1:9" x14ac:dyDescent="0.25">
      <c r="A3133">
        <v>3132</v>
      </c>
      <c r="F3133">
        <v>49.521736000000011</v>
      </c>
      <c r="G3133">
        <v>8.1358130000000006</v>
      </c>
      <c r="H3133">
        <v>43.249138000000009</v>
      </c>
      <c r="I3133">
        <v>5.1901339999999996</v>
      </c>
    </row>
    <row r="3134" spans="1:9" x14ac:dyDescent="0.25">
      <c r="A3134">
        <v>3133</v>
      </c>
      <c r="F3134">
        <v>49.510055000000008</v>
      </c>
      <c r="G3134">
        <v>8.1829149999999995</v>
      </c>
      <c r="H3134">
        <v>43.267662000000009</v>
      </c>
      <c r="I3134">
        <v>5.2659710000000004</v>
      </c>
    </row>
    <row r="3135" spans="1:9" x14ac:dyDescent="0.25">
      <c r="A3135">
        <v>3134</v>
      </c>
      <c r="F3135">
        <v>49.563259000000009</v>
      </c>
      <c r="G3135">
        <v>8.1729160000000007</v>
      </c>
      <c r="H3135">
        <v>43.267662000000009</v>
      </c>
      <c r="I3135">
        <v>5.2659710000000004</v>
      </c>
    </row>
    <row r="3136" spans="1:9" x14ac:dyDescent="0.25">
      <c r="A3136">
        <v>3135</v>
      </c>
      <c r="F3136">
        <v>49.524051000000007</v>
      </c>
      <c r="G3136">
        <v>8.1610750000000003</v>
      </c>
    </row>
    <row r="3137" spans="1:7" x14ac:dyDescent="0.25">
      <c r="A3137">
        <v>3136</v>
      </c>
      <c r="F3137">
        <v>49.504528000000008</v>
      </c>
      <c r="G3137">
        <v>8.1637579999999996</v>
      </c>
    </row>
    <row r="3138" spans="1:7" x14ac:dyDescent="0.25">
      <c r="A3138">
        <v>3137</v>
      </c>
      <c r="D3138">
        <v>63.733421000000007</v>
      </c>
      <c r="E3138">
        <v>5.6933689999999997</v>
      </c>
      <c r="F3138">
        <v>49.522999000000006</v>
      </c>
      <c r="G3138">
        <v>8.176126</v>
      </c>
    </row>
    <row r="3139" spans="1:7" x14ac:dyDescent="0.25">
      <c r="A3139">
        <v>3138</v>
      </c>
      <c r="D3139">
        <v>63.834209000000008</v>
      </c>
      <c r="E3139">
        <v>5.6738429999999997</v>
      </c>
      <c r="F3139">
        <v>49.617786000000009</v>
      </c>
      <c r="G3139">
        <v>8.1296009999999992</v>
      </c>
    </row>
    <row r="3140" spans="1:7" x14ac:dyDescent="0.25">
      <c r="A3140">
        <v>3139</v>
      </c>
      <c r="D3140">
        <v>63.796158000000013</v>
      </c>
      <c r="E3140">
        <v>5.6805269999999997</v>
      </c>
      <c r="F3140">
        <v>49.483951000000012</v>
      </c>
      <c r="G3140">
        <v>8.1473910000000007</v>
      </c>
    </row>
    <row r="3141" spans="1:7" x14ac:dyDescent="0.25">
      <c r="A3141">
        <v>3140</v>
      </c>
      <c r="D3141">
        <v>63.750473000000007</v>
      </c>
      <c r="E3141">
        <v>5.646687</v>
      </c>
    </row>
    <row r="3142" spans="1:7" x14ac:dyDescent="0.25">
      <c r="A3142">
        <v>3141</v>
      </c>
      <c r="D3142">
        <v>63.77278900000001</v>
      </c>
      <c r="E3142">
        <v>5.6642650000000003</v>
      </c>
    </row>
    <row r="3143" spans="1:7" x14ac:dyDescent="0.25">
      <c r="A3143">
        <v>3142</v>
      </c>
      <c r="D3143">
        <v>63.780578000000013</v>
      </c>
      <c r="E3143">
        <v>5.6323189999999999</v>
      </c>
    </row>
    <row r="3144" spans="1:7" x14ac:dyDescent="0.25">
      <c r="A3144">
        <v>3143</v>
      </c>
      <c r="D3144">
        <v>63.781368000000008</v>
      </c>
      <c r="E3144">
        <v>5.6372669999999996</v>
      </c>
    </row>
    <row r="3145" spans="1:7" x14ac:dyDescent="0.25">
      <c r="A3145">
        <v>3144</v>
      </c>
      <c r="D3145">
        <v>63.823734000000009</v>
      </c>
      <c r="E3145">
        <v>5.6533179999999996</v>
      </c>
    </row>
    <row r="3146" spans="1:7" x14ac:dyDescent="0.25">
      <c r="A3146">
        <v>3145</v>
      </c>
      <c r="B3146">
        <v>71.17801</v>
      </c>
      <c r="C3146">
        <v>7.2798470000000002</v>
      </c>
      <c r="D3146">
        <v>63.91820100000001</v>
      </c>
      <c r="E3146">
        <v>5.6236360000000003</v>
      </c>
    </row>
    <row r="3147" spans="1:7" x14ac:dyDescent="0.25">
      <c r="A3147">
        <v>3146</v>
      </c>
      <c r="B3147">
        <v>71.168776000000008</v>
      </c>
      <c r="C3147">
        <v>7.2428059999999999</v>
      </c>
      <c r="D3147">
        <v>63.733421000000007</v>
      </c>
      <c r="E3147">
        <v>5.6933689999999997</v>
      </c>
    </row>
    <row r="3148" spans="1:7" x14ac:dyDescent="0.25">
      <c r="A3148">
        <v>3147</v>
      </c>
      <c r="B3148">
        <v>71.170970000000011</v>
      </c>
      <c r="C3148">
        <v>7.2471430000000003</v>
      </c>
      <c r="D3148">
        <v>63.733421000000007</v>
      </c>
      <c r="E3148">
        <v>5.6933689999999997</v>
      </c>
    </row>
    <row r="3149" spans="1:7" x14ac:dyDescent="0.25">
      <c r="A3149">
        <v>3148</v>
      </c>
      <c r="B3149">
        <v>71.161531000000011</v>
      </c>
      <c r="C3149">
        <v>7.2245920000000003</v>
      </c>
    </row>
    <row r="3150" spans="1:7" x14ac:dyDescent="0.25">
      <c r="A3150">
        <v>3149</v>
      </c>
      <c r="B3150">
        <v>71.184898000000004</v>
      </c>
      <c r="C3150">
        <v>7.2068880000000002</v>
      </c>
    </row>
    <row r="3151" spans="1:7" x14ac:dyDescent="0.25">
      <c r="A3151">
        <v>3150</v>
      </c>
      <c r="B3151">
        <v>71.20193900000001</v>
      </c>
      <c r="C3151">
        <v>7.2191320000000001</v>
      </c>
    </row>
    <row r="3152" spans="1:7" x14ac:dyDescent="0.25">
      <c r="A3152">
        <v>3151</v>
      </c>
      <c r="B3152">
        <v>71.148163000000011</v>
      </c>
      <c r="C3152">
        <v>7.2889799999999996</v>
      </c>
    </row>
    <row r="3153" spans="1:9" x14ac:dyDescent="0.25">
      <c r="A3153">
        <v>3152</v>
      </c>
      <c r="B3153">
        <v>71.147296000000011</v>
      </c>
      <c r="C3153">
        <v>7.4025509999999999</v>
      </c>
      <c r="H3153">
        <v>67.026085000000009</v>
      </c>
      <c r="I3153">
        <v>5.2665509999999998</v>
      </c>
    </row>
    <row r="3154" spans="1:9" x14ac:dyDescent="0.25">
      <c r="A3154">
        <v>3153</v>
      </c>
      <c r="B3154">
        <v>71.17801</v>
      </c>
      <c r="C3154">
        <v>7.2798470000000002</v>
      </c>
      <c r="H3154">
        <v>67.092918000000012</v>
      </c>
      <c r="I3154">
        <v>5.2687609999999996</v>
      </c>
    </row>
    <row r="3155" spans="1:9" x14ac:dyDescent="0.25">
      <c r="A3155">
        <v>3154</v>
      </c>
      <c r="B3155">
        <v>71.17801</v>
      </c>
      <c r="C3155">
        <v>7.2798470000000002</v>
      </c>
      <c r="F3155">
        <v>71.529439000000011</v>
      </c>
      <c r="G3155">
        <v>8.2741330000000008</v>
      </c>
      <c r="H3155">
        <v>67.083449999999999</v>
      </c>
      <c r="I3155">
        <v>5.233657</v>
      </c>
    </row>
    <row r="3156" spans="1:9" x14ac:dyDescent="0.25">
      <c r="A3156">
        <v>3155</v>
      </c>
      <c r="F3156">
        <v>71.529439000000011</v>
      </c>
      <c r="G3156">
        <v>8.2741330000000008</v>
      </c>
      <c r="H3156">
        <v>67.138339999999999</v>
      </c>
      <c r="I3156">
        <v>5.1334520000000001</v>
      </c>
    </row>
    <row r="3157" spans="1:9" x14ac:dyDescent="0.25">
      <c r="A3157">
        <v>3156</v>
      </c>
      <c r="F3157">
        <v>71.496174000000011</v>
      </c>
      <c r="G3157">
        <v>8.3012750000000004</v>
      </c>
      <c r="H3157">
        <v>67.187652000000014</v>
      </c>
      <c r="I3157">
        <v>5.0982969999999996</v>
      </c>
    </row>
    <row r="3158" spans="1:9" x14ac:dyDescent="0.25">
      <c r="A3158">
        <v>3157</v>
      </c>
      <c r="F3158">
        <v>71.483827000000005</v>
      </c>
      <c r="G3158">
        <v>8.2950510000000008</v>
      </c>
      <c r="H3158">
        <v>67.212498000000011</v>
      </c>
      <c r="I3158">
        <v>5.091507</v>
      </c>
    </row>
    <row r="3159" spans="1:9" x14ac:dyDescent="0.25">
      <c r="A3159">
        <v>3158</v>
      </c>
      <c r="F3159">
        <v>71.520510000000002</v>
      </c>
      <c r="G3159">
        <v>8.3112750000000002</v>
      </c>
      <c r="H3159">
        <v>67.220596</v>
      </c>
      <c r="I3159">
        <v>5.1045059999999998</v>
      </c>
    </row>
    <row r="3160" spans="1:9" x14ac:dyDescent="0.25">
      <c r="A3160">
        <v>3159</v>
      </c>
      <c r="F3160">
        <v>71.529439000000011</v>
      </c>
      <c r="G3160">
        <v>8.2741330000000008</v>
      </c>
      <c r="H3160">
        <v>67.026085000000009</v>
      </c>
      <c r="I3160">
        <v>5.2665509999999998</v>
      </c>
    </row>
    <row r="3161" spans="1:9" x14ac:dyDescent="0.25">
      <c r="A3161">
        <v>3160</v>
      </c>
      <c r="F3161">
        <v>71.529439000000011</v>
      </c>
      <c r="G3161">
        <v>8.2741330000000008</v>
      </c>
    </row>
    <row r="3162" spans="1:9" x14ac:dyDescent="0.25">
      <c r="A3162">
        <v>3161</v>
      </c>
      <c r="D3162">
        <v>82.632500000000007</v>
      </c>
      <c r="E3162">
        <v>5.2464279999999999</v>
      </c>
      <c r="F3162">
        <v>71.529439000000011</v>
      </c>
      <c r="G3162">
        <v>8.2741330000000008</v>
      </c>
    </row>
    <row r="3163" spans="1:9" x14ac:dyDescent="0.25">
      <c r="A3163">
        <v>3162</v>
      </c>
      <c r="D3163">
        <v>82.547550999999999</v>
      </c>
      <c r="E3163">
        <v>5.2023469999999996</v>
      </c>
      <c r="F3163">
        <v>71.529439000000011</v>
      </c>
      <c r="G3163">
        <v>8.2741330000000008</v>
      </c>
    </row>
    <row r="3164" spans="1:9" x14ac:dyDescent="0.25">
      <c r="A3164">
        <v>3163</v>
      </c>
      <c r="D3164">
        <v>82.540664000000007</v>
      </c>
      <c r="E3164">
        <v>5.2010709999999998</v>
      </c>
    </row>
    <row r="3165" spans="1:9" x14ac:dyDescent="0.25">
      <c r="A3165">
        <v>3164</v>
      </c>
      <c r="D3165">
        <v>82.581531000000012</v>
      </c>
      <c r="E3165">
        <v>5.2119900000000001</v>
      </c>
    </row>
    <row r="3166" spans="1:9" x14ac:dyDescent="0.25">
      <c r="A3166">
        <v>3165</v>
      </c>
      <c r="D3166">
        <v>82.603469000000004</v>
      </c>
      <c r="E3166">
        <v>5.2006629999999996</v>
      </c>
    </row>
    <row r="3167" spans="1:9" x14ac:dyDescent="0.25">
      <c r="A3167">
        <v>3166</v>
      </c>
      <c r="D3167">
        <v>82.574796000000006</v>
      </c>
      <c r="E3167">
        <v>5.2006629999999996</v>
      </c>
    </row>
    <row r="3168" spans="1:9" x14ac:dyDescent="0.25">
      <c r="A3168">
        <v>3167</v>
      </c>
      <c r="D3168">
        <v>82.567194000000001</v>
      </c>
      <c r="E3168">
        <v>5.1969390000000004</v>
      </c>
    </row>
    <row r="3169" spans="1:9" x14ac:dyDescent="0.25">
      <c r="A3169">
        <v>3168</v>
      </c>
      <c r="B3169">
        <v>87.769897000000014</v>
      </c>
      <c r="C3169">
        <v>7.0881119999999997</v>
      </c>
      <c r="D3169">
        <v>82.586582000000007</v>
      </c>
      <c r="E3169">
        <v>5.1936220000000004</v>
      </c>
    </row>
    <row r="3170" spans="1:9" x14ac:dyDescent="0.25">
      <c r="A3170">
        <v>3169</v>
      </c>
      <c r="B3170">
        <v>87.834796000000011</v>
      </c>
      <c r="C3170">
        <v>7.0680100000000001</v>
      </c>
      <c r="D3170">
        <v>82.569439000000003</v>
      </c>
      <c r="E3170">
        <v>5.2297960000000003</v>
      </c>
    </row>
    <row r="3171" spans="1:9" x14ac:dyDescent="0.25">
      <c r="A3171">
        <v>3170</v>
      </c>
      <c r="B3171">
        <v>87.824083000000002</v>
      </c>
      <c r="C3171">
        <v>7.0670919999999997</v>
      </c>
      <c r="D3171">
        <v>82.632500000000007</v>
      </c>
      <c r="E3171">
        <v>5.2464279999999999</v>
      </c>
    </row>
    <row r="3172" spans="1:9" x14ac:dyDescent="0.25">
      <c r="A3172">
        <v>3171</v>
      </c>
      <c r="B3172">
        <v>87.808009000000013</v>
      </c>
      <c r="C3172">
        <v>7.0623469999999999</v>
      </c>
    </row>
    <row r="3173" spans="1:9" x14ac:dyDescent="0.25">
      <c r="A3173">
        <v>3172</v>
      </c>
      <c r="B3173">
        <v>87.800458000000006</v>
      </c>
      <c r="C3173">
        <v>7.0616329999999996</v>
      </c>
    </row>
    <row r="3174" spans="1:9" x14ac:dyDescent="0.25">
      <c r="A3174">
        <v>3173</v>
      </c>
      <c r="B3174">
        <v>87.814796000000001</v>
      </c>
      <c r="C3174">
        <v>7.0552549999999998</v>
      </c>
    </row>
    <row r="3175" spans="1:9" x14ac:dyDescent="0.25">
      <c r="A3175">
        <v>3174</v>
      </c>
      <c r="B3175">
        <v>87.792297000000005</v>
      </c>
      <c r="C3175">
        <v>7.0337750000000003</v>
      </c>
      <c r="H3175">
        <v>85.786939000000004</v>
      </c>
      <c r="I3175">
        <v>4.4814290000000003</v>
      </c>
    </row>
    <row r="3176" spans="1:9" x14ac:dyDescent="0.25">
      <c r="A3176">
        <v>3175</v>
      </c>
      <c r="B3176">
        <v>87.797908000000007</v>
      </c>
      <c r="C3176">
        <v>7.2575510000000003</v>
      </c>
      <c r="H3176">
        <v>85.799184000000011</v>
      </c>
      <c r="I3176">
        <v>4.4323980000000001</v>
      </c>
    </row>
    <row r="3177" spans="1:9" x14ac:dyDescent="0.25">
      <c r="A3177">
        <v>3176</v>
      </c>
      <c r="B3177">
        <v>87.769897000000014</v>
      </c>
      <c r="C3177">
        <v>7.0881119999999997</v>
      </c>
      <c r="F3177">
        <v>87.729184000000004</v>
      </c>
      <c r="G3177">
        <v>8.1020920000000007</v>
      </c>
      <c r="H3177">
        <v>85.793572000000012</v>
      </c>
      <c r="I3177">
        <v>4.4447450000000002</v>
      </c>
    </row>
    <row r="3178" spans="1:9" x14ac:dyDescent="0.25">
      <c r="A3178">
        <v>3177</v>
      </c>
      <c r="F3178">
        <v>87.734489000000011</v>
      </c>
      <c r="G3178">
        <v>8.1534189999999995</v>
      </c>
      <c r="H3178">
        <v>85.779848000000015</v>
      </c>
      <c r="I3178">
        <v>4.4440299999999997</v>
      </c>
    </row>
    <row r="3179" spans="1:9" x14ac:dyDescent="0.25">
      <c r="A3179">
        <v>3178</v>
      </c>
      <c r="F3179">
        <v>87.729541000000012</v>
      </c>
      <c r="G3179">
        <v>8.1218369999999993</v>
      </c>
      <c r="H3179">
        <v>85.740102000000007</v>
      </c>
      <c r="I3179">
        <v>4.4817859999999996</v>
      </c>
    </row>
    <row r="3180" spans="1:9" x14ac:dyDescent="0.25">
      <c r="A3180">
        <v>3179</v>
      </c>
      <c r="F3180">
        <v>87.739185000000006</v>
      </c>
      <c r="G3180">
        <v>8.1495909999999991</v>
      </c>
      <c r="H3180">
        <v>85.644235000000009</v>
      </c>
      <c r="I3180">
        <v>4.55199</v>
      </c>
    </row>
    <row r="3181" spans="1:9" x14ac:dyDescent="0.25">
      <c r="A3181">
        <v>3180</v>
      </c>
      <c r="F3181">
        <v>87.748674000000008</v>
      </c>
      <c r="G3181">
        <v>8.1468880000000006</v>
      </c>
      <c r="H3181">
        <v>85.608318000000011</v>
      </c>
      <c r="I3181">
        <v>4.5846939999999998</v>
      </c>
    </row>
    <row r="3182" spans="1:9" x14ac:dyDescent="0.25">
      <c r="A3182">
        <v>3181</v>
      </c>
      <c r="F3182">
        <v>87.748571000000013</v>
      </c>
      <c r="G3182">
        <v>8.1482650000000003</v>
      </c>
      <c r="H3182">
        <v>85.786939000000004</v>
      </c>
      <c r="I3182">
        <v>4.4814290000000003</v>
      </c>
    </row>
    <row r="3183" spans="1:9" x14ac:dyDescent="0.25">
      <c r="A3183">
        <v>3182</v>
      </c>
      <c r="F3183">
        <v>87.724387000000007</v>
      </c>
      <c r="G3183">
        <v>8.1703060000000001</v>
      </c>
      <c r="H3183">
        <v>85.786939000000004</v>
      </c>
      <c r="I3183">
        <v>4.4814290000000003</v>
      </c>
    </row>
    <row r="3184" spans="1:9" x14ac:dyDescent="0.25">
      <c r="A3184">
        <v>3183</v>
      </c>
      <c r="F3184">
        <v>87.729184000000004</v>
      </c>
      <c r="G3184">
        <v>8.1020920000000007</v>
      </c>
      <c r="H3184">
        <v>85.786939000000004</v>
      </c>
      <c r="I3184">
        <v>4.4814290000000003</v>
      </c>
    </row>
    <row r="3185" spans="1:9" x14ac:dyDescent="0.25">
      <c r="A3185">
        <v>3184</v>
      </c>
      <c r="F3185">
        <v>87.729184000000004</v>
      </c>
      <c r="G3185">
        <v>8.1020920000000007</v>
      </c>
    </row>
    <row r="3186" spans="1:9" x14ac:dyDescent="0.25">
      <c r="A3186">
        <v>3185</v>
      </c>
      <c r="F3186">
        <v>87.729184000000004</v>
      </c>
      <c r="G3186">
        <v>8.1020920000000007</v>
      </c>
    </row>
    <row r="3187" spans="1:9" x14ac:dyDescent="0.25">
      <c r="A3187">
        <v>3186</v>
      </c>
      <c r="D3187">
        <v>105.26510300000001</v>
      </c>
      <c r="E3187">
        <v>4.9338769999999998</v>
      </c>
    </row>
    <row r="3188" spans="1:9" x14ac:dyDescent="0.25">
      <c r="A3188">
        <v>3187</v>
      </c>
      <c r="D3188">
        <v>105.22153200000001</v>
      </c>
      <c r="E3188">
        <v>4.9372449999999999</v>
      </c>
    </row>
    <row r="3189" spans="1:9" x14ac:dyDescent="0.25">
      <c r="A3189">
        <v>3188</v>
      </c>
      <c r="D3189">
        <v>105.203824</v>
      </c>
      <c r="E3189">
        <v>4.9769899999999998</v>
      </c>
    </row>
    <row r="3190" spans="1:9" x14ac:dyDescent="0.25">
      <c r="A3190">
        <v>3189</v>
      </c>
      <c r="D3190">
        <v>105.23637500000001</v>
      </c>
      <c r="E3190">
        <v>4.9102550000000003</v>
      </c>
    </row>
    <row r="3191" spans="1:9" x14ac:dyDescent="0.25">
      <c r="A3191">
        <v>3190</v>
      </c>
      <c r="D3191">
        <v>105.23469700000001</v>
      </c>
      <c r="E3191">
        <v>4.9091319999999996</v>
      </c>
    </row>
    <row r="3192" spans="1:9" x14ac:dyDescent="0.25">
      <c r="A3192">
        <v>3191</v>
      </c>
      <c r="D3192">
        <v>105.266378</v>
      </c>
      <c r="E3192">
        <v>4.909796</v>
      </c>
    </row>
    <row r="3193" spans="1:9" x14ac:dyDescent="0.25">
      <c r="A3193">
        <v>3192</v>
      </c>
      <c r="D3193">
        <v>105.26453900000001</v>
      </c>
      <c r="E3193">
        <v>4.8957139999999999</v>
      </c>
    </row>
    <row r="3194" spans="1:9" x14ac:dyDescent="0.25">
      <c r="A3194">
        <v>3193</v>
      </c>
      <c r="B3194">
        <v>112.69061400000001</v>
      </c>
      <c r="C3194">
        <v>6.215408</v>
      </c>
      <c r="D3194">
        <v>105.26510300000001</v>
      </c>
      <c r="E3194">
        <v>4.9338769999999998</v>
      </c>
    </row>
    <row r="3195" spans="1:9" x14ac:dyDescent="0.25">
      <c r="A3195">
        <v>3194</v>
      </c>
      <c r="B3195">
        <v>112.685765</v>
      </c>
      <c r="C3195">
        <v>6.1863780000000004</v>
      </c>
      <c r="D3195">
        <v>105.26510300000001</v>
      </c>
      <c r="E3195">
        <v>4.9338769999999998</v>
      </c>
    </row>
    <row r="3196" spans="1:9" x14ac:dyDescent="0.25">
      <c r="A3196">
        <v>3195</v>
      </c>
      <c r="B3196">
        <v>112.65443900000001</v>
      </c>
      <c r="C3196">
        <v>6.1839279999999999</v>
      </c>
    </row>
    <row r="3197" spans="1:9" x14ac:dyDescent="0.25">
      <c r="A3197">
        <v>3196</v>
      </c>
      <c r="B3197">
        <v>112.65392800000001</v>
      </c>
      <c r="C3197">
        <v>6.1704590000000001</v>
      </c>
    </row>
    <row r="3198" spans="1:9" x14ac:dyDescent="0.25">
      <c r="A3198">
        <v>3197</v>
      </c>
      <c r="B3198">
        <v>112.673112</v>
      </c>
      <c r="C3198">
        <v>6.1780099999999996</v>
      </c>
    </row>
    <row r="3199" spans="1:9" x14ac:dyDescent="0.25">
      <c r="A3199">
        <v>3198</v>
      </c>
      <c r="B3199">
        <v>112.70214200000001</v>
      </c>
      <c r="C3199">
        <v>6.1817859999999998</v>
      </c>
      <c r="H3199">
        <v>109.614339</v>
      </c>
      <c r="I3199">
        <v>3.3978570000000001</v>
      </c>
    </row>
    <row r="3200" spans="1:9" x14ac:dyDescent="0.25">
      <c r="A3200">
        <v>3199</v>
      </c>
      <c r="B3200">
        <v>112.70576600000001</v>
      </c>
      <c r="C3200">
        <v>6.2209690000000002</v>
      </c>
      <c r="H3200">
        <v>109.67464600000001</v>
      </c>
      <c r="I3200">
        <v>3.410765</v>
      </c>
    </row>
    <row r="3201" spans="1:9" x14ac:dyDescent="0.25">
      <c r="A3201">
        <v>3200</v>
      </c>
      <c r="B3201">
        <v>112.69061400000001</v>
      </c>
      <c r="C3201">
        <v>6.215408</v>
      </c>
      <c r="F3201">
        <v>112.42566400000001</v>
      </c>
      <c r="G3201">
        <v>7.1267860000000001</v>
      </c>
      <c r="H3201">
        <v>109.69489800000001</v>
      </c>
      <c r="I3201">
        <v>3.403826</v>
      </c>
    </row>
    <row r="3202" spans="1:9" x14ac:dyDescent="0.25">
      <c r="A3202">
        <v>3201</v>
      </c>
      <c r="F3202">
        <v>112.452348</v>
      </c>
      <c r="G3202">
        <v>7.1030100000000003</v>
      </c>
      <c r="H3202">
        <v>109.690663</v>
      </c>
      <c r="I3202">
        <v>3.3890820000000001</v>
      </c>
    </row>
    <row r="3203" spans="1:9" x14ac:dyDescent="0.25">
      <c r="A3203">
        <v>3202</v>
      </c>
      <c r="F3203">
        <v>112.449388</v>
      </c>
      <c r="G3203">
        <v>7.1176019999999998</v>
      </c>
      <c r="H3203">
        <v>109.65260400000001</v>
      </c>
      <c r="I3203">
        <v>3.3979590000000002</v>
      </c>
    </row>
    <row r="3204" spans="1:9" x14ac:dyDescent="0.25">
      <c r="A3204">
        <v>3203</v>
      </c>
      <c r="F3204">
        <v>112.49933700000001</v>
      </c>
      <c r="G3204">
        <v>7.1265299999999998</v>
      </c>
      <c r="H3204">
        <v>109.656175</v>
      </c>
      <c r="I3204">
        <v>3.4180609999999998</v>
      </c>
    </row>
    <row r="3205" spans="1:9" x14ac:dyDescent="0.25">
      <c r="A3205">
        <v>3204</v>
      </c>
      <c r="F3205">
        <v>112.46744600000001</v>
      </c>
      <c r="G3205">
        <v>7.1301019999999999</v>
      </c>
      <c r="H3205">
        <v>109.637654</v>
      </c>
      <c r="I3205">
        <v>3.4092859999999998</v>
      </c>
    </row>
    <row r="3206" spans="1:9" x14ac:dyDescent="0.25">
      <c r="A3206">
        <v>3205</v>
      </c>
      <c r="F3206">
        <v>112.482347</v>
      </c>
      <c r="G3206">
        <v>7.1322960000000002</v>
      </c>
      <c r="H3206">
        <v>109.614339</v>
      </c>
      <c r="I3206">
        <v>3.3978570000000001</v>
      </c>
    </row>
    <row r="3207" spans="1:9" x14ac:dyDescent="0.25">
      <c r="A3207">
        <v>3206</v>
      </c>
      <c r="F3207">
        <v>112.549947</v>
      </c>
      <c r="G3207">
        <v>7.1557139999999997</v>
      </c>
      <c r="H3207">
        <v>109.614339</v>
      </c>
      <c r="I3207">
        <v>3.3978570000000001</v>
      </c>
    </row>
    <row r="3208" spans="1:9" x14ac:dyDescent="0.25">
      <c r="A3208">
        <v>3207</v>
      </c>
      <c r="F3208">
        <v>112.566327</v>
      </c>
      <c r="G3208">
        <v>7.1759180000000002</v>
      </c>
    </row>
    <row r="3209" spans="1:9" x14ac:dyDescent="0.25">
      <c r="A3209">
        <v>3208</v>
      </c>
      <c r="F3209">
        <v>112.42566400000001</v>
      </c>
      <c r="G3209">
        <v>7.1267860000000001</v>
      </c>
    </row>
    <row r="3210" spans="1:9" x14ac:dyDescent="0.25">
      <c r="A3210">
        <v>3209</v>
      </c>
    </row>
    <row r="3211" spans="1:9" x14ac:dyDescent="0.25">
      <c r="A3211">
        <v>3210</v>
      </c>
    </row>
    <row r="3212" spans="1:9" x14ac:dyDescent="0.25">
      <c r="A3212">
        <v>3211</v>
      </c>
      <c r="D3212">
        <v>131.954847</v>
      </c>
      <c r="E3212">
        <v>3.9520919999999999</v>
      </c>
    </row>
    <row r="3213" spans="1:9" x14ac:dyDescent="0.25">
      <c r="A3213">
        <v>3212</v>
      </c>
      <c r="D3213">
        <v>131.954847</v>
      </c>
      <c r="E3213">
        <v>3.9520919999999999</v>
      </c>
    </row>
    <row r="3214" spans="1:9" x14ac:dyDescent="0.25">
      <c r="A3214">
        <v>3213</v>
      </c>
      <c r="D3214">
        <v>131.91377700000001</v>
      </c>
      <c r="E3214">
        <v>3.8914800000000001</v>
      </c>
    </row>
    <row r="3215" spans="1:9" x14ac:dyDescent="0.25">
      <c r="A3215">
        <v>3214</v>
      </c>
      <c r="D3215">
        <v>131.88923400000002</v>
      </c>
      <c r="E3215">
        <v>3.9008669999999999</v>
      </c>
    </row>
    <row r="3216" spans="1:9" x14ac:dyDescent="0.25">
      <c r="A3216">
        <v>3215</v>
      </c>
      <c r="D3216">
        <v>131.87984600000001</v>
      </c>
      <c r="E3216">
        <v>3.888061</v>
      </c>
    </row>
    <row r="3217" spans="1:9" x14ac:dyDescent="0.25">
      <c r="A3217">
        <v>3216</v>
      </c>
      <c r="B3217">
        <v>135.967702</v>
      </c>
      <c r="C3217">
        <v>5.6543359999999998</v>
      </c>
      <c r="D3217">
        <v>131.88122300000001</v>
      </c>
      <c r="E3217">
        <v>3.8957139999999999</v>
      </c>
    </row>
    <row r="3218" spans="1:9" x14ac:dyDescent="0.25">
      <c r="A3218">
        <v>3217</v>
      </c>
      <c r="B3218">
        <v>135.94157900000002</v>
      </c>
      <c r="C3218">
        <v>5.6052039999999996</v>
      </c>
      <c r="D3218">
        <v>131.93428500000002</v>
      </c>
      <c r="E3218">
        <v>3.9304079999999999</v>
      </c>
    </row>
    <row r="3219" spans="1:9" x14ac:dyDescent="0.25">
      <c r="A3219">
        <v>3218</v>
      </c>
      <c r="B3219">
        <v>135.953923</v>
      </c>
      <c r="C3219">
        <v>5.6362240000000003</v>
      </c>
      <c r="D3219">
        <v>131.954847</v>
      </c>
      <c r="E3219">
        <v>3.9520919999999999</v>
      </c>
    </row>
    <row r="3220" spans="1:9" x14ac:dyDescent="0.25">
      <c r="A3220">
        <v>3219</v>
      </c>
      <c r="B3220">
        <v>136.014287</v>
      </c>
      <c r="C3220">
        <v>5.6315299999999997</v>
      </c>
      <c r="D3220">
        <v>131.954847</v>
      </c>
      <c r="E3220">
        <v>3.9520919999999999</v>
      </c>
    </row>
    <row r="3221" spans="1:9" x14ac:dyDescent="0.25">
      <c r="A3221">
        <v>3220</v>
      </c>
      <c r="B3221">
        <v>136.07474200000001</v>
      </c>
      <c r="C3221">
        <v>5.6457139999999999</v>
      </c>
    </row>
    <row r="3222" spans="1:9" x14ac:dyDescent="0.25">
      <c r="A3222">
        <v>3221</v>
      </c>
      <c r="B3222">
        <v>136.17046100000002</v>
      </c>
      <c r="C3222">
        <v>5.5531639999999998</v>
      </c>
    </row>
    <row r="3223" spans="1:9" x14ac:dyDescent="0.25">
      <c r="A3223">
        <v>3222</v>
      </c>
      <c r="B3223">
        <v>135.967702</v>
      </c>
      <c r="C3223">
        <v>5.6543359999999998</v>
      </c>
      <c r="F3223">
        <v>135.717298</v>
      </c>
      <c r="G3223">
        <v>6.6041840000000001</v>
      </c>
      <c r="H3223">
        <v>134.314233</v>
      </c>
      <c r="I3223">
        <v>2.9451529999999999</v>
      </c>
    </row>
    <row r="3224" spans="1:9" x14ac:dyDescent="0.25">
      <c r="A3224">
        <v>3223</v>
      </c>
      <c r="B3224">
        <v>135.967702</v>
      </c>
      <c r="C3224">
        <v>5.6543359999999998</v>
      </c>
      <c r="F3224">
        <v>135.717298</v>
      </c>
      <c r="G3224">
        <v>6.6041840000000001</v>
      </c>
      <c r="H3224">
        <v>134.28219000000001</v>
      </c>
      <c r="I3224">
        <v>2.9360710000000001</v>
      </c>
    </row>
    <row r="3225" spans="1:9" x14ac:dyDescent="0.25">
      <c r="A3225">
        <v>3224</v>
      </c>
      <c r="F3225">
        <v>135.717298</v>
      </c>
      <c r="G3225">
        <v>6.6041840000000001</v>
      </c>
      <c r="H3225">
        <v>134.333112</v>
      </c>
      <c r="I3225">
        <v>2.9585710000000001</v>
      </c>
    </row>
    <row r="3226" spans="1:9" x14ac:dyDescent="0.25">
      <c r="A3226">
        <v>3225</v>
      </c>
      <c r="F3226">
        <v>135.717298</v>
      </c>
      <c r="G3226">
        <v>6.6041840000000001</v>
      </c>
      <c r="H3226">
        <v>134.37821700000001</v>
      </c>
      <c r="I3226">
        <v>2.964439</v>
      </c>
    </row>
    <row r="3227" spans="1:9" x14ac:dyDescent="0.25">
      <c r="A3227">
        <v>3226</v>
      </c>
      <c r="F3227">
        <v>135.717298</v>
      </c>
      <c r="G3227">
        <v>6.6041840000000001</v>
      </c>
      <c r="H3227">
        <v>134.329339</v>
      </c>
      <c r="I3227">
        <v>2.8962750000000002</v>
      </c>
    </row>
    <row r="3228" spans="1:9" x14ac:dyDescent="0.25">
      <c r="A3228">
        <v>3227</v>
      </c>
      <c r="F3228">
        <v>135.717298</v>
      </c>
      <c r="G3228">
        <v>6.6041840000000001</v>
      </c>
      <c r="H3228">
        <v>134.32729399999999</v>
      </c>
      <c r="I3228">
        <v>2.8189280000000001</v>
      </c>
    </row>
    <row r="3229" spans="1:9" x14ac:dyDescent="0.25">
      <c r="A3229">
        <v>3228</v>
      </c>
      <c r="F3229">
        <v>135.717298</v>
      </c>
      <c r="G3229">
        <v>6.6041840000000001</v>
      </c>
      <c r="H3229">
        <v>134.314233</v>
      </c>
      <c r="I3229">
        <v>2.9451529999999999</v>
      </c>
    </row>
    <row r="3230" spans="1:9" x14ac:dyDescent="0.25">
      <c r="A3230">
        <v>3229</v>
      </c>
      <c r="F3230">
        <v>135.717298</v>
      </c>
      <c r="G3230">
        <v>6.6041840000000001</v>
      </c>
      <c r="H3230">
        <v>134.314233</v>
      </c>
      <c r="I3230">
        <v>2.9451529999999999</v>
      </c>
    </row>
    <row r="3231" spans="1:9" x14ac:dyDescent="0.25">
      <c r="A3231">
        <v>3230</v>
      </c>
      <c r="F3231">
        <v>135.717298</v>
      </c>
      <c r="G3231">
        <v>6.6041840000000001</v>
      </c>
    </row>
    <row r="3232" spans="1:9" x14ac:dyDescent="0.25">
      <c r="A3232">
        <v>3231</v>
      </c>
    </row>
    <row r="3233" spans="1:9" x14ac:dyDescent="0.25">
      <c r="A3233">
        <v>3232</v>
      </c>
    </row>
    <row r="3234" spans="1:9" x14ac:dyDescent="0.25">
      <c r="A3234">
        <v>3233</v>
      </c>
    </row>
    <row r="3235" spans="1:9" x14ac:dyDescent="0.25">
      <c r="A3235">
        <v>3234</v>
      </c>
    </row>
    <row r="3236" spans="1:9" x14ac:dyDescent="0.25">
      <c r="A3236">
        <v>3235</v>
      </c>
      <c r="D3236">
        <v>164.92071199999998</v>
      </c>
      <c r="E3236">
        <v>6.1294389999999996</v>
      </c>
    </row>
    <row r="3237" spans="1:9" x14ac:dyDescent="0.25">
      <c r="A3237">
        <v>3236</v>
      </c>
      <c r="D3237">
        <v>164.89606900000001</v>
      </c>
      <c r="E3237">
        <v>6.0845919999999998</v>
      </c>
    </row>
    <row r="3238" spans="1:9" x14ac:dyDescent="0.25">
      <c r="A3238">
        <v>3237</v>
      </c>
      <c r="D3238">
        <v>164.907803</v>
      </c>
      <c r="E3238">
        <v>6.0707139999999997</v>
      </c>
    </row>
    <row r="3239" spans="1:9" x14ac:dyDescent="0.25">
      <c r="A3239">
        <v>3238</v>
      </c>
      <c r="D3239">
        <v>164.90591499999999</v>
      </c>
      <c r="E3239">
        <v>6.0839800000000004</v>
      </c>
    </row>
    <row r="3240" spans="1:9" x14ac:dyDescent="0.25">
      <c r="A3240">
        <v>3239</v>
      </c>
      <c r="B3240">
        <v>169.44035399999999</v>
      </c>
      <c r="C3240">
        <v>7.7902040000000001</v>
      </c>
      <c r="D3240">
        <v>164.96616999999998</v>
      </c>
      <c r="E3240">
        <v>6.13</v>
      </c>
    </row>
    <row r="3241" spans="1:9" x14ac:dyDescent="0.25">
      <c r="A3241">
        <v>3240</v>
      </c>
      <c r="B3241">
        <v>169.43382299999999</v>
      </c>
      <c r="C3241">
        <v>7.7938770000000002</v>
      </c>
      <c r="D3241">
        <v>165.07407999999998</v>
      </c>
      <c r="E3241">
        <v>6.1375510000000002</v>
      </c>
    </row>
    <row r="3242" spans="1:9" x14ac:dyDescent="0.25">
      <c r="A3242">
        <v>3241</v>
      </c>
      <c r="B3242">
        <v>169.444334</v>
      </c>
      <c r="C3242">
        <v>7.7906120000000003</v>
      </c>
      <c r="D3242">
        <v>164.92071199999998</v>
      </c>
      <c r="E3242">
        <v>6.1294389999999996</v>
      </c>
    </row>
    <row r="3243" spans="1:9" x14ac:dyDescent="0.25">
      <c r="A3243">
        <v>3242</v>
      </c>
      <c r="B3243">
        <v>169.40173199999998</v>
      </c>
      <c r="C3243">
        <v>7.800408</v>
      </c>
    </row>
    <row r="3244" spans="1:9" x14ac:dyDescent="0.25">
      <c r="A3244">
        <v>3243</v>
      </c>
      <c r="B3244">
        <v>169.419792</v>
      </c>
      <c r="C3244">
        <v>7.7953570000000001</v>
      </c>
    </row>
    <row r="3245" spans="1:9" x14ac:dyDescent="0.25">
      <c r="A3245">
        <v>3244</v>
      </c>
      <c r="B3245">
        <v>169.46336600000001</v>
      </c>
      <c r="C3245">
        <v>7.7971430000000002</v>
      </c>
    </row>
    <row r="3246" spans="1:9" x14ac:dyDescent="0.25">
      <c r="A3246">
        <v>3245</v>
      </c>
      <c r="B3246">
        <v>169.32688400000001</v>
      </c>
      <c r="C3246">
        <v>7.9691330000000002</v>
      </c>
      <c r="H3246">
        <v>168.11086499999999</v>
      </c>
      <c r="I3246">
        <v>4.5196940000000003</v>
      </c>
    </row>
    <row r="3247" spans="1:9" x14ac:dyDescent="0.25">
      <c r="A3247">
        <v>3246</v>
      </c>
      <c r="B3247">
        <v>169.44035399999999</v>
      </c>
      <c r="C3247">
        <v>7.7902040000000001</v>
      </c>
      <c r="F3247">
        <v>169.082447</v>
      </c>
      <c r="G3247">
        <v>8.4731120000000004</v>
      </c>
      <c r="H3247">
        <v>168.08458899999999</v>
      </c>
      <c r="I3247">
        <v>4.4888269999999997</v>
      </c>
    </row>
    <row r="3248" spans="1:9" x14ac:dyDescent="0.25">
      <c r="A3248">
        <v>3247</v>
      </c>
      <c r="F3248">
        <v>169.148976</v>
      </c>
      <c r="G3248">
        <v>8.4693369999999994</v>
      </c>
      <c r="H3248">
        <v>168.04892599999999</v>
      </c>
      <c r="I3248">
        <v>4.4798980000000004</v>
      </c>
    </row>
    <row r="3249" spans="1:9" x14ac:dyDescent="0.25">
      <c r="A3249">
        <v>3248</v>
      </c>
      <c r="F3249">
        <v>169.129639</v>
      </c>
      <c r="G3249">
        <v>8.4792349999999992</v>
      </c>
      <c r="H3249">
        <v>168.04137399999999</v>
      </c>
      <c r="I3249">
        <v>4.3962760000000003</v>
      </c>
    </row>
    <row r="3250" spans="1:9" x14ac:dyDescent="0.25">
      <c r="A3250">
        <v>3249</v>
      </c>
      <c r="F3250">
        <v>169.13188600000001</v>
      </c>
      <c r="G3250">
        <v>8.4914280000000009</v>
      </c>
      <c r="H3250">
        <v>168.079384</v>
      </c>
      <c r="I3250">
        <v>4.3715310000000001</v>
      </c>
    </row>
    <row r="3251" spans="1:9" x14ac:dyDescent="0.25">
      <c r="A3251">
        <v>3250</v>
      </c>
      <c r="F3251">
        <v>169.08775399999999</v>
      </c>
      <c r="G3251">
        <v>8.5005609999999994</v>
      </c>
      <c r="H3251">
        <v>167.96836500000001</v>
      </c>
      <c r="I3251">
        <v>4.4925509999999997</v>
      </c>
    </row>
    <row r="3252" spans="1:9" x14ac:dyDescent="0.25">
      <c r="A3252">
        <v>3251</v>
      </c>
      <c r="F3252">
        <v>169.07025199999998</v>
      </c>
      <c r="G3252">
        <v>8.5203059999999997</v>
      </c>
      <c r="H3252">
        <v>168.01509899999999</v>
      </c>
      <c r="I3252">
        <v>4.4828570000000001</v>
      </c>
    </row>
    <row r="3253" spans="1:9" x14ac:dyDescent="0.25">
      <c r="A3253">
        <v>3252</v>
      </c>
      <c r="F3253">
        <v>169.039435</v>
      </c>
      <c r="G3253">
        <v>8.5482650000000007</v>
      </c>
      <c r="H3253">
        <v>168.11086499999999</v>
      </c>
      <c r="I3253">
        <v>4.5196940000000003</v>
      </c>
    </row>
    <row r="3254" spans="1:9" x14ac:dyDescent="0.25">
      <c r="A3254">
        <v>3253</v>
      </c>
      <c r="F3254">
        <v>169.082447</v>
      </c>
      <c r="G3254">
        <v>8.4731120000000004</v>
      </c>
    </row>
    <row r="3255" spans="1:9" x14ac:dyDescent="0.25">
      <c r="A3255">
        <v>3254</v>
      </c>
    </row>
    <row r="3256" spans="1:9" x14ac:dyDescent="0.25">
      <c r="A3256">
        <v>3255</v>
      </c>
      <c r="D3256">
        <v>189.47764799999999</v>
      </c>
      <c r="E3256">
        <v>5.0298980000000002</v>
      </c>
    </row>
    <row r="3257" spans="1:9" x14ac:dyDescent="0.25">
      <c r="A3257">
        <v>3256</v>
      </c>
      <c r="D3257">
        <v>189.49035499999999</v>
      </c>
      <c r="E3257">
        <v>5.0108160000000002</v>
      </c>
    </row>
    <row r="3258" spans="1:9" x14ac:dyDescent="0.25">
      <c r="A3258">
        <v>3257</v>
      </c>
      <c r="D3258">
        <v>189.40249799999998</v>
      </c>
      <c r="E3258">
        <v>4.9679589999999996</v>
      </c>
    </row>
    <row r="3259" spans="1:9" x14ac:dyDescent="0.25">
      <c r="A3259">
        <v>3258</v>
      </c>
      <c r="D3259">
        <v>189.409132</v>
      </c>
      <c r="E3259">
        <v>4.942653</v>
      </c>
    </row>
    <row r="3260" spans="1:9" x14ac:dyDescent="0.25">
      <c r="A3260">
        <v>3259</v>
      </c>
      <c r="D3260">
        <v>189.442904</v>
      </c>
      <c r="E3260">
        <v>4.9418369999999996</v>
      </c>
    </row>
    <row r="3261" spans="1:9" x14ac:dyDescent="0.25">
      <c r="A3261">
        <v>3260</v>
      </c>
      <c r="D3261">
        <v>189.47484399999999</v>
      </c>
      <c r="E3261">
        <v>4.9684179999999998</v>
      </c>
    </row>
    <row r="3262" spans="1:9" x14ac:dyDescent="0.25">
      <c r="A3262">
        <v>3261</v>
      </c>
      <c r="B3262">
        <v>195.69724500000001</v>
      </c>
      <c r="C3262">
        <v>6.4277550000000003</v>
      </c>
      <c r="D3262">
        <v>189.48096699999999</v>
      </c>
      <c r="E3262">
        <v>4.9602040000000001</v>
      </c>
    </row>
    <row r="3263" spans="1:9" x14ac:dyDescent="0.25">
      <c r="A3263">
        <v>3262</v>
      </c>
      <c r="B3263">
        <v>195.71907999999999</v>
      </c>
      <c r="C3263">
        <v>6.4042349999999999</v>
      </c>
      <c r="D3263">
        <v>189.49035499999999</v>
      </c>
      <c r="E3263">
        <v>5.0108160000000002</v>
      </c>
    </row>
    <row r="3264" spans="1:9" x14ac:dyDescent="0.25">
      <c r="A3264">
        <v>3263</v>
      </c>
      <c r="B3264">
        <v>195.70662899999999</v>
      </c>
      <c r="C3264">
        <v>6.4033670000000003</v>
      </c>
    </row>
    <row r="3265" spans="1:9" x14ac:dyDescent="0.25">
      <c r="A3265">
        <v>3264</v>
      </c>
      <c r="B3265">
        <v>195.716883</v>
      </c>
      <c r="C3265">
        <v>6.4055099999999996</v>
      </c>
    </row>
    <row r="3266" spans="1:9" x14ac:dyDescent="0.25">
      <c r="A3266">
        <v>3265</v>
      </c>
      <c r="B3266">
        <v>195.752398</v>
      </c>
      <c r="C3266">
        <v>6.4034190000000004</v>
      </c>
    </row>
    <row r="3267" spans="1:9" x14ac:dyDescent="0.25">
      <c r="A3267">
        <v>3266</v>
      </c>
      <c r="B3267">
        <v>195.74765199999999</v>
      </c>
      <c r="C3267">
        <v>6.4281629999999996</v>
      </c>
    </row>
    <row r="3268" spans="1:9" x14ac:dyDescent="0.25">
      <c r="A3268">
        <v>3267</v>
      </c>
      <c r="B3268">
        <v>195.69724500000001</v>
      </c>
      <c r="C3268">
        <v>6.4277550000000003</v>
      </c>
    </row>
    <row r="3269" spans="1:9" x14ac:dyDescent="0.25">
      <c r="A3269">
        <v>3268</v>
      </c>
      <c r="F3269">
        <v>197.08244500000001</v>
      </c>
      <c r="G3269">
        <v>7.3724489999999996</v>
      </c>
      <c r="H3269">
        <v>195.183314</v>
      </c>
      <c r="I3269">
        <v>3.6467339999999999</v>
      </c>
    </row>
    <row r="3270" spans="1:9" x14ac:dyDescent="0.25">
      <c r="A3270">
        <v>3269</v>
      </c>
      <c r="F3270">
        <v>197.06336399999998</v>
      </c>
      <c r="G3270">
        <v>7.3899489999999997</v>
      </c>
      <c r="H3270">
        <v>195.23285099999998</v>
      </c>
      <c r="I3270">
        <v>3.6395409999999999</v>
      </c>
    </row>
    <row r="3271" spans="1:9" x14ac:dyDescent="0.25">
      <c r="A3271">
        <v>3270</v>
      </c>
      <c r="F3271">
        <v>197.067499</v>
      </c>
      <c r="G3271">
        <v>7.3218360000000002</v>
      </c>
      <c r="H3271">
        <v>195.22688499999998</v>
      </c>
      <c r="I3271">
        <v>3.606684</v>
      </c>
    </row>
    <row r="3272" spans="1:9" x14ac:dyDescent="0.25">
      <c r="A3272">
        <v>3271</v>
      </c>
      <c r="F3272">
        <v>197.11637300000001</v>
      </c>
      <c r="G3272">
        <v>7.314184</v>
      </c>
      <c r="H3272">
        <v>195.27116999999998</v>
      </c>
      <c r="I3272">
        <v>3.5489799999999998</v>
      </c>
    </row>
    <row r="3273" spans="1:9" x14ac:dyDescent="0.25">
      <c r="A3273">
        <v>3272</v>
      </c>
      <c r="F3273">
        <v>197.11805899999999</v>
      </c>
      <c r="G3273">
        <v>7.3415819999999998</v>
      </c>
      <c r="H3273">
        <v>195.275049</v>
      </c>
      <c r="I3273">
        <v>3.564133</v>
      </c>
    </row>
    <row r="3274" spans="1:9" x14ac:dyDescent="0.25">
      <c r="A3274">
        <v>3273</v>
      </c>
      <c r="F3274">
        <v>197.11596499999999</v>
      </c>
      <c r="G3274">
        <v>7.3426020000000003</v>
      </c>
      <c r="H3274">
        <v>195.28622300000001</v>
      </c>
      <c r="I3274">
        <v>3.533928</v>
      </c>
    </row>
    <row r="3275" spans="1:9" x14ac:dyDescent="0.25">
      <c r="A3275">
        <v>3274</v>
      </c>
      <c r="F3275">
        <v>197.130202</v>
      </c>
      <c r="G3275">
        <v>7.3417859999999999</v>
      </c>
      <c r="H3275">
        <v>195.183314</v>
      </c>
      <c r="I3275">
        <v>3.6467339999999999</v>
      </c>
    </row>
    <row r="3276" spans="1:9" x14ac:dyDescent="0.25">
      <c r="A3276">
        <v>3275</v>
      </c>
      <c r="F3276">
        <v>197.11744899999999</v>
      </c>
      <c r="G3276">
        <v>7.371632</v>
      </c>
      <c r="H3276">
        <v>195.183314</v>
      </c>
      <c r="I3276">
        <v>3.6467339999999999</v>
      </c>
    </row>
    <row r="3277" spans="1:9" x14ac:dyDescent="0.25">
      <c r="A3277">
        <v>3276</v>
      </c>
      <c r="F3277">
        <v>197.08244500000001</v>
      </c>
      <c r="G3277">
        <v>7.3724489999999996</v>
      </c>
    </row>
    <row r="3278" spans="1:9" x14ac:dyDescent="0.25">
      <c r="A3278">
        <v>3277</v>
      </c>
      <c r="D3278">
        <v>214.59701999999999</v>
      </c>
      <c r="E3278">
        <v>4.3347470000000001</v>
      </c>
    </row>
    <row r="3279" spans="1:9" x14ac:dyDescent="0.25">
      <c r="A3279">
        <v>3278</v>
      </c>
      <c r="D3279">
        <v>214.62585799999999</v>
      </c>
      <c r="E3279">
        <v>4.3231310000000001</v>
      </c>
    </row>
    <row r="3280" spans="1:9" x14ac:dyDescent="0.25">
      <c r="A3280">
        <v>3279</v>
      </c>
      <c r="D3280">
        <v>214.61267699999999</v>
      </c>
      <c r="E3280">
        <v>4.2898990000000001</v>
      </c>
    </row>
    <row r="3281" spans="1:9" x14ac:dyDescent="0.25">
      <c r="A3281">
        <v>3280</v>
      </c>
      <c r="D3281">
        <v>214.64277799999999</v>
      </c>
      <c r="E3281">
        <v>4.3011109999999997</v>
      </c>
    </row>
    <row r="3282" spans="1:9" x14ac:dyDescent="0.25">
      <c r="A3282">
        <v>3281</v>
      </c>
      <c r="D3282">
        <v>214.642222</v>
      </c>
      <c r="E3282">
        <v>4.3342419999999997</v>
      </c>
    </row>
    <row r="3283" spans="1:9" x14ac:dyDescent="0.25">
      <c r="A3283">
        <v>3282</v>
      </c>
      <c r="B3283">
        <v>219.279191</v>
      </c>
      <c r="C3283">
        <v>6.0874740000000003</v>
      </c>
      <c r="D3283">
        <v>214.62570700000001</v>
      </c>
      <c r="E3283">
        <v>4.3009089999999999</v>
      </c>
    </row>
    <row r="3284" spans="1:9" x14ac:dyDescent="0.25">
      <c r="A3284">
        <v>3283</v>
      </c>
      <c r="B3284">
        <v>219.25989899999999</v>
      </c>
      <c r="C3284">
        <v>6.0614140000000001</v>
      </c>
      <c r="D3284">
        <v>214.591869</v>
      </c>
      <c r="E3284">
        <v>4.2813129999999999</v>
      </c>
    </row>
    <row r="3285" spans="1:9" x14ac:dyDescent="0.25">
      <c r="A3285">
        <v>3284</v>
      </c>
      <c r="B3285">
        <v>219.251868</v>
      </c>
      <c r="C3285">
        <v>6.0691410000000001</v>
      </c>
      <c r="D3285">
        <v>214.59701999999999</v>
      </c>
      <c r="E3285">
        <v>4.3347470000000001</v>
      </c>
    </row>
    <row r="3286" spans="1:9" x14ac:dyDescent="0.25">
      <c r="A3286">
        <v>3285</v>
      </c>
      <c r="B3286">
        <v>219.21964600000001</v>
      </c>
      <c r="C3286">
        <v>6.0608079999999998</v>
      </c>
    </row>
    <row r="3287" spans="1:9" x14ac:dyDescent="0.25">
      <c r="A3287">
        <v>3286</v>
      </c>
      <c r="B3287">
        <v>219.247424</v>
      </c>
      <c r="C3287">
        <v>6.0762119999999999</v>
      </c>
    </row>
    <row r="3288" spans="1:9" x14ac:dyDescent="0.25">
      <c r="A3288">
        <v>3287</v>
      </c>
      <c r="B3288">
        <v>219.22909100000001</v>
      </c>
      <c r="C3288">
        <v>6.0381819999999999</v>
      </c>
    </row>
    <row r="3289" spans="1:9" x14ac:dyDescent="0.25">
      <c r="A3289">
        <v>3288</v>
      </c>
      <c r="B3289">
        <v>219.25909100000001</v>
      </c>
      <c r="C3289">
        <v>6.0177269999999998</v>
      </c>
    </row>
    <row r="3290" spans="1:9" x14ac:dyDescent="0.25">
      <c r="A3290">
        <v>3289</v>
      </c>
      <c r="B3290">
        <v>219.279191</v>
      </c>
      <c r="C3290">
        <v>6.0874740000000003</v>
      </c>
    </row>
    <row r="3291" spans="1:9" x14ac:dyDescent="0.25">
      <c r="A3291">
        <v>3290</v>
      </c>
      <c r="H3291">
        <v>218.96944400000001</v>
      </c>
      <c r="I3291">
        <v>3.5227270000000002</v>
      </c>
    </row>
    <row r="3292" spans="1:9" x14ac:dyDescent="0.25">
      <c r="A3292">
        <v>3291</v>
      </c>
      <c r="F3292">
        <v>220.378737</v>
      </c>
      <c r="G3292">
        <v>7.2346959999999996</v>
      </c>
      <c r="H3292">
        <v>218.953586</v>
      </c>
      <c r="I3292">
        <v>3.4530810000000001</v>
      </c>
    </row>
    <row r="3293" spans="1:9" x14ac:dyDescent="0.25">
      <c r="A3293">
        <v>3292</v>
      </c>
      <c r="F3293">
        <v>220.378333</v>
      </c>
      <c r="G3293">
        <v>7.2425249999999997</v>
      </c>
      <c r="H3293">
        <v>218.899293</v>
      </c>
      <c r="I3293">
        <v>3.466364</v>
      </c>
    </row>
    <row r="3294" spans="1:9" x14ac:dyDescent="0.25">
      <c r="A3294">
        <v>3293</v>
      </c>
      <c r="F3294">
        <v>220.350302</v>
      </c>
      <c r="G3294">
        <v>7.25197</v>
      </c>
      <c r="H3294">
        <v>218.863788</v>
      </c>
      <c r="I3294">
        <v>3.4538890000000002</v>
      </c>
    </row>
    <row r="3295" spans="1:9" x14ac:dyDescent="0.25">
      <c r="A3295">
        <v>3294</v>
      </c>
      <c r="F3295">
        <v>220.35156499999999</v>
      </c>
      <c r="G3295">
        <v>7.2916150000000002</v>
      </c>
      <c r="H3295">
        <v>218.77479700000001</v>
      </c>
      <c r="I3295">
        <v>3.557172</v>
      </c>
    </row>
    <row r="3296" spans="1:9" x14ac:dyDescent="0.25">
      <c r="A3296">
        <v>3295</v>
      </c>
      <c r="F3296">
        <v>220.36818199999999</v>
      </c>
      <c r="G3296">
        <v>7.2531819999999998</v>
      </c>
      <c r="H3296">
        <v>218.820403</v>
      </c>
      <c r="I3296">
        <v>3.5267170000000001</v>
      </c>
    </row>
    <row r="3297" spans="1:9" x14ac:dyDescent="0.25">
      <c r="A3297">
        <v>3296</v>
      </c>
      <c r="F3297">
        <v>220.36671699999999</v>
      </c>
      <c r="G3297">
        <v>7.351566</v>
      </c>
      <c r="H3297">
        <v>218.884141</v>
      </c>
      <c r="I3297">
        <v>3.5002019999999998</v>
      </c>
    </row>
    <row r="3298" spans="1:9" x14ac:dyDescent="0.25">
      <c r="A3298">
        <v>3297</v>
      </c>
      <c r="F3298">
        <v>220.336161</v>
      </c>
      <c r="G3298">
        <v>7.3525749999999999</v>
      </c>
      <c r="H3298">
        <v>218.96944400000001</v>
      </c>
      <c r="I3298">
        <v>3.5227270000000002</v>
      </c>
    </row>
    <row r="3299" spans="1:9" x14ac:dyDescent="0.25">
      <c r="A3299">
        <v>3298</v>
      </c>
      <c r="D3299">
        <v>235.551818</v>
      </c>
      <c r="E3299">
        <v>4.4035859999999998</v>
      </c>
      <c r="F3299">
        <v>220.378737</v>
      </c>
      <c r="G3299">
        <v>7.2346959999999996</v>
      </c>
    </row>
    <row r="3300" spans="1:9" x14ac:dyDescent="0.25">
      <c r="A3300">
        <v>3299</v>
      </c>
      <c r="D3300">
        <v>235.53707</v>
      </c>
      <c r="E3300">
        <v>4.4346969999999999</v>
      </c>
      <c r="F3300">
        <v>220.378737</v>
      </c>
      <c r="G3300">
        <v>7.2346959999999996</v>
      </c>
    </row>
    <row r="3301" spans="1:9" x14ac:dyDescent="0.25">
      <c r="A3301">
        <v>3300</v>
      </c>
      <c r="D3301">
        <v>235.52409</v>
      </c>
      <c r="E3301">
        <v>4.3868679999999998</v>
      </c>
    </row>
    <row r="3302" spans="1:9" x14ac:dyDescent="0.25">
      <c r="A3302">
        <v>3301</v>
      </c>
      <c r="D3302">
        <v>235.549544</v>
      </c>
      <c r="E3302">
        <v>4.4604039999999996</v>
      </c>
    </row>
    <row r="3303" spans="1:9" x14ac:dyDescent="0.25">
      <c r="A3303">
        <v>3302</v>
      </c>
      <c r="D3303">
        <v>235.540806</v>
      </c>
      <c r="E3303">
        <v>4.4340909999999996</v>
      </c>
    </row>
    <row r="3304" spans="1:9" x14ac:dyDescent="0.25">
      <c r="A3304">
        <v>3303</v>
      </c>
      <c r="D3304">
        <v>235.54762499999998</v>
      </c>
      <c r="E3304">
        <v>4.4594440000000004</v>
      </c>
    </row>
    <row r="3305" spans="1:9" x14ac:dyDescent="0.25">
      <c r="A3305">
        <v>3304</v>
      </c>
      <c r="B3305">
        <v>241.75848300000001</v>
      </c>
      <c r="C3305">
        <v>6.6164139999999998</v>
      </c>
      <c r="D3305">
        <v>235.55676700000001</v>
      </c>
      <c r="E3305">
        <v>4.4205050000000004</v>
      </c>
    </row>
    <row r="3306" spans="1:9" x14ac:dyDescent="0.25">
      <c r="A3306">
        <v>3305</v>
      </c>
      <c r="B3306">
        <v>241.78565700000001</v>
      </c>
      <c r="C3306">
        <v>6.6274740000000003</v>
      </c>
      <c r="D3306">
        <v>235.564494</v>
      </c>
      <c r="E3306">
        <v>4.4031820000000002</v>
      </c>
    </row>
    <row r="3307" spans="1:9" x14ac:dyDescent="0.25">
      <c r="A3307">
        <v>3306</v>
      </c>
      <c r="B3307">
        <v>241.78237200000001</v>
      </c>
      <c r="C3307">
        <v>6.6331819999999997</v>
      </c>
      <c r="D3307">
        <v>235.67242300000001</v>
      </c>
      <c r="E3307">
        <v>4.4008580000000004</v>
      </c>
    </row>
    <row r="3308" spans="1:9" x14ac:dyDescent="0.25">
      <c r="A3308">
        <v>3307</v>
      </c>
      <c r="B3308">
        <v>241.81494599999999</v>
      </c>
      <c r="C3308">
        <v>6.6323230000000004</v>
      </c>
      <c r="D3308">
        <v>235.551818</v>
      </c>
      <c r="E3308">
        <v>4.4035859999999998</v>
      </c>
    </row>
    <row r="3309" spans="1:9" x14ac:dyDescent="0.25">
      <c r="A3309">
        <v>3308</v>
      </c>
      <c r="B3309">
        <v>241.749695</v>
      </c>
      <c r="C3309">
        <v>6.6427769999999997</v>
      </c>
    </row>
    <row r="3310" spans="1:9" x14ac:dyDescent="0.25">
      <c r="A3310">
        <v>3309</v>
      </c>
      <c r="B3310">
        <v>241.755505</v>
      </c>
      <c r="C3310">
        <v>6.6418179999999998</v>
      </c>
    </row>
    <row r="3311" spans="1:9" x14ac:dyDescent="0.25">
      <c r="A3311">
        <v>3310</v>
      </c>
      <c r="B3311">
        <v>241.76444100000001</v>
      </c>
      <c r="C3311">
        <v>6.6453030000000002</v>
      </c>
    </row>
    <row r="3312" spans="1:9" x14ac:dyDescent="0.25">
      <c r="A3312">
        <v>3311</v>
      </c>
      <c r="B3312">
        <v>241.78126</v>
      </c>
      <c r="C3312">
        <v>6.6243930000000004</v>
      </c>
    </row>
    <row r="3313" spans="1:9" x14ac:dyDescent="0.25">
      <c r="A3313">
        <v>3312</v>
      </c>
      <c r="B3313">
        <v>241.75848300000001</v>
      </c>
      <c r="C3313">
        <v>6.6164139999999998</v>
      </c>
    </row>
    <row r="3314" spans="1:9" x14ac:dyDescent="0.25">
      <c r="A3314">
        <v>3313</v>
      </c>
      <c r="B3314">
        <v>241.75848300000001</v>
      </c>
      <c r="C3314">
        <v>6.6164139999999998</v>
      </c>
      <c r="H3314">
        <v>241.20904000000002</v>
      </c>
      <c r="I3314">
        <v>3.5921210000000001</v>
      </c>
    </row>
    <row r="3315" spans="1:9" x14ac:dyDescent="0.25">
      <c r="A3315">
        <v>3314</v>
      </c>
      <c r="F3315">
        <v>242.56914</v>
      </c>
      <c r="G3315">
        <v>7.6865649999999999</v>
      </c>
      <c r="H3315">
        <v>241.209746</v>
      </c>
      <c r="I3315">
        <v>3.6183839999999998</v>
      </c>
    </row>
    <row r="3316" spans="1:9" x14ac:dyDescent="0.25">
      <c r="A3316">
        <v>3315</v>
      </c>
      <c r="F3316">
        <v>242.62504999999999</v>
      </c>
      <c r="G3316">
        <v>7.7103529999999996</v>
      </c>
      <c r="H3316">
        <v>241.210252</v>
      </c>
      <c r="I3316">
        <v>3.5846969999999998</v>
      </c>
    </row>
    <row r="3317" spans="1:9" x14ac:dyDescent="0.25">
      <c r="A3317">
        <v>3316</v>
      </c>
      <c r="F3317">
        <v>242.66005000000001</v>
      </c>
      <c r="G3317">
        <v>7.7075750000000003</v>
      </c>
      <c r="H3317">
        <v>241.197169</v>
      </c>
      <c r="I3317">
        <v>3.570303</v>
      </c>
    </row>
    <row r="3318" spans="1:9" x14ac:dyDescent="0.25">
      <c r="A3318">
        <v>3317</v>
      </c>
      <c r="F3318">
        <v>242.64580799999999</v>
      </c>
      <c r="G3318">
        <v>7.7035349999999996</v>
      </c>
      <c r="H3318">
        <v>241.175603</v>
      </c>
      <c r="I3318">
        <v>3.5828280000000001</v>
      </c>
    </row>
    <row r="3319" spans="1:9" x14ac:dyDescent="0.25">
      <c r="A3319">
        <v>3318</v>
      </c>
      <c r="F3319">
        <v>242.62757399999998</v>
      </c>
      <c r="G3319">
        <v>7.7033829999999996</v>
      </c>
      <c r="H3319">
        <v>241.199645</v>
      </c>
      <c r="I3319">
        <v>3.5526260000000001</v>
      </c>
    </row>
    <row r="3320" spans="1:9" x14ac:dyDescent="0.25">
      <c r="A3320">
        <v>3319</v>
      </c>
      <c r="F3320">
        <v>242.638182</v>
      </c>
      <c r="G3320">
        <v>7.72</v>
      </c>
      <c r="H3320">
        <v>241.21964500000001</v>
      </c>
      <c r="I3320">
        <v>3.6031819999999999</v>
      </c>
    </row>
    <row r="3321" spans="1:9" x14ac:dyDescent="0.25">
      <c r="A3321">
        <v>3320</v>
      </c>
      <c r="D3321">
        <v>258.283885</v>
      </c>
      <c r="E3321">
        <v>3.5360100000000001</v>
      </c>
      <c r="F3321">
        <v>242.64186699999999</v>
      </c>
      <c r="G3321">
        <v>7.7193430000000003</v>
      </c>
      <c r="H3321">
        <v>241.215855</v>
      </c>
      <c r="I3321">
        <v>3.5696970000000001</v>
      </c>
    </row>
    <row r="3322" spans="1:9" x14ac:dyDescent="0.25">
      <c r="A3322">
        <v>3321</v>
      </c>
      <c r="D3322">
        <v>258.23696799999999</v>
      </c>
      <c r="E3322">
        <v>3.5619700000000001</v>
      </c>
      <c r="F3322">
        <v>242.634646</v>
      </c>
      <c r="G3322">
        <v>7.752929</v>
      </c>
      <c r="H3322">
        <v>241.20904000000002</v>
      </c>
      <c r="I3322">
        <v>3.5921210000000001</v>
      </c>
    </row>
    <row r="3323" spans="1:9" x14ac:dyDescent="0.25">
      <c r="A3323">
        <v>3322</v>
      </c>
      <c r="D3323">
        <v>258.29752200000001</v>
      </c>
      <c r="E3323">
        <v>3.513131</v>
      </c>
      <c r="F3323">
        <v>242.56914</v>
      </c>
      <c r="G3323">
        <v>7.6865649999999999</v>
      </c>
    </row>
    <row r="3324" spans="1:9" x14ac:dyDescent="0.25">
      <c r="A3324">
        <v>3323</v>
      </c>
      <c r="D3324">
        <v>258.32722000000001</v>
      </c>
      <c r="E3324">
        <v>3.5067170000000001</v>
      </c>
      <c r="F3324">
        <v>242.56914</v>
      </c>
      <c r="G3324">
        <v>7.6865649999999999</v>
      </c>
    </row>
    <row r="3325" spans="1:9" x14ac:dyDescent="0.25">
      <c r="A3325">
        <v>3324</v>
      </c>
      <c r="D3325">
        <v>258.30292800000001</v>
      </c>
      <c r="E3325">
        <v>3.54697</v>
      </c>
    </row>
    <row r="3326" spans="1:9" x14ac:dyDescent="0.25">
      <c r="A3326">
        <v>3325</v>
      </c>
      <c r="D3326">
        <v>258.305655</v>
      </c>
      <c r="E3326">
        <v>3.5471720000000002</v>
      </c>
    </row>
    <row r="3327" spans="1:9" x14ac:dyDescent="0.25">
      <c r="A3327">
        <v>3326</v>
      </c>
      <c r="D3327">
        <v>258.32110899999998</v>
      </c>
      <c r="E3327">
        <v>3.5025249999999999</v>
      </c>
    </row>
    <row r="3328" spans="1:9" x14ac:dyDescent="0.25">
      <c r="A3328">
        <v>3327</v>
      </c>
      <c r="D3328">
        <v>258.32100600000001</v>
      </c>
      <c r="E3328">
        <v>3.5158580000000001</v>
      </c>
    </row>
    <row r="3329" spans="1:11" x14ac:dyDescent="0.25">
      <c r="A3329">
        <v>3328</v>
      </c>
      <c r="B3329">
        <v>264.83797700000002</v>
      </c>
      <c r="C3329">
        <v>5.2432829999999999</v>
      </c>
      <c r="D3329">
        <v>258.35661599999997</v>
      </c>
      <c r="E3329">
        <v>3.4965660000000001</v>
      </c>
    </row>
    <row r="3330" spans="1:11" x14ac:dyDescent="0.25">
      <c r="A3330">
        <v>3329</v>
      </c>
      <c r="B3330">
        <v>264.88287600000001</v>
      </c>
      <c r="C3330">
        <v>5.2552019999999997</v>
      </c>
      <c r="D3330">
        <v>258.283885</v>
      </c>
      <c r="E3330">
        <v>3.5360100000000001</v>
      </c>
    </row>
    <row r="3331" spans="1:11" x14ac:dyDescent="0.25">
      <c r="A3331">
        <v>3330</v>
      </c>
      <c r="B3331">
        <v>264.85984300000001</v>
      </c>
      <c r="C3331">
        <v>5.2601509999999996</v>
      </c>
      <c r="D3331">
        <v>258.283885</v>
      </c>
      <c r="E3331">
        <v>3.5360100000000001</v>
      </c>
    </row>
    <row r="3332" spans="1:11" x14ac:dyDescent="0.25">
      <c r="A3332">
        <v>3331</v>
      </c>
      <c r="B3332">
        <v>264.87666200000001</v>
      </c>
      <c r="C3332">
        <v>5.2526760000000001</v>
      </c>
    </row>
    <row r="3333" spans="1:11" x14ac:dyDescent="0.25">
      <c r="A3333">
        <v>3332</v>
      </c>
      <c r="B3333">
        <v>264.86782699999998</v>
      </c>
      <c r="C3333">
        <v>5.2447470000000003</v>
      </c>
    </row>
    <row r="3334" spans="1:11" x14ac:dyDescent="0.25">
      <c r="A3334">
        <v>3333</v>
      </c>
      <c r="B3334">
        <v>264.84438999999998</v>
      </c>
      <c r="C3334">
        <v>5.2311110000000003</v>
      </c>
    </row>
    <row r="3335" spans="1:11" x14ac:dyDescent="0.25">
      <c r="A3335">
        <v>3334</v>
      </c>
      <c r="B3335">
        <v>264.86924199999999</v>
      </c>
      <c r="C3335">
        <v>5.2340400000000002</v>
      </c>
    </row>
    <row r="3336" spans="1:11" x14ac:dyDescent="0.25">
      <c r="A3336">
        <v>3335</v>
      </c>
      <c r="B3336">
        <v>264.88156400000003</v>
      </c>
      <c r="C3336">
        <v>5.2570199999999998</v>
      </c>
    </row>
    <row r="3337" spans="1:11" x14ac:dyDescent="0.25">
      <c r="A3337">
        <v>3336</v>
      </c>
      <c r="B3337">
        <v>264.89216899999997</v>
      </c>
      <c r="C3337">
        <v>5.2518690000000001</v>
      </c>
      <c r="H3337">
        <v>262.54434099999997</v>
      </c>
      <c r="I3337">
        <v>2.4387880000000002</v>
      </c>
    </row>
    <row r="3338" spans="1:11" x14ac:dyDescent="0.25">
      <c r="A3338">
        <v>3337</v>
      </c>
      <c r="B3338">
        <v>264.90999899999997</v>
      </c>
      <c r="C3338">
        <v>5.2701010000000004</v>
      </c>
      <c r="H3338">
        <v>262.54434099999997</v>
      </c>
      <c r="I3338">
        <v>2.4387880000000002</v>
      </c>
    </row>
    <row r="3339" spans="1:11" x14ac:dyDescent="0.25">
      <c r="A3339">
        <v>3338</v>
      </c>
      <c r="B3339">
        <v>264.83797700000002</v>
      </c>
      <c r="C3339">
        <v>5.2432829999999999</v>
      </c>
      <c r="H3339">
        <v>262.54434099999997</v>
      </c>
      <c r="I3339">
        <v>2.4387880000000002</v>
      </c>
    </row>
    <row r="3340" spans="1:11" x14ac:dyDescent="0.25">
      <c r="A3340">
        <v>3339</v>
      </c>
      <c r="H3340">
        <v>262.54434099999997</v>
      </c>
      <c r="I3340">
        <v>2.4387880000000002</v>
      </c>
    </row>
    <row r="3341" spans="1:11" x14ac:dyDescent="0.25">
      <c r="A3341">
        <v>3340</v>
      </c>
      <c r="F3341">
        <v>265.52802500000001</v>
      </c>
      <c r="G3341">
        <v>5.9615150000000003</v>
      </c>
      <c r="H3341">
        <v>262.54434099999997</v>
      </c>
      <c r="I3341">
        <v>2.4387880000000002</v>
      </c>
      <c r="J3341">
        <v>236.10843299999999</v>
      </c>
      <c r="K3341">
        <v>14.027373000000001</v>
      </c>
    </row>
    <row r="3342" spans="1:11" x14ac:dyDescent="0.25">
      <c r="A3342">
        <v>3341</v>
      </c>
    </row>
    <row r="3343" spans="1:11" x14ac:dyDescent="0.25">
      <c r="A3343">
        <v>3342</v>
      </c>
    </row>
    <row r="3344" spans="1:1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1" x14ac:dyDescent="0.25">
      <c r="A3361">
        <v>3360</v>
      </c>
    </row>
    <row r="3362" spans="1:11" x14ac:dyDescent="0.25">
      <c r="A3362">
        <v>3361</v>
      </c>
    </row>
    <row r="3363" spans="1:11" x14ac:dyDescent="0.25">
      <c r="A3363">
        <v>3362</v>
      </c>
    </row>
    <row r="3364" spans="1:11" x14ac:dyDescent="0.25">
      <c r="A3364">
        <v>3363</v>
      </c>
    </row>
    <row r="3365" spans="1:11" x14ac:dyDescent="0.25">
      <c r="A3365">
        <v>3364</v>
      </c>
    </row>
    <row r="3366" spans="1:11" x14ac:dyDescent="0.25">
      <c r="A3366">
        <v>3365</v>
      </c>
    </row>
    <row r="3367" spans="1:11" x14ac:dyDescent="0.25">
      <c r="A3367">
        <v>3366</v>
      </c>
    </row>
    <row r="3368" spans="1:11" x14ac:dyDescent="0.25">
      <c r="A3368">
        <v>3367</v>
      </c>
    </row>
    <row r="3369" spans="1:11" x14ac:dyDescent="0.25">
      <c r="A3369">
        <v>3368</v>
      </c>
    </row>
    <row r="3370" spans="1:11" x14ac:dyDescent="0.25">
      <c r="A3370">
        <v>3369</v>
      </c>
    </row>
    <row r="3371" spans="1:11" x14ac:dyDescent="0.25">
      <c r="A3371">
        <v>3370</v>
      </c>
    </row>
    <row r="3372" spans="1:11" x14ac:dyDescent="0.25">
      <c r="A3372">
        <v>3371</v>
      </c>
    </row>
    <row r="3373" spans="1:11" x14ac:dyDescent="0.25">
      <c r="A3373">
        <v>3372</v>
      </c>
    </row>
    <row r="3374" spans="1:11" x14ac:dyDescent="0.25">
      <c r="A3374">
        <v>3373</v>
      </c>
      <c r="J3374">
        <v>235.91833400000002</v>
      </c>
      <c r="K3374">
        <v>13.533181000000001</v>
      </c>
    </row>
    <row r="3375" spans="1:11" x14ac:dyDescent="0.25">
      <c r="A3375">
        <v>3374</v>
      </c>
      <c r="B3375">
        <v>254.22226999999998</v>
      </c>
      <c r="C3375">
        <v>6.8439899999999998</v>
      </c>
    </row>
    <row r="3376" spans="1:11" x14ac:dyDescent="0.25">
      <c r="A3376">
        <v>3375</v>
      </c>
      <c r="B3376">
        <v>254.20020199999999</v>
      </c>
      <c r="C3376">
        <v>6.8825750000000001</v>
      </c>
      <c r="H3376">
        <v>263.73297400000001</v>
      </c>
      <c r="I3376">
        <v>9.2888380000000002</v>
      </c>
    </row>
    <row r="3377" spans="1:9" x14ac:dyDescent="0.25">
      <c r="A3377">
        <v>3376</v>
      </c>
      <c r="B3377">
        <v>254.24822899999998</v>
      </c>
      <c r="C3377">
        <v>6.8767170000000002</v>
      </c>
      <c r="H3377">
        <v>263.68853300000001</v>
      </c>
      <c r="I3377">
        <v>9.3136860000000006</v>
      </c>
    </row>
    <row r="3378" spans="1:9" x14ac:dyDescent="0.25">
      <c r="A3378">
        <v>3377</v>
      </c>
      <c r="B3378">
        <v>254.13817899999998</v>
      </c>
      <c r="C3378">
        <v>6.8946969999999999</v>
      </c>
      <c r="H3378">
        <v>263.71883600000001</v>
      </c>
      <c r="I3378">
        <v>9.2987380000000002</v>
      </c>
    </row>
    <row r="3379" spans="1:9" x14ac:dyDescent="0.25">
      <c r="A3379">
        <v>3378</v>
      </c>
      <c r="B3379">
        <v>254.112979</v>
      </c>
      <c r="C3379">
        <v>6.8821209999999997</v>
      </c>
      <c r="H3379">
        <v>263.73333200000002</v>
      </c>
      <c r="I3379">
        <v>9.3035350000000001</v>
      </c>
    </row>
    <row r="3380" spans="1:9" x14ac:dyDescent="0.25">
      <c r="A3380">
        <v>3379</v>
      </c>
      <c r="B3380">
        <v>254.12236999999999</v>
      </c>
      <c r="C3380">
        <v>6.8813129999999996</v>
      </c>
      <c r="H3380">
        <v>263.738585</v>
      </c>
      <c r="I3380">
        <v>9.2728280000000005</v>
      </c>
    </row>
    <row r="3381" spans="1:9" x14ac:dyDescent="0.25">
      <c r="A3381">
        <v>3380</v>
      </c>
      <c r="B3381">
        <v>254.172526</v>
      </c>
      <c r="C3381">
        <v>6.8370699999999998</v>
      </c>
      <c r="H3381">
        <v>263.752272</v>
      </c>
      <c r="I3381">
        <v>9.2897470000000002</v>
      </c>
    </row>
    <row r="3382" spans="1:9" x14ac:dyDescent="0.25">
      <c r="A3382">
        <v>3381</v>
      </c>
      <c r="B3382">
        <v>254.100505</v>
      </c>
      <c r="C3382">
        <v>6.8340399999999999</v>
      </c>
      <c r="H3382">
        <v>263.74701900000002</v>
      </c>
      <c r="I3382">
        <v>9.3236869999999996</v>
      </c>
    </row>
    <row r="3383" spans="1:9" x14ac:dyDescent="0.25">
      <c r="A3383">
        <v>3382</v>
      </c>
      <c r="B3383">
        <v>254.119696</v>
      </c>
      <c r="C3383">
        <v>6.8889889999999996</v>
      </c>
      <c r="H3383">
        <v>263.73297400000001</v>
      </c>
      <c r="I3383">
        <v>9.2888380000000002</v>
      </c>
    </row>
    <row r="3384" spans="1:9" x14ac:dyDescent="0.25">
      <c r="A3384">
        <v>3383</v>
      </c>
      <c r="B3384">
        <v>254.22226999999998</v>
      </c>
      <c r="C3384">
        <v>6.8439899999999998</v>
      </c>
      <c r="H3384">
        <v>263.73297400000001</v>
      </c>
      <c r="I3384">
        <v>9.2888380000000002</v>
      </c>
    </row>
    <row r="3385" spans="1:9" x14ac:dyDescent="0.25">
      <c r="A3385">
        <v>3384</v>
      </c>
      <c r="H3385">
        <v>263.73297400000001</v>
      </c>
      <c r="I3385">
        <v>9.2888380000000002</v>
      </c>
    </row>
    <row r="3386" spans="1:9" x14ac:dyDescent="0.25">
      <c r="A3386">
        <v>3385</v>
      </c>
    </row>
    <row r="3387" spans="1:9" x14ac:dyDescent="0.25">
      <c r="A3387">
        <v>3386</v>
      </c>
      <c r="F3387">
        <v>252.97636299999999</v>
      </c>
      <c r="G3387">
        <v>7.2341920000000002</v>
      </c>
    </row>
    <row r="3388" spans="1:9" x14ac:dyDescent="0.25">
      <c r="A3388">
        <v>3387</v>
      </c>
      <c r="F3388">
        <v>252.98136</v>
      </c>
      <c r="G3388">
        <v>7.2574740000000002</v>
      </c>
    </row>
    <row r="3389" spans="1:9" x14ac:dyDescent="0.25">
      <c r="A3389">
        <v>3388</v>
      </c>
      <c r="D3389">
        <v>239.66651200000001</v>
      </c>
      <c r="E3389">
        <v>8.6405539999999998</v>
      </c>
      <c r="F3389">
        <v>252.98666299999999</v>
      </c>
      <c r="G3389">
        <v>7.2720190000000002</v>
      </c>
    </row>
    <row r="3390" spans="1:9" x14ac:dyDescent="0.25">
      <c r="A3390">
        <v>3389</v>
      </c>
      <c r="D3390">
        <v>239.66636199999999</v>
      </c>
      <c r="E3390">
        <v>8.6192930000000008</v>
      </c>
      <c r="F3390">
        <v>253.016616</v>
      </c>
      <c r="G3390">
        <v>7.2592420000000004</v>
      </c>
    </row>
    <row r="3391" spans="1:9" x14ac:dyDescent="0.25">
      <c r="A3391">
        <v>3390</v>
      </c>
      <c r="D3391">
        <v>239.657071</v>
      </c>
      <c r="E3391">
        <v>8.6356059999999992</v>
      </c>
      <c r="F3391">
        <v>252.998435</v>
      </c>
      <c r="G3391">
        <v>7.2882319999999998</v>
      </c>
    </row>
    <row r="3392" spans="1:9" x14ac:dyDescent="0.25">
      <c r="A3392">
        <v>3391</v>
      </c>
      <c r="D3392">
        <v>239.65580599999998</v>
      </c>
      <c r="E3392">
        <v>8.635859</v>
      </c>
      <c r="F3392">
        <v>253.00110899999999</v>
      </c>
      <c r="G3392">
        <v>7.2336359999999997</v>
      </c>
    </row>
    <row r="3393" spans="1:9" x14ac:dyDescent="0.25">
      <c r="A3393">
        <v>3392</v>
      </c>
      <c r="D3393">
        <v>239.64191700000001</v>
      </c>
      <c r="E3393">
        <v>8.6584839999999996</v>
      </c>
      <c r="F3393">
        <v>253.023787</v>
      </c>
      <c r="G3393">
        <v>7.2513629999999996</v>
      </c>
    </row>
    <row r="3394" spans="1:9" x14ac:dyDescent="0.25">
      <c r="A3394">
        <v>3393</v>
      </c>
      <c r="D3394">
        <v>239.60555499999998</v>
      </c>
      <c r="E3394">
        <v>8.6246460000000003</v>
      </c>
      <c r="F3394">
        <v>252.97636299999999</v>
      </c>
      <c r="G3394">
        <v>7.2341920000000002</v>
      </c>
    </row>
    <row r="3395" spans="1:9" x14ac:dyDescent="0.25">
      <c r="A3395">
        <v>3394</v>
      </c>
      <c r="D3395">
        <v>239.59484900000001</v>
      </c>
      <c r="E3395">
        <v>8.6138379999999994</v>
      </c>
      <c r="F3395">
        <v>252.97636299999999</v>
      </c>
      <c r="G3395">
        <v>7.2341920000000002</v>
      </c>
    </row>
    <row r="3396" spans="1:9" x14ac:dyDescent="0.25">
      <c r="A3396">
        <v>3395</v>
      </c>
      <c r="D3396">
        <v>239.55232100000001</v>
      </c>
      <c r="E3396">
        <v>8.6388879999999997</v>
      </c>
    </row>
    <row r="3397" spans="1:9" x14ac:dyDescent="0.25">
      <c r="A3397">
        <v>3396</v>
      </c>
      <c r="D3397">
        <v>239.643283</v>
      </c>
      <c r="E3397">
        <v>8.5330809999999992</v>
      </c>
    </row>
    <row r="3398" spans="1:9" x14ac:dyDescent="0.25">
      <c r="A3398">
        <v>3397</v>
      </c>
      <c r="B3398">
        <v>231.400757</v>
      </c>
      <c r="C3398">
        <v>6.3966159999999999</v>
      </c>
      <c r="D3398">
        <v>239.66651200000001</v>
      </c>
      <c r="E3398">
        <v>8.6405539999999998</v>
      </c>
    </row>
    <row r="3399" spans="1:9" x14ac:dyDescent="0.25">
      <c r="A3399">
        <v>3398</v>
      </c>
      <c r="B3399">
        <v>231.37878699999999</v>
      </c>
      <c r="C3399">
        <v>6.3947979999999998</v>
      </c>
    </row>
    <row r="3400" spans="1:9" x14ac:dyDescent="0.25">
      <c r="A3400">
        <v>3399</v>
      </c>
      <c r="B3400">
        <v>231.37919099999999</v>
      </c>
      <c r="C3400">
        <v>6.3870199999999997</v>
      </c>
    </row>
    <row r="3401" spans="1:9" x14ac:dyDescent="0.25">
      <c r="A3401">
        <v>3400</v>
      </c>
      <c r="B3401">
        <v>231.36909</v>
      </c>
      <c r="C3401">
        <v>6.4271209999999996</v>
      </c>
    </row>
    <row r="3402" spans="1:9" x14ac:dyDescent="0.25">
      <c r="A3402">
        <v>3401</v>
      </c>
      <c r="B3402">
        <v>231.365859</v>
      </c>
      <c r="C3402">
        <v>6.4128790000000002</v>
      </c>
    </row>
    <row r="3403" spans="1:9" x14ac:dyDescent="0.25">
      <c r="A3403">
        <v>3402</v>
      </c>
      <c r="B3403">
        <v>231.37954400000001</v>
      </c>
      <c r="C3403">
        <v>6.3955039999999999</v>
      </c>
    </row>
    <row r="3404" spans="1:9" x14ac:dyDescent="0.25">
      <c r="A3404">
        <v>3403</v>
      </c>
      <c r="B3404">
        <v>231.40373700000001</v>
      </c>
      <c r="C3404">
        <v>6.3620200000000002</v>
      </c>
      <c r="H3404">
        <v>233.825301</v>
      </c>
      <c r="I3404">
        <v>8.2242929999999994</v>
      </c>
    </row>
    <row r="3405" spans="1:9" x14ac:dyDescent="0.25">
      <c r="A3405">
        <v>3404</v>
      </c>
      <c r="B3405">
        <v>231.35323199999999</v>
      </c>
      <c r="C3405">
        <v>6.4508580000000002</v>
      </c>
      <c r="H3405">
        <v>233.80196799999999</v>
      </c>
      <c r="I3405">
        <v>8.2173730000000003</v>
      </c>
    </row>
    <row r="3406" spans="1:9" x14ac:dyDescent="0.25">
      <c r="A3406">
        <v>3405</v>
      </c>
      <c r="B3406">
        <v>231.400757</v>
      </c>
      <c r="C3406">
        <v>6.3966159999999999</v>
      </c>
      <c r="H3406">
        <v>233.80363499999999</v>
      </c>
      <c r="I3406">
        <v>8.2363130000000009</v>
      </c>
    </row>
    <row r="3407" spans="1:9" x14ac:dyDescent="0.25">
      <c r="A3407">
        <v>3406</v>
      </c>
      <c r="F3407">
        <v>230.35717099999999</v>
      </c>
      <c r="G3407">
        <v>4.7154540000000003</v>
      </c>
      <c r="H3407">
        <v>233.836817</v>
      </c>
      <c r="I3407">
        <v>8.208888</v>
      </c>
    </row>
    <row r="3408" spans="1:9" x14ac:dyDescent="0.25">
      <c r="A3408">
        <v>3407</v>
      </c>
      <c r="F3408">
        <v>230.304393</v>
      </c>
      <c r="G3408">
        <v>4.644495</v>
      </c>
      <c r="H3408">
        <v>233.82489799999999</v>
      </c>
      <c r="I3408">
        <v>8.237323</v>
      </c>
    </row>
    <row r="3409" spans="1:9" x14ac:dyDescent="0.25">
      <c r="A3409">
        <v>3408</v>
      </c>
      <c r="F3409">
        <v>230.29580799999999</v>
      </c>
      <c r="G3409">
        <v>4.6567679999999996</v>
      </c>
      <c r="H3409">
        <v>233.83121199999999</v>
      </c>
      <c r="I3409">
        <v>8.2291919999999994</v>
      </c>
    </row>
    <row r="3410" spans="1:9" x14ac:dyDescent="0.25">
      <c r="A3410">
        <v>3409</v>
      </c>
      <c r="F3410">
        <v>230.25515100000001</v>
      </c>
      <c r="G3410">
        <v>4.6333330000000004</v>
      </c>
      <c r="H3410">
        <v>233.84287699999999</v>
      </c>
      <c r="I3410">
        <v>8.2194439999999993</v>
      </c>
    </row>
    <row r="3411" spans="1:9" x14ac:dyDescent="0.25">
      <c r="A3411">
        <v>3410</v>
      </c>
      <c r="F3411">
        <v>230.31176600000001</v>
      </c>
      <c r="G3411">
        <v>4.6414140000000002</v>
      </c>
      <c r="H3411">
        <v>233.77853500000001</v>
      </c>
      <c r="I3411">
        <v>8.2440909999999992</v>
      </c>
    </row>
    <row r="3412" spans="1:9" x14ac:dyDescent="0.25">
      <c r="A3412">
        <v>3411</v>
      </c>
      <c r="F3412">
        <v>230.33974499999999</v>
      </c>
      <c r="G3412">
        <v>4.6613639999999998</v>
      </c>
      <c r="H3412">
        <v>233.825301</v>
      </c>
      <c r="I3412">
        <v>8.2242929999999994</v>
      </c>
    </row>
    <row r="3413" spans="1:9" x14ac:dyDescent="0.25">
      <c r="A3413">
        <v>3412</v>
      </c>
      <c r="F3413">
        <v>230.31616099999999</v>
      </c>
      <c r="G3413">
        <v>4.6263129999999997</v>
      </c>
      <c r="H3413">
        <v>233.825301</v>
      </c>
      <c r="I3413">
        <v>8.2242929999999994</v>
      </c>
    </row>
    <row r="3414" spans="1:9" x14ac:dyDescent="0.25">
      <c r="A3414">
        <v>3413</v>
      </c>
      <c r="F3414">
        <v>230.301413</v>
      </c>
      <c r="G3414">
        <v>4.6214639999999996</v>
      </c>
    </row>
    <row r="3415" spans="1:9" x14ac:dyDescent="0.25">
      <c r="A3415">
        <v>3414</v>
      </c>
      <c r="F3415">
        <v>230.35717099999999</v>
      </c>
      <c r="G3415">
        <v>4.7154540000000003</v>
      </c>
    </row>
    <row r="3416" spans="1:9" x14ac:dyDescent="0.25">
      <c r="A3416">
        <v>3415</v>
      </c>
      <c r="D3416">
        <v>215.05707000000001</v>
      </c>
      <c r="E3416">
        <v>7.4034849999999999</v>
      </c>
    </row>
    <row r="3417" spans="1:9" x14ac:dyDescent="0.25">
      <c r="A3417">
        <v>3416</v>
      </c>
      <c r="D3417">
        <v>215.10535300000001</v>
      </c>
      <c r="E3417">
        <v>7.4303030000000003</v>
      </c>
    </row>
    <row r="3418" spans="1:9" x14ac:dyDescent="0.25">
      <c r="A3418">
        <v>3417</v>
      </c>
      <c r="D3418">
        <v>215.084293</v>
      </c>
      <c r="E3418">
        <v>7.4096460000000004</v>
      </c>
    </row>
    <row r="3419" spans="1:9" x14ac:dyDescent="0.25">
      <c r="A3419">
        <v>3418</v>
      </c>
      <c r="D3419">
        <v>215.098434</v>
      </c>
      <c r="E3419">
        <v>7.4317169999999999</v>
      </c>
    </row>
    <row r="3420" spans="1:9" x14ac:dyDescent="0.25">
      <c r="A3420">
        <v>3419</v>
      </c>
      <c r="B3420">
        <v>209.88468799999998</v>
      </c>
      <c r="C3420">
        <v>5.7105610000000002</v>
      </c>
      <c r="D3420">
        <v>215.08308099999999</v>
      </c>
      <c r="E3420">
        <v>7.4224740000000002</v>
      </c>
    </row>
    <row r="3421" spans="1:9" x14ac:dyDescent="0.25">
      <c r="A3421">
        <v>3420</v>
      </c>
      <c r="B3421">
        <v>209.82769999999999</v>
      </c>
      <c r="C3421">
        <v>5.6192349999999998</v>
      </c>
      <c r="D3421">
        <v>215.10656599999999</v>
      </c>
      <c r="E3421">
        <v>7.4170199999999999</v>
      </c>
    </row>
    <row r="3422" spans="1:9" x14ac:dyDescent="0.25">
      <c r="A3422">
        <v>3421</v>
      </c>
      <c r="B3422">
        <v>209.86116999999999</v>
      </c>
      <c r="C3422">
        <v>5.6715309999999999</v>
      </c>
      <c r="D3422">
        <v>215.09691899999999</v>
      </c>
      <c r="E3422">
        <v>7.4114639999999996</v>
      </c>
    </row>
    <row r="3423" spans="1:9" x14ac:dyDescent="0.25">
      <c r="A3423">
        <v>3422</v>
      </c>
      <c r="B3423">
        <v>209.860502</v>
      </c>
      <c r="C3423">
        <v>5.647653</v>
      </c>
      <c r="D3423">
        <v>215.05707000000001</v>
      </c>
      <c r="E3423">
        <v>7.4034849999999999</v>
      </c>
    </row>
    <row r="3424" spans="1:9" x14ac:dyDescent="0.25">
      <c r="A3424">
        <v>3423</v>
      </c>
      <c r="B3424">
        <v>209.874438</v>
      </c>
      <c r="C3424">
        <v>5.618112</v>
      </c>
    </row>
    <row r="3425" spans="1:9" x14ac:dyDescent="0.25">
      <c r="A3425">
        <v>3424</v>
      </c>
      <c r="B3425">
        <v>209.826987</v>
      </c>
      <c r="C3425">
        <v>5.649133</v>
      </c>
    </row>
    <row r="3426" spans="1:9" x14ac:dyDescent="0.25">
      <c r="A3426">
        <v>3425</v>
      </c>
      <c r="B3426">
        <v>209.87943899999999</v>
      </c>
      <c r="C3426">
        <v>5.7246940000000004</v>
      </c>
    </row>
    <row r="3427" spans="1:9" x14ac:dyDescent="0.25">
      <c r="A3427">
        <v>3426</v>
      </c>
      <c r="B3427">
        <v>209.88468799999998</v>
      </c>
      <c r="C3427">
        <v>5.7105610000000002</v>
      </c>
    </row>
    <row r="3428" spans="1:9" x14ac:dyDescent="0.25">
      <c r="A3428">
        <v>3427</v>
      </c>
      <c r="F3428">
        <v>210.21116899999998</v>
      </c>
      <c r="G3428">
        <v>5.2003570000000003</v>
      </c>
      <c r="H3428">
        <v>210.29642699999999</v>
      </c>
      <c r="I3428">
        <v>8.8616320000000002</v>
      </c>
    </row>
    <row r="3429" spans="1:9" x14ac:dyDescent="0.25">
      <c r="A3429">
        <v>3428</v>
      </c>
      <c r="F3429">
        <v>210.230097</v>
      </c>
      <c r="G3429">
        <v>5.1917859999999996</v>
      </c>
      <c r="H3429">
        <v>210.33320799999998</v>
      </c>
      <c r="I3429">
        <v>8.8506129999999992</v>
      </c>
    </row>
    <row r="3430" spans="1:9" x14ac:dyDescent="0.25">
      <c r="A3430">
        <v>3429</v>
      </c>
      <c r="F3430">
        <v>210.174486</v>
      </c>
      <c r="G3430">
        <v>5.173521</v>
      </c>
      <c r="H3430">
        <v>210.43234100000001</v>
      </c>
      <c r="I3430">
        <v>8.8369890000000009</v>
      </c>
    </row>
    <row r="3431" spans="1:9" x14ac:dyDescent="0.25">
      <c r="A3431">
        <v>3430</v>
      </c>
      <c r="F3431">
        <v>210.20779999999999</v>
      </c>
      <c r="G3431">
        <v>5.1896430000000002</v>
      </c>
      <c r="H3431">
        <v>210.455355</v>
      </c>
      <c r="I3431">
        <v>8.8547449999999994</v>
      </c>
    </row>
    <row r="3432" spans="1:9" x14ac:dyDescent="0.25">
      <c r="A3432">
        <v>3431</v>
      </c>
      <c r="F3432">
        <v>210.236582</v>
      </c>
      <c r="G3432">
        <v>5.1860710000000001</v>
      </c>
      <c r="H3432">
        <v>210.417395</v>
      </c>
      <c r="I3432">
        <v>8.8911730000000002</v>
      </c>
    </row>
    <row r="3433" spans="1:9" x14ac:dyDescent="0.25">
      <c r="A3433">
        <v>3432</v>
      </c>
      <c r="F3433">
        <v>210.26346799999999</v>
      </c>
      <c r="G3433">
        <v>5.1832649999999996</v>
      </c>
      <c r="H3433">
        <v>210.43852099999998</v>
      </c>
      <c r="I3433">
        <v>8.8918879999999998</v>
      </c>
    </row>
    <row r="3434" spans="1:9" x14ac:dyDescent="0.25">
      <c r="A3434">
        <v>3433</v>
      </c>
      <c r="F3434">
        <v>210.18111999999999</v>
      </c>
      <c r="G3434">
        <v>5.1279589999999997</v>
      </c>
      <c r="H3434">
        <v>210.29642699999999</v>
      </c>
      <c r="I3434">
        <v>8.8616320000000002</v>
      </c>
    </row>
    <row r="3435" spans="1:9" x14ac:dyDescent="0.25">
      <c r="A3435">
        <v>3434</v>
      </c>
      <c r="F3435">
        <v>210.21116899999998</v>
      </c>
      <c r="G3435">
        <v>5.2003570000000003</v>
      </c>
    </row>
    <row r="3436" spans="1:9" x14ac:dyDescent="0.25">
      <c r="A3436">
        <v>3435</v>
      </c>
      <c r="D3436">
        <v>192.157343</v>
      </c>
      <c r="E3436">
        <v>8.4719899999999999</v>
      </c>
    </row>
    <row r="3437" spans="1:9" x14ac:dyDescent="0.25">
      <c r="A3437">
        <v>3436</v>
      </c>
      <c r="D3437">
        <v>192.12601699999999</v>
      </c>
      <c r="E3437">
        <v>8.4331630000000004</v>
      </c>
    </row>
    <row r="3438" spans="1:9" x14ac:dyDescent="0.25">
      <c r="A3438">
        <v>3437</v>
      </c>
      <c r="D3438">
        <v>192.148516</v>
      </c>
      <c r="E3438">
        <v>8.4389800000000008</v>
      </c>
    </row>
    <row r="3439" spans="1:9" x14ac:dyDescent="0.25">
      <c r="A3439">
        <v>3438</v>
      </c>
      <c r="D3439">
        <v>192.14259899999999</v>
      </c>
      <c r="E3439">
        <v>8.4521929999999994</v>
      </c>
    </row>
    <row r="3440" spans="1:9" x14ac:dyDescent="0.25">
      <c r="A3440">
        <v>3439</v>
      </c>
      <c r="D3440">
        <v>192.14612</v>
      </c>
      <c r="E3440">
        <v>8.4356120000000008</v>
      </c>
    </row>
    <row r="3441" spans="1:9" x14ac:dyDescent="0.25">
      <c r="A3441">
        <v>3440</v>
      </c>
      <c r="D3441">
        <v>192.17091599999998</v>
      </c>
      <c r="E3441">
        <v>8.4453569999999996</v>
      </c>
    </row>
    <row r="3442" spans="1:9" x14ac:dyDescent="0.25">
      <c r="A3442">
        <v>3441</v>
      </c>
      <c r="B3442">
        <v>186.50831399999998</v>
      </c>
      <c r="C3442">
        <v>6.5061739999999997</v>
      </c>
      <c r="D3442">
        <v>192.15305899999998</v>
      </c>
      <c r="E3442">
        <v>8.4488780000000006</v>
      </c>
    </row>
    <row r="3443" spans="1:9" x14ac:dyDescent="0.25">
      <c r="A3443">
        <v>3442</v>
      </c>
      <c r="B3443">
        <v>186.54561100000001</v>
      </c>
      <c r="C3443">
        <v>6.4769389999999998</v>
      </c>
      <c r="D3443">
        <v>192.16917999999998</v>
      </c>
      <c r="E3443">
        <v>8.4609699999999997</v>
      </c>
    </row>
    <row r="3444" spans="1:9" x14ac:dyDescent="0.25">
      <c r="A3444">
        <v>3443</v>
      </c>
      <c r="B3444">
        <v>186.59336300000001</v>
      </c>
      <c r="C3444">
        <v>6.4880610000000001</v>
      </c>
      <c r="D3444">
        <v>192.157343</v>
      </c>
      <c r="E3444">
        <v>8.4719899999999999</v>
      </c>
    </row>
    <row r="3445" spans="1:9" x14ac:dyDescent="0.25">
      <c r="A3445">
        <v>3444</v>
      </c>
      <c r="B3445">
        <v>186.514948</v>
      </c>
      <c r="C3445">
        <v>6.5340299999999996</v>
      </c>
    </row>
    <row r="3446" spans="1:9" x14ac:dyDescent="0.25">
      <c r="A3446">
        <v>3445</v>
      </c>
      <c r="B3446">
        <v>186.49137300000001</v>
      </c>
      <c r="C3446">
        <v>6.4972450000000004</v>
      </c>
    </row>
    <row r="3447" spans="1:9" x14ac:dyDescent="0.25">
      <c r="A3447">
        <v>3446</v>
      </c>
      <c r="B3447">
        <v>186.53014999999999</v>
      </c>
      <c r="C3447">
        <v>6.491479</v>
      </c>
    </row>
    <row r="3448" spans="1:9" x14ac:dyDescent="0.25">
      <c r="A3448">
        <v>3447</v>
      </c>
      <c r="B3448">
        <v>186.56448599999999</v>
      </c>
      <c r="C3448">
        <v>6.5144900000000003</v>
      </c>
    </row>
    <row r="3449" spans="1:9" x14ac:dyDescent="0.25">
      <c r="A3449">
        <v>3448</v>
      </c>
      <c r="B3449">
        <v>186.50831399999998</v>
      </c>
      <c r="C3449">
        <v>6.5061739999999997</v>
      </c>
      <c r="F3449">
        <v>185.772448</v>
      </c>
      <c r="G3449">
        <v>5.5003060000000001</v>
      </c>
    </row>
    <row r="3450" spans="1:9" x14ac:dyDescent="0.25">
      <c r="A3450">
        <v>3449</v>
      </c>
      <c r="F3450">
        <v>185.82984399999998</v>
      </c>
      <c r="G3450">
        <v>5.4755609999999999</v>
      </c>
      <c r="H3450">
        <v>186.34382499999998</v>
      </c>
      <c r="I3450">
        <v>9.3696429999999999</v>
      </c>
    </row>
    <row r="3451" spans="1:9" x14ac:dyDescent="0.25">
      <c r="A3451">
        <v>3450</v>
      </c>
      <c r="F3451">
        <v>185.81724399999999</v>
      </c>
      <c r="G3451">
        <v>5.4558669999999996</v>
      </c>
      <c r="H3451">
        <v>186.302393</v>
      </c>
      <c r="I3451">
        <v>9.3910710000000002</v>
      </c>
    </row>
    <row r="3452" spans="1:9" x14ac:dyDescent="0.25">
      <c r="A3452">
        <v>3451</v>
      </c>
      <c r="F3452">
        <v>185.785303</v>
      </c>
      <c r="G3452">
        <v>5.4651529999999999</v>
      </c>
      <c r="H3452">
        <v>186.30509799999999</v>
      </c>
      <c r="I3452">
        <v>9.4131119999999999</v>
      </c>
    </row>
    <row r="3453" spans="1:9" x14ac:dyDescent="0.25">
      <c r="A3453">
        <v>3452</v>
      </c>
      <c r="F3453">
        <v>185.734385</v>
      </c>
      <c r="G3453">
        <v>5.4638270000000002</v>
      </c>
      <c r="H3453">
        <v>186.31249800000001</v>
      </c>
      <c r="I3453">
        <v>9.4431119999999993</v>
      </c>
    </row>
    <row r="3454" spans="1:9" x14ac:dyDescent="0.25">
      <c r="A3454">
        <v>3453</v>
      </c>
      <c r="F3454">
        <v>185.74678299999999</v>
      </c>
      <c r="G3454">
        <v>5.4604590000000002</v>
      </c>
      <c r="H3454">
        <v>186.364485</v>
      </c>
      <c r="I3454">
        <v>9.4395410000000002</v>
      </c>
    </row>
    <row r="3455" spans="1:9" x14ac:dyDescent="0.25">
      <c r="A3455">
        <v>3454</v>
      </c>
      <c r="F3455">
        <v>185.766527</v>
      </c>
      <c r="G3455">
        <v>5.4278570000000004</v>
      </c>
      <c r="H3455">
        <v>186.36795599999999</v>
      </c>
      <c r="I3455">
        <v>9.4423480000000009</v>
      </c>
    </row>
    <row r="3456" spans="1:9" x14ac:dyDescent="0.25">
      <c r="A3456">
        <v>3455</v>
      </c>
      <c r="F3456">
        <v>185.81214</v>
      </c>
      <c r="G3456">
        <v>5.4082650000000001</v>
      </c>
      <c r="H3456">
        <v>186.32923</v>
      </c>
      <c r="I3456">
        <v>9.4489289999999997</v>
      </c>
    </row>
    <row r="3457" spans="1:9" x14ac:dyDescent="0.25">
      <c r="A3457">
        <v>3456</v>
      </c>
      <c r="F3457">
        <v>185.772448</v>
      </c>
      <c r="G3457">
        <v>5.5003060000000001</v>
      </c>
      <c r="H3457">
        <v>186.34382499999998</v>
      </c>
      <c r="I3457">
        <v>9.3696429999999999</v>
      </c>
    </row>
    <row r="3458" spans="1:9" x14ac:dyDescent="0.25">
      <c r="A3458">
        <v>3457</v>
      </c>
      <c r="D3458">
        <v>168.16846699999999</v>
      </c>
      <c r="E3458">
        <v>8.3637750000000004</v>
      </c>
    </row>
    <row r="3459" spans="1:9" x14ac:dyDescent="0.25">
      <c r="A3459">
        <v>3458</v>
      </c>
      <c r="D3459">
        <v>168.13290599999999</v>
      </c>
      <c r="E3459">
        <v>8.3712239999999998</v>
      </c>
    </row>
    <row r="3460" spans="1:9" x14ac:dyDescent="0.25">
      <c r="A3460">
        <v>3459</v>
      </c>
      <c r="D3460">
        <v>168.20505</v>
      </c>
      <c r="E3460">
        <v>8.4092859999999998</v>
      </c>
    </row>
    <row r="3461" spans="1:9" x14ac:dyDescent="0.25">
      <c r="A3461">
        <v>3460</v>
      </c>
      <c r="D3461">
        <v>168.179283</v>
      </c>
      <c r="E3461">
        <v>8.3899489999999997</v>
      </c>
    </row>
    <row r="3462" spans="1:9" x14ac:dyDescent="0.25">
      <c r="A3462">
        <v>3461</v>
      </c>
      <c r="D3462">
        <v>168.20331199999998</v>
      </c>
      <c r="E3462">
        <v>8.3736230000000003</v>
      </c>
    </row>
    <row r="3463" spans="1:9" x14ac:dyDescent="0.25">
      <c r="A3463">
        <v>3462</v>
      </c>
      <c r="B3463">
        <v>163.76397599999999</v>
      </c>
      <c r="C3463">
        <v>6.4989290000000004</v>
      </c>
      <c r="D3463">
        <v>168.18596700000001</v>
      </c>
      <c r="E3463">
        <v>8.4025510000000008</v>
      </c>
    </row>
    <row r="3464" spans="1:9" x14ac:dyDescent="0.25">
      <c r="A3464">
        <v>3463</v>
      </c>
      <c r="B3464">
        <v>163.792855</v>
      </c>
      <c r="C3464">
        <v>6.524184</v>
      </c>
      <c r="D3464">
        <v>168.147955</v>
      </c>
      <c r="E3464">
        <v>8.3876019999999993</v>
      </c>
    </row>
    <row r="3465" spans="1:9" x14ac:dyDescent="0.25">
      <c r="A3465">
        <v>3464</v>
      </c>
      <c r="B3465">
        <v>163.74300699999998</v>
      </c>
      <c r="C3465">
        <v>6.5280610000000001</v>
      </c>
      <c r="D3465">
        <v>168.07219099999998</v>
      </c>
      <c r="E3465">
        <v>8.4097439999999999</v>
      </c>
    </row>
    <row r="3466" spans="1:9" x14ac:dyDescent="0.25">
      <c r="A3466">
        <v>3465</v>
      </c>
      <c r="B3466">
        <v>163.76009999999999</v>
      </c>
      <c r="C3466">
        <v>6.5422960000000003</v>
      </c>
      <c r="D3466">
        <v>168.16846699999999</v>
      </c>
      <c r="E3466">
        <v>8.3637750000000004</v>
      </c>
    </row>
    <row r="3467" spans="1:9" x14ac:dyDescent="0.25">
      <c r="A3467">
        <v>3466</v>
      </c>
      <c r="B3467">
        <v>163.74673100000001</v>
      </c>
      <c r="C3467">
        <v>6.5054590000000001</v>
      </c>
    </row>
    <row r="3468" spans="1:9" x14ac:dyDescent="0.25">
      <c r="A3468">
        <v>3467</v>
      </c>
      <c r="B3468">
        <v>163.755762</v>
      </c>
      <c r="C3468">
        <v>6.5544390000000003</v>
      </c>
    </row>
    <row r="3469" spans="1:9" x14ac:dyDescent="0.25">
      <c r="A3469">
        <v>3468</v>
      </c>
      <c r="B3469">
        <v>163.82530299999999</v>
      </c>
      <c r="C3469">
        <v>6.5256629999999998</v>
      </c>
    </row>
    <row r="3470" spans="1:9" x14ac:dyDescent="0.25">
      <c r="A3470">
        <v>3469</v>
      </c>
      <c r="B3470">
        <v>163.792855</v>
      </c>
      <c r="C3470">
        <v>6.524184</v>
      </c>
    </row>
    <row r="3471" spans="1:9" x14ac:dyDescent="0.25">
      <c r="A3471">
        <v>3470</v>
      </c>
      <c r="B3471">
        <v>163.792855</v>
      </c>
      <c r="C3471">
        <v>6.524184</v>
      </c>
    </row>
    <row r="3472" spans="1:9" x14ac:dyDescent="0.25">
      <c r="A3472">
        <v>3471</v>
      </c>
      <c r="F3472">
        <v>162.90872099999999</v>
      </c>
      <c r="G3472">
        <v>5.8563780000000003</v>
      </c>
      <c r="H3472">
        <v>163.510761</v>
      </c>
      <c r="I3472">
        <v>9.453163</v>
      </c>
    </row>
    <row r="3473" spans="1:9" x14ac:dyDescent="0.25">
      <c r="A3473">
        <v>3472</v>
      </c>
      <c r="F3473">
        <v>162.88790499999999</v>
      </c>
      <c r="G3473">
        <v>5.8224489999999998</v>
      </c>
      <c r="H3473">
        <v>163.450762</v>
      </c>
      <c r="I3473">
        <v>9.4335199999999997</v>
      </c>
    </row>
    <row r="3474" spans="1:9" x14ac:dyDescent="0.25">
      <c r="A3474">
        <v>3473</v>
      </c>
      <c r="F3474">
        <v>162.91668199999998</v>
      </c>
      <c r="G3474">
        <v>5.8059690000000002</v>
      </c>
      <c r="H3474">
        <v>163.45234399999998</v>
      </c>
      <c r="I3474">
        <v>9.4456620000000004</v>
      </c>
    </row>
    <row r="3475" spans="1:9" x14ac:dyDescent="0.25">
      <c r="A3475">
        <v>3474</v>
      </c>
      <c r="F3475">
        <v>162.88846599999999</v>
      </c>
      <c r="G3475">
        <v>5.791582</v>
      </c>
      <c r="H3475">
        <v>163.48632499999999</v>
      </c>
      <c r="I3475">
        <v>9.4417860000000005</v>
      </c>
    </row>
    <row r="3476" spans="1:9" x14ac:dyDescent="0.25">
      <c r="A3476">
        <v>3475</v>
      </c>
      <c r="F3476">
        <v>162.858261</v>
      </c>
      <c r="G3476">
        <v>5.7706629999999999</v>
      </c>
      <c r="H3476">
        <v>163.47117</v>
      </c>
      <c r="I3476">
        <v>9.4171429999999994</v>
      </c>
    </row>
    <row r="3477" spans="1:9" x14ac:dyDescent="0.25">
      <c r="A3477">
        <v>3476</v>
      </c>
      <c r="F3477">
        <v>162.84785499999998</v>
      </c>
      <c r="G3477">
        <v>5.7363770000000001</v>
      </c>
      <c r="H3477">
        <v>163.477497</v>
      </c>
      <c r="I3477">
        <v>9.4517860000000002</v>
      </c>
    </row>
    <row r="3478" spans="1:9" x14ac:dyDescent="0.25">
      <c r="A3478">
        <v>3477</v>
      </c>
      <c r="F3478">
        <v>162.80203699999998</v>
      </c>
      <c r="G3478">
        <v>5.7333670000000003</v>
      </c>
      <c r="H3478">
        <v>163.453926</v>
      </c>
      <c r="I3478">
        <v>9.510408</v>
      </c>
    </row>
    <row r="3479" spans="1:9" x14ac:dyDescent="0.25">
      <c r="A3479">
        <v>3478</v>
      </c>
      <c r="F3479">
        <v>162.90872099999999</v>
      </c>
      <c r="G3479">
        <v>5.8563780000000003</v>
      </c>
      <c r="H3479">
        <v>163.510761</v>
      </c>
      <c r="I3479">
        <v>9.453163</v>
      </c>
    </row>
    <row r="3480" spans="1:9" x14ac:dyDescent="0.25">
      <c r="A3480">
        <v>3479</v>
      </c>
      <c r="F3480">
        <v>162.91474299999999</v>
      </c>
      <c r="G3480">
        <v>5.8956119999999999</v>
      </c>
    </row>
    <row r="3481" spans="1:9" x14ac:dyDescent="0.25">
      <c r="A3481">
        <v>3480</v>
      </c>
    </row>
    <row r="3482" spans="1:9" x14ac:dyDescent="0.25">
      <c r="A3482">
        <v>3481</v>
      </c>
      <c r="D3482">
        <v>136.563771</v>
      </c>
      <c r="E3482">
        <v>6.7062239999999997</v>
      </c>
    </row>
    <row r="3483" spans="1:9" x14ac:dyDescent="0.25">
      <c r="A3483">
        <v>3482</v>
      </c>
      <c r="D3483">
        <v>136.563771</v>
      </c>
      <c r="E3483">
        <v>6.7062239999999997</v>
      </c>
    </row>
    <row r="3484" spans="1:9" x14ac:dyDescent="0.25">
      <c r="A3484">
        <v>3483</v>
      </c>
      <c r="D3484">
        <v>136.563771</v>
      </c>
      <c r="E3484">
        <v>6.7062239999999997</v>
      </c>
    </row>
    <row r="3485" spans="1:9" x14ac:dyDescent="0.25">
      <c r="A3485">
        <v>3484</v>
      </c>
      <c r="D3485">
        <v>136.563771</v>
      </c>
      <c r="E3485">
        <v>6.7062239999999997</v>
      </c>
    </row>
    <row r="3486" spans="1:9" x14ac:dyDescent="0.25">
      <c r="A3486">
        <v>3485</v>
      </c>
      <c r="B3486">
        <v>133.020509</v>
      </c>
      <c r="C3486">
        <v>5.0614800000000004</v>
      </c>
      <c r="D3486">
        <v>136.563771</v>
      </c>
      <c r="E3486">
        <v>6.7062239999999997</v>
      </c>
    </row>
    <row r="3487" spans="1:9" x14ac:dyDescent="0.25">
      <c r="A3487">
        <v>3486</v>
      </c>
      <c r="B3487">
        <v>132.98898</v>
      </c>
      <c r="C3487">
        <v>5.0712760000000001</v>
      </c>
      <c r="D3487">
        <v>136.563771</v>
      </c>
      <c r="E3487">
        <v>6.7062239999999997</v>
      </c>
    </row>
    <row r="3488" spans="1:9" x14ac:dyDescent="0.25">
      <c r="A3488">
        <v>3487</v>
      </c>
      <c r="B3488">
        <v>133.01030500000002</v>
      </c>
      <c r="C3488">
        <v>5.064184</v>
      </c>
      <c r="D3488">
        <v>136.563771</v>
      </c>
      <c r="E3488">
        <v>6.7062239999999997</v>
      </c>
    </row>
    <row r="3489" spans="1:9" x14ac:dyDescent="0.25">
      <c r="A3489">
        <v>3488</v>
      </c>
      <c r="B3489">
        <v>132.94592</v>
      </c>
      <c r="C3489">
        <v>5.0367860000000002</v>
      </c>
      <c r="D3489">
        <v>136.563771</v>
      </c>
      <c r="E3489">
        <v>6.7062239999999997</v>
      </c>
    </row>
    <row r="3490" spans="1:9" x14ac:dyDescent="0.25">
      <c r="A3490">
        <v>3489</v>
      </c>
      <c r="B3490">
        <v>132.94367300000002</v>
      </c>
      <c r="C3490">
        <v>5.0211220000000001</v>
      </c>
    </row>
    <row r="3491" spans="1:9" x14ac:dyDescent="0.25">
      <c r="A3491">
        <v>3490</v>
      </c>
      <c r="B3491">
        <v>133.042958</v>
      </c>
      <c r="C3491">
        <v>5.0011729999999996</v>
      </c>
    </row>
    <row r="3492" spans="1:9" x14ac:dyDescent="0.25">
      <c r="A3492">
        <v>3491</v>
      </c>
      <c r="B3492">
        <v>133.020509</v>
      </c>
      <c r="C3492">
        <v>5.0614800000000004</v>
      </c>
    </row>
    <row r="3493" spans="1:9" x14ac:dyDescent="0.25">
      <c r="A3493">
        <v>3492</v>
      </c>
    </row>
    <row r="3494" spans="1:9" x14ac:dyDescent="0.25">
      <c r="A3494">
        <v>3493</v>
      </c>
      <c r="F3494">
        <v>132.44836500000002</v>
      </c>
      <c r="G3494">
        <v>4.4493879999999999</v>
      </c>
      <c r="H3494">
        <v>132.31199000000001</v>
      </c>
      <c r="I3494">
        <v>7.949541</v>
      </c>
    </row>
    <row r="3495" spans="1:9" x14ac:dyDescent="0.25">
      <c r="A3495">
        <v>3494</v>
      </c>
      <c r="F3495">
        <v>132.44836500000002</v>
      </c>
      <c r="G3495">
        <v>4.4493879999999999</v>
      </c>
      <c r="H3495">
        <v>132.31673499999999</v>
      </c>
      <c r="I3495">
        <v>7.9647449999999997</v>
      </c>
    </row>
    <row r="3496" spans="1:9" x14ac:dyDescent="0.25">
      <c r="A3496">
        <v>3495</v>
      </c>
      <c r="F3496">
        <v>132.44836500000002</v>
      </c>
      <c r="G3496">
        <v>4.4493879999999999</v>
      </c>
      <c r="H3496">
        <v>132.396016</v>
      </c>
      <c r="I3496">
        <v>7.9977039999999997</v>
      </c>
    </row>
    <row r="3497" spans="1:9" x14ac:dyDescent="0.25">
      <c r="A3497">
        <v>3496</v>
      </c>
      <c r="F3497">
        <v>132.44836500000002</v>
      </c>
      <c r="G3497">
        <v>4.4493879999999999</v>
      </c>
      <c r="H3497">
        <v>132.49244800000002</v>
      </c>
      <c r="I3497">
        <v>8.0254089999999998</v>
      </c>
    </row>
    <row r="3498" spans="1:9" x14ac:dyDescent="0.25">
      <c r="A3498">
        <v>3497</v>
      </c>
      <c r="F3498">
        <v>132.44836500000002</v>
      </c>
      <c r="G3498">
        <v>4.4493879999999999</v>
      </c>
      <c r="H3498">
        <v>132.540921</v>
      </c>
      <c r="I3498">
        <v>8.0521940000000001</v>
      </c>
    </row>
    <row r="3499" spans="1:9" x14ac:dyDescent="0.25">
      <c r="A3499">
        <v>3498</v>
      </c>
      <c r="F3499">
        <v>132.44836500000002</v>
      </c>
      <c r="G3499">
        <v>4.4493879999999999</v>
      </c>
      <c r="H3499">
        <v>132.49974600000002</v>
      </c>
      <c r="I3499">
        <v>8.0314800000000002</v>
      </c>
    </row>
    <row r="3500" spans="1:9" x14ac:dyDescent="0.25">
      <c r="A3500">
        <v>3499</v>
      </c>
      <c r="F3500">
        <v>132.44836500000002</v>
      </c>
      <c r="G3500">
        <v>4.4493879999999999</v>
      </c>
      <c r="H3500">
        <v>132.31199000000001</v>
      </c>
      <c r="I3500">
        <v>7.949541</v>
      </c>
    </row>
    <row r="3501" spans="1:9" x14ac:dyDescent="0.25">
      <c r="A3501">
        <v>3500</v>
      </c>
    </row>
    <row r="3502" spans="1:9" x14ac:dyDescent="0.25">
      <c r="A3502">
        <v>3501</v>
      </c>
    </row>
    <row r="3503" spans="1:9" x14ac:dyDescent="0.25">
      <c r="A3503">
        <v>3502</v>
      </c>
    </row>
    <row r="3504" spans="1:9" x14ac:dyDescent="0.25">
      <c r="A3504">
        <v>3503</v>
      </c>
    </row>
    <row r="3505" spans="1:9" x14ac:dyDescent="0.25">
      <c r="A3505">
        <v>3504</v>
      </c>
      <c r="D3505">
        <v>110.29944</v>
      </c>
      <c r="E3505">
        <v>7.2409179999999997</v>
      </c>
    </row>
    <row r="3506" spans="1:9" x14ac:dyDescent="0.25">
      <c r="A3506">
        <v>3505</v>
      </c>
      <c r="D3506">
        <v>110.323621</v>
      </c>
      <c r="E3506">
        <v>7.225714</v>
      </c>
    </row>
    <row r="3507" spans="1:9" x14ac:dyDescent="0.25">
      <c r="A3507">
        <v>3506</v>
      </c>
      <c r="D3507">
        <v>110.29433900000001</v>
      </c>
      <c r="E3507">
        <v>7.2508670000000004</v>
      </c>
    </row>
    <row r="3508" spans="1:9" x14ac:dyDescent="0.25">
      <c r="A3508">
        <v>3507</v>
      </c>
      <c r="D3508">
        <v>110.23985000000002</v>
      </c>
      <c r="E3508">
        <v>7.2763260000000001</v>
      </c>
    </row>
    <row r="3509" spans="1:9" x14ac:dyDescent="0.25">
      <c r="A3509">
        <v>3508</v>
      </c>
      <c r="D3509">
        <v>110.24591900000001</v>
      </c>
      <c r="E3509">
        <v>7.258724</v>
      </c>
    </row>
    <row r="3510" spans="1:9" x14ac:dyDescent="0.25">
      <c r="A3510">
        <v>3509</v>
      </c>
      <c r="B3510">
        <v>104.97719700000002</v>
      </c>
      <c r="C3510">
        <v>5.6160709999999998</v>
      </c>
      <c r="D3510">
        <v>110.25923300000001</v>
      </c>
      <c r="E3510">
        <v>7.2748470000000003</v>
      </c>
    </row>
    <row r="3511" spans="1:9" x14ac:dyDescent="0.25">
      <c r="A3511">
        <v>3510</v>
      </c>
      <c r="B3511">
        <v>104.94439</v>
      </c>
      <c r="C3511">
        <v>5.6253060000000001</v>
      </c>
      <c r="D3511">
        <v>110.26403200000001</v>
      </c>
      <c r="E3511">
        <v>7.2603059999999999</v>
      </c>
    </row>
    <row r="3512" spans="1:9" x14ac:dyDescent="0.25">
      <c r="A3512">
        <v>3511</v>
      </c>
      <c r="B3512">
        <v>104.89576400000001</v>
      </c>
      <c r="C3512">
        <v>5.6344900000000004</v>
      </c>
      <c r="D3512">
        <v>110.29944</v>
      </c>
      <c r="E3512">
        <v>7.2409179999999997</v>
      </c>
    </row>
    <row r="3513" spans="1:9" x14ac:dyDescent="0.25">
      <c r="A3513">
        <v>3512</v>
      </c>
      <c r="B3513">
        <v>104.867501</v>
      </c>
      <c r="C3513">
        <v>5.6442350000000001</v>
      </c>
    </row>
    <row r="3514" spans="1:9" x14ac:dyDescent="0.25">
      <c r="A3514">
        <v>3513</v>
      </c>
      <c r="B3514">
        <v>104.876329</v>
      </c>
      <c r="C3514">
        <v>5.6372960000000001</v>
      </c>
    </row>
    <row r="3515" spans="1:9" x14ac:dyDescent="0.25">
      <c r="A3515">
        <v>3514</v>
      </c>
      <c r="B3515">
        <v>104.97719700000002</v>
      </c>
      <c r="C3515">
        <v>5.6160709999999998</v>
      </c>
    </row>
    <row r="3516" spans="1:9" x14ac:dyDescent="0.25">
      <c r="A3516">
        <v>3515</v>
      </c>
      <c r="B3516">
        <v>104.97719700000002</v>
      </c>
      <c r="C3516">
        <v>5.6160709999999998</v>
      </c>
      <c r="F3516">
        <v>104.06249700000001</v>
      </c>
      <c r="G3516">
        <v>4.7235709999999997</v>
      </c>
      <c r="H3516">
        <v>104.87673700000001</v>
      </c>
      <c r="I3516">
        <v>8.7962749999999996</v>
      </c>
    </row>
    <row r="3517" spans="1:9" x14ac:dyDescent="0.25">
      <c r="A3517">
        <v>3516</v>
      </c>
      <c r="F3517">
        <v>104.089032</v>
      </c>
      <c r="G3517">
        <v>4.7365300000000001</v>
      </c>
      <c r="H3517">
        <v>104.84061200000001</v>
      </c>
      <c r="I3517">
        <v>8.8589789999999997</v>
      </c>
    </row>
    <row r="3518" spans="1:9" x14ac:dyDescent="0.25">
      <c r="A3518">
        <v>3517</v>
      </c>
      <c r="F3518">
        <v>104.09877500000002</v>
      </c>
      <c r="G3518">
        <v>4.682245</v>
      </c>
      <c r="H3518">
        <v>104.85821300000001</v>
      </c>
      <c r="I3518">
        <v>8.9243369999999995</v>
      </c>
    </row>
    <row r="3519" spans="1:9" x14ac:dyDescent="0.25">
      <c r="A3519">
        <v>3518</v>
      </c>
      <c r="F3519">
        <v>104.10571400000001</v>
      </c>
      <c r="G3519">
        <v>4.6886219999999996</v>
      </c>
      <c r="H3519">
        <v>104.85780400000002</v>
      </c>
      <c r="I3519">
        <v>8.9598469999999999</v>
      </c>
    </row>
    <row r="3520" spans="1:9" x14ac:dyDescent="0.25">
      <c r="A3520">
        <v>3519</v>
      </c>
      <c r="F3520">
        <v>104.074285</v>
      </c>
      <c r="G3520">
        <v>4.6238270000000004</v>
      </c>
      <c r="H3520">
        <v>104.87270500000001</v>
      </c>
      <c r="I3520">
        <v>8.9904589999999995</v>
      </c>
    </row>
    <row r="3521" spans="1:9" x14ac:dyDescent="0.25">
      <c r="A3521">
        <v>3520</v>
      </c>
      <c r="F3521">
        <v>104.09066100000001</v>
      </c>
      <c r="G3521">
        <v>4.6103059999999996</v>
      </c>
      <c r="H3521">
        <v>104.93005100000001</v>
      </c>
      <c r="I3521">
        <v>8.9617349999999991</v>
      </c>
    </row>
    <row r="3522" spans="1:9" x14ac:dyDescent="0.25">
      <c r="A3522">
        <v>3521</v>
      </c>
      <c r="F3522">
        <v>104.09372400000001</v>
      </c>
      <c r="G3522">
        <v>4.5776529999999998</v>
      </c>
      <c r="H3522">
        <v>104.916989</v>
      </c>
      <c r="I3522">
        <v>8.9124490000000005</v>
      </c>
    </row>
    <row r="3523" spans="1:9" x14ac:dyDescent="0.25">
      <c r="A3523">
        <v>3522</v>
      </c>
      <c r="F3523">
        <v>104.089032</v>
      </c>
      <c r="G3523">
        <v>4.7365300000000001</v>
      </c>
      <c r="H3523">
        <v>104.87673700000001</v>
      </c>
      <c r="I3523">
        <v>8.7962749999999996</v>
      </c>
    </row>
    <row r="3524" spans="1:9" x14ac:dyDescent="0.25">
      <c r="A3524">
        <v>3523</v>
      </c>
      <c r="F3524">
        <v>104.06249700000001</v>
      </c>
      <c r="G3524">
        <v>4.7235709999999997</v>
      </c>
      <c r="H3524">
        <v>104.87673700000001</v>
      </c>
      <c r="I3524">
        <v>8.7389290000000006</v>
      </c>
    </row>
    <row r="3525" spans="1:9" x14ac:dyDescent="0.25">
      <c r="A3525">
        <v>3524</v>
      </c>
      <c r="D3525">
        <v>85.041887000000003</v>
      </c>
      <c r="E3525">
        <v>7.9362240000000002</v>
      </c>
    </row>
    <row r="3526" spans="1:9" x14ac:dyDescent="0.25">
      <c r="A3526">
        <v>3525</v>
      </c>
      <c r="D3526">
        <v>84.950715000000002</v>
      </c>
      <c r="E3526">
        <v>7.8951529999999996</v>
      </c>
    </row>
    <row r="3527" spans="1:9" x14ac:dyDescent="0.25">
      <c r="A3527">
        <v>3526</v>
      </c>
      <c r="D3527">
        <v>85.043929000000006</v>
      </c>
      <c r="E3527">
        <v>7.9229589999999996</v>
      </c>
    </row>
    <row r="3528" spans="1:9" x14ac:dyDescent="0.25">
      <c r="A3528">
        <v>3527</v>
      </c>
      <c r="D3528">
        <v>85.037603000000004</v>
      </c>
      <c r="E3528">
        <v>7.9130609999999999</v>
      </c>
    </row>
    <row r="3529" spans="1:9" x14ac:dyDescent="0.25">
      <c r="A3529">
        <v>3528</v>
      </c>
      <c r="D3529">
        <v>85.042603000000014</v>
      </c>
      <c r="E3529">
        <v>7.9158160000000004</v>
      </c>
    </row>
    <row r="3530" spans="1:9" x14ac:dyDescent="0.25">
      <c r="A3530">
        <v>3529</v>
      </c>
      <c r="B3530">
        <v>80.621939000000012</v>
      </c>
      <c r="C3530">
        <v>6.0941320000000001</v>
      </c>
      <c r="D3530">
        <v>84.965153000000015</v>
      </c>
      <c r="E3530">
        <v>7.9372959999999999</v>
      </c>
    </row>
    <row r="3531" spans="1:9" x14ac:dyDescent="0.25">
      <c r="A3531">
        <v>3530</v>
      </c>
      <c r="B3531">
        <v>80.589235000000002</v>
      </c>
      <c r="C3531">
        <v>6.1312749999999996</v>
      </c>
      <c r="D3531">
        <v>84.965613000000005</v>
      </c>
      <c r="E3531">
        <v>7.9131640000000001</v>
      </c>
    </row>
    <row r="3532" spans="1:9" x14ac:dyDescent="0.25">
      <c r="A3532">
        <v>3531</v>
      </c>
      <c r="B3532">
        <v>80.618776000000011</v>
      </c>
      <c r="C3532">
        <v>6.1367859999999999</v>
      </c>
      <c r="D3532">
        <v>84.951785999999998</v>
      </c>
      <c r="E3532">
        <v>7.8954079999999998</v>
      </c>
    </row>
    <row r="3533" spans="1:9" x14ac:dyDescent="0.25">
      <c r="A3533">
        <v>3532</v>
      </c>
      <c r="B3533">
        <v>80.607194000000007</v>
      </c>
      <c r="C3533">
        <v>6.1212239999999998</v>
      </c>
      <c r="D3533">
        <v>85.041887000000003</v>
      </c>
      <c r="E3533">
        <v>7.9362240000000002</v>
      </c>
    </row>
    <row r="3534" spans="1:9" x14ac:dyDescent="0.25">
      <c r="A3534">
        <v>3533</v>
      </c>
      <c r="B3534">
        <v>80.619388000000001</v>
      </c>
      <c r="C3534">
        <v>6.163265</v>
      </c>
    </row>
    <row r="3535" spans="1:9" x14ac:dyDescent="0.25">
      <c r="A3535">
        <v>3534</v>
      </c>
      <c r="B3535">
        <v>80.628266000000011</v>
      </c>
      <c r="C3535">
        <v>6.1535719999999996</v>
      </c>
    </row>
    <row r="3536" spans="1:9" x14ac:dyDescent="0.25">
      <c r="A3536">
        <v>3535</v>
      </c>
      <c r="B3536">
        <v>80.485612000000003</v>
      </c>
      <c r="C3536">
        <v>6.1870919999999998</v>
      </c>
    </row>
    <row r="3537" spans="1:9" x14ac:dyDescent="0.25">
      <c r="A3537">
        <v>3536</v>
      </c>
      <c r="B3537">
        <v>80.621939000000012</v>
      </c>
      <c r="C3537">
        <v>6.0941320000000001</v>
      </c>
    </row>
    <row r="3538" spans="1:9" x14ac:dyDescent="0.25">
      <c r="A3538">
        <v>3537</v>
      </c>
      <c r="F3538">
        <v>79.004898000000011</v>
      </c>
      <c r="G3538">
        <v>5.4052550000000004</v>
      </c>
    </row>
    <row r="3539" spans="1:9" x14ac:dyDescent="0.25">
      <c r="A3539">
        <v>3538</v>
      </c>
      <c r="F3539">
        <v>79.005255000000005</v>
      </c>
      <c r="G3539">
        <v>5.3627549999999999</v>
      </c>
      <c r="H3539">
        <v>79.251021000000009</v>
      </c>
      <c r="I3539">
        <v>8.8417349999999999</v>
      </c>
    </row>
    <row r="3540" spans="1:9" x14ac:dyDescent="0.25">
      <c r="A3540">
        <v>3539</v>
      </c>
      <c r="F3540">
        <v>79.004184000000009</v>
      </c>
      <c r="G3540">
        <v>5.4203060000000001</v>
      </c>
      <c r="H3540">
        <v>79.263010000000008</v>
      </c>
      <c r="I3540">
        <v>8.8867340000000006</v>
      </c>
    </row>
    <row r="3541" spans="1:9" x14ac:dyDescent="0.25">
      <c r="A3541">
        <v>3540</v>
      </c>
      <c r="F3541">
        <v>78.966582000000002</v>
      </c>
      <c r="G3541">
        <v>5.392296</v>
      </c>
      <c r="H3541">
        <v>79.25806200000001</v>
      </c>
      <c r="I3541">
        <v>8.9007140000000007</v>
      </c>
    </row>
    <row r="3542" spans="1:9" x14ac:dyDescent="0.25">
      <c r="A3542">
        <v>3541</v>
      </c>
      <c r="F3542">
        <v>78.940868000000009</v>
      </c>
      <c r="G3542">
        <v>5.3602550000000004</v>
      </c>
      <c r="H3542">
        <v>79.230561000000009</v>
      </c>
      <c r="I3542">
        <v>8.9442350000000008</v>
      </c>
    </row>
    <row r="3543" spans="1:9" x14ac:dyDescent="0.25">
      <c r="A3543">
        <v>3542</v>
      </c>
      <c r="F3543">
        <v>78.928775000000002</v>
      </c>
      <c r="G3543">
        <v>5.369745</v>
      </c>
      <c r="H3543">
        <v>79.255919000000006</v>
      </c>
      <c r="I3543">
        <v>8.9839789999999997</v>
      </c>
    </row>
    <row r="3544" spans="1:9" x14ac:dyDescent="0.25">
      <c r="A3544">
        <v>3543</v>
      </c>
      <c r="F3544">
        <v>78.946377000000012</v>
      </c>
      <c r="G3544">
        <v>5.3511730000000002</v>
      </c>
      <c r="H3544">
        <v>79.253826000000004</v>
      </c>
      <c r="I3544">
        <v>8.9985710000000001</v>
      </c>
    </row>
    <row r="3545" spans="1:9" x14ac:dyDescent="0.25">
      <c r="A3545">
        <v>3544</v>
      </c>
      <c r="F3545">
        <v>79.004898000000011</v>
      </c>
      <c r="G3545">
        <v>5.4052550000000004</v>
      </c>
      <c r="H3545">
        <v>79.256377000000001</v>
      </c>
      <c r="I3545">
        <v>8.8606119999999997</v>
      </c>
    </row>
    <row r="3546" spans="1:9" x14ac:dyDescent="0.25">
      <c r="A3546">
        <v>3545</v>
      </c>
      <c r="D3546">
        <v>63.95819800000001</v>
      </c>
      <c r="E3546">
        <v>8.0773419999999998</v>
      </c>
      <c r="F3546">
        <v>79.004898000000011</v>
      </c>
      <c r="G3546">
        <v>5.4052550000000004</v>
      </c>
    </row>
    <row r="3547" spans="1:9" x14ac:dyDescent="0.25">
      <c r="A3547">
        <v>3546</v>
      </c>
      <c r="D3547">
        <v>63.941837000000007</v>
      </c>
      <c r="E3547">
        <v>8.0901309999999995</v>
      </c>
    </row>
    <row r="3548" spans="1:9" x14ac:dyDescent="0.25">
      <c r="A3548">
        <v>3547</v>
      </c>
      <c r="D3548">
        <v>63.942882000000012</v>
      </c>
      <c r="E3548">
        <v>8.0691839999999999</v>
      </c>
    </row>
    <row r="3549" spans="1:9" x14ac:dyDescent="0.25">
      <c r="A3549">
        <v>3548</v>
      </c>
      <c r="D3549">
        <v>63.955360000000006</v>
      </c>
      <c r="E3549">
        <v>8.0677640000000004</v>
      </c>
    </row>
    <row r="3550" spans="1:9" x14ac:dyDescent="0.25">
      <c r="A3550">
        <v>3549</v>
      </c>
      <c r="D3550">
        <v>63.964939000000008</v>
      </c>
      <c r="E3550">
        <v>8.0377659999999995</v>
      </c>
    </row>
    <row r="3551" spans="1:9" x14ac:dyDescent="0.25">
      <c r="A3551">
        <v>3550</v>
      </c>
      <c r="D3551">
        <v>63.982616000000007</v>
      </c>
      <c r="E3551">
        <v>8.0456599999999998</v>
      </c>
    </row>
    <row r="3552" spans="1:9" x14ac:dyDescent="0.25">
      <c r="A3552">
        <v>3551</v>
      </c>
      <c r="B3552">
        <v>58.531448000000012</v>
      </c>
      <c r="C3552">
        <v>6.2578639999999996</v>
      </c>
      <c r="D3552">
        <v>63.963516000000013</v>
      </c>
      <c r="E3552">
        <v>8.051501</v>
      </c>
    </row>
    <row r="3553" spans="1:9" x14ac:dyDescent="0.25">
      <c r="A3553">
        <v>3552</v>
      </c>
      <c r="B3553">
        <v>58.51371000000001</v>
      </c>
      <c r="C3553">
        <v>6.2882829999999998</v>
      </c>
      <c r="D3553">
        <v>63.978199000000011</v>
      </c>
      <c r="E3553">
        <v>7.9757689999999997</v>
      </c>
    </row>
    <row r="3554" spans="1:9" x14ac:dyDescent="0.25">
      <c r="A3554">
        <v>3553</v>
      </c>
      <c r="B3554">
        <v>58.54176300000001</v>
      </c>
      <c r="C3554">
        <v>6.2591799999999997</v>
      </c>
      <c r="D3554">
        <v>63.95819800000001</v>
      </c>
      <c r="E3554">
        <v>8.0773419999999998</v>
      </c>
    </row>
    <row r="3555" spans="1:9" x14ac:dyDescent="0.25">
      <c r="A3555">
        <v>3554</v>
      </c>
      <c r="B3555">
        <v>58.526398000000007</v>
      </c>
      <c r="C3555">
        <v>6.2341280000000001</v>
      </c>
    </row>
    <row r="3556" spans="1:9" x14ac:dyDescent="0.25">
      <c r="A3556">
        <v>3555</v>
      </c>
      <c r="B3556">
        <v>58.518184000000012</v>
      </c>
      <c r="C3556">
        <v>6.2441279999999999</v>
      </c>
    </row>
    <row r="3557" spans="1:9" x14ac:dyDescent="0.25">
      <c r="A3557">
        <v>3556</v>
      </c>
      <c r="B3557">
        <v>58.516868000000009</v>
      </c>
      <c r="C3557">
        <v>6.2780209999999999</v>
      </c>
    </row>
    <row r="3558" spans="1:9" x14ac:dyDescent="0.25">
      <c r="A3558">
        <v>3557</v>
      </c>
      <c r="B3558">
        <v>58.491451000000012</v>
      </c>
      <c r="C3558">
        <v>6.2782840000000002</v>
      </c>
    </row>
    <row r="3559" spans="1:9" x14ac:dyDescent="0.25">
      <c r="A3559">
        <v>3558</v>
      </c>
      <c r="B3559">
        <v>58.531448000000012</v>
      </c>
      <c r="C3559">
        <v>6.2578639999999996</v>
      </c>
    </row>
    <row r="3560" spans="1:9" x14ac:dyDescent="0.25">
      <c r="A3560">
        <v>3559</v>
      </c>
      <c r="F3560">
        <v>56.96495800000001</v>
      </c>
      <c r="G3560">
        <v>5.4041740000000003</v>
      </c>
      <c r="H3560">
        <v>57.552608000000006</v>
      </c>
      <c r="I3560">
        <v>9.113232</v>
      </c>
    </row>
    <row r="3561" spans="1:9" x14ac:dyDescent="0.25">
      <c r="A3561">
        <v>3560</v>
      </c>
      <c r="F3561">
        <v>56.934486000000007</v>
      </c>
      <c r="G3561">
        <v>5.3963330000000003</v>
      </c>
      <c r="H3561">
        <v>57.59087000000001</v>
      </c>
      <c r="I3561">
        <v>9.0807079999999996</v>
      </c>
    </row>
    <row r="3562" spans="1:9" x14ac:dyDescent="0.25">
      <c r="A3562">
        <v>3561</v>
      </c>
      <c r="F3562">
        <v>56.945797000000006</v>
      </c>
      <c r="G3562">
        <v>5.3768599999999998</v>
      </c>
      <c r="H3562">
        <v>57.593605000000011</v>
      </c>
      <c r="I3562">
        <v>9.1395990000000005</v>
      </c>
    </row>
    <row r="3563" spans="1:9" x14ac:dyDescent="0.25">
      <c r="A3563">
        <v>3562</v>
      </c>
      <c r="F3563">
        <v>56.939064000000009</v>
      </c>
      <c r="G3563">
        <v>5.3835439999999997</v>
      </c>
      <c r="H3563">
        <v>57.538399000000013</v>
      </c>
      <c r="I3563">
        <v>9.1273370000000007</v>
      </c>
    </row>
    <row r="3564" spans="1:9" x14ac:dyDescent="0.25">
      <c r="A3564">
        <v>3563</v>
      </c>
      <c r="F3564">
        <v>56.922012000000009</v>
      </c>
      <c r="G3564">
        <v>5.3605450000000001</v>
      </c>
      <c r="H3564">
        <v>57.549030000000009</v>
      </c>
      <c r="I3564">
        <v>9.1367569999999994</v>
      </c>
    </row>
    <row r="3565" spans="1:9" x14ac:dyDescent="0.25">
      <c r="A3565">
        <v>3564</v>
      </c>
      <c r="F3565">
        <v>56.926483000000012</v>
      </c>
      <c r="G3565">
        <v>5.3787019999999997</v>
      </c>
      <c r="H3565">
        <v>57.584396000000012</v>
      </c>
      <c r="I3565">
        <v>9.1458089999999999</v>
      </c>
    </row>
    <row r="3566" spans="1:9" x14ac:dyDescent="0.25">
      <c r="A3566">
        <v>3565</v>
      </c>
      <c r="F3566">
        <v>56.987533000000006</v>
      </c>
      <c r="G3566">
        <v>5.3922280000000002</v>
      </c>
      <c r="H3566">
        <v>57.585766000000007</v>
      </c>
      <c r="I3566">
        <v>9.1077589999999997</v>
      </c>
    </row>
    <row r="3567" spans="1:9" x14ac:dyDescent="0.25">
      <c r="A3567">
        <v>3566</v>
      </c>
      <c r="F3567">
        <v>56.961746000000012</v>
      </c>
      <c r="G3567">
        <v>5.3540190000000001</v>
      </c>
      <c r="H3567">
        <v>57.552608000000006</v>
      </c>
      <c r="I3567">
        <v>9.113232</v>
      </c>
    </row>
    <row r="3568" spans="1:9" x14ac:dyDescent="0.25">
      <c r="A3568">
        <v>3567</v>
      </c>
      <c r="D3568">
        <v>39.465401000000007</v>
      </c>
      <c r="E3568">
        <v>7.7158889999999998</v>
      </c>
      <c r="F3568">
        <v>56.96495800000001</v>
      </c>
      <c r="G3568">
        <v>5.4041740000000003</v>
      </c>
      <c r="H3568">
        <v>57.552608000000006</v>
      </c>
      <c r="I3568">
        <v>9.113232</v>
      </c>
    </row>
    <row r="3569" spans="1:9" x14ac:dyDescent="0.25">
      <c r="A3569">
        <v>3568</v>
      </c>
      <c r="D3569">
        <v>39.408195000000006</v>
      </c>
      <c r="E3569">
        <v>7.6839950000000004</v>
      </c>
      <c r="F3569">
        <v>56.96495800000001</v>
      </c>
      <c r="G3569">
        <v>5.4041740000000003</v>
      </c>
    </row>
    <row r="3570" spans="1:9" x14ac:dyDescent="0.25">
      <c r="A3570">
        <v>3569</v>
      </c>
      <c r="D3570">
        <v>39.45234700000001</v>
      </c>
      <c r="E3570">
        <v>7.6818900000000001</v>
      </c>
    </row>
    <row r="3571" spans="1:9" x14ac:dyDescent="0.25">
      <c r="A3571">
        <v>3570</v>
      </c>
      <c r="D3571">
        <v>39.45782100000001</v>
      </c>
      <c r="E3571">
        <v>7.6852049999999998</v>
      </c>
    </row>
    <row r="3572" spans="1:9" x14ac:dyDescent="0.25">
      <c r="A3572">
        <v>3571</v>
      </c>
      <c r="D3572">
        <v>39.40561300000001</v>
      </c>
      <c r="E3572">
        <v>7.6890479999999997</v>
      </c>
    </row>
    <row r="3573" spans="1:9" x14ac:dyDescent="0.25">
      <c r="A3573">
        <v>3572</v>
      </c>
      <c r="D3573">
        <v>39.388824000000007</v>
      </c>
      <c r="E3573">
        <v>7.6761010000000001</v>
      </c>
    </row>
    <row r="3574" spans="1:9" x14ac:dyDescent="0.25">
      <c r="A3574">
        <v>3573</v>
      </c>
      <c r="D3574">
        <v>39.370720000000013</v>
      </c>
      <c r="E3574">
        <v>7.6864689999999998</v>
      </c>
    </row>
    <row r="3575" spans="1:9" x14ac:dyDescent="0.25">
      <c r="A3575">
        <v>3574</v>
      </c>
      <c r="B3575">
        <v>32.740879000000007</v>
      </c>
      <c r="C3575">
        <v>6.1115560000000002</v>
      </c>
      <c r="D3575">
        <v>39.356670000000008</v>
      </c>
      <c r="E3575">
        <v>7.6767849999999997</v>
      </c>
    </row>
    <row r="3576" spans="1:9" x14ac:dyDescent="0.25">
      <c r="A3576">
        <v>3575</v>
      </c>
      <c r="B3576">
        <v>32.716774000000008</v>
      </c>
      <c r="C3576">
        <v>6.0426130000000002</v>
      </c>
      <c r="D3576">
        <v>39.341091000000006</v>
      </c>
      <c r="E3576">
        <v>7.6495769999999998</v>
      </c>
    </row>
    <row r="3577" spans="1:9" x14ac:dyDescent="0.25">
      <c r="A3577">
        <v>3576</v>
      </c>
      <c r="B3577">
        <v>32.737089000000012</v>
      </c>
      <c r="C3577">
        <v>6.0416129999999999</v>
      </c>
      <c r="D3577">
        <v>39.465401000000007</v>
      </c>
      <c r="E3577">
        <v>7.7158889999999998</v>
      </c>
    </row>
    <row r="3578" spans="1:9" x14ac:dyDescent="0.25">
      <c r="A3578">
        <v>3577</v>
      </c>
      <c r="B3578">
        <v>32.720983000000011</v>
      </c>
      <c r="C3578">
        <v>6.0943990000000001</v>
      </c>
    </row>
    <row r="3579" spans="1:9" x14ac:dyDescent="0.25">
      <c r="A3579">
        <v>3578</v>
      </c>
      <c r="B3579">
        <v>32.748457000000009</v>
      </c>
      <c r="C3579">
        <v>6.0728739999999997</v>
      </c>
    </row>
    <row r="3580" spans="1:9" x14ac:dyDescent="0.25">
      <c r="A3580">
        <v>3579</v>
      </c>
      <c r="B3580">
        <v>32.731300000000005</v>
      </c>
      <c r="C3580">
        <v>6.0749789999999999</v>
      </c>
    </row>
    <row r="3581" spans="1:9" x14ac:dyDescent="0.25">
      <c r="A3581">
        <v>3580</v>
      </c>
      <c r="B3581">
        <v>32.693985000000012</v>
      </c>
      <c r="C3581">
        <v>6.0956099999999998</v>
      </c>
    </row>
    <row r="3582" spans="1:9" x14ac:dyDescent="0.25">
      <c r="A3582">
        <v>3581</v>
      </c>
      <c r="B3582">
        <v>32.740879000000007</v>
      </c>
      <c r="C3582">
        <v>6.1115560000000002</v>
      </c>
    </row>
    <row r="3583" spans="1:9" x14ac:dyDescent="0.25">
      <c r="A3583">
        <v>3582</v>
      </c>
      <c r="H3583">
        <v>32.747772000000012</v>
      </c>
      <c r="I3583">
        <v>8.9240849999999998</v>
      </c>
    </row>
    <row r="3584" spans="1:9" x14ac:dyDescent="0.25">
      <c r="A3584">
        <v>3583</v>
      </c>
      <c r="H3584">
        <v>32.707407000000011</v>
      </c>
      <c r="I3584">
        <v>8.9239800000000002</v>
      </c>
    </row>
    <row r="3585" spans="1:9" x14ac:dyDescent="0.25">
      <c r="A3585">
        <v>3584</v>
      </c>
      <c r="F3585">
        <v>30.799827000000008</v>
      </c>
      <c r="G3585">
        <v>5.1948179999999997</v>
      </c>
      <c r="H3585">
        <v>32.71088000000001</v>
      </c>
      <c r="I3585">
        <v>8.9392949999999995</v>
      </c>
    </row>
    <row r="3586" spans="1:9" x14ac:dyDescent="0.25">
      <c r="A3586">
        <v>3585</v>
      </c>
      <c r="F3586">
        <v>30.810722000000013</v>
      </c>
      <c r="G3586">
        <v>5.2084479999999997</v>
      </c>
      <c r="H3586">
        <v>32.697723000000011</v>
      </c>
      <c r="I3586">
        <v>8.9260850000000005</v>
      </c>
    </row>
    <row r="3587" spans="1:9" x14ac:dyDescent="0.25">
      <c r="A3587">
        <v>3586</v>
      </c>
      <c r="F3587">
        <v>30.78646100000001</v>
      </c>
      <c r="G3587">
        <v>5.1757660000000003</v>
      </c>
      <c r="H3587">
        <v>32.689459000000014</v>
      </c>
      <c r="I3587">
        <v>8.9507680000000001</v>
      </c>
    </row>
    <row r="3588" spans="1:9" x14ac:dyDescent="0.25">
      <c r="A3588">
        <v>3587</v>
      </c>
      <c r="F3588">
        <v>30.808670000000006</v>
      </c>
      <c r="G3588">
        <v>5.1608720000000003</v>
      </c>
      <c r="H3588">
        <v>32.71166800000001</v>
      </c>
      <c r="I3588">
        <v>8.9536090000000002</v>
      </c>
    </row>
    <row r="3589" spans="1:9" x14ac:dyDescent="0.25">
      <c r="A3589">
        <v>3588</v>
      </c>
      <c r="F3589">
        <v>30.821249000000009</v>
      </c>
      <c r="G3589">
        <v>5.1489250000000002</v>
      </c>
      <c r="H3589">
        <v>32.705669000000015</v>
      </c>
      <c r="I3589">
        <v>8.9509249999999998</v>
      </c>
    </row>
    <row r="3590" spans="1:9" x14ac:dyDescent="0.25">
      <c r="A3590">
        <v>3589</v>
      </c>
      <c r="D3590">
        <v>17.983643000000008</v>
      </c>
      <c r="E3590">
        <v>7.8801430000000003</v>
      </c>
      <c r="F3590">
        <v>30.846878000000011</v>
      </c>
      <c r="G3590">
        <v>5.1725029999999999</v>
      </c>
      <c r="H3590">
        <v>32.701986000000005</v>
      </c>
      <c r="I3590">
        <v>8.9374000000000002</v>
      </c>
    </row>
    <row r="3591" spans="1:9" x14ac:dyDescent="0.25">
      <c r="A3591">
        <v>3590</v>
      </c>
      <c r="D3591">
        <v>17.945066000000011</v>
      </c>
      <c r="E3591">
        <v>7.9051410000000004</v>
      </c>
      <c r="F3591">
        <v>30.807354000000011</v>
      </c>
      <c r="G3591">
        <v>5.1241899999999996</v>
      </c>
      <c r="H3591">
        <v>32.747772000000012</v>
      </c>
      <c r="I3591">
        <v>8.9240849999999998</v>
      </c>
    </row>
    <row r="3592" spans="1:9" x14ac:dyDescent="0.25">
      <c r="A3592">
        <v>3591</v>
      </c>
      <c r="D3592">
        <v>17.923910000000006</v>
      </c>
      <c r="E3592">
        <v>7.8865109999999996</v>
      </c>
      <c r="F3592">
        <v>30.778934000000007</v>
      </c>
      <c r="G3592">
        <v>5.1250850000000003</v>
      </c>
    </row>
    <row r="3593" spans="1:9" x14ac:dyDescent="0.25">
      <c r="A3593">
        <v>3592</v>
      </c>
      <c r="D3593">
        <v>17.95780400000001</v>
      </c>
      <c r="E3593">
        <v>7.8965630000000004</v>
      </c>
      <c r="F3593">
        <v>30.764303000000012</v>
      </c>
      <c r="G3593">
        <v>5.0341420000000001</v>
      </c>
    </row>
    <row r="3594" spans="1:9" x14ac:dyDescent="0.25">
      <c r="A3594">
        <v>3593</v>
      </c>
      <c r="D3594">
        <v>17.967803000000011</v>
      </c>
      <c r="E3594">
        <v>7.8785109999999996</v>
      </c>
      <c r="F3594">
        <v>30.799827000000008</v>
      </c>
      <c r="G3594">
        <v>5.1948179999999997</v>
      </c>
    </row>
    <row r="3595" spans="1:9" x14ac:dyDescent="0.25">
      <c r="A3595">
        <v>3594</v>
      </c>
      <c r="D3595">
        <v>17.99364400000001</v>
      </c>
      <c r="E3595">
        <v>7.9001409999999996</v>
      </c>
    </row>
    <row r="3596" spans="1:9" x14ac:dyDescent="0.25">
      <c r="A3596">
        <v>3595</v>
      </c>
      <c r="D3596">
        <v>18.033957000000008</v>
      </c>
      <c r="E3596">
        <v>7.8998249999999999</v>
      </c>
    </row>
    <row r="3597" spans="1:9" x14ac:dyDescent="0.25">
      <c r="A3597">
        <v>3596</v>
      </c>
      <c r="B3597">
        <v>13.693619000000012</v>
      </c>
      <c r="C3597">
        <v>6.1728160000000001</v>
      </c>
      <c r="D3597">
        <v>17.995854000000008</v>
      </c>
      <c r="E3597">
        <v>7.8896160000000002</v>
      </c>
    </row>
    <row r="3598" spans="1:9" x14ac:dyDescent="0.25">
      <c r="A3598">
        <v>3597</v>
      </c>
      <c r="B3598">
        <v>13.693619000000012</v>
      </c>
      <c r="C3598">
        <v>6.1728160000000001</v>
      </c>
      <c r="D3598">
        <v>17.879019000000007</v>
      </c>
      <c r="E3598">
        <v>7.833882</v>
      </c>
    </row>
    <row r="3599" spans="1:9" x14ac:dyDescent="0.25">
      <c r="A3599">
        <v>3598</v>
      </c>
      <c r="B3599">
        <v>13.693619000000012</v>
      </c>
      <c r="C3599">
        <v>6.1728160000000001</v>
      </c>
      <c r="D3599">
        <v>17.867019000000013</v>
      </c>
      <c r="E3599">
        <v>7.8323039999999997</v>
      </c>
    </row>
    <row r="3600" spans="1:9" x14ac:dyDescent="0.25">
      <c r="A3600">
        <v>3599</v>
      </c>
      <c r="B3600">
        <v>13.693619000000012</v>
      </c>
      <c r="C3600">
        <v>6.1728160000000001</v>
      </c>
      <c r="D3600">
        <v>17.983643000000008</v>
      </c>
      <c r="E3600">
        <v>7.8801430000000003</v>
      </c>
    </row>
    <row r="3601" spans="1:11" x14ac:dyDescent="0.25">
      <c r="A3601">
        <v>3600</v>
      </c>
      <c r="B3601">
        <v>13.693619000000012</v>
      </c>
      <c r="C3601">
        <v>6.1728160000000001</v>
      </c>
    </row>
    <row r="3602" spans="1:11" x14ac:dyDescent="0.25">
      <c r="A3602">
        <v>3601</v>
      </c>
      <c r="B3602">
        <v>13.693619000000012</v>
      </c>
      <c r="C3602">
        <v>6.1728160000000001</v>
      </c>
      <c r="J3602">
        <v>38.979427000000008</v>
      </c>
      <c r="K3602">
        <v>13.389206</v>
      </c>
    </row>
    <row r="3603" spans="1:11" x14ac:dyDescent="0.25">
      <c r="A3603">
        <v>3602</v>
      </c>
    </row>
    <row r="3604" spans="1:11" x14ac:dyDescent="0.25">
      <c r="A3604">
        <v>3603</v>
      </c>
    </row>
    <row r="3605" spans="1:11" x14ac:dyDescent="0.25">
      <c r="A3605">
        <v>3604</v>
      </c>
    </row>
    <row r="3606" spans="1:11" x14ac:dyDescent="0.25">
      <c r="A3606">
        <v>3605</v>
      </c>
    </row>
    <row r="3607" spans="1:11" x14ac:dyDescent="0.25">
      <c r="A3607">
        <v>3606</v>
      </c>
    </row>
    <row r="3608" spans="1:11" x14ac:dyDescent="0.25">
      <c r="A3608">
        <v>3607</v>
      </c>
    </row>
    <row r="3609" spans="1:11" x14ac:dyDescent="0.25">
      <c r="A3609">
        <v>3608</v>
      </c>
    </row>
    <row r="3610" spans="1:11" x14ac:dyDescent="0.25">
      <c r="A3610">
        <v>3609</v>
      </c>
    </row>
    <row r="3611" spans="1:11" x14ac:dyDescent="0.25">
      <c r="A3611">
        <v>3610</v>
      </c>
    </row>
    <row r="3612" spans="1:11" x14ac:dyDescent="0.25">
      <c r="A3612">
        <v>3611</v>
      </c>
    </row>
    <row r="3613" spans="1:11" x14ac:dyDescent="0.25">
      <c r="A3613">
        <v>3612</v>
      </c>
    </row>
    <row r="3614" spans="1:11" x14ac:dyDescent="0.25">
      <c r="A3614">
        <v>3613</v>
      </c>
    </row>
    <row r="3615" spans="1:11" x14ac:dyDescent="0.25">
      <c r="A3615">
        <v>3614</v>
      </c>
    </row>
    <row r="3616" spans="1:1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1" x14ac:dyDescent="0.25">
      <c r="A3633">
        <v>3632</v>
      </c>
    </row>
    <row r="3634" spans="1:11" x14ac:dyDescent="0.25">
      <c r="A3634">
        <v>3633</v>
      </c>
    </row>
    <row r="3635" spans="1:11" x14ac:dyDescent="0.25">
      <c r="A3635">
        <v>3634</v>
      </c>
      <c r="J3635">
        <v>235.80429100000001</v>
      </c>
      <c r="K3635">
        <v>13.381111000000001</v>
      </c>
    </row>
    <row r="3636" spans="1:11" x14ac:dyDescent="0.25">
      <c r="A3636">
        <v>3635</v>
      </c>
      <c r="D3636">
        <v>246.58701600000001</v>
      </c>
      <c r="E3636">
        <v>8.7032819999999997</v>
      </c>
      <c r="F3636">
        <v>257.87474299999997</v>
      </c>
      <c r="G3636">
        <v>7.5372219999999999</v>
      </c>
    </row>
    <row r="3637" spans="1:11" x14ac:dyDescent="0.25">
      <c r="A3637">
        <v>3636</v>
      </c>
      <c r="D3637">
        <v>246.56065599999999</v>
      </c>
      <c r="E3637">
        <v>8.7765149999999998</v>
      </c>
      <c r="F3637">
        <v>257.86848299999997</v>
      </c>
      <c r="G3637">
        <v>7.5178789999999998</v>
      </c>
    </row>
    <row r="3638" spans="1:11" x14ac:dyDescent="0.25">
      <c r="A3638">
        <v>3637</v>
      </c>
      <c r="D3638">
        <v>246.56944199999998</v>
      </c>
      <c r="E3638">
        <v>8.7385350000000006</v>
      </c>
      <c r="F3638">
        <v>257.89737200000002</v>
      </c>
      <c r="G3638">
        <v>7.5043430000000004</v>
      </c>
    </row>
    <row r="3639" spans="1:11" x14ac:dyDescent="0.25">
      <c r="A3639">
        <v>3638</v>
      </c>
      <c r="D3639">
        <v>246.56868600000001</v>
      </c>
      <c r="E3639">
        <v>8.726464</v>
      </c>
      <c r="F3639">
        <v>257.94075700000002</v>
      </c>
      <c r="G3639">
        <v>7.4955040000000004</v>
      </c>
    </row>
    <row r="3640" spans="1:11" x14ac:dyDescent="0.25">
      <c r="A3640">
        <v>3639</v>
      </c>
      <c r="D3640">
        <v>246.542575</v>
      </c>
      <c r="E3640">
        <v>8.6920699999999993</v>
      </c>
      <c r="F3640">
        <v>257.91439300000002</v>
      </c>
      <c r="G3640">
        <v>7.5173730000000001</v>
      </c>
    </row>
    <row r="3641" spans="1:11" x14ac:dyDescent="0.25">
      <c r="A3641">
        <v>3640</v>
      </c>
      <c r="D3641">
        <v>246.52479399999999</v>
      </c>
      <c r="E3641">
        <v>8.6985349999999997</v>
      </c>
      <c r="F3641">
        <v>257.91802899999999</v>
      </c>
      <c r="G3641">
        <v>7.5217169999999998</v>
      </c>
    </row>
    <row r="3642" spans="1:11" x14ac:dyDescent="0.25">
      <c r="A3642">
        <v>3641</v>
      </c>
      <c r="D3642">
        <v>246.49424199999999</v>
      </c>
      <c r="E3642">
        <v>8.7178780000000007</v>
      </c>
      <c r="F3642">
        <v>257.89514800000001</v>
      </c>
      <c r="G3642">
        <v>7.4851510000000001</v>
      </c>
    </row>
    <row r="3643" spans="1:11" x14ac:dyDescent="0.25">
      <c r="A3643">
        <v>3642</v>
      </c>
      <c r="D3643">
        <v>246.49141599999999</v>
      </c>
      <c r="E3643">
        <v>8.7113119999999995</v>
      </c>
      <c r="F3643">
        <v>257.90413899999999</v>
      </c>
      <c r="G3643">
        <v>7.4807579999999998</v>
      </c>
    </row>
    <row r="3644" spans="1:11" x14ac:dyDescent="0.25">
      <c r="A3644">
        <v>3643</v>
      </c>
      <c r="D3644">
        <v>246.46893900000001</v>
      </c>
      <c r="E3644">
        <v>8.7175759999999993</v>
      </c>
      <c r="F3644">
        <v>257.921965</v>
      </c>
      <c r="G3644">
        <v>7.4874239999999999</v>
      </c>
    </row>
    <row r="3645" spans="1:11" x14ac:dyDescent="0.25">
      <c r="A3645">
        <v>3644</v>
      </c>
      <c r="D3645">
        <v>246.58701600000001</v>
      </c>
      <c r="E3645">
        <v>8.7032819999999997</v>
      </c>
      <c r="F3645">
        <v>257.87474299999997</v>
      </c>
      <c r="G3645">
        <v>7.5372219999999999</v>
      </c>
    </row>
    <row r="3646" spans="1:11" x14ac:dyDescent="0.25">
      <c r="A3646">
        <v>3645</v>
      </c>
      <c r="D3646">
        <v>246.58701600000001</v>
      </c>
      <c r="E3646">
        <v>8.7032819999999997</v>
      </c>
    </row>
    <row r="3647" spans="1:11" x14ac:dyDescent="0.25">
      <c r="A3647">
        <v>3646</v>
      </c>
      <c r="D3647">
        <v>246.58701600000001</v>
      </c>
      <c r="E3647">
        <v>8.7032819999999997</v>
      </c>
    </row>
    <row r="3648" spans="1:11" x14ac:dyDescent="0.25">
      <c r="A3648">
        <v>3647</v>
      </c>
    </row>
    <row r="3649" spans="1:9" x14ac:dyDescent="0.25">
      <c r="A3649">
        <v>3648</v>
      </c>
      <c r="B3649">
        <v>236.07136199999999</v>
      </c>
      <c r="C3649">
        <v>6.2767670000000004</v>
      </c>
    </row>
    <row r="3650" spans="1:9" x14ac:dyDescent="0.25">
      <c r="A3650">
        <v>3649</v>
      </c>
      <c r="B3650">
        <v>236.15156400000001</v>
      </c>
      <c r="C3650">
        <v>6.275404</v>
      </c>
    </row>
    <row r="3651" spans="1:9" x14ac:dyDescent="0.25">
      <c r="A3651">
        <v>3650</v>
      </c>
      <c r="B3651">
        <v>236.147929</v>
      </c>
      <c r="C3651">
        <v>6.2507570000000001</v>
      </c>
    </row>
    <row r="3652" spans="1:9" x14ac:dyDescent="0.25">
      <c r="A3652">
        <v>3651</v>
      </c>
      <c r="B3652">
        <v>236.12757399999998</v>
      </c>
      <c r="C3652">
        <v>6.2578779999999998</v>
      </c>
      <c r="H3652">
        <v>244.02156300000001</v>
      </c>
      <c r="I3652">
        <v>9.1434339999999992</v>
      </c>
    </row>
    <row r="3653" spans="1:9" x14ac:dyDescent="0.25">
      <c r="A3653">
        <v>3652</v>
      </c>
      <c r="B3653">
        <v>236.133332</v>
      </c>
      <c r="C3653">
        <v>6.271363</v>
      </c>
      <c r="H3653">
        <v>243.961512</v>
      </c>
      <c r="I3653">
        <v>9.1872729999999994</v>
      </c>
    </row>
    <row r="3654" spans="1:9" x14ac:dyDescent="0.25">
      <c r="A3654">
        <v>3653</v>
      </c>
      <c r="B3654">
        <v>236.11212</v>
      </c>
      <c r="C3654">
        <v>6.2527780000000002</v>
      </c>
      <c r="H3654">
        <v>243.99439100000001</v>
      </c>
      <c r="I3654">
        <v>9.1783330000000003</v>
      </c>
    </row>
    <row r="3655" spans="1:9" x14ac:dyDescent="0.25">
      <c r="A3655">
        <v>3654</v>
      </c>
      <c r="B3655">
        <v>236.08116000000001</v>
      </c>
      <c r="C3655">
        <v>6.2602520000000004</v>
      </c>
      <c r="H3655">
        <v>244.00545399999999</v>
      </c>
      <c r="I3655">
        <v>9.185454</v>
      </c>
    </row>
    <row r="3656" spans="1:9" x14ac:dyDescent="0.25">
      <c r="A3656">
        <v>3655</v>
      </c>
      <c r="B3656">
        <v>236.102574</v>
      </c>
      <c r="C3656">
        <v>6.2557070000000001</v>
      </c>
      <c r="H3656">
        <v>244.03100799999999</v>
      </c>
      <c r="I3656">
        <v>9.1941410000000001</v>
      </c>
    </row>
    <row r="3657" spans="1:9" x14ac:dyDescent="0.25">
      <c r="A3657">
        <v>3656</v>
      </c>
      <c r="B3657">
        <v>236.07136199999999</v>
      </c>
      <c r="C3657">
        <v>6.2767670000000004</v>
      </c>
      <c r="H3657">
        <v>244.04120899999998</v>
      </c>
      <c r="I3657">
        <v>9.1793940000000003</v>
      </c>
    </row>
    <row r="3658" spans="1:9" x14ac:dyDescent="0.25">
      <c r="A3658">
        <v>3657</v>
      </c>
      <c r="B3658">
        <v>236.07136199999999</v>
      </c>
      <c r="C3658">
        <v>6.2767670000000004</v>
      </c>
      <c r="H3658">
        <v>244.01575700000001</v>
      </c>
      <c r="I3658">
        <v>9.1837870000000006</v>
      </c>
    </row>
    <row r="3659" spans="1:9" x14ac:dyDescent="0.25">
      <c r="A3659">
        <v>3658</v>
      </c>
      <c r="F3659">
        <v>236.97272599999999</v>
      </c>
      <c r="G3659">
        <v>5.6917169999999997</v>
      </c>
      <c r="H3659">
        <v>244.03206900000001</v>
      </c>
      <c r="I3659">
        <v>9.1547479999999997</v>
      </c>
    </row>
    <row r="3660" spans="1:9" x14ac:dyDescent="0.25">
      <c r="A3660">
        <v>3659</v>
      </c>
      <c r="F3660">
        <v>237.02247499999999</v>
      </c>
      <c r="G3660">
        <v>5.6878789999999997</v>
      </c>
      <c r="H3660">
        <v>244.02156300000001</v>
      </c>
      <c r="I3660">
        <v>9.1434339999999992</v>
      </c>
    </row>
    <row r="3661" spans="1:9" x14ac:dyDescent="0.25">
      <c r="A3661">
        <v>3660</v>
      </c>
      <c r="F3661">
        <v>236.974141</v>
      </c>
      <c r="G3661">
        <v>5.722626</v>
      </c>
      <c r="H3661">
        <v>244.02156300000001</v>
      </c>
      <c r="I3661">
        <v>9.1434339999999992</v>
      </c>
    </row>
    <row r="3662" spans="1:9" x14ac:dyDescent="0.25">
      <c r="A3662">
        <v>3661</v>
      </c>
      <c r="F3662">
        <v>236.997927</v>
      </c>
      <c r="G3662">
        <v>5.675656</v>
      </c>
    </row>
    <row r="3663" spans="1:9" x14ac:dyDescent="0.25">
      <c r="A3663">
        <v>3662</v>
      </c>
      <c r="F3663">
        <v>236.97782799999999</v>
      </c>
      <c r="G3663">
        <v>5.683586</v>
      </c>
    </row>
    <row r="3664" spans="1:9" x14ac:dyDescent="0.25">
      <c r="A3664">
        <v>3663</v>
      </c>
      <c r="D3664">
        <v>222.822272</v>
      </c>
      <c r="E3664">
        <v>7.8691420000000001</v>
      </c>
      <c r="F3664">
        <v>236.977172</v>
      </c>
      <c r="G3664">
        <v>5.672828</v>
      </c>
    </row>
    <row r="3665" spans="1:9" x14ac:dyDescent="0.25">
      <c r="A3665">
        <v>3664</v>
      </c>
      <c r="D3665">
        <v>222.74681799999999</v>
      </c>
      <c r="E3665">
        <v>7.8565149999999999</v>
      </c>
      <c r="F3665">
        <v>236.898383</v>
      </c>
      <c r="G3665">
        <v>5.6320199999999998</v>
      </c>
    </row>
    <row r="3666" spans="1:9" x14ac:dyDescent="0.25">
      <c r="A3666">
        <v>3665</v>
      </c>
      <c r="D3666">
        <v>222.805958</v>
      </c>
      <c r="E3666">
        <v>7.8539389999999996</v>
      </c>
      <c r="F3666">
        <v>236.85686699999999</v>
      </c>
      <c r="G3666">
        <v>5.6547980000000004</v>
      </c>
    </row>
    <row r="3667" spans="1:9" x14ac:dyDescent="0.25">
      <c r="A3667">
        <v>3666</v>
      </c>
      <c r="D3667">
        <v>222.82207</v>
      </c>
      <c r="E3667">
        <v>7.88</v>
      </c>
      <c r="F3667">
        <v>236.97272599999999</v>
      </c>
      <c r="G3667">
        <v>5.6917169999999997</v>
      </c>
    </row>
    <row r="3668" spans="1:9" x14ac:dyDescent="0.25">
      <c r="A3668">
        <v>3667</v>
      </c>
      <c r="D3668">
        <v>222.81853599999999</v>
      </c>
      <c r="E3668">
        <v>7.8799489999999999</v>
      </c>
      <c r="F3668">
        <v>236.97272599999999</v>
      </c>
      <c r="G3668">
        <v>5.6917169999999997</v>
      </c>
    </row>
    <row r="3669" spans="1:9" x14ac:dyDescent="0.25">
      <c r="A3669">
        <v>3668</v>
      </c>
      <c r="D3669">
        <v>222.81429299999999</v>
      </c>
      <c r="E3669">
        <v>7.8789400000000001</v>
      </c>
    </row>
    <row r="3670" spans="1:9" x14ac:dyDescent="0.25">
      <c r="A3670">
        <v>3669</v>
      </c>
      <c r="D3670">
        <v>222.80954399999999</v>
      </c>
      <c r="E3670">
        <v>7.8823230000000004</v>
      </c>
    </row>
    <row r="3671" spans="1:9" x14ac:dyDescent="0.25">
      <c r="A3671">
        <v>3670</v>
      </c>
      <c r="D3671">
        <v>222.775656</v>
      </c>
      <c r="E3671">
        <v>7.8714639999999996</v>
      </c>
    </row>
    <row r="3672" spans="1:9" x14ac:dyDescent="0.25">
      <c r="A3672">
        <v>3671</v>
      </c>
      <c r="B3672">
        <v>217.34555499999999</v>
      </c>
      <c r="C3672">
        <v>6.0558579999999997</v>
      </c>
      <c r="D3672">
        <v>222.796111</v>
      </c>
      <c r="E3672">
        <v>7.8670710000000001</v>
      </c>
    </row>
    <row r="3673" spans="1:9" x14ac:dyDescent="0.25">
      <c r="A3673">
        <v>3672</v>
      </c>
      <c r="B3673">
        <v>217.363888</v>
      </c>
      <c r="C3673">
        <v>5.9804539999999999</v>
      </c>
      <c r="D3673">
        <v>222.822272</v>
      </c>
      <c r="E3673">
        <v>7.8691420000000001</v>
      </c>
    </row>
    <row r="3674" spans="1:9" x14ac:dyDescent="0.25">
      <c r="A3674">
        <v>3673</v>
      </c>
      <c r="B3674">
        <v>217.37611100000001</v>
      </c>
      <c r="C3674">
        <v>5.95303</v>
      </c>
      <c r="D3674">
        <v>222.822272</v>
      </c>
      <c r="E3674">
        <v>7.8691420000000001</v>
      </c>
    </row>
    <row r="3675" spans="1:9" x14ac:dyDescent="0.25">
      <c r="A3675">
        <v>3674</v>
      </c>
      <c r="B3675">
        <v>217.36717099999998</v>
      </c>
      <c r="C3675">
        <v>5.9714650000000002</v>
      </c>
    </row>
    <row r="3676" spans="1:9" x14ac:dyDescent="0.25">
      <c r="A3676">
        <v>3675</v>
      </c>
      <c r="B3676">
        <v>217.35101</v>
      </c>
      <c r="C3676">
        <v>6.0081819999999997</v>
      </c>
    </row>
    <row r="3677" spans="1:9" x14ac:dyDescent="0.25">
      <c r="A3677">
        <v>3676</v>
      </c>
      <c r="B3677">
        <v>217.346363</v>
      </c>
      <c r="C3677">
        <v>6.034141</v>
      </c>
    </row>
    <row r="3678" spans="1:9" x14ac:dyDescent="0.25">
      <c r="A3678">
        <v>3677</v>
      </c>
      <c r="B3678">
        <v>217.34277700000001</v>
      </c>
      <c r="C3678">
        <v>6.0285349999999998</v>
      </c>
      <c r="H3678">
        <v>220.16191900000001</v>
      </c>
      <c r="I3678">
        <v>8.7843429999999998</v>
      </c>
    </row>
    <row r="3679" spans="1:9" x14ac:dyDescent="0.25">
      <c r="A3679">
        <v>3678</v>
      </c>
      <c r="B3679">
        <v>217.358586</v>
      </c>
      <c r="C3679">
        <v>5.99899</v>
      </c>
      <c r="H3679">
        <v>220.16409099999998</v>
      </c>
      <c r="I3679">
        <v>8.792878</v>
      </c>
    </row>
    <row r="3680" spans="1:9" x14ac:dyDescent="0.25">
      <c r="A3680">
        <v>3679</v>
      </c>
      <c r="B3680">
        <v>217.34555499999999</v>
      </c>
      <c r="C3680">
        <v>6.0558579999999997</v>
      </c>
      <c r="F3680">
        <v>218.00277700000001</v>
      </c>
      <c r="G3680">
        <v>5.3947979999999998</v>
      </c>
      <c r="H3680">
        <v>220.13595899999999</v>
      </c>
      <c r="I3680">
        <v>8.8131819999999994</v>
      </c>
    </row>
    <row r="3681" spans="1:9" x14ac:dyDescent="0.25">
      <c r="A3681">
        <v>3680</v>
      </c>
      <c r="F3681">
        <v>218.060202</v>
      </c>
      <c r="G3681">
        <v>5.3858079999999999</v>
      </c>
      <c r="H3681">
        <v>220.13338300000001</v>
      </c>
      <c r="I3681">
        <v>8.8455549999999992</v>
      </c>
    </row>
    <row r="3682" spans="1:9" x14ac:dyDescent="0.25">
      <c r="A3682">
        <v>3681</v>
      </c>
      <c r="F3682">
        <v>218.04146399999999</v>
      </c>
      <c r="G3682">
        <v>5.4257070000000001</v>
      </c>
      <c r="H3682">
        <v>220.17403999999999</v>
      </c>
      <c r="I3682">
        <v>8.819191</v>
      </c>
    </row>
    <row r="3683" spans="1:9" x14ac:dyDescent="0.25">
      <c r="A3683">
        <v>3682</v>
      </c>
      <c r="F3683">
        <v>217.98570699999999</v>
      </c>
      <c r="G3683">
        <v>5.4074749999999998</v>
      </c>
      <c r="H3683">
        <v>220.17989800000001</v>
      </c>
      <c r="I3683">
        <v>8.8509089999999997</v>
      </c>
    </row>
    <row r="3684" spans="1:9" x14ac:dyDescent="0.25">
      <c r="A3684">
        <v>3683</v>
      </c>
      <c r="F3684">
        <v>217.981919</v>
      </c>
      <c r="G3684">
        <v>5.376919</v>
      </c>
      <c r="H3684">
        <v>220.14994999999999</v>
      </c>
      <c r="I3684">
        <v>8.8489889999999995</v>
      </c>
    </row>
    <row r="3685" spans="1:9" x14ac:dyDescent="0.25">
      <c r="A3685">
        <v>3684</v>
      </c>
      <c r="F3685">
        <v>217.97505000000001</v>
      </c>
      <c r="G3685">
        <v>5.3609600000000004</v>
      </c>
      <c r="H3685">
        <v>220.15585799999999</v>
      </c>
      <c r="I3685">
        <v>8.8534839999999999</v>
      </c>
    </row>
    <row r="3686" spans="1:9" x14ac:dyDescent="0.25">
      <c r="A3686">
        <v>3685</v>
      </c>
      <c r="F3686">
        <v>217.94929300000001</v>
      </c>
      <c r="G3686">
        <v>5.3335350000000004</v>
      </c>
      <c r="H3686">
        <v>220.16191900000001</v>
      </c>
      <c r="I3686">
        <v>8.7843429999999998</v>
      </c>
    </row>
    <row r="3687" spans="1:9" x14ac:dyDescent="0.25">
      <c r="A3687">
        <v>3686</v>
      </c>
      <c r="F3687">
        <v>218.00277700000001</v>
      </c>
      <c r="G3687">
        <v>5.3947979999999998</v>
      </c>
    </row>
    <row r="3688" spans="1:9" x14ac:dyDescent="0.25">
      <c r="A3688">
        <v>3687</v>
      </c>
      <c r="F3688">
        <v>218.00277700000001</v>
      </c>
      <c r="G3688">
        <v>5.3947979999999998</v>
      </c>
    </row>
    <row r="3689" spans="1:9" x14ac:dyDescent="0.25">
      <c r="A3689">
        <v>3688</v>
      </c>
      <c r="D3689">
        <v>202.26596699999999</v>
      </c>
      <c r="E3689">
        <v>7.8428570000000004</v>
      </c>
    </row>
    <row r="3690" spans="1:9" x14ac:dyDescent="0.25">
      <c r="A3690">
        <v>3689</v>
      </c>
      <c r="D3690">
        <v>202.25525099999999</v>
      </c>
      <c r="E3690">
        <v>7.8461220000000003</v>
      </c>
    </row>
    <row r="3691" spans="1:9" x14ac:dyDescent="0.25">
      <c r="A3691">
        <v>3690</v>
      </c>
      <c r="D3691">
        <v>202.270815</v>
      </c>
      <c r="E3691">
        <v>7.8605099999999997</v>
      </c>
    </row>
    <row r="3692" spans="1:9" x14ac:dyDescent="0.25">
      <c r="A3692">
        <v>3691</v>
      </c>
      <c r="D3692">
        <v>202.25693699999999</v>
      </c>
      <c r="E3692">
        <v>7.8468879999999999</v>
      </c>
    </row>
    <row r="3693" spans="1:9" x14ac:dyDescent="0.25">
      <c r="A3693">
        <v>3692</v>
      </c>
      <c r="D3693">
        <v>202.251475</v>
      </c>
      <c r="E3693">
        <v>7.8470409999999999</v>
      </c>
    </row>
    <row r="3694" spans="1:9" x14ac:dyDescent="0.25">
      <c r="A3694">
        <v>3693</v>
      </c>
      <c r="D3694">
        <v>202.237089</v>
      </c>
      <c r="E3694">
        <v>7.8536739999999998</v>
      </c>
    </row>
    <row r="3695" spans="1:9" x14ac:dyDescent="0.25">
      <c r="A3695">
        <v>3694</v>
      </c>
      <c r="B3695">
        <v>196.66535399999998</v>
      </c>
      <c r="C3695">
        <v>6.3066329999999997</v>
      </c>
      <c r="D3695">
        <v>202.26382699999999</v>
      </c>
      <c r="E3695">
        <v>7.8364279999999997</v>
      </c>
    </row>
    <row r="3696" spans="1:9" x14ac:dyDescent="0.25">
      <c r="A3696">
        <v>3695</v>
      </c>
      <c r="B3696">
        <v>196.657038</v>
      </c>
      <c r="C3696">
        <v>6.3137759999999998</v>
      </c>
      <c r="D3696">
        <v>202.30484200000001</v>
      </c>
      <c r="E3696">
        <v>7.8740819999999996</v>
      </c>
    </row>
    <row r="3697" spans="1:9" x14ac:dyDescent="0.25">
      <c r="A3697">
        <v>3696</v>
      </c>
      <c r="B3697">
        <v>196.71601699999999</v>
      </c>
      <c r="C3697">
        <v>6.3273979999999996</v>
      </c>
      <c r="D3697">
        <v>202.26596699999999</v>
      </c>
      <c r="E3697">
        <v>7.8428570000000004</v>
      </c>
    </row>
    <row r="3698" spans="1:9" x14ac:dyDescent="0.25">
      <c r="A3698">
        <v>3697</v>
      </c>
      <c r="B3698">
        <v>196.71320900000001</v>
      </c>
      <c r="C3698">
        <v>6.3333159999999999</v>
      </c>
    </row>
    <row r="3699" spans="1:9" x14ac:dyDescent="0.25">
      <c r="A3699">
        <v>3698</v>
      </c>
      <c r="B3699">
        <v>196.69647399999999</v>
      </c>
      <c r="C3699">
        <v>6.3153059999999996</v>
      </c>
    </row>
    <row r="3700" spans="1:9" x14ac:dyDescent="0.25">
      <c r="A3700">
        <v>3699</v>
      </c>
      <c r="B3700">
        <v>196.64774899999998</v>
      </c>
      <c r="C3700">
        <v>6.3432149999999998</v>
      </c>
    </row>
    <row r="3701" spans="1:9" x14ac:dyDescent="0.25">
      <c r="A3701">
        <v>3700</v>
      </c>
      <c r="B3701">
        <v>196.641222</v>
      </c>
      <c r="C3701">
        <v>6.4049490000000002</v>
      </c>
      <c r="H3701">
        <v>198.545199</v>
      </c>
      <c r="I3701">
        <v>9.2939279999999993</v>
      </c>
    </row>
    <row r="3702" spans="1:9" x14ac:dyDescent="0.25">
      <c r="A3702">
        <v>3701</v>
      </c>
      <c r="B3702">
        <v>196.67193399999999</v>
      </c>
      <c r="C3702">
        <v>6.3660209999999999</v>
      </c>
      <c r="F3702">
        <v>197.04346699999999</v>
      </c>
      <c r="G3702">
        <v>5.5384690000000001</v>
      </c>
      <c r="H3702">
        <v>198.53315899999998</v>
      </c>
      <c r="I3702">
        <v>9.3014790000000005</v>
      </c>
    </row>
    <row r="3703" spans="1:9" x14ac:dyDescent="0.25">
      <c r="A3703">
        <v>3702</v>
      </c>
      <c r="F3703">
        <v>197.09591499999999</v>
      </c>
      <c r="G3703">
        <v>5.5673469999999998</v>
      </c>
      <c r="H3703">
        <v>198.57923299999999</v>
      </c>
      <c r="I3703">
        <v>9.3006630000000001</v>
      </c>
    </row>
    <row r="3704" spans="1:9" x14ac:dyDescent="0.25">
      <c r="A3704">
        <v>3703</v>
      </c>
      <c r="F3704">
        <v>197.02239399999999</v>
      </c>
      <c r="G3704">
        <v>5.5639799999999999</v>
      </c>
      <c r="H3704">
        <v>198.55306099999999</v>
      </c>
      <c r="I3704">
        <v>9.3217339999999993</v>
      </c>
    </row>
    <row r="3705" spans="1:9" x14ac:dyDescent="0.25">
      <c r="A3705">
        <v>3704</v>
      </c>
      <c r="F3705">
        <v>197.04770099999999</v>
      </c>
      <c r="G3705">
        <v>5.5593880000000002</v>
      </c>
      <c r="H3705">
        <v>198.59361899999999</v>
      </c>
      <c r="I3705">
        <v>9.3223970000000005</v>
      </c>
    </row>
    <row r="3706" spans="1:9" x14ac:dyDescent="0.25">
      <c r="A3706">
        <v>3705</v>
      </c>
      <c r="F3706">
        <v>197.01637499999998</v>
      </c>
      <c r="G3706">
        <v>5.5612240000000002</v>
      </c>
      <c r="H3706">
        <v>198.64224099999998</v>
      </c>
      <c r="I3706">
        <v>9.3227550000000008</v>
      </c>
    </row>
    <row r="3707" spans="1:9" x14ac:dyDescent="0.25">
      <c r="A3707">
        <v>3706</v>
      </c>
      <c r="F3707">
        <v>197.01943799999998</v>
      </c>
      <c r="G3707">
        <v>5.5567349999999998</v>
      </c>
      <c r="H3707">
        <v>198.62249599999998</v>
      </c>
      <c r="I3707">
        <v>9.2854589999999995</v>
      </c>
    </row>
    <row r="3708" spans="1:9" x14ac:dyDescent="0.25">
      <c r="A3708">
        <v>3707</v>
      </c>
      <c r="F3708">
        <v>197.06106799999998</v>
      </c>
      <c r="G3708">
        <v>5.515612</v>
      </c>
      <c r="H3708">
        <v>198.611323</v>
      </c>
      <c r="I3708">
        <v>9.3134700000000006</v>
      </c>
    </row>
    <row r="3709" spans="1:9" x14ac:dyDescent="0.25">
      <c r="A3709">
        <v>3708</v>
      </c>
      <c r="F3709">
        <v>197.00341599999999</v>
      </c>
      <c r="G3709">
        <v>5.4530099999999999</v>
      </c>
      <c r="H3709">
        <v>198.545199</v>
      </c>
      <c r="I3709">
        <v>9.2939279999999993</v>
      </c>
    </row>
    <row r="3710" spans="1:9" x14ac:dyDescent="0.25">
      <c r="A3710">
        <v>3709</v>
      </c>
      <c r="F3710">
        <v>197.04346699999999</v>
      </c>
      <c r="G3710">
        <v>5.5384690000000001</v>
      </c>
    </row>
    <row r="3711" spans="1:9" x14ac:dyDescent="0.25">
      <c r="A3711">
        <v>3710</v>
      </c>
      <c r="F3711">
        <v>197.04346699999999</v>
      </c>
      <c r="G3711">
        <v>5.5384690000000001</v>
      </c>
    </row>
    <row r="3712" spans="1:9" x14ac:dyDescent="0.25">
      <c r="A3712">
        <v>3711</v>
      </c>
      <c r="D3712">
        <v>178.92081300000001</v>
      </c>
      <c r="E3712">
        <v>8.5162750000000003</v>
      </c>
    </row>
    <row r="3713" spans="1:9" x14ac:dyDescent="0.25">
      <c r="A3713">
        <v>3712</v>
      </c>
      <c r="D3713">
        <v>178.91958799999998</v>
      </c>
      <c r="E3713">
        <v>8.4991839999999996</v>
      </c>
    </row>
    <row r="3714" spans="1:9" x14ac:dyDescent="0.25">
      <c r="A3714">
        <v>3713</v>
      </c>
      <c r="D3714">
        <v>178.91611899999998</v>
      </c>
      <c r="E3714">
        <v>8.5019390000000001</v>
      </c>
    </row>
    <row r="3715" spans="1:9" x14ac:dyDescent="0.25">
      <c r="A3715">
        <v>3714</v>
      </c>
      <c r="D3715">
        <v>178.914997</v>
      </c>
      <c r="E3715">
        <v>8.5374490000000005</v>
      </c>
    </row>
    <row r="3716" spans="1:9" x14ac:dyDescent="0.25">
      <c r="A3716">
        <v>3715</v>
      </c>
      <c r="D3716">
        <v>178.89295799999999</v>
      </c>
      <c r="E3716">
        <v>8.564489</v>
      </c>
    </row>
    <row r="3717" spans="1:9" x14ac:dyDescent="0.25">
      <c r="A3717">
        <v>3716</v>
      </c>
      <c r="D3717">
        <v>178.86999700000001</v>
      </c>
      <c r="E3717">
        <v>8.5220920000000007</v>
      </c>
    </row>
    <row r="3718" spans="1:9" x14ac:dyDescent="0.25">
      <c r="A3718">
        <v>3717</v>
      </c>
      <c r="B3718">
        <v>173.387957</v>
      </c>
      <c r="C3718">
        <v>6.8235720000000004</v>
      </c>
      <c r="D3718">
        <v>178.81382400000001</v>
      </c>
      <c r="E3718">
        <v>8.5116829999999997</v>
      </c>
    </row>
    <row r="3719" spans="1:9" x14ac:dyDescent="0.25">
      <c r="A3719">
        <v>3718</v>
      </c>
      <c r="B3719">
        <v>173.40708899999998</v>
      </c>
      <c r="C3719">
        <v>6.7039280000000003</v>
      </c>
      <c r="D3719">
        <v>178.81280199999998</v>
      </c>
      <c r="E3719">
        <v>8.5371930000000003</v>
      </c>
    </row>
    <row r="3720" spans="1:9" x14ac:dyDescent="0.25">
      <c r="A3720">
        <v>3719</v>
      </c>
      <c r="B3720">
        <v>173.47913</v>
      </c>
      <c r="C3720">
        <v>6.736224</v>
      </c>
      <c r="D3720">
        <v>178.92081300000001</v>
      </c>
      <c r="E3720">
        <v>8.5162750000000003</v>
      </c>
    </row>
    <row r="3721" spans="1:9" x14ac:dyDescent="0.25">
      <c r="A3721">
        <v>3720</v>
      </c>
      <c r="B3721">
        <v>173.47157899999999</v>
      </c>
      <c r="C3721">
        <v>6.7638780000000001</v>
      </c>
    </row>
    <row r="3722" spans="1:9" x14ac:dyDescent="0.25">
      <c r="A3722">
        <v>3721</v>
      </c>
      <c r="B3722">
        <v>173.447497</v>
      </c>
      <c r="C3722">
        <v>6.7557140000000002</v>
      </c>
    </row>
    <row r="3723" spans="1:9" x14ac:dyDescent="0.25">
      <c r="A3723">
        <v>3722</v>
      </c>
      <c r="B3723">
        <v>173.608721</v>
      </c>
      <c r="C3723">
        <v>6.7614789999999996</v>
      </c>
    </row>
    <row r="3724" spans="1:9" x14ac:dyDescent="0.25">
      <c r="A3724">
        <v>3723</v>
      </c>
      <c r="B3724">
        <v>173.45346699999999</v>
      </c>
      <c r="C3724">
        <v>6.7731120000000002</v>
      </c>
    </row>
    <row r="3725" spans="1:9" x14ac:dyDescent="0.25">
      <c r="A3725">
        <v>3724</v>
      </c>
      <c r="B3725">
        <v>173.387957</v>
      </c>
      <c r="C3725">
        <v>6.8235720000000004</v>
      </c>
    </row>
    <row r="3726" spans="1:9" x14ac:dyDescent="0.25">
      <c r="A3726">
        <v>3725</v>
      </c>
      <c r="F3726">
        <v>172.83637499999998</v>
      </c>
      <c r="G3726">
        <v>5.7728570000000001</v>
      </c>
      <c r="H3726">
        <v>174.08183500000001</v>
      </c>
      <c r="I3726">
        <v>9.3696429999999999</v>
      </c>
    </row>
    <row r="3727" spans="1:9" x14ac:dyDescent="0.25">
      <c r="A3727">
        <v>3726</v>
      </c>
      <c r="F3727">
        <v>172.880202</v>
      </c>
      <c r="G3727">
        <v>5.7577550000000004</v>
      </c>
      <c r="H3727">
        <v>174.116783</v>
      </c>
      <c r="I3727">
        <v>9.3782650000000007</v>
      </c>
    </row>
    <row r="3728" spans="1:9" x14ac:dyDescent="0.25">
      <c r="A3728">
        <v>3727</v>
      </c>
      <c r="F3728">
        <v>172.84336500000001</v>
      </c>
      <c r="G3728">
        <v>5.7349490000000003</v>
      </c>
      <c r="H3728">
        <v>174.092037</v>
      </c>
      <c r="I3728">
        <v>9.3971429999999998</v>
      </c>
    </row>
    <row r="3729" spans="1:9" x14ac:dyDescent="0.25">
      <c r="A3729">
        <v>3728</v>
      </c>
      <c r="F3729">
        <v>172.84336500000001</v>
      </c>
      <c r="G3729">
        <v>5.731071</v>
      </c>
      <c r="H3729">
        <v>174.09734399999999</v>
      </c>
      <c r="I3729">
        <v>9.4152039999999992</v>
      </c>
    </row>
    <row r="3730" spans="1:9" x14ac:dyDescent="0.25">
      <c r="A3730">
        <v>3729</v>
      </c>
      <c r="F3730">
        <v>172.83479299999999</v>
      </c>
      <c r="G3730">
        <v>5.70648</v>
      </c>
      <c r="H3730">
        <v>174.147345</v>
      </c>
      <c r="I3730">
        <v>9.4474999999999998</v>
      </c>
    </row>
    <row r="3731" spans="1:9" x14ac:dyDescent="0.25">
      <c r="A3731">
        <v>3730</v>
      </c>
      <c r="F3731">
        <v>172.815201</v>
      </c>
      <c r="G3731">
        <v>5.7193370000000003</v>
      </c>
      <c r="H3731">
        <v>174.11872099999999</v>
      </c>
      <c r="I3731">
        <v>9.4598980000000008</v>
      </c>
    </row>
    <row r="3732" spans="1:9" x14ac:dyDescent="0.25">
      <c r="A3732">
        <v>3731</v>
      </c>
      <c r="F3732">
        <v>172.79979299999999</v>
      </c>
      <c r="G3732">
        <v>5.7046429999999999</v>
      </c>
      <c r="H3732">
        <v>174.15203700000001</v>
      </c>
      <c r="I3732">
        <v>9.4521429999999995</v>
      </c>
    </row>
    <row r="3733" spans="1:9" x14ac:dyDescent="0.25">
      <c r="A3733">
        <v>3732</v>
      </c>
      <c r="F3733">
        <v>172.80617000000001</v>
      </c>
      <c r="G3733">
        <v>5.6886219999999996</v>
      </c>
      <c r="H3733">
        <v>174.08183500000001</v>
      </c>
      <c r="I3733">
        <v>9.3696429999999999</v>
      </c>
    </row>
    <row r="3734" spans="1:9" x14ac:dyDescent="0.25">
      <c r="A3734">
        <v>3733</v>
      </c>
      <c r="F3734">
        <v>172.83637499999998</v>
      </c>
      <c r="G3734">
        <v>5.7728570000000001</v>
      </c>
    </row>
    <row r="3735" spans="1:9" x14ac:dyDescent="0.25">
      <c r="A3735">
        <v>3734</v>
      </c>
    </row>
    <row r="3736" spans="1:9" x14ac:dyDescent="0.25">
      <c r="A3736">
        <v>3735</v>
      </c>
      <c r="D3736">
        <v>157.89326299999999</v>
      </c>
      <c r="E3736">
        <v>8.4612759999999998</v>
      </c>
    </row>
    <row r="3737" spans="1:9" x14ac:dyDescent="0.25">
      <c r="A3737">
        <v>3736</v>
      </c>
      <c r="D3737">
        <v>157.89326299999999</v>
      </c>
      <c r="E3737">
        <v>8.4612759999999998</v>
      </c>
    </row>
    <row r="3738" spans="1:9" x14ac:dyDescent="0.25">
      <c r="A3738">
        <v>3737</v>
      </c>
      <c r="D3738">
        <v>157.92397599999998</v>
      </c>
      <c r="E3738">
        <v>8.4697449999999996</v>
      </c>
    </row>
    <row r="3739" spans="1:9" x14ac:dyDescent="0.25">
      <c r="A3739">
        <v>3738</v>
      </c>
      <c r="D3739">
        <v>157.93458999999999</v>
      </c>
      <c r="E3739">
        <v>8.4594380000000005</v>
      </c>
    </row>
    <row r="3740" spans="1:9" x14ac:dyDescent="0.25">
      <c r="A3740">
        <v>3739</v>
      </c>
      <c r="D3740">
        <v>157.91494599999999</v>
      </c>
      <c r="E3740">
        <v>8.4546939999999999</v>
      </c>
    </row>
    <row r="3741" spans="1:9" x14ac:dyDescent="0.25">
      <c r="A3741">
        <v>3740</v>
      </c>
      <c r="B3741">
        <v>153.87535399999999</v>
      </c>
      <c r="C3741">
        <v>6.9889789999999996</v>
      </c>
      <c r="D3741">
        <v>157.85224299999999</v>
      </c>
      <c r="E3741">
        <v>8.4757650000000009</v>
      </c>
    </row>
    <row r="3742" spans="1:9" x14ac:dyDescent="0.25">
      <c r="A3742">
        <v>3741</v>
      </c>
      <c r="B3742">
        <v>153.87535399999999</v>
      </c>
      <c r="C3742">
        <v>6.9889789999999996</v>
      </c>
      <c r="D3742">
        <v>157.836018</v>
      </c>
      <c r="E3742">
        <v>8.470459</v>
      </c>
    </row>
    <row r="3743" spans="1:9" x14ac:dyDescent="0.25">
      <c r="A3743">
        <v>3742</v>
      </c>
      <c r="B3743">
        <v>153.87535399999999</v>
      </c>
      <c r="C3743">
        <v>6.9889789999999996</v>
      </c>
      <c r="D3743">
        <v>157.89326299999999</v>
      </c>
      <c r="E3743">
        <v>8.4612759999999998</v>
      </c>
    </row>
    <row r="3744" spans="1:9" x14ac:dyDescent="0.25">
      <c r="A3744">
        <v>3743</v>
      </c>
      <c r="B3744">
        <v>153.87535399999999</v>
      </c>
      <c r="C3744">
        <v>6.9889789999999996</v>
      </c>
      <c r="D3744">
        <v>157.89326299999999</v>
      </c>
      <c r="E3744">
        <v>8.4612759999999998</v>
      </c>
    </row>
    <row r="3745" spans="1:9" x14ac:dyDescent="0.25">
      <c r="A3745">
        <v>3744</v>
      </c>
      <c r="B3745">
        <v>153.87535399999999</v>
      </c>
      <c r="C3745">
        <v>6.9889789999999996</v>
      </c>
    </row>
    <row r="3746" spans="1:9" x14ac:dyDescent="0.25">
      <c r="A3746">
        <v>3745</v>
      </c>
      <c r="B3746">
        <v>153.87535399999999</v>
      </c>
      <c r="C3746">
        <v>6.9889789999999996</v>
      </c>
    </row>
    <row r="3747" spans="1:9" x14ac:dyDescent="0.25">
      <c r="A3747">
        <v>3746</v>
      </c>
      <c r="B3747">
        <v>153.87535399999999</v>
      </c>
      <c r="C3747">
        <v>6.9889789999999996</v>
      </c>
    </row>
    <row r="3748" spans="1:9" x14ac:dyDescent="0.25">
      <c r="A3748">
        <v>3747</v>
      </c>
      <c r="B3748">
        <v>153.87535399999999</v>
      </c>
      <c r="C3748">
        <v>6.9889789999999996</v>
      </c>
      <c r="H3748">
        <v>154.37055799999999</v>
      </c>
      <c r="I3748">
        <v>9.8293879999999998</v>
      </c>
    </row>
    <row r="3749" spans="1:9" x14ac:dyDescent="0.25">
      <c r="A3749">
        <v>3748</v>
      </c>
      <c r="F3749">
        <v>153.71805799999998</v>
      </c>
      <c r="G3749">
        <v>6.4933160000000001</v>
      </c>
      <c r="H3749">
        <v>154.39499699999999</v>
      </c>
      <c r="I3749">
        <v>9.8896429999999995</v>
      </c>
    </row>
    <row r="3750" spans="1:9" x14ac:dyDescent="0.25">
      <c r="A3750">
        <v>3749</v>
      </c>
      <c r="F3750">
        <v>153.71805799999998</v>
      </c>
      <c r="G3750">
        <v>6.4933160000000001</v>
      </c>
      <c r="H3750">
        <v>154.384232</v>
      </c>
      <c r="I3750">
        <v>9.8498970000000003</v>
      </c>
    </row>
    <row r="3751" spans="1:9" x14ac:dyDescent="0.25">
      <c r="A3751">
        <v>3750</v>
      </c>
      <c r="F3751">
        <v>153.71805799999998</v>
      </c>
      <c r="G3751">
        <v>6.4933160000000001</v>
      </c>
      <c r="H3751">
        <v>154.39912999999999</v>
      </c>
      <c r="I3751">
        <v>9.9224490000000003</v>
      </c>
    </row>
    <row r="3752" spans="1:9" x14ac:dyDescent="0.25">
      <c r="A3752">
        <v>3751</v>
      </c>
      <c r="F3752">
        <v>153.71805799999998</v>
      </c>
      <c r="G3752">
        <v>6.4933160000000001</v>
      </c>
      <c r="H3752">
        <v>154.40576199999998</v>
      </c>
      <c r="I3752">
        <v>9.8851019999999998</v>
      </c>
    </row>
    <row r="3753" spans="1:9" x14ac:dyDescent="0.25">
      <c r="A3753">
        <v>3752</v>
      </c>
      <c r="F3753">
        <v>153.71805799999998</v>
      </c>
      <c r="G3753">
        <v>6.4933160000000001</v>
      </c>
      <c r="H3753">
        <v>154.38754799999998</v>
      </c>
      <c r="I3753">
        <v>9.9016330000000004</v>
      </c>
    </row>
    <row r="3754" spans="1:9" x14ac:dyDescent="0.25">
      <c r="A3754">
        <v>3753</v>
      </c>
      <c r="F3754">
        <v>153.71805799999998</v>
      </c>
      <c r="G3754">
        <v>6.4933160000000001</v>
      </c>
      <c r="H3754">
        <v>154.37055799999999</v>
      </c>
      <c r="I3754">
        <v>9.8293879999999998</v>
      </c>
    </row>
    <row r="3755" spans="1:9" x14ac:dyDescent="0.25">
      <c r="A3755">
        <v>3754</v>
      </c>
      <c r="F3755">
        <v>153.71805799999998</v>
      </c>
      <c r="G3755">
        <v>6.4933160000000001</v>
      </c>
      <c r="H3755">
        <v>154.37055799999999</v>
      </c>
      <c r="I3755">
        <v>9.8293879999999998</v>
      </c>
    </row>
    <row r="3756" spans="1:9" x14ac:dyDescent="0.25">
      <c r="A3756">
        <v>3755</v>
      </c>
    </row>
    <row r="3757" spans="1:9" x14ac:dyDescent="0.25">
      <c r="A3757">
        <v>3756</v>
      </c>
    </row>
    <row r="3758" spans="1:9" x14ac:dyDescent="0.25">
      <c r="A3758">
        <v>3757</v>
      </c>
    </row>
    <row r="3759" spans="1:9" x14ac:dyDescent="0.25">
      <c r="A3759">
        <v>3758</v>
      </c>
    </row>
    <row r="3760" spans="1:9" x14ac:dyDescent="0.25">
      <c r="A3760">
        <v>3759</v>
      </c>
    </row>
    <row r="3761" spans="1:9" x14ac:dyDescent="0.25">
      <c r="A3761">
        <v>3760</v>
      </c>
    </row>
    <row r="3762" spans="1:9" x14ac:dyDescent="0.25">
      <c r="A3762">
        <v>3761</v>
      </c>
    </row>
    <row r="3763" spans="1:9" x14ac:dyDescent="0.25">
      <c r="A3763">
        <v>3762</v>
      </c>
      <c r="D3763">
        <v>120.51540500000002</v>
      </c>
      <c r="E3763">
        <v>7.7070920000000003</v>
      </c>
    </row>
    <row r="3764" spans="1:9" x14ac:dyDescent="0.25">
      <c r="A3764">
        <v>3763</v>
      </c>
      <c r="D3764">
        <v>120.520917</v>
      </c>
      <c r="E3764">
        <v>7.7014800000000001</v>
      </c>
    </row>
    <row r="3765" spans="1:9" x14ac:dyDescent="0.25">
      <c r="A3765">
        <v>3764</v>
      </c>
      <c r="D3765">
        <v>120.506787</v>
      </c>
      <c r="E3765">
        <v>7.7383170000000003</v>
      </c>
    </row>
    <row r="3766" spans="1:9" x14ac:dyDescent="0.25">
      <c r="A3766">
        <v>3765</v>
      </c>
      <c r="D3766">
        <v>120.507451</v>
      </c>
      <c r="E3766">
        <v>7.7351530000000004</v>
      </c>
    </row>
    <row r="3767" spans="1:9" x14ac:dyDescent="0.25">
      <c r="A3767">
        <v>3766</v>
      </c>
      <c r="B3767">
        <v>116.18234700000001</v>
      </c>
      <c r="C3767">
        <v>5.9858669999999998</v>
      </c>
      <c r="D3767">
        <v>120.545919</v>
      </c>
      <c r="E3767">
        <v>7.7345410000000001</v>
      </c>
    </row>
    <row r="3768" spans="1:9" x14ac:dyDescent="0.25">
      <c r="A3768">
        <v>3767</v>
      </c>
      <c r="B3768">
        <v>116.15464500000002</v>
      </c>
      <c r="C3768">
        <v>5.9219900000000001</v>
      </c>
      <c r="D3768">
        <v>120.48413200000002</v>
      </c>
      <c r="E3768">
        <v>7.7266830000000004</v>
      </c>
    </row>
    <row r="3769" spans="1:9" x14ac:dyDescent="0.25">
      <c r="A3769">
        <v>3768</v>
      </c>
      <c r="B3769">
        <v>116.13668200000001</v>
      </c>
      <c r="C3769">
        <v>5.9189290000000003</v>
      </c>
      <c r="D3769">
        <v>120.51540500000002</v>
      </c>
      <c r="E3769">
        <v>7.7070920000000003</v>
      </c>
    </row>
    <row r="3770" spans="1:9" x14ac:dyDescent="0.25">
      <c r="A3770">
        <v>3769</v>
      </c>
      <c r="B3770">
        <v>116.10336800000002</v>
      </c>
      <c r="C3770">
        <v>5.8963780000000003</v>
      </c>
    </row>
    <row r="3771" spans="1:9" x14ac:dyDescent="0.25">
      <c r="A3771">
        <v>3770</v>
      </c>
      <c r="B3771">
        <v>116.11602100000002</v>
      </c>
      <c r="C3771">
        <v>5.899133</v>
      </c>
    </row>
    <row r="3772" spans="1:9" x14ac:dyDescent="0.25">
      <c r="A3772">
        <v>3771</v>
      </c>
      <c r="B3772">
        <v>116.18234700000001</v>
      </c>
      <c r="C3772">
        <v>5.9858669999999998</v>
      </c>
    </row>
    <row r="3773" spans="1:9" x14ac:dyDescent="0.25">
      <c r="A3773">
        <v>3772</v>
      </c>
      <c r="F3773">
        <v>116.310407</v>
      </c>
      <c r="G3773">
        <v>5.1251530000000001</v>
      </c>
      <c r="H3773">
        <v>116.091733</v>
      </c>
      <c r="I3773">
        <v>9.1157140000000005</v>
      </c>
    </row>
    <row r="3774" spans="1:9" x14ac:dyDescent="0.25">
      <c r="A3774">
        <v>3773</v>
      </c>
      <c r="F3774">
        <v>116.34459000000001</v>
      </c>
      <c r="G3774">
        <v>5.177041</v>
      </c>
      <c r="H3774">
        <v>116.10158300000001</v>
      </c>
      <c r="I3774">
        <v>9.1119380000000003</v>
      </c>
    </row>
    <row r="3775" spans="1:9" x14ac:dyDescent="0.25">
      <c r="A3775">
        <v>3774</v>
      </c>
      <c r="F3775">
        <v>116.34214500000002</v>
      </c>
      <c r="G3775">
        <v>5.0303060000000004</v>
      </c>
      <c r="H3775">
        <v>116.08076600000001</v>
      </c>
      <c r="I3775">
        <v>9.1481119999999994</v>
      </c>
    </row>
    <row r="3776" spans="1:9" x14ac:dyDescent="0.25">
      <c r="A3776">
        <v>3775</v>
      </c>
      <c r="F3776">
        <v>116.352655</v>
      </c>
      <c r="G3776">
        <v>5.0460719999999997</v>
      </c>
      <c r="H3776">
        <v>116.07097000000002</v>
      </c>
      <c r="I3776">
        <v>9.1645920000000007</v>
      </c>
    </row>
    <row r="3777" spans="1:9" x14ac:dyDescent="0.25">
      <c r="A3777">
        <v>3776</v>
      </c>
      <c r="F3777">
        <v>116.34617300000001</v>
      </c>
      <c r="G3777">
        <v>5.0699490000000003</v>
      </c>
      <c r="H3777">
        <v>116.100919</v>
      </c>
      <c r="I3777">
        <v>9.1747449999999997</v>
      </c>
    </row>
    <row r="3778" spans="1:9" x14ac:dyDescent="0.25">
      <c r="A3778">
        <v>3777</v>
      </c>
      <c r="F3778">
        <v>116.34137800000001</v>
      </c>
      <c r="G3778">
        <v>5.1168370000000003</v>
      </c>
      <c r="H3778">
        <v>116.10964300000001</v>
      </c>
      <c r="I3778">
        <v>9.1853060000000006</v>
      </c>
    </row>
    <row r="3779" spans="1:9" x14ac:dyDescent="0.25">
      <c r="A3779">
        <v>3778</v>
      </c>
      <c r="F3779">
        <v>116.324849</v>
      </c>
      <c r="G3779">
        <v>5.0974490000000001</v>
      </c>
      <c r="H3779">
        <v>116.107755</v>
      </c>
      <c r="I3779">
        <v>9.1315310000000007</v>
      </c>
    </row>
    <row r="3780" spans="1:9" x14ac:dyDescent="0.25">
      <c r="A3780">
        <v>3779</v>
      </c>
      <c r="F3780">
        <v>116.310407</v>
      </c>
      <c r="G3780">
        <v>5.1251530000000001</v>
      </c>
      <c r="H3780">
        <v>116.091733</v>
      </c>
      <c r="I3780">
        <v>9.1157140000000005</v>
      </c>
    </row>
    <row r="3781" spans="1:9" x14ac:dyDescent="0.25">
      <c r="A3781">
        <v>3780</v>
      </c>
      <c r="F3781">
        <v>116.310407</v>
      </c>
      <c r="G3781">
        <v>5.1251530000000001</v>
      </c>
    </row>
    <row r="3782" spans="1:9" x14ac:dyDescent="0.25">
      <c r="A3782">
        <v>3781</v>
      </c>
      <c r="D3782">
        <v>95.040255999999999</v>
      </c>
      <c r="E3782">
        <v>8.2105610000000002</v>
      </c>
    </row>
    <row r="3783" spans="1:9" x14ac:dyDescent="0.25">
      <c r="A3783">
        <v>3782</v>
      </c>
      <c r="D3783">
        <v>95.112653000000009</v>
      </c>
      <c r="E3783">
        <v>8.1568369999999994</v>
      </c>
    </row>
    <row r="3784" spans="1:9" x14ac:dyDescent="0.25">
      <c r="A3784">
        <v>3783</v>
      </c>
      <c r="D3784">
        <v>95.085817000000006</v>
      </c>
      <c r="E3784">
        <v>8.1651019999999992</v>
      </c>
    </row>
    <row r="3785" spans="1:9" x14ac:dyDescent="0.25">
      <c r="A3785">
        <v>3784</v>
      </c>
      <c r="D3785">
        <v>95.047094000000016</v>
      </c>
      <c r="E3785">
        <v>8.1670409999999993</v>
      </c>
    </row>
    <row r="3786" spans="1:9" x14ac:dyDescent="0.25">
      <c r="A3786">
        <v>3785</v>
      </c>
      <c r="D3786">
        <v>95.067193000000003</v>
      </c>
      <c r="E3786">
        <v>8.168469</v>
      </c>
    </row>
    <row r="3787" spans="1:9" x14ac:dyDescent="0.25">
      <c r="A3787">
        <v>3786</v>
      </c>
      <c r="B3787">
        <v>90.171479000000005</v>
      </c>
      <c r="C3787">
        <v>6.0170919999999999</v>
      </c>
      <c r="D3787">
        <v>94.997501</v>
      </c>
      <c r="E3787">
        <v>8.192755</v>
      </c>
    </row>
    <row r="3788" spans="1:9" x14ac:dyDescent="0.25">
      <c r="A3788">
        <v>3787</v>
      </c>
      <c r="B3788">
        <v>90.188724000000008</v>
      </c>
      <c r="C3788">
        <v>6.0089800000000002</v>
      </c>
      <c r="D3788">
        <v>94.977193</v>
      </c>
      <c r="E3788">
        <v>8.1897959999999994</v>
      </c>
    </row>
    <row r="3789" spans="1:9" x14ac:dyDescent="0.25">
      <c r="A3789">
        <v>3788</v>
      </c>
      <c r="B3789">
        <v>90.145663000000013</v>
      </c>
      <c r="C3789">
        <v>6.0114280000000004</v>
      </c>
      <c r="D3789">
        <v>94.986991000000003</v>
      </c>
      <c r="E3789">
        <v>8.1844389999999994</v>
      </c>
    </row>
    <row r="3790" spans="1:9" x14ac:dyDescent="0.25">
      <c r="A3790">
        <v>3789</v>
      </c>
      <c r="B3790">
        <v>90.128724000000005</v>
      </c>
      <c r="C3790">
        <v>6.034796</v>
      </c>
      <c r="D3790">
        <v>95.040255999999999</v>
      </c>
      <c r="E3790">
        <v>8.2105610000000002</v>
      </c>
    </row>
    <row r="3791" spans="1:9" x14ac:dyDescent="0.25">
      <c r="A3791">
        <v>3790</v>
      </c>
      <c r="B3791">
        <v>90.129235000000008</v>
      </c>
      <c r="C3791">
        <v>6.0332140000000001</v>
      </c>
    </row>
    <row r="3792" spans="1:9" x14ac:dyDescent="0.25">
      <c r="A3792">
        <v>3791</v>
      </c>
      <c r="B3792">
        <v>90.116582000000008</v>
      </c>
      <c r="C3792">
        <v>6.0274999999999999</v>
      </c>
    </row>
    <row r="3793" spans="1:9" x14ac:dyDescent="0.25">
      <c r="A3793">
        <v>3792</v>
      </c>
      <c r="B3793">
        <v>90.171479000000005</v>
      </c>
      <c r="C3793">
        <v>6.0170919999999999</v>
      </c>
    </row>
    <row r="3794" spans="1:9" x14ac:dyDescent="0.25">
      <c r="A3794">
        <v>3793</v>
      </c>
      <c r="B3794">
        <v>90.171479000000005</v>
      </c>
      <c r="C3794">
        <v>6.0170919999999999</v>
      </c>
      <c r="H3794">
        <v>89.543113000000005</v>
      </c>
      <c r="I3794">
        <v>9.0457140000000003</v>
      </c>
    </row>
    <row r="3795" spans="1:9" x14ac:dyDescent="0.25">
      <c r="A3795">
        <v>3794</v>
      </c>
      <c r="F3795">
        <v>88.98658300000001</v>
      </c>
      <c r="G3795">
        <v>5.189082</v>
      </c>
      <c r="H3795">
        <v>89.675204000000008</v>
      </c>
      <c r="I3795">
        <v>8.9666829999999997</v>
      </c>
    </row>
    <row r="3796" spans="1:9" x14ac:dyDescent="0.25">
      <c r="A3796">
        <v>3795</v>
      </c>
      <c r="F3796">
        <v>88.989389000000003</v>
      </c>
      <c r="G3796">
        <v>5.0993880000000003</v>
      </c>
      <c r="H3796">
        <v>89.628316000000012</v>
      </c>
      <c r="I3796">
        <v>9.0163270000000004</v>
      </c>
    </row>
    <row r="3797" spans="1:9" x14ac:dyDescent="0.25">
      <c r="A3797">
        <v>3796</v>
      </c>
      <c r="F3797">
        <v>88.964337</v>
      </c>
      <c r="G3797">
        <v>5.1087749999999996</v>
      </c>
      <c r="H3797">
        <v>89.569593000000012</v>
      </c>
      <c r="I3797">
        <v>8.9985210000000002</v>
      </c>
    </row>
    <row r="3798" spans="1:9" x14ac:dyDescent="0.25">
      <c r="A3798">
        <v>3797</v>
      </c>
      <c r="F3798">
        <v>88.936326000000008</v>
      </c>
      <c r="G3798">
        <v>5.0911739999999996</v>
      </c>
      <c r="H3798">
        <v>89.637960000000007</v>
      </c>
      <c r="I3798">
        <v>9.0970410000000008</v>
      </c>
    </row>
    <row r="3799" spans="1:9" x14ac:dyDescent="0.25">
      <c r="A3799">
        <v>3798</v>
      </c>
      <c r="F3799">
        <v>88.938623000000007</v>
      </c>
      <c r="G3799">
        <v>5.060816</v>
      </c>
      <c r="H3799">
        <v>89.642654000000007</v>
      </c>
      <c r="I3799">
        <v>9.1155609999999996</v>
      </c>
    </row>
    <row r="3800" spans="1:9" x14ac:dyDescent="0.25">
      <c r="A3800">
        <v>3799</v>
      </c>
      <c r="F3800">
        <v>88.978368000000003</v>
      </c>
      <c r="G3800">
        <v>4.9658160000000002</v>
      </c>
      <c r="H3800">
        <v>89.664336000000006</v>
      </c>
      <c r="I3800">
        <v>9.0952549999999999</v>
      </c>
    </row>
    <row r="3801" spans="1:9" x14ac:dyDescent="0.25">
      <c r="A3801">
        <v>3800</v>
      </c>
      <c r="F3801">
        <v>88.888572000000011</v>
      </c>
      <c r="G3801">
        <v>4.9754079999999998</v>
      </c>
      <c r="H3801">
        <v>89.543113000000005</v>
      </c>
      <c r="I3801">
        <v>9.0457140000000003</v>
      </c>
    </row>
    <row r="3802" spans="1:9" x14ac:dyDescent="0.25">
      <c r="A3802">
        <v>3801</v>
      </c>
      <c r="F3802">
        <v>88.98658300000001</v>
      </c>
      <c r="G3802">
        <v>5.189082</v>
      </c>
    </row>
    <row r="3803" spans="1:9" x14ac:dyDescent="0.25">
      <c r="A3803">
        <v>3802</v>
      </c>
      <c r="D3803">
        <v>73.877908000000005</v>
      </c>
      <c r="E3803">
        <v>7.7388779999999997</v>
      </c>
    </row>
    <row r="3804" spans="1:9" x14ac:dyDescent="0.25">
      <c r="A3804">
        <v>3803</v>
      </c>
      <c r="D3804">
        <v>73.720612000000003</v>
      </c>
      <c r="E3804">
        <v>7.7106630000000003</v>
      </c>
    </row>
    <row r="3805" spans="1:9" x14ac:dyDescent="0.25">
      <c r="A3805">
        <v>3804</v>
      </c>
      <c r="D3805">
        <v>73.78418400000001</v>
      </c>
      <c r="E3805">
        <v>7.7467350000000001</v>
      </c>
    </row>
    <row r="3806" spans="1:9" x14ac:dyDescent="0.25">
      <c r="A3806">
        <v>3805</v>
      </c>
      <c r="D3806">
        <v>73.82137800000001</v>
      </c>
      <c r="E3806">
        <v>7.7595409999999996</v>
      </c>
    </row>
    <row r="3807" spans="1:9" x14ac:dyDescent="0.25">
      <c r="A3807">
        <v>3806</v>
      </c>
      <c r="D3807">
        <v>73.821479000000011</v>
      </c>
      <c r="E3807">
        <v>7.7475509999999996</v>
      </c>
    </row>
    <row r="3808" spans="1:9" x14ac:dyDescent="0.25">
      <c r="A3808">
        <v>3807</v>
      </c>
      <c r="D3808">
        <v>73.782296000000002</v>
      </c>
      <c r="E3808">
        <v>7.7382140000000001</v>
      </c>
    </row>
    <row r="3809" spans="1:9" x14ac:dyDescent="0.25">
      <c r="A3809">
        <v>3808</v>
      </c>
      <c r="B3809">
        <v>68.386322000000007</v>
      </c>
      <c r="C3809">
        <v>5.5886899999999997</v>
      </c>
      <c r="D3809">
        <v>73.758316000000008</v>
      </c>
      <c r="E3809">
        <v>7.7458159999999996</v>
      </c>
    </row>
    <row r="3810" spans="1:9" x14ac:dyDescent="0.25">
      <c r="A3810">
        <v>3809</v>
      </c>
      <c r="B3810">
        <v>68.395325000000014</v>
      </c>
      <c r="C3810">
        <v>5.6331619999999996</v>
      </c>
      <c r="D3810">
        <v>73.736327000000003</v>
      </c>
      <c r="E3810">
        <v>7.74505</v>
      </c>
    </row>
    <row r="3811" spans="1:9" x14ac:dyDescent="0.25">
      <c r="A3811">
        <v>3810</v>
      </c>
      <c r="B3811">
        <v>68.398903000000018</v>
      </c>
      <c r="C3811">
        <v>5.6469500000000004</v>
      </c>
      <c r="D3811">
        <v>73.877908000000005</v>
      </c>
      <c r="E3811">
        <v>7.7388779999999997</v>
      </c>
    </row>
    <row r="3812" spans="1:9" x14ac:dyDescent="0.25">
      <c r="A3812">
        <v>3811</v>
      </c>
      <c r="B3812">
        <v>68.377586000000008</v>
      </c>
      <c r="C3812">
        <v>5.6251100000000003</v>
      </c>
    </row>
    <row r="3813" spans="1:9" x14ac:dyDescent="0.25">
      <c r="A3813">
        <v>3812</v>
      </c>
      <c r="B3813">
        <v>68.364956000000006</v>
      </c>
      <c r="C3813">
        <v>5.6358459999999999</v>
      </c>
    </row>
    <row r="3814" spans="1:9" x14ac:dyDescent="0.25">
      <c r="A3814">
        <v>3813</v>
      </c>
      <c r="B3814">
        <v>68.371849000000012</v>
      </c>
      <c r="C3814">
        <v>5.6702649999999997</v>
      </c>
    </row>
    <row r="3815" spans="1:9" x14ac:dyDescent="0.25">
      <c r="A3815">
        <v>3814</v>
      </c>
      <c r="B3815">
        <v>68.331638000000012</v>
      </c>
      <c r="C3815">
        <v>5.7269459999999999</v>
      </c>
    </row>
    <row r="3816" spans="1:9" x14ac:dyDescent="0.25">
      <c r="A3816">
        <v>3815</v>
      </c>
      <c r="B3816">
        <v>68.386322000000007</v>
      </c>
      <c r="C3816">
        <v>5.5886899999999997</v>
      </c>
    </row>
    <row r="3817" spans="1:9" x14ac:dyDescent="0.25">
      <c r="A3817">
        <v>3816</v>
      </c>
      <c r="F3817">
        <v>67.707149000000015</v>
      </c>
      <c r="G3817">
        <v>4.7737879999999997</v>
      </c>
      <c r="H3817">
        <v>67.93808700000001</v>
      </c>
      <c r="I3817">
        <v>8.3925879999999999</v>
      </c>
    </row>
    <row r="3818" spans="1:9" x14ac:dyDescent="0.25">
      <c r="A3818">
        <v>3817</v>
      </c>
      <c r="F3818">
        <v>67.712887000000009</v>
      </c>
      <c r="G3818">
        <v>4.7137390000000003</v>
      </c>
      <c r="H3818">
        <v>67.962822000000017</v>
      </c>
      <c r="I3818">
        <v>8.3963239999999999</v>
      </c>
    </row>
    <row r="3819" spans="1:9" x14ac:dyDescent="0.25">
      <c r="A3819">
        <v>3818</v>
      </c>
      <c r="F3819">
        <v>67.705780000000004</v>
      </c>
      <c r="G3819">
        <v>4.7147389999999998</v>
      </c>
      <c r="H3819">
        <v>67.976345000000009</v>
      </c>
      <c r="I3819">
        <v>8.4069029999999998</v>
      </c>
    </row>
    <row r="3820" spans="1:9" x14ac:dyDescent="0.25">
      <c r="A3820">
        <v>3819</v>
      </c>
      <c r="F3820">
        <v>67.72630700000002</v>
      </c>
      <c r="G3820">
        <v>4.7112129999999999</v>
      </c>
      <c r="H3820">
        <v>68.013504000000012</v>
      </c>
      <c r="I3820">
        <v>8.4042189999999994</v>
      </c>
    </row>
    <row r="3821" spans="1:9" x14ac:dyDescent="0.25">
      <c r="A3821">
        <v>3820</v>
      </c>
      <c r="F3821">
        <v>67.753044000000017</v>
      </c>
      <c r="G3821">
        <v>4.6871609999999997</v>
      </c>
      <c r="H3821">
        <v>68.044712000000004</v>
      </c>
      <c r="I3821">
        <v>8.4029550000000004</v>
      </c>
    </row>
    <row r="3822" spans="1:9" x14ac:dyDescent="0.25">
      <c r="A3822">
        <v>3821</v>
      </c>
      <c r="F3822">
        <v>67.76588000000001</v>
      </c>
      <c r="G3822">
        <v>4.697845</v>
      </c>
      <c r="H3822">
        <v>68.025818000000015</v>
      </c>
      <c r="I3822">
        <v>8.3805359999999993</v>
      </c>
    </row>
    <row r="3823" spans="1:9" x14ac:dyDescent="0.25">
      <c r="A3823">
        <v>3822</v>
      </c>
      <c r="F3823">
        <v>67.764725000000013</v>
      </c>
      <c r="G3823">
        <v>4.7242119999999996</v>
      </c>
      <c r="H3823">
        <v>67.987026000000014</v>
      </c>
      <c r="I3823">
        <v>8.4329009999999993</v>
      </c>
    </row>
    <row r="3824" spans="1:9" x14ac:dyDescent="0.25">
      <c r="A3824">
        <v>3823</v>
      </c>
      <c r="F3824">
        <v>67.707149000000015</v>
      </c>
      <c r="G3824">
        <v>4.7737879999999997</v>
      </c>
      <c r="H3824">
        <v>67.93808700000001</v>
      </c>
      <c r="I3824">
        <v>8.3925879999999999</v>
      </c>
    </row>
    <row r="3825" spans="1:9" x14ac:dyDescent="0.25">
      <c r="A3825">
        <v>3824</v>
      </c>
      <c r="D3825">
        <v>50.668884000000013</v>
      </c>
      <c r="E3825">
        <v>6.8755139999999999</v>
      </c>
      <c r="F3825">
        <v>67.707149000000015</v>
      </c>
      <c r="G3825">
        <v>4.7737879999999997</v>
      </c>
    </row>
    <row r="3826" spans="1:9" x14ac:dyDescent="0.25">
      <c r="A3826">
        <v>3825</v>
      </c>
      <c r="D3826">
        <v>50.656624000000008</v>
      </c>
      <c r="E3826">
        <v>6.8301480000000003</v>
      </c>
    </row>
    <row r="3827" spans="1:9" x14ac:dyDescent="0.25">
      <c r="A3827">
        <v>3826</v>
      </c>
      <c r="D3827">
        <v>50.662098000000007</v>
      </c>
      <c r="E3827">
        <v>6.8566200000000004</v>
      </c>
    </row>
    <row r="3828" spans="1:9" x14ac:dyDescent="0.25">
      <c r="A3828">
        <v>3827</v>
      </c>
      <c r="D3828">
        <v>50.664619000000009</v>
      </c>
      <c r="E3828">
        <v>6.852989</v>
      </c>
    </row>
    <row r="3829" spans="1:9" x14ac:dyDescent="0.25">
      <c r="A3829">
        <v>3828</v>
      </c>
      <c r="D3829">
        <v>50.661728000000011</v>
      </c>
      <c r="E3829">
        <v>6.8567260000000001</v>
      </c>
    </row>
    <row r="3830" spans="1:9" x14ac:dyDescent="0.25">
      <c r="A3830">
        <v>3829</v>
      </c>
      <c r="D3830">
        <v>50.625519000000011</v>
      </c>
      <c r="E3830">
        <v>6.8423579999999999</v>
      </c>
    </row>
    <row r="3831" spans="1:9" x14ac:dyDescent="0.25">
      <c r="A3831">
        <v>3830</v>
      </c>
      <c r="B3831">
        <v>44.722633000000009</v>
      </c>
      <c r="C3831">
        <v>5.0762450000000001</v>
      </c>
      <c r="D3831">
        <v>50.626991000000011</v>
      </c>
      <c r="E3831">
        <v>6.8520950000000003</v>
      </c>
    </row>
    <row r="3832" spans="1:9" x14ac:dyDescent="0.25">
      <c r="A3832">
        <v>3831</v>
      </c>
      <c r="B3832">
        <v>44.706108000000008</v>
      </c>
      <c r="C3832">
        <v>5.001881</v>
      </c>
      <c r="D3832">
        <v>50.613098000000008</v>
      </c>
      <c r="E3832">
        <v>6.8301480000000003</v>
      </c>
    </row>
    <row r="3833" spans="1:9" x14ac:dyDescent="0.25">
      <c r="A3833">
        <v>3832</v>
      </c>
      <c r="B3833">
        <v>44.756107000000007</v>
      </c>
      <c r="C3833">
        <v>5.0718249999999996</v>
      </c>
      <c r="D3833">
        <v>50.618412000000006</v>
      </c>
      <c r="E3833">
        <v>6.8508829999999996</v>
      </c>
    </row>
    <row r="3834" spans="1:9" x14ac:dyDescent="0.25">
      <c r="A3834">
        <v>3833</v>
      </c>
      <c r="B3834">
        <v>44.694691000000006</v>
      </c>
      <c r="C3834">
        <v>5.053299</v>
      </c>
      <c r="D3834">
        <v>50.668884000000013</v>
      </c>
      <c r="E3834">
        <v>6.8755139999999999</v>
      </c>
    </row>
    <row r="3835" spans="1:9" x14ac:dyDescent="0.25">
      <c r="A3835">
        <v>3834</v>
      </c>
      <c r="B3835">
        <v>44.704796000000009</v>
      </c>
      <c r="C3835">
        <v>5.0602989999999997</v>
      </c>
    </row>
    <row r="3836" spans="1:9" x14ac:dyDescent="0.25">
      <c r="A3836">
        <v>3835</v>
      </c>
      <c r="B3836">
        <v>44.690796000000006</v>
      </c>
      <c r="C3836">
        <v>5.0530889999999999</v>
      </c>
    </row>
    <row r="3837" spans="1:9" x14ac:dyDescent="0.25">
      <c r="A3837">
        <v>3836</v>
      </c>
      <c r="B3837">
        <v>44.663429000000008</v>
      </c>
      <c r="C3837">
        <v>5.0877699999999999</v>
      </c>
    </row>
    <row r="3838" spans="1:9" x14ac:dyDescent="0.25">
      <c r="A3838">
        <v>3837</v>
      </c>
      <c r="B3838">
        <v>44.722633000000009</v>
      </c>
      <c r="C3838">
        <v>5.0762450000000001</v>
      </c>
    </row>
    <row r="3839" spans="1:9" x14ac:dyDescent="0.25">
      <c r="A3839">
        <v>3838</v>
      </c>
      <c r="B3839">
        <v>44.722633000000009</v>
      </c>
      <c r="C3839">
        <v>5.0762450000000001</v>
      </c>
    </row>
    <row r="3840" spans="1:9" x14ac:dyDescent="0.25">
      <c r="A3840">
        <v>3839</v>
      </c>
      <c r="H3840">
        <v>43.233612000000008</v>
      </c>
      <c r="I3840">
        <v>7.8668800000000001</v>
      </c>
    </row>
    <row r="3841" spans="1:9" x14ac:dyDescent="0.25">
      <c r="A3841">
        <v>3840</v>
      </c>
      <c r="F3841">
        <v>42.19282900000001</v>
      </c>
      <c r="G3841">
        <v>4.0780370000000001</v>
      </c>
      <c r="H3841">
        <v>43.180614000000013</v>
      </c>
      <c r="I3841">
        <v>7.8463019999999997</v>
      </c>
    </row>
    <row r="3842" spans="1:9" x14ac:dyDescent="0.25">
      <c r="A3842">
        <v>3841</v>
      </c>
      <c r="F3842">
        <v>42.208248000000012</v>
      </c>
      <c r="G3842">
        <v>3.9919370000000001</v>
      </c>
      <c r="H3842">
        <v>43.166775000000008</v>
      </c>
      <c r="I3842">
        <v>7.8440919999999998</v>
      </c>
    </row>
    <row r="3843" spans="1:9" x14ac:dyDescent="0.25">
      <c r="A3843">
        <v>3842</v>
      </c>
      <c r="F3843">
        <v>42.186512000000008</v>
      </c>
      <c r="G3843">
        <v>3.9928309999999998</v>
      </c>
      <c r="H3843">
        <v>43.20624500000001</v>
      </c>
      <c r="I3843">
        <v>7.8741430000000001</v>
      </c>
    </row>
    <row r="3844" spans="1:9" x14ac:dyDescent="0.25">
      <c r="A3844">
        <v>3843</v>
      </c>
      <c r="F3844">
        <v>42.163303000000006</v>
      </c>
      <c r="G3844">
        <v>4.0086199999999996</v>
      </c>
      <c r="H3844">
        <v>43.205456000000012</v>
      </c>
      <c r="I3844">
        <v>7.8775639999999996</v>
      </c>
    </row>
    <row r="3845" spans="1:9" x14ac:dyDescent="0.25">
      <c r="A3845">
        <v>3844</v>
      </c>
      <c r="F3845">
        <v>42.172302000000009</v>
      </c>
      <c r="G3845">
        <v>3.9921470000000001</v>
      </c>
      <c r="H3845">
        <v>43.191299000000008</v>
      </c>
      <c r="I3845">
        <v>7.9192450000000001</v>
      </c>
    </row>
    <row r="3846" spans="1:9" x14ac:dyDescent="0.25">
      <c r="A3846">
        <v>3845</v>
      </c>
      <c r="D3846">
        <v>27.572798000000006</v>
      </c>
      <c r="E3846">
        <v>7.2330199999999998</v>
      </c>
      <c r="F3846">
        <v>42.187408000000012</v>
      </c>
      <c r="G3846">
        <v>4.0147250000000003</v>
      </c>
      <c r="H3846">
        <v>43.179615000000013</v>
      </c>
      <c r="I3846">
        <v>7.9655589999999998</v>
      </c>
    </row>
    <row r="3847" spans="1:9" x14ac:dyDescent="0.25">
      <c r="A3847">
        <v>3846</v>
      </c>
      <c r="D3847">
        <v>27.58663700000001</v>
      </c>
      <c r="E3847">
        <v>7.1908649999999996</v>
      </c>
      <c r="F3847">
        <v>42.206302000000008</v>
      </c>
      <c r="G3847">
        <v>4.0084619999999997</v>
      </c>
      <c r="H3847">
        <v>43.183983000000012</v>
      </c>
      <c r="I3847">
        <v>7.9556120000000004</v>
      </c>
    </row>
    <row r="3848" spans="1:9" x14ac:dyDescent="0.25">
      <c r="A3848">
        <v>3847</v>
      </c>
      <c r="D3848">
        <v>27.583374000000006</v>
      </c>
      <c r="E3848">
        <v>7.2004960000000002</v>
      </c>
      <c r="F3848">
        <v>42.220562000000008</v>
      </c>
      <c r="G3848">
        <v>3.924941</v>
      </c>
      <c r="H3848">
        <v>43.233612000000008</v>
      </c>
      <c r="I3848">
        <v>7.8668800000000001</v>
      </c>
    </row>
    <row r="3849" spans="1:9" x14ac:dyDescent="0.25">
      <c r="A3849">
        <v>3848</v>
      </c>
      <c r="D3849">
        <v>27.597425000000008</v>
      </c>
      <c r="E3849">
        <v>7.2115470000000004</v>
      </c>
      <c r="F3849">
        <v>42.175407000000007</v>
      </c>
      <c r="G3849">
        <v>3.8990469999999999</v>
      </c>
    </row>
    <row r="3850" spans="1:9" x14ac:dyDescent="0.25">
      <c r="A3850">
        <v>3849</v>
      </c>
      <c r="D3850">
        <v>27.613268000000005</v>
      </c>
      <c r="E3850">
        <v>7.2039689999999998</v>
      </c>
      <c r="F3850">
        <v>42.19282900000001</v>
      </c>
      <c r="G3850">
        <v>4.0780370000000001</v>
      </c>
    </row>
    <row r="3851" spans="1:9" x14ac:dyDescent="0.25">
      <c r="A3851">
        <v>3850</v>
      </c>
      <c r="D3851">
        <v>27.597006000000007</v>
      </c>
      <c r="E3851">
        <v>7.1810239999999999</v>
      </c>
    </row>
    <row r="3852" spans="1:9" x14ac:dyDescent="0.25">
      <c r="A3852">
        <v>3851</v>
      </c>
      <c r="D3852">
        <v>27.607216000000008</v>
      </c>
      <c r="E3852">
        <v>7.1840229999999998</v>
      </c>
    </row>
    <row r="3853" spans="1:9" x14ac:dyDescent="0.25">
      <c r="A3853">
        <v>3852</v>
      </c>
      <c r="D3853">
        <v>27.574743000000012</v>
      </c>
      <c r="E3853">
        <v>7.1761290000000004</v>
      </c>
    </row>
    <row r="3854" spans="1:9" x14ac:dyDescent="0.25">
      <c r="A3854">
        <v>3853</v>
      </c>
      <c r="B3854">
        <v>22.101625000000013</v>
      </c>
      <c r="C3854">
        <v>5.9952990000000002</v>
      </c>
      <c r="D3854">
        <v>27.533640000000005</v>
      </c>
      <c r="E3854">
        <v>7.1894439999999999</v>
      </c>
    </row>
    <row r="3855" spans="1:9" x14ac:dyDescent="0.25">
      <c r="A3855">
        <v>3854</v>
      </c>
      <c r="B3855">
        <v>22.086838000000014</v>
      </c>
      <c r="C3855">
        <v>5.9238299999999997</v>
      </c>
      <c r="D3855">
        <v>27.497169000000014</v>
      </c>
      <c r="E3855">
        <v>7.1713399999999998</v>
      </c>
    </row>
    <row r="3856" spans="1:9" x14ac:dyDescent="0.25">
      <c r="A3856">
        <v>3855</v>
      </c>
      <c r="B3856">
        <v>22.082680000000011</v>
      </c>
      <c r="C3856">
        <v>5.925408</v>
      </c>
      <c r="D3856">
        <v>27.572798000000006</v>
      </c>
      <c r="E3856">
        <v>7.2330199999999998</v>
      </c>
    </row>
    <row r="3857" spans="1:11" x14ac:dyDescent="0.25">
      <c r="A3857">
        <v>3856</v>
      </c>
      <c r="B3857">
        <v>22.067892000000008</v>
      </c>
      <c r="C3857">
        <v>5.9021990000000004</v>
      </c>
      <c r="D3857">
        <v>27.572798000000006</v>
      </c>
      <c r="E3857">
        <v>7.2330199999999998</v>
      </c>
    </row>
    <row r="3858" spans="1:11" x14ac:dyDescent="0.25">
      <c r="A3858">
        <v>3857</v>
      </c>
      <c r="B3858">
        <v>22.130098000000011</v>
      </c>
      <c r="C3858">
        <v>5.9398289999999996</v>
      </c>
    </row>
    <row r="3859" spans="1:11" x14ac:dyDescent="0.25">
      <c r="A3859">
        <v>3858</v>
      </c>
      <c r="B3859">
        <v>22.104469000000009</v>
      </c>
      <c r="C3859">
        <v>5.9931419999999997</v>
      </c>
    </row>
    <row r="3860" spans="1:11" x14ac:dyDescent="0.25">
      <c r="A3860">
        <v>3859</v>
      </c>
      <c r="B3860">
        <v>22.091995000000011</v>
      </c>
      <c r="C3860">
        <v>5.9964050000000002</v>
      </c>
    </row>
    <row r="3861" spans="1:11" x14ac:dyDescent="0.25">
      <c r="A3861">
        <v>3860</v>
      </c>
      <c r="B3861">
        <v>22.094469000000011</v>
      </c>
      <c r="C3861">
        <v>5.9752479999999997</v>
      </c>
    </row>
    <row r="3862" spans="1:11" x14ac:dyDescent="0.25">
      <c r="A3862">
        <v>3861</v>
      </c>
      <c r="B3862">
        <v>22.086416000000014</v>
      </c>
      <c r="C3862">
        <v>6.0151409999999998</v>
      </c>
    </row>
    <row r="3863" spans="1:11" x14ac:dyDescent="0.25">
      <c r="A3863">
        <v>3862</v>
      </c>
      <c r="B3863">
        <v>22.079523000000009</v>
      </c>
      <c r="C3863">
        <v>6.1179240000000004</v>
      </c>
      <c r="H3863">
        <v>23.246353000000013</v>
      </c>
      <c r="I3863">
        <v>8.3648520000000008</v>
      </c>
    </row>
    <row r="3864" spans="1:11" x14ac:dyDescent="0.25">
      <c r="A3864">
        <v>3863</v>
      </c>
      <c r="B3864">
        <v>22.101625000000013</v>
      </c>
      <c r="C3864">
        <v>5.9952990000000002</v>
      </c>
      <c r="H3864">
        <v>23.246353000000013</v>
      </c>
      <c r="I3864">
        <v>8.3648520000000008</v>
      </c>
    </row>
    <row r="3865" spans="1:11" x14ac:dyDescent="0.25">
      <c r="A3865">
        <v>3864</v>
      </c>
      <c r="F3865">
        <v>20.943165000000008</v>
      </c>
      <c r="G3865">
        <v>5.0496670000000003</v>
      </c>
      <c r="H3865">
        <v>23.28850700000001</v>
      </c>
      <c r="I3865">
        <v>8.3659579999999991</v>
      </c>
    </row>
    <row r="3866" spans="1:11" x14ac:dyDescent="0.25">
      <c r="A3866">
        <v>3865</v>
      </c>
      <c r="F3866">
        <v>20.943165000000008</v>
      </c>
      <c r="G3866">
        <v>5.0496670000000003</v>
      </c>
      <c r="H3866">
        <v>23.28850700000001</v>
      </c>
      <c r="I3866">
        <v>8.3659579999999991</v>
      </c>
      <c r="J3866">
        <v>38.820698000000007</v>
      </c>
      <c r="K3866">
        <v>13.151482</v>
      </c>
    </row>
    <row r="3867" spans="1:11" x14ac:dyDescent="0.25">
      <c r="A3867">
        <v>3866</v>
      </c>
    </row>
    <row r="3868" spans="1:11" x14ac:dyDescent="0.25">
      <c r="A3868">
        <v>3867</v>
      </c>
    </row>
    <row r="3869" spans="1:11" x14ac:dyDescent="0.25">
      <c r="A3869">
        <v>3868</v>
      </c>
    </row>
    <row r="3870" spans="1:11" x14ac:dyDescent="0.25">
      <c r="A3870">
        <v>3869</v>
      </c>
    </row>
    <row r="3871" spans="1:11" x14ac:dyDescent="0.25">
      <c r="A3871">
        <v>3870</v>
      </c>
    </row>
    <row r="3872" spans="1:1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1" x14ac:dyDescent="0.25">
      <c r="A3889">
        <v>3888</v>
      </c>
    </row>
    <row r="3890" spans="1:11" x14ac:dyDescent="0.25">
      <c r="A3890">
        <v>3889</v>
      </c>
    </row>
    <row r="3891" spans="1:11" x14ac:dyDescent="0.25">
      <c r="A3891">
        <v>3890</v>
      </c>
    </row>
    <row r="3892" spans="1:11" x14ac:dyDescent="0.25">
      <c r="A3892">
        <v>3891</v>
      </c>
    </row>
    <row r="3893" spans="1:11" x14ac:dyDescent="0.25">
      <c r="A3893">
        <v>3892</v>
      </c>
    </row>
    <row r="3894" spans="1:11" x14ac:dyDescent="0.25">
      <c r="A3894">
        <v>3893</v>
      </c>
    </row>
    <row r="3895" spans="1:11" x14ac:dyDescent="0.25">
      <c r="A3895">
        <v>3894</v>
      </c>
    </row>
    <row r="3896" spans="1:11" x14ac:dyDescent="0.25">
      <c r="A3896">
        <v>3895</v>
      </c>
    </row>
    <row r="3897" spans="1:11" x14ac:dyDescent="0.25">
      <c r="A3897">
        <v>3896</v>
      </c>
    </row>
    <row r="3898" spans="1:11" x14ac:dyDescent="0.25">
      <c r="A3898">
        <v>3897</v>
      </c>
    </row>
    <row r="3899" spans="1:11" x14ac:dyDescent="0.25">
      <c r="A3899">
        <v>3898</v>
      </c>
      <c r="J3899">
        <v>235.91833400000002</v>
      </c>
      <c r="K3899">
        <v>13.457171000000001</v>
      </c>
    </row>
    <row r="3900" spans="1:11" x14ac:dyDescent="0.25">
      <c r="A3900">
        <v>3899</v>
      </c>
      <c r="B3900">
        <v>253.614947</v>
      </c>
      <c r="C3900">
        <v>5.980353</v>
      </c>
    </row>
    <row r="3901" spans="1:11" x14ac:dyDescent="0.25">
      <c r="A3901">
        <v>3900</v>
      </c>
      <c r="B3901">
        <v>253.576514</v>
      </c>
      <c r="C3901">
        <v>5.9637370000000001</v>
      </c>
    </row>
    <row r="3902" spans="1:11" x14ac:dyDescent="0.25">
      <c r="A3902">
        <v>3901</v>
      </c>
      <c r="B3902">
        <v>253.59348199999999</v>
      </c>
      <c r="C3902">
        <v>5.9802520000000001</v>
      </c>
    </row>
    <row r="3903" spans="1:11" x14ac:dyDescent="0.25">
      <c r="A3903">
        <v>3902</v>
      </c>
      <c r="B3903">
        <v>253.56398999999999</v>
      </c>
      <c r="C3903">
        <v>5.991212</v>
      </c>
    </row>
    <row r="3904" spans="1:11" x14ac:dyDescent="0.25">
      <c r="A3904">
        <v>3903</v>
      </c>
      <c r="B3904">
        <v>253.56424200000001</v>
      </c>
      <c r="C3904">
        <v>5.9828279999999996</v>
      </c>
    </row>
    <row r="3905" spans="1:9" x14ac:dyDescent="0.25">
      <c r="A3905">
        <v>3904</v>
      </c>
      <c r="B3905">
        <v>253.52944099999999</v>
      </c>
      <c r="C3905">
        <v>5.9709589999999997</v>
      </c>
    </row>
    <row r="3906" spans="1:9" x14ac:dyDescent="0.25">
      <c r="A3906">
        <v>3905</v>
      </c>
      <c r="B3906">
        <v>253.55353400000001</v>
      </c>
      <c r="C3906">
        <v>5.9547470000000002</v>
      </c>
    </row>
    <row r="3907" spans="1:9" x14ac:dyDescent="0.25">
      <c r="A3907">
        <v>3906</v>
      </c>
      <c r="B3907">
        <v>253.536868</v>
      </c>
      <c r="C3907">
        <v>5.9829790000000003</v>
      </c>
    </row>
    <row r="3908" spans="1:9" x14ac:dyDescent="0.25">
      <c r="A3908">
        <v>3907</v>
      </c>
      <c r="B3908">
        <v>253.47005000000001</v>
      </c>
      <c r="C3908">
        <v>5.9996460000000003</v>
      </c>
    </row>
    <row r="3909" spans="1:9" x14ac:dyDescent="0.25">
      <c r="A3909">
        <v>3908</v>
      </c>
      <c r="B3909">
        <v>253.614947</v>
      </c>
      <c r="C3909">
        <v>5.980353</v>
      </c>
    </row>
    <row r="3910" spans="1:9" x14ac:dyDescent="0.25">
      <c r="A3910">
        <v>3909</v>
      </c>
      <c r="B3910">
        <v>253.614947</v>
      </c>
      <c r="C3910">
        <v>5.980353</v>
      </c>
      <c r="D3910">
        <v>244.892977</v>
      </c>
      <c r="E3910">
        <v>7.2408080000000004</v>
      </c>
    </row>
    <row r="3911" spans="1:9" x14ac:dyDescent="0.25">
      <c r="A3911">
        <v>3910</v>
      </c>
      <c r="D3911">
        <v>244.92540199999999</v>
      </c>
      <c r="E3911">
        <v>7.3097469999999998</v>
      </c>
    </row>
    <row r="3912" spans="1:9" x14ac:dyDescent="0.25">
      <c r="A3912">
        <v>3911</v>
      </c>
      <c r="D3912">
        <v>244.91156599999999</v>
      </c>
      <c r="E3912">
        <v>7.2783329999999999</v>
      </c>
    </row>
    <row r="3913" spans="1:9" x14ac:dyDescent="0.25">
      <c r="A3913">
        <v>3912</v>
      </c>
      <c r="D3913">
        <v>244.91439299999999</v>
      </c>
      <c r="E3913">
        <v>7.2511109999999999</v>
      </c>
      <c r="F3913">
        <v>251.623988</v>
      </c>
      <c r="G3913">
        <v>5.0795450000000004</v>
      </c>
    </row>
    <row r="3914" spans="1:9" x14ac:dyDescent="0.25">
      <c r="A3914">
        <v>3913</v>
      </c>
      <c r="D3914">
        <v>244.91348099999999</v>
      </c>
      <c r="E3914">
        <v>7.2761110000000002</v>
      </c>
      <c r="F3914">
        <v>251.63616099999999</v>
      </c>
      <c r="G3914">
        <v>5.0526260000000001</v>
      </c>
    </row>
    <row r="3915" spans="1:9" x14ac:dyDescent="0.25">
      <c r="A3915">
        <v>3914</v>
      </c>
      <c r="D3915">
        <v>244.87954199999999</v>
      </c>
      <c r="E3915">
        <v>7.2625250000000001</v>
      </c>
      <c r="F3915">
        <v>251.64813100000001</v>
      </c>
      <c r="G3915">
        <v>5.0571710000000003</v>
      </c>
    </row>
    <row r="3916" spans="1:9" x14ac:dyDescent="0.25">
      <c r="A3916">
        <v>3915</v>
      </c>
      <c r="D3916">
        <v>244.872927</v>
      </c>
      <c r="E3916">
        <v>7.2783329999999999</v>
      </c>
      <c r="F3916">
        <v>251.61262399999998</v>
      </c>
      <c r="G3916">
        <v>5.0362629999999999</v>
      </c>
    </row>
    <row r="3917" spans="1:9" x14ac:dyDescent="0.25">
      <c r="A3917">
        <v>3916</v>
      </c>
      <c r="D3917">
        <v>244.892977</v>
      </c>
      <c r="E3917">
        <v>7.2408080000000004</v>
      </c>
      <c r="F3917">
        <v>251.65298000000001</v>
      </c>
      <c r="G3917">
        <v>5.0455560000000004</v>
      </c>
      <c r="H3917">
        <v>247.48903899999999</v>
      </c>
      <c r="I3917">
        <v>8.2181820000000005</v>
      </c>
    </row>
    <row r="3918" spans="1:9" x14ac:dyDescent="0.25">
      <c r="A3918">
        <v>3917</v>
      </c>
      <c r="F3918">
        <v>251.63838099999998</v>
      </c>
      <c r="G3918">
        <v>5.0533330000000003</v>
      </c>
      <c r="H3918">
        <v>247.44302999999999</v>
      </c>
      <c r="I3918">
        <v>8.229495</v>
      </c>
    </row>
    <row r="3919" spans="1:9" x14ac:dyDescent="0.25">
      <c r="A3919">
        <v>3918</v>
      </c>
      <c r="F3919">
        <v>251.68131099999999</v>
      </c>
      <c r="G3919">
        <v>5.0491910000000004</v>
      </c>
      <c r="H3919">
        <v>247.44924</v>
      </c>
      <c r="I3919">
        <v>8.2397980000000004</v>
      </c>
    </row>
    <row r="3920" spans="1:9" x14ac:dyDescent="0.25">
      <c r="A3920">
        <v>3919</v>
      </c>
      <c r="F3920">
        <v>251.58777499999999</v>
      </c>
      <c r="G3920">
        <v>5.0280800000000001</v>
      </c>
      <c r="H3920">
        <v>247.45979599999998</v>
      </c>
      <c r="I3920">
        <v>8.2361109999999993</v>
      </c>
    </row>
    <row r="3921" spans="1:9" x14ac:dyDescent="0.25">
      <c r="A3921">
        <v>3920</v>
      </c>
      <c r="F3921">
        <v>251.623988</v>
      </c>
      <c r="G3921">
        <v>5.0795450000000004</v>
      </c>
      <c r="H3921">
        <v>247.490859</v>
      </c>
      <c r="I3921">
        <v>8.2223229999999994</v>
      </c>
    </row>
    <row r="3922" spans="1:9" x14ac:dyDescent="0.25">
      <c r="A3922">
        <v>3921</v>
      </c>
      <c r="F3922">
        <v>251.58636000000001</v>
      </c>
      <c r="G3922">
        <v>5.1361610000000004</v>
      </c>
      <c r="H3922">
        <v>247.49580599999999</v>
      </c>
      <c r="I3922">
        <v>8.2064649999999997</v>
      </c>
    </row>
    <row r="3923" spans="1:9" x14ac:dyDescent="0.25">
      <c r="A3923">
        <v>3922</v>
      </c>
      <c r="H3923">
        <v>247.47600800000001</v>
      </c>
      <c r="I3923">
        <v>8.2414129999999997</v>
      </c>
    </row>
    <row r="3924" spans="1:9" x14ac:dyDescent="0.25">
      <c r="A3924">
        <v>3923</v>
      </c>
      <c r="H3924">
        <v>247.48903899999999</v>
      </c>
      <c r="I3924">
        <v>8.2181820000000005</v>
      </c>
    </row>
    <row r="3925" spans="1:9" x14ac:dyDescent="0.25">
      <c r="A3925">
        <v>3924</v>
      </c>
    </row>
    <row r="3926" spans="1:9" x14ac:dyDescent="0.25">
      <c r="A3926">
        <v>3925</v>
      </c>
    </row>
    <row r="3927" spans="1:9" x14ac:dyDescent="0.25">
      <c r="A3927">
        <v>3926</v>
      </c>
    </row>
    <row r="3928" spans="1:9" x14ac:dyDescent="0.25">
      <c r="A3928">
        <v>3927</v>
      </c>
      <c r="B3928">
        <v>227.292473</v>
      </c>
      <c r="C3928">
        <v>6.3955549999999999</v>
      </c>
    </row>
    <row r="3929" spans="1:9" x14ac:dyDescent="0.25">
      <c r="A3929">
        <v>3928</v>
      </c>
      <c r="B3929">
        <v>227.24747400000001</v>
      </c>
      <c r="C3929">
        <v>6.3766160000000003</v>
      </c>
    </row>
    <row r="3930" spans="1:9" x14ac:dyDescent="0.25">
      <c r="A3930">
        <v>3929</v>
      </c>
      <c r="B3930">
        <v>227.228534</v>
      </c>
      <c r="C3930">
        <v>6.3483330000000002</v>
      </c>
    </row>
    <row r="3931" spans="1:9" x14ac:dyDescent="0.25">
      <c r="A3931">
        <v>3930</v>
      </c>
      <c r="B3931">
        <v>227.272221</v>
      </c>
      <c r="C3931">
        <v>6.3684339999999997</v>
      </c>
    </row>
    <row r="3932" spans="1:9" x14ac:dyDescent="0.25">
      <c r="A3932">
        <v>3931</v>
      </c>
      <c r="B3932">
        <v>227.24631199999999</v>
      </c>
      <c r="C3932">
        <v>6.353434</v>
      </c>
    </row>
    <row r="3933" spans="1:9" x14ac:dyDescent="0.25">
      <c r="A3933">
        <v>3932</v>
      </c>
      <c r="B3933">
        <v>227.215757</v>
      </c>
      <c r="C3933">
        <v>6.3385350000000003</v>
      </c>
      <c r="D3933">
        <v>223.184495</v>
      </c>
      <c r="E3933">
        <v>8.2460599999999999</v>
      </c>
    </row>
    <row r="3934" spans="1:9" x14ac:dyDescent="0.25">
      <c r="A3934">
        <v>3933</v>
      </c>
      <c r="B3934">
        <v>227.22171599999999</v>
      </c>
      <c r="C3934">
        <v>6.3353529999999996</v>
      </c>
      <c r="D3934">
        <v>223.184495</v>
      </c>
      <c r="E3934">
        <v>8.2460599999999999</v>
      </c>
    </row>
    <row r="3935" spans="1:9" x14ac:dyDescent="0.25">
      <c r="A3935">
        <v>3934</v>
      </c>
      <c r="B3935">
        <v>227.09212099999999</v>
      </c>
      <c r="C3935">
        <v>6.3628790000000004</v>
      </c>
      <c r="D3935">
        <v>223.16585799999999</v>
      </c>
      <c r="E3935">
        <v>8.2575749999999992</v>
      </c>
    </row>
    <row r="3936" spans="1:9" x14ac:dyDescent="0.25">
      <c r="A3936">
        <v>3935</v>
      </c>
      <c r="B3936">
        <v>227.292473</v>
      </c>
      <c r="C3936">
        <v>6.3955549999999999</v>
      </c>
      <c r="D3936">
        <v>223.15535299999999</v>
      </c>
      <c r="E3936">
        <v>8.2546459999999993</v>
      </c>
    </row>
    <row r="3937" spans="1:9" x14ac:dyDescent="0.25">
      <c r="A3937">
        <v>3936</v>
      </c>
      <c r="D3937">
        <v>223.16515000000001</v>
      </c>
      <c r="E3937">
        <v>8.2906060000000004</v>
      </c>
    </row>
    <row r="3938" spans="1:9" x14ac:dyDescent="0.25">
      <c r="A3938">
        <v>3937</v>
      </c>
      <c r="D3938">
        <v>223.20853500000001</v>
      </c>
      <c r="E3938">
        <v>8.3054039999999993</v>
      </c>
      <c r="F3938">
        <v>225.86383799999999</v>
      </c>
      <c r="G3938">
        <v>5.4875249999999998</v>
      </c>
    </row>
    <row r="3939" spans="1:9" x14ac:dyDescent="0.25">
      <c r="A3939">
        <v>3938</v>
      </c>
      <c r="D3939">
        <v>223.29353499999999</v>
      </c>
      <c r="E3939">
        <v>8.2942420000000006</v>
      </c>
      <c r="F3939">
        <v>225.84964500000001</v>
      </c>
      <c r="G3939">
        <v>5.4627780000000001</v>
      </c>
      <c r="H3939">
        <v>224.47095899999999</v>
      </c>
      <c r="I3939">
        <v>9.0346969999999995</v>
      </c>
    </row>
    <row r="3940" spans="1:9" x14ac:dyDescent="0.25">
      <c r="A3940">
        <v>3939</v>
      </c>
      <c r="D3940">
        <v>223.184495</v>
      </c>
      <c r="E3940">
        <v>8.2460599999999999</v>
      </c>
      <c r="F3940">
        <v>225.833989</v>
      </c>
      <c r="G3940">
        <v>5.47</v>
      </c>
      <c r="H3940">
        <v>224.38782800000001</v>
      </c>
      <c r="I3940">
        <v>8.9438890000000004</v>
      </c>
    </row>
    <row r="3941" spans="1:9" x14ac:dyDescent="0.25">
      <c r="A3941">
        <v>3940</v>
      </c>
      <c r="F3941">
        <v>225.825504</v>
      </c>
      <c r="G3941">
        <v>5.4475759999999998</v>
      </c>
      <c r="H3941">
        <v>224.38782800000001</v>
      </c>
      <c r="I3941">
        <v>8.9277270000000009</v>
      </c>
    </row>
    <row r="3942" spans="1:9" x14ac:dyDescent="0.25">
      <c r="A3942">
        <v>3941</v>
      </c>
      <c r="F3942">
        <v>225.83914100000001</v>
      </c>
      <c r="G3942">
        <v>5.4366659999999998</v>
      </c>
      <c r="H3942">
        <v>224.39070699999999</v>
      </c>
      <c r="I3942">
        <v>8.9732319999999994</v>
      </c>
    </row>
    <row r="3943" spans="1:9" x14ac:dyDescent="0.25">
      <c r="A3943">
        <v>3942</v>
      </c>
      <c r="F3943">
        <v>225.806667</v>
      </c>
      <c r="G3943">
        <v>5.4332320000000003</v>
      </c>
      <c r="H3943">
        <v>224.36797999999999</v>
      </c>
      <c r="I3943">
        <v>9.0515650000000001</v>
      </c>
    </row>
    <row r="3944" spans="1:9" x14ac:dyDescent="0.25">
      <c r="A3944">
        <v>3943</v>
      </c>
      <c r="F3944">
        <v>225.793282</v>
      </c>
      <c r="G3944">
        <v>5.3968179999999997</v>
      </c>
      <c r="H3944">
        <v>224.38045399999999</v>
      </c>
      <c r="I3944">
        <v>9.0740909999999992</v>
      </c>
    </row>
    <row r="3945" spans="1:9" x14ac:dyDescent="0.25">
      <c r="A3945">
        <v>3944</v>
      </c>
      <c r="F3945">
        <v>225.729645</v>
      </c>
      <c r="G3945">
        <v>5.3326260000000003</v>
      </c>
      <c r="H3945">
        <v>224.37050400000001</v>
      </c>
      <c r="I3945">
        <v>9.0601009999999995</v>
      </c>
    </row>
    <row r="3946" spans="1:9" x14ac:dyDescent="0.25">
      <c r="A3946">
        <v>3945</v>
      </c>
      <c r="F3946">
        <v>225.86383799999999</v>
      </c>
      <c r="G3946">
        <v>5.4875249999999998</v>
      </c>
      <c r="H3946">
        <v>224.47095899999999</v>
      </c>
      <c r="I3946">
        <v>9.0346969999999995</v>
      </c>
    </row>
    <row r="3947" spans="1:9" x14ac:dyDescent="0.25">
      <c r="A3947">
        <v>3946</v>
      </c>
    </row>
    <row r="3948" spans="1:9" x14ac:dyDescent="0.25">
      <c r="A3948">
        <v>3947</v>
      </c>
    </row>
    <row r="3949" spans="1:9" x14ac:dyDescent="0.25">
      <c r="A3949">
        <v>3948</v>
      </c>
    </row>
    <row r="3950" spans="1:9" x14ac:dyDescent="0.25">
      <c r="A3950">
        <v>3949</v>
      </c>
    </row>
    <row r="3951" spans="1:9" x14ac:dyDescent="0.25">
      <c r="A3951">
        <v>3950</v>
      </c>
      <c r="B3951">
        <v>205.90754899999999</v>
      </c>
      <c r="C3951">
        <v>6.9962249999999999</v>
      </c>
    </row>
    <row r="3952" spans="1:9" x14ac:dyDescent="0.25">
      <c r="A3952">
        <v>3951</v>
      </c>
      <c r="B3952">
        <v>205.90729399999998</v>
      </c>
      <c r="C3952">
        <v>6.9389289999999999</v>
      </c>
    </row>
    <row r="3953" spans="1:9" x14ac:dyDescent="0.25">
      <c r="A3953">
        <v>3952</v>
      </c>
      <c r="B3953">
        <v>205.919432</v>
      </c>
      <c r="C3953">
        <v>6.9504590000000004</v>
      </c>
    </row>
    <row r="3954" spans="1:9" x14ac:dyDescent="0.25">
      <c r="A3954">
        <v>3953</v>
      </c>
      <c r="B3954">
        <v>205.93137200000001</v>
      </c>
      <c r="C3954">
        <v>6.9621420000000001</v>
      </c>
    </row>
    <row r="3955" spans="1:9" x14ac:dyDescent="0.25">
      <c r="A3955">
        <v>3954</v>
      </c>
      <c r="B3955">
        <v>205.95423</v>
      </c>
      <c r="C3955">
        <v>6.9703059999999999</v>
      </c>
    </row>
    <row r="3956" spans="1:9" x14ac:dyDescent="0.25">
      <c r="A3956">
        <v>3955</v>
      </c>
      <c r="B3956">
        <v>205.93428299999999</v>
      </c>
      <c r="C3956">
        <v>6.9859179999999999</v>
      </c>
      <c r="D3956">
        <v>202.11775399999999</v>
      </c>
      <c r="E3956">
        <v>8.9945409999999999</v>
      </c>
    </row>
    <row r="3957" spans="1:9" x14ac:dyDescent="0.25">
      <c r="A3957">
        <v>3956</v>
      </c>
      <c r="B3957">
        <v>205.96668099999999</v>
      </c>
      <c r="C3957">
        <v>6.9682139999999997</v>
      </c>
      <c r="D3957">
        <v>202.11775399999999</v>
      </c>
      <c r="E3957">
        <v>8.9945409999999999</v>
      </c>
    </row>
    <row r="3958" spans="1:9" x14ac:dyDescent="0.25">
      <c r="A3958">
        <v>3957</v>
      </c>
      <c r="B3958">
        <v>205.90754899999999</v>
      </c>
      <c r="C3958">
        <v>6.9962249999999999</v>
      </c>
      <c r="D3958">
        <v>202.041426</v>
      </c>
      <c r="E3958">
        <v>9.0896430000000006</v>
      </c>
    </row>
    <row r="3959" spans="1:9" x14ac:dyDescent="0.25">
      <c r="A3959">
        <v>3958</v>
      </c>
      <c r="B3959">
        <v>205.90754899999999</v>
      </c>
      <c r="C3959">
        <v>6.9962249999999999</v>
      </c>
      <c r="D3959">
        <v>202.05672999999999</v>
      </c>
      <c r="E3959">
        <v>9.0943880000000004</v>
      </c>
    </row>
    <row r="3960" spans="1:9" x14ac:dyDescent="0.25">
      <c r="A3960">
        <v>3959</v>
      </c>
      <c r="D3960">
        <v>202.107191</v>
      </c>
      <c r="E3960">
        <v>9.0753570000000003</v>
      </c>
    </row>
    <row r="3961" spans="1:9" x14ac:dyDescent="0.25">
      <c r="A3961">
        <v>3960</v>
      </c>
      <c r="D3961">
        <v>202.06729300000001</v>
      </c>
      <c r="E3961">
        <v>9.0960199999999993</v>
      </c>
      <c r="F3961">
        <v>203.31336399999998</v>
      </c>
      <c r="G3961">
        <v>6.41648</v>
      </c>
      <c r="H3961">
        <v>202.84642600000001</v>
      </c>
      <c r="I3961">
        <v>10.026173999999999</v>
      </c>
    </row>
    <row r="3962" spans="1:9" x14ac:dyDescent="0.25">
      <c r="A3962">
        <v>3961</v>
      </c>
      <c r="D3962">
        <v>202.06729300000001</v>
      </c>
      <c r="E3962">
        <v>9.0960199999999993</v>
      </c>
      <c r="F3962">
        <v>203.34234099999998</v>
      </c>
      <c r="G3962">
        <v>6.4221940000000002</v>
      </c>
      <c r="H3962">
        <v>202.82494599999998</v>
      </c>
      <c r="I3962">
        <v>10.0175</v>
      </c>
    </row>
    <row r="3963" spans="1:9" x14ac:dyDescent="0.25">
      <c r="A3963">
        <v>3962</v>
      </c>
      <c r="F3963">
        <v>203.35280399999999</v>
      </c>
      <c r="G3963">
        <v>6.4153060000000002</v>
      </c>
      <c r="H3963">
        <v>202.80806200000001</v>
      </c>
      <c r="I3963">
        <v>10.018877</v>
      </c>
    </row>
    <row r="3964" spans="1:9" x14ac:dyDescent="0.25">
      <c r="A3964">
        <v>3963</v>
      </c>
      <c r="F3964">
        <v>203.31810999999999</v>
      </c>
      <c r="G3964">
        <v>6.427092</v>
      </c>
      <c r="H3964">
        <v>202.81433299999998</v>
      </c>
      <c r="I3964">
        <v>10.004847</v>
      </c>
    </row>
    <row r="3965" spans="1:9" x14ac:dyDescent="0.25">
      <c r="A3965">
        <v>3964</v>
      </c>
      <c r="F3965">
        <v>203.338007</v>
      </c>
      <c r="G3965">
        <v>6.42347</v>
      </c>
      <c r="H3965">
        <v>202.82621999999998</v>
      </c>
      <c r="I3965">
        <v>10.042040999999999</v>
      </c>
    </row>
    <row r="3966" spans="1:9" x14ac:dyDescent="0.25">
      <c r="A3966">
        <v>3965</v>
      </c>
      <c r="F3966">
        <v>203.36321099999998</v>
      </c>
      <c r="G3966">
        <v>6.3764789999999998</v>
      </c>
      <c r="H3966">
        <v>202.80800499999998</v>
      </c>
      <c r="I3966">
        <v>10.058214</v>
      </c>
    </row>
    <row r="3967" spans="1:9" x14ac:dyDescent="0.25">
      <c r="A3967">
        <v>3966</v>
      </c>
      <c r="F3967">
        <v>203.33372299999999</v>
      </c>
      <c r="G3967">
        <v>6.3688770000000003</v>
      </c>
      <c r="H3967">
        <v>202.86606799999998</v>
      </c>
      <c r="I3967">
        <v>10.080612</v>
      </c>
    </row>
    <row r="3968" spans="1:9" x14ac:dyDescent="0.25">
      <c r="A3968">
        <v>3967</v>
      </c>
      <c r="F3968">
        <v>203.34459099999998</v>
      </c>
      <c r="G3968">
        <v>6.480969</v>
      </c>
      <c r="H3968">
        <v>202.830713</v>
      </c>
      <c r="I3968">
        <v>10.034184</v>
      </c>
    </row>
    <row r="3969" spans="1:9" x14ac:dyDescent="0.25">
      <c r="A3969">
        <v>3968</v>
      </c>
      <c r="F3969">
        <v>203.31336399999998</v>
      </c>
      <c r="G3969">
        <v>6.41648</v>
      </c>
      <c r="H3969">
        <v>202.84642600000001</v>
      </c>
      <c r="I3969">
        <v>10.026173999999999</v>
      </c>
    </row>
    <row r="3970" spans="1:9" x14ac:dyDescent="0.25">
      <c r="A3970">
        <v>3969</v>
      </c>
      <c r="H3970">
        <v>202.84642600000001</v>
      </c>
      <c r="I3970">
        <v>10.026173999999999</v>
      </c>
    </row>
    <row r="3971" spans="1:9" x14ac:dyDescent="0.25">
      <c r="A3971">
        <v>3970</v>
      </c>
    </row>
    <row r="3972" spans="1:9" x14ac:dyDescent="0.25">
      <c r="A3972">
        <v>3971</v>
      </c>
    </row>
    <row r="3973" spans="1:9" x14ac:dyDescent="0.25">
      <c r="A3973">
        <v>3972</v>
      </c>
      <c r="B3973">
        <v>183.55520100000001</v>
      </c>
      <c r="C3973">
        <v>7.893878</v>
      </c>
    </row>
    <row r="3974" spans="1:9" x14ac:dyDescent="0.25">
      <c r="A3974">
        <v>3973</v>
      </c>
      <c r="B3974">
        <v>183.557547</v>
      </c>
      <c r="C3974">
        <v>7.8648980000000002</v>
      </c>
    </row>
    <row r="3975" spans="1:9" x14ac:dyDescent="0.25">
      <c r="A3975">
        <v>3974</v>
      </c>
      <c r="B3975">
        <v>183.53581499999999</v>
      </c>
      <c r="C3975">
        <v>7.8563260000000001</v>
      </c>
    </row>
    <row r="3976" spans="1:9" x14ac:dyDescent="0.25">
      <c r="A3976">
        <v>3975</v>
      </c>
      <c r="B3976">
        <v>183.50647599999999</v>
      </c>
      <c r="C3976">
        <v>7.8492850000000001</v>
      </c>
    </row>
    <row r="3977" spans="1:9" x14ac:dyDescent="0.25">
      <c r="A3977">
        <v>3976</v>
      </c>
      <c r="B3977">
        <v>183.50045599999999</v>
      </c>
      <c r="C3977">
        <v>7.8329079999999998</v>
      </c>
      <c r="D3977">
        <v>178.93591499999999</v>
      </c>
      <c r="E3977">
        <v>9.7020909999999994</v>
      </c>
    </row>
    <row r="3978" spans="1:9" x14ac:dyDescent="0.25">
      <c r="A3978">
        <v>3977</v>
      </c>
      <c r="B3978">
        <v>183.46392699999998</v>
      </c>
      <c r="C3978">
        <v>7.8714279999999999</v>
      </c>
      <c r="D3978">
        <v>178.945559</v>
      </c>
      <c r="E3978">
        <v>9.7586220000000008</v>
      </c>
    </row>
    <row r="3979" spans="1:9" x14ac:dyDescent="0.25">
      <c r="A3979">
        <v>3978</v>
      </c>
      <c r="B3979">
        <v>183.40234199999998</v>
      </c>
      <c r="C3979">
        <v>7.8738260000000002</v>
      </c>
      <c r="D3979">
        <v>178.93596500000001</v>
      </c>
      <c r="E3979">
        <v>9.7533159999999999</v>
      </c>
    </row>
    <row r="3980" spans="1:9" x14ac:dyDescent="0.25">
      <c r="A3980">
        <v>3979</v>
      </c>
      <c r="B3980">
        <v>183.55520100000001</v>
      </c>
      <c r="C3980">
        <v>7.893878</v>
      </c>
      <c r="D3980">
        <v>178.92606899999998</v>
      </c>
      <c r="E3980">
        <v>9.7377029999999998</v>
      </c>
    </row>
    <row r="3981" spans="1:9" x14ac:dyDescent="0.25">
      <c r="A3981">
        <v>3980</v>
      </c>
      <c r="D3981">
        <v>178.94152700000001</v>
      </c>
      <c r="E3981">
        <v>9.7198969999999996</v>
      </c>
    </row>
    <row r="3982" spans="1:9" x14ac:dyDescent="0.25">
      <c r="A3982">
        <v>3981</v>
      </c>
      <c r="D3982">
        <v>178.92234400000001</v>
      </c>
      <c r="E3982">
        <v>9.6908670000000008</v>
      </c>
    </row>
    <row r="3983" spans="1:9" x14ac:dyDescent="0.25">
      <c r="A3983">
        <v>3982</v>
      </c>
      <c r="D3983">
        <v>178.93591499999999</v>
      </c>
      <c r="E3983">
        <v>9.7020909999999994</v>
      </c>
    </row>
    <row r="3984" spans="1:9" x14ac:dyDescent="0.25">
      <c r="A3984">
        <v>3983</v>
      </c>
      <c r="F3984">
        <v>177.77208899999999</v>
      </c>
      <c r="G3984">
        <v>6.7983159999999998</v>
      </c>
    </row>
    <row r="3985" spans="1:9" x14ac:dyDescent="0.25">
      <c r="A3985">
        <v>3984</v>
      </c>
      <c r="F3985">
        <v>177.75448599999999</v>
      </c>
      <c r="G3985">
        <v>6.7712750000000002</v>
      </c>
      <c r="H3985">
        <v>178.05841699999999</v>
      </c>
      <c r="I3985">
        <v>10.198316</v>
      </c>
    </row>
    <row r="3986" spans="1:9" x14ac:dyDescent="0.25">
      <c r="A3986">
        <v>3985</v>
      </c>
      <c r="F3986">
        <v>177.80683299999998</v>
      </c>
      <c r="G3986">
        <v>6.7797450000000001</v>
      </c>
      <c r="H3986">
        <v>178.075762</v>
      </c>
      <c r="I3986">
        <v>10.209592000000001</v>
      </c>
    </row>
    <row r="3987" spans="1:9" x14ac:dyDescent="0.25">
      <c r="A3987">
        <v>3986</v>
      </c>
      <c r="F3987">
        <v>177.812445</v>
      </c>
      <c r="G3987">
        <v>6.7792349999999999</v>
      </c>
      <c r="H3987">
        <v>178.02999699999998</v>
      </c>
      <c r="I3987">
        <v>10.206939</v>
      </c>
    </row>
    <row r="3988" spans="1:9" x14ac:dyDescent="0.25">
      <c r="A3988">
        <v>3987</v>
      </c>
      <c r="F3988">
        <v>177.796221</v>
      </c>
      <c r="G3988">
        <v>6.7853060000000003</v>
      </c>
      <c r="H3988">
        <v>177.99846500000001</v>
      </c>
      <c r="I3988">
        <v>10.217653</v>
      </c>
    </row>
    <row r="3989" spans="1:9" x14ac:dyDescent="0.25">
      <c r="A3989">
        <v>3988</v>
      </c>
      <c r="F3989">
        <v>177.771221</v>
      </c>
      <c r="G3989">
        <v>6.8038259999999999</v>
      </c>
      <c r="H3989">
        <v>178.039997</v>
      </c>
      <c r="I3989">
        <v>10.260866999999999</v>
      </c>
    </row>
    <row r="3990" spans="1:9" x14ac:dyDescent="0.25">
      <c r="A3990">
        <v>3989</v>
      </c>
      <c r="F3990">
        <v>177.76484299999998</v>
      </c>
      <c r="G3990">
        <v>6.7765310000000003</v>
      </c>
      <c r="H3990">
        <v>178.01846699999999</v>
      </c>
      <c r="I3990">
        <v>10.274031000000001</v>
      </c>
    </row>
    <row r="3991" spans="1:9" x14ac:dyDescent="0.25">
      <c r="A3991">
        <v>3990</v>
      </c>
      <c r="F3991">
        <v>177.75474199999999</v>
      </c>
      <c r="G3991">
        <v>6.729133</v>
      </c>
      <c r="H3991">
        <v>178.03764899999999</v>
      </c>
      <c r="I3991">
        <v>10.294388</v>
      </c>
    </row>
    <row r="3992" spans="1:9" x14ac:dyDescent="0.25">
      <c r="A3992">
        <v>3991</v>
      </c>
      <c r="F3992">
        <v>177.77208899999999</v>
      </c>
      <c r="G3992">
        <v>6.7983159999999998</v>
      </c>
      <c r="H3992">
        <v>178.034233</v>
      </c>
      <c r="I3992">
        <v>10.309949</v>
      </c>
    </row>
    <row r="3993" spans="1:9" x14ac:dyDescent="0.25">
      <c r="A3993">
        <v>3992</v>
      </c>
      <c r="F3993">
        <v>177.77208899999999</v>
      </c>
      <c r="G3993">
        <v>6.7983159999999998</v>
      </c>
      <c r="H3993">
        <v>178.05841699999999</v>
      </c>
      <c r="I3993">
        <v>10.198316</v>
      </c>
    </row>
    <row r="3994" spans="1:9" x14ac:dyDescent="0.25">
      <c r="A3994">
        <v>3993</v>
      </c>
    </row>
    <row r="3995" spans="1:9" x14ac:dyDescent="0.25">
      <c r="A3995">
        <v>3994</v>
      </c>
    </row>
    <row r="3996" spans="1:9" x14ac:dyDescent="0.25">
      <c r="A3996">
        <v>3995</v>
      </c>
      <c r="B3996">
        <v>160.051579</v>
      </c>
      <c r="C3996">
        <v>7.562551</v>
      </c>
    </row>
    <row r="3997" spans="1:9" x14ac:dyDescent="0.25">
      <c r="A3997">
        <v>3996</v>
      </c>
      <c r="B3997">
        <v>160.051579</v>
      </c>
      <c r="C3997">
        <v>7.562551</v>
      </c>
    </row>
    <row r="3998" spans="1:9" x14ac:dyDescent="0.25">
      <c r="A3998">
        <v>3997</v>
      </c>
      <c r="B3998">
        <v>160.051579</v>
      </c>
      <c r="C3998">
        <v>7.562551</v>
      </c>
    </row>
    <row r="3999" spans="1:9" x14ac:dyDescent="0.25">
      <c r="A3999">
        <v>3998</v>
      </c>
      <c r="B3999">
        <v>160.051579</v>
      </c>
      <c r="C3999">
        <v>7.562551</v>
      </c>
      <c r="D3999">
        <v>157.66810899999999</v>
      </c>
      <c r="E3999">
        <v>8.8936220000000006</v>
      </c>
    </row>
    <row r="4000" spans="1:9" x14ac:dyDescent="0.25">
      <c r="A4000">
        <v>3999</v>
      </c>
      <c r="B4000">
        <v>160.051579</v>
      </c>
      <c r="C4000">
        <v>7.562551</v>
      </c>
      <c r="D4000">
        <v>157.64815999999999</v>
      </c>
      <c r="E4000">
        <v>8.9251529999999999</v>
      </c>
    </row>
    <row r="4001" spans="1:9" x14ac:dyDescent="0.25">
      <c r="A4001">
        <v>4000</v>
      </c>
      <c r="B4001">
        <v>160.051579</v>
      </c>
      <c r="C4001">
        <v>7.562551</v>
      </c>
      <c r="D4001">
        <v>157.69157899999999</v>
      </c>
      <c r="E4001">
        <v>8.9595400000000005</v>
      </c>
    </row>
    <row r="4002" spans="1:9" x14ac:dyDescent="0.25">
      <c r="A4002">
        <v>4001</v>
      </c>
      <c r="B4002">
        <v>160.051579</v>
      </c>
      <c r="C4002">
        <v>7.562551</v>
      </c>
      <c r="D4002">
        <v>157.69851799999998</v>
      </c>
      <c r="E4002">
        <v>8.9628569999999996</v>
      </c>
    </row>
    <row r="4003" spans="1:9" x14ac:dyDescent="0.25">
      <c r="A4003">
        <v>4002</v>
      </c>
      <c r="B4003">
        <v>160.051579</v>
      </c>
      <c r="C4003">
        <v>7.562551</v>
      </c>
      <c r="D4003">
        <v>157.68265</v>
      </c>
      <c r="E4003">
        <v>8.9247449999999997</v>
      </c>
    </row>
    <row r="4004" spans="1:9" x14ac:dyDescent="0.25">
      <c r="A4004">
        <v>4003</v>
      </c>
      <c r="D4004">
        <v>157.655303</v>
      </c>
      <c r="E4004">
        <v>8.8658160000000006</v>
      </c>
    </row>
    <row r="4005" spans="1:9" x14ac:dyDescent="0.25">
      <c r="A4005">
        <v>4004</v>
      </c>
      <c r="D4005">
        <v>157.660303</v>
      </c>
      <c r="E4005">
        <v>8.8919379999999997</v>
      </c>
    </row>
    <row r="4006" spans="1:9" x14ac:dyDescent="0.25">
      <c r="A4006">
        <v>4005</v>
      </c>
      <c r="D4006">
        <v>157.66810899999999</v>
      </c>
      <c r="E4006">
        <v>8.8936220000000006</v>
      </c>
    </row>
    <row r="4007" spans="1:9" x14ac:dyDescent="0.25">
      <c r="A4007">
        <v>4006</v>
      </c>
      <c r="H4007">
        <v>156.99775199999999</v>
      </c>
      <c r="I4007">
        <v>9.8731120000000008</v>
      </c>
    </row>
    <row r="4008" spans="1:9" x14ac:dyDescent="0.25">
      <c r="A4008">
        <v>4007</v>
      </c>
      <c r="F4008">
        <v>156.614181</v>
      </c>
      <c r="G4008">
        <v>6.92</v>
      </c>
      <c r="H4008">
        <v>156.962242</v>
      </c>
      <c r="I4008">
        <v>9.8794900000000005</v>
      </c>
    </row>
    <row r="4009" spans="1:9" x14ac:dyDescent="0.25">
      <c r="A4009">
        <v>4008</v>
      </c>
      <c r="F4009">
        <v>156.57438500000001</v>
      </c>
      <c r="G4009">
        <v>6.9073979999999997</v>
      </c>
      <c r="H4009">
        <v>156.92423199999999</v>
      </c>
      <c r="I4009">
        <v>9.8610710000000008</v>
      </c>
    </row>
    <row r="4010" spans="1:9" x14ac:dyDescent="0.25">
      <c r="A4010">
        <v>4009</v>
      </c>
      <c r="F4010">
        <v>156.565304</v>
      </c>
      <c r="G4010">
        <v>6.9151530000000001</v>
      </c>
      <c r="H4010">
        <v>156.94091499999999</v>
      </c>
      <c r="I4010">
        <v>9.8716840000000001</v>
      </c>
    </row>
    <row r="4011" spans="1:9" x14ac:dyDescent="0.25">
      <c r="A4011">
        <v>4010</v>
      </c>
      <c r="F4011">
        <v>156.54366999999999</v>
      </c>
      <c r="G4011">
        <v>6.9139799999999996</v>
      </c>
      <c r="H4011">
        <v>156.92790500000001</v>
      </c>
      <c r="I4011">
        <v>9.8723469999999995</v>
      </c>
    </row>
    <row r="4012" spans="1:9" x14ac:dyDescent="0.25">
      <c r="A4012">
        <v>4011</v>
      </c>
      <c r="F4012">
        <v>156.52346599999998</v>
      </c>
      <c r="G4012">
        <v>6.9342350000000001</v>
      </c>
      <c r="H4012">
        <v>156.95560999999998</v>
      </c>
      <c r="I4012">
        <v>9.8604090000000006</v>
      </c>
    </row>
    <row r="4013" spans="1:9" x14ac:dyDescent="0.25">
      <c r="A4013">
        <v>4012</v>
      </c>
      <c r="F4013">
        <v>156.49601799999999</v>
      </c>
      <c r="G4013">
        <v>6.925306</v>
      </c>
      <c r="H4013">
        <v>156.84423199999998</v>
      </c>
      <c r="I4013">
        <v>9.8980099999999993</v>
      </c>
    </row>
    <row r="4014" spans="1:9" x14ac:dyDescent="0.25">
      <c r="A4014">
        <v>4013</v>
      </c>
      <c r="F4014">
        <v>156.614181</v>
      </c>
      <c r="G4014">
        <v>6.92</v>
      </c>
      <c r="H4014">
        <v>156.879436</v>
      </c>
      <c r="I4014">
        <v>9.8731120000000008</v>
      </c>
    </row>
    <row r="4015" spans="1:9" x14ac:dyDescent="0.25">
      <c r="A4015">
        <v>4014</v>
      </c>
      <c r="F4015">
        <v>156.614181</v>
      </c>
      <c r="G4015">
        <v>6.92</v>
      </c>
      <c r="H4015">
        <v>156.99775199999999</v>
      </c>
      <c r="I4015">
        <v>9.8731120000000008</v>
      </c>
    </row>
    <row r="4016" spans="1:9" x14ac:dyDescent="0.25">
      <c r="A4016">
        <v>4015</v>
      </c>
    </row>
    <row r="4017" spans="1:9" x14ac:dyDescent="0.25">
      <c r="A4017">
        <v>4016</v>
      </c>
    </row>
    <row r="4018" spans="1:9" x14ac:dyDescent="0.25">
      <c r="A4018">
        <v>4017</v>
      </c>
    </row>
    <row r="4019" spans="1:9" x14ac:dyDescent="0.25">
      <c r="A4019">
        <v>4018</v>
      </c>
    </row>
    <row r="4020" spans="1:9" x14ac:dyDescent="0.25">
      <c r="A4020">
        <v>4019</v>
      </c>
    </row>
    <row r="4021" spans="1:9" x14ac:dyDescent="0.25">
      <c r="A4021">
        <v>4020</v>
      </c>
    </row>
    <row r="4022" spans="1:9" x14ac:dyDescent="0.25">
      <c r="A4022">
        <v>4021</v>
      </c>
      <c r="D4022">
        <v>125.34617</v>
      </c>
      <c r="E4022">
        <v>7.7133159999999998</v>
      </c>
    </row>
    <row r="4023" spans="1:9" x14ac:dyDescent="0.25">
      <c r="A4023">
        <v>4022</v>
      </c>
      <c r="D4023">
        <v>125.40571300000001</v>
      </c>
      <c r="E4023">
        <v>7.6795410000000004</v>
      </c>
    </row>
    <row r="4024" spans="1:9" x14ac:dyDescent="0.25">
      <c r="A4024">
        <v>4023</v>
      </c>
      <c r="D4024">
        <v>125.398065</v>
      </c>
      <c r="E4024">
        <v>7.6906119999999998</v>
      </c>
    </row>
    <row r="4025" spans="1:9" x14ac:dyDescent="0.25">
      <c r="A4025">
        <v>4024</v>
      </c>
      <c r="D4025">
        <v>125.46045800000002</v>
      </c>
      <c r="E4025">
        <v>7.7119390000000001</v>
      </c>
    </row>
    <row r="4026" spans="1:9" x14ac:dyDescent="0.25">
      <c r="A4026">
        <v>4025</v>
      </c>
      <c r="B4026">
        <v>120.71948700000002</v>
      </c>
      <c r="C4026">
        <v>6.1832140000000004</v>
      </c>
      <c r="D4026">
        <v>125.39413200000001</v>
      </c>
      <c r="E4026">
        <v>7.7420920000000004</v>
      </c>
    </row>
    <row r="4027" spans="1:9" x14ac:dyDescent="0.25">
      <c r="A4027">
        <v>4026</v>
      </c>
      <c r="B4027">
        <v>120.71515400000001</v>
      </c>
      <c r="C4027">
        <v>6.1507139999999998</v>
      </c>
      <c r="D4027">
        <v>125.41541000000001</v>
      </c>
      <c r="E4027">
        <v>7.7389279999999996</v>
      </c>
    </row>
    <row r="4028" spans="1:9" x14ac:dyDescent="0.25">
      <c r="A4028">
        <v>4027</v>
      </c>
      <c r="B4028">
        <v>120.70551</v>
      </c>
      <c r="C4028">
        <v>6.185918</v>
      </c>
      <c r="D4028">
        <v>125.34617</v>
      </c>
      <c r="E4028">
        <v>7.7133159999999998</v>
      </c>
    </row>
    <row r="4029" spans="1:9" x14ac:dyDescent="0.25">
      <c r="A4029">
        <v>4028</v>
      </c>
      <c r="B4029">
        <v>120.702397</v>
      </c>
      <c r="C4029">
        <v>6.1877550000000001</v>
      </c>
    </row>
    <row r="4030" spans="1:9" x14ac:dyDescent="0.25">
      <c r="A4030">
        <v>4029</v>
      </c>
      <c r="B4030">
        <v>120.68984700000001</v>
      </c>
      <c r="C4030">
        <v>6.2195410000000004</v>
      </c>
    </row>
    <row r="4031" spans="1:9" x14ac:dyDescent="0.25">
      <c r="A4031">
        <v>4030</v>
      </c>
      <c r="B4031">
        <v>120.755002</v>
      </c>
      <c r="C4031">
        <v>6.1287760000000002</v>
      </c>
    </row>
    <row r="4032" spans="1:9" x14ac:dyDescent="0.25">
      <c r="A4032">
        <v>4031</v>
      </c>
      <c r="B4032">
        <v>120.71948700000002</v>
      </c>
      <c r="C4032">
        <v>6.1832140000000004</v>
      </c>
      <c r="F4032">
        <v>120.56642600000001</v>
      </c>
      <c r="G4032">
        <v>5.4949490000000001</v>
      </c>
      <c r="H4032">
        <v>121.01260500000001</v>
      </c>
      <c r="I4032">
        <v>9.4596940000000007</v>
      </c>
    </row>
    <row r="4033" spans="1:9" x14ac:dyDescent="0.25">
      <c r="A4033">
        <v>4032</v>
      </c>
      <c r="F4033">
        <v>120.54244700000001</v>
      </c>
      <c r="G4033">
        <v>5.5013779999999999</v>
      </c>
      <c r="H4033">
        <v>120.99754800000001</v>
      </c>
      <c r="I4033">
        <v>9.4646430000000006</v>
      </c>
    </row>
    <row r="4034" spans="1:9" x14ac:dyDescent="0.25">
      <c r="A4034">
        <v>4033</v>
      </c>
      <c r="F4034">
        <v>120.644948</v>
      </c>
      <c r="G4034">
        <v>5.493214</v>
      </c>
      <c r="H4034">
        <v>121.00637900000001</v>
      </c>
      <c r="I4034">
        <v>9.4498460000000009</v>
      </c>
    </row>
    <row r="4035" spans="1:9" x14ac:dyDescent="0.25">
      <c r="A4035">
        <v>4034</v>
      </c>
      <c r="F4035">
        <v>120.630967</v>
      </c>
      <c r="G4035">
        <v>5.4470919999999996</v>
      </c>
      <c r="H4035">
        <v>121.013417</v>
      </c>
      <c r="I4035">
        <v>9.468572</v>
      </c>
    </row>
    <row r="4036" spans="1:9" x14ac:dyDescent="0.25">
      <c r="A4036">
        <v>4035</v>
      </c>
      <c r="F4036">
        <v>120.56326800000001</v>
      </c>
      <c r="G4036">
        <v>5.4639290000000003</v>
      </c>
      <c r="H4036">
        <v>121.07204200000001</v>
      </c>
      <c r="I4036">
        <v>9.4965309999999992</v>
      </c>
    </row>
    <row r="4037" spans="1:9" x14ac:dyDescent="0.25">
      <c r="A4037">
        <v>4036</v>
      </c>
      <c r="F4037">
        <v>120.561532</v>
      </c>
      <c r="G4037">
        <v>5.4929079999999999</v>
      </c>
      <c r="H4037">
        <v>121.060102</v>
      </c>
      <c r="I4037">
        <v>9.480817</v>
      </c>
    </row>
    <row r="4038" spans="1:9" x14ac:dyDescent="0.25">
      <c r="A4038">
        <v>4037</v>
      </c>
      <c r="F4038">
        <v>120.571427</v>
      </c>
      <c r="G4038">
        <v>5.4877039999999999</v>
      </c>
      <c r="H4038">
        <v>121.0874</v>
      </c>
      <c r="I4038">
        <v>9.461786</v>
      </c>
    </row>
    <row r="4039" spans="1:9" x14ac:dyDescent="0.25">
      <c r="A4039">
        <v>4038</v>
      </c>
      <c r="F4039">
        <v>120.56642600000001</v>
      </c>
      <c r="G4039">
        <v>5.4949490000000001</v>
      </c>
      <c r="H4039">
        <v>121.01260500000001</v>
      </c>
      <c r="I4039">
        <v>9.4596940000000007</v>
      </c>
    </row>
    <row r="4040" spans="1:9" x14ac:dyDescent="0.25">
      <c r="A4040">
        <v>4039</v>
      </c>
      <c r="F4040">
        <v>120.56642600000001</v>
      </c>
      <c r="G4040">
        <v>5.4949490000000001</v>
      </c>
    </row>
    <row r="4041" spans="1:9" x14ac:dyDescent="0.25">
      <c r="A4041">
        <v>4040</v>
      </c>
    </row>
    <row r="4042" spans="1:9" x14ac:dyDescent="0.25">
      <c r="A4042">
        <v>4041</v>
      </c>
      <c r="D4042">
        <v>99.516990000000007</v>
      </c>
      <c r="E4042">
        <v>8.1845909999999993</v>
      </c>
    </row>
    <row r="4043" spans="1:9" x14ac:dyDescent="0.25">
      <c r="A4043">
        <v>4042</v>
      </c>
      <c r="D4043">
        <v>99.51428700000001</v>
      </c>
      <c r="E4043">
        <v>8.2168869999999998</v>
      </c>
    </row>
    <row r="4044" spans="1:9" x14ac:dyDescent="0.25">
      <c r="A4044">
        <v>4043</v>
      </c>
      <c r="D4044">
        <v>99.515765000000016</v>
      </c>
      <c r="E4044">
        <v>8.2209190000000003</v>
      </c>
    </row>
    <row r="4045" spans="1:9" x14ac:dyDescent="0.25">
      <c r="A4045">
        <v>4044</v>
      </c>
      <c r="D4045">
        <v>99.489284000000012</v>
      </c>
      <c r="E4045">
        <v>8.220459</v>
      </c>
    </row>
    <row r="4046" spans="1:9" x14ac:dyDescent="0.25">
      <c r="A4046">
        <v>4045</v>
      </c>
      <c r="B4046">
        <v>94.635766000000004</v>
      </c>
      <c r="C4046">
        <v>6.0879079999999997</v>
      </c>
      <c r="D4046">
        <v>99.473521000000005</v>
      </c>
      <c r="E4046">
        <v>8.2423970000000004</v>
      </c>
    </row>
    <row r="4047" spans="1:9" x14ac:dyDescent="0.25">
      <c r="A4047">
        <v>4046</v>
      </c>
      <c r="B4047">
        <v>94.559898000000004</v>
      </c>
      <c r="C4047">
        <v>6.0974490000000001</v>
      </c>
      <c r="D4047">
        <v>99.490918000000008</v>
      </c>
      <c r="E4047">
        <v>8.2561730000000004</v>
      </c>
    </row>
    <row r="4048" spans="1:9" x14ac:dyDescent="0.25">
      <c r="A4048">
        <v>4047</v>
      </c>
      <c r="B4048">
        <v>94.617396000000014</v>
      </c>
      <c r="C4048">
        <v>6.0934179999999998</v>
      </c>
      <c r="D4048">
        <v>99.496020000000016</v>
      </c>
      <c r="E4048">
        <v>8.2704090000000008</v>
      </c>
    </row>
    <row r="4049" spans="1:9" x14ac:dyDescent="0.25">
      <c r="A4049">
        <v>4048</v>
      </c>
      <c r="B4049">
        <v>94.644185000000007</v>
      </c>
      <c r="C4049">
        <v>6.0906120000000001</v>
      </c>
      <c r="D4049">
        <v>99.516990000000007</v>
      </c>
      <c r="E4049">
        <v>8.1845909999999993</v>
      </c>
    </row>
    <row r="4050" spans="1:9" x14ac:dyDescent="0.25">
      <c r="A4050">
        <v>4049</v>
      </c>
      <c r="B4050">
        <v>94.621429000000006</v>
      </c>
      <c r="C4050">
        <v>6.0735200000000003</v>
      </c>
      <c r="D4050">
        <v>99.516990000000007</v>
      </c>
      <c r="E4050">
        <v>8.1845909999999993</v>
      </c>
    </row>
    <row r="4051" spans="1:9" x14ac:dyDescent="0.25">
      <c r="A4051">
        <v>4050</v>
      </c>
      <c r="B4051">
        <v>94.606021000000013</v>
      </c>
      <c r="C4051">
        <v>6.0922960000000002</v>
      </c>
    </row>
    <row r="4052" spans="1:9" x14ac:dyDescent="0.25">
      <c r="A4052">
        <v>4051</v>
      </c>
      <c r="B4052">
        <v>94.595817000000011</v>
      </c>
      <c r="C4052">
        <v>6.0480099999999997</v>
      </c>
    </row>
    <row r="4053" spans="1:9" x14ac:dyDescent="0.25">
      <c r="A4053">
        <v>4052</v>
      </c>
      <c r="B4053">
        <v>94.635766000000004</v>
      </c>
      <c r="C4053">
        <v>6.0879079999999997</v>
      </c>
      <c r="F4053">
        <v>94.049592000000004</v>
      </c>
      <c r="G4053">
        <v>4.9656120000000001</v>
      </c>
    </row>
    <row r="4054" spans="1:9" x14ac:dyDescent="0.25">
      <c r="A4054">
        <v>4053</v>
      </c>
      <c r="F4054">
        <v>94.098163</v>
      </c>
      <c r="G4054">
        <v>4.9344900000000003</v>
      </c>
      <c r="H4054">
        <v>94.078214000000003</v>
      </c>
      <c r="I4054">
        <v>9.1666329999999991</v>
      </c>
    </row>
    <row r="4055" spans="1:9" x14ac:dyDescent="0.25">
      <c r="A4055">
        <v>4054</v>
      </c>
      <c r="F4055">
        <v>94.099694</v>
      </c>
      <c r="G4055">
        <v>4.9509179999999997</v>
      </c>
      <c r="H4055">
        <v>94.093011000000004</v>
      </c>
      <c r="I4055">
        <v>9.1667860000000001</v>
      </c>
    </row>
    <row r="4056" spans="1:9" x14ac:dyDescent="0.25">
      <c r="A4056">
        <v>4055</v>
      </c>
      <c r="F4056">
        <v>94.018062000000015</v>
      </c>
      <c r="G4056">
        <v>4.9509179999999997</v>
      </c>
      <c r="H4056">
        <v>94.065358000000003</v>
      </c>
      <c r="I4056">
        <v>9.1624999999999996</v>
      </c>
    </row>
    <row r="4057" spans="1:9" x14ac:dyDescent="0.25">
      <c r="A4057">
        <v>4056</v>
      </c>
      <c r="F4057">
        <v>94.023725000000013</v>
      </c>
      <c r="G4057">
        <v>4.9594389999999997</v>
      </c>
      <c r="H4057">
        <v>94.052244999999999</v>
      </c>
      <c r="I4057">
        <v>9.2069390000000002</v>
      </c>
    </row>
    <row r="4058" spans="1:9" x14ac:dyDescent="0.25">
      <c r="A4058">
        <v>4057</v>
      </c>
      <c r="F4058">
        <v>94.010818</v>
      </c>
      <c r="G4058">
        <v>4.9544389999999998</v>
      </c>
      <c r="H4058">
        <v>94.096326000000005</v>
      </c>
      <c r="I4058">
        <v>9.2947950000000006</v>
      </c>
    </row>
    <row r="4059" spans="1:9" x14ac:dyDescent="0.25">
      <c r="A4059">
        <v>4058</v>
      </c>
      <c r="F4059">
        <v>94.014438000000013</v>
      </c>
      <c r="G4059">
        <v>4.8460210000000004</v>
      </c>
      <c r="H4059">
        <v>94.094234</v>
      </c>
      <c r="I4059">
        <v>9.3042350000000003</v>
      </c>
    </row>
    <row r="4060" spans="1:9" x14ac:dyDescent="0.25">
      <c r="A4060">
        <v>4059</v>
      </c>
      <c r="F4060">
        <v>93.979489000000001</v>
      </c>
      <c r="G4060">
        <v>4.8237240000000003</v>
      </c>
      <c r="H4060">
        <v>94.095357000000007</v>
      </c>
      <c r="I4060">
        <v>9.1799490000000006</v>
      </c>
    </row>
    <row r="4061" spans="1:9" x14ac:dyDescent="0.25">
      <c r="A4061">
        <v>4060</v>
      </c>
      <c r="F4061">
        <v>94.049592000000004</v>
      </c>
      <c r="G4061">
        <v>4.9656120000000001</v>
      </c>
      <c r="H4061">
        <v>94.078214000000003</v>
      </c>
      <c r="I4061">
        <v>9.1666329999999991</v>
      </c>
    </row>
    <row r="4062" spans="1:9" x14ac:dyDescent="0.25">
      <c r="A4062">
        <v>4061</v>
      </c>
      <c r="F4062">
        <v>94.049592000000004</v>
      </c>
      <c r="G4062">
        <v>4.9656120000000001</v>
      </c>
    </row>
    <row r="4063" spans="1:9" x14ac:dyDescent="0.25">
      <c r="A4063">
        <v>4062</v>
      </c>
    </row>
    <row r="4064" spans="1:9" x14ac:dyDescent="0.25">
      <c r="A4064">
        <v>4063</v>
      </c>
      <c r="D4064">
        <v>76.315919000000008</v>
      </c>
      <c r="E4064">
        <v>7.1715819999999999</v>
      </c>
    </row>
    <row r="4065" spans="1:9" x14ac:dyDescent="0.25">
      <c r="A4065">
        <v>4064</v>
      </c>
      <c r="D4065">
        <v>76.23285700000001</v>
      </c>
      <c r="E4065">
        <v>7.1451529999999996</v>
      </c>
    </row>
    <row r="4066" spans="1:9" x14ac:dyDescent="0.25">
      <c r="A4066">
        <v>4065</v>
      </c>
      <c r="D4066">
        <v>76.297245000000004</v>
      </c>
      <c r="E4066">
        <v>7.1672960000000003</v>
      </c>
    </row>
    <row r="4067" spans="1:9" x14ac:dyDescent="0.25">
      <c r="A4067">
        <v>4066</v>
      </c>
      <c r="D4067">
        <v>76.306531000000007</v>
      </c>
      <c r="E4067">
        <v>7.17347</v>
      </c>
    </row>
    <row r="4068" spans="1:9" x14ac:dyDescent="0.25">
      <c r="A4068">
        <v>4067</v>
      </c>
      <c r="D4068">
        <v>76.313623000000007</v>
      </c>
      <c r="E4068">
        <v>7.1752039999999999</v>
      </c>
    </row>
    <row r="4069" spans="1:9" x14ac:dyDescent="0.25">
      <c r="A4069">
        <v>4068</v>
      </c>
      <c r="B4069">
        <v>72.330663000000001</v>
      </c>
      <c r="C4069">
        <v>5.4949490000000001</v>
      </c>
      <c r="D4069">
        <v>76.254388000000006</v>
      </c>
      <c r="E4069">
        <v>7.189133</v>
      </c>
    </row>
    <row r="4070" spans="1:9" x14ac:dyDescent="0.25">
      <c r="A4070">
        <v>4069</v>
      </c>
      <c r="B4070">
        <v>72.272857000000002</v>
      </c>
      <c r="C4070">
        <v>5.4298979999999997</v>
      </c>
      <c r="D4070">
        <v>76.257602000000006</v>
      </c>
      <c r="E4070">
        <v>7.1875</v>
      </c>
    </row>
    <row r="4071" spans="1:9" x14ac:dyDescent="0.25">
      <c r="A4071">
        <v>4070</v>
      </c>
      <c r="B4071">
        <v>72.221378000000001</v>
      </c>
      <c r="C4071">
        <v>5.4631119999999997</v>
      </c>
      <c r="D4071">
        <v>76.252347</v>
      </c>
      <c r="E4071">
        <v>7.2203059999999999</v>
      </c>
    </row>
    <row r="4072" spans="1:9" x14ac:dyDescent="0.25">
      <c r="A4072">
        <v>4071</v>
      </c>
      <c r="B4072">
        <v>72.269847000000013</v>
      </c>
      <c r="C4072">
        <v>5.4688780000000001</v>
      </c>
      <c r="D4072">
        <v>76.315919000000008</v>
      </c>
      <c r="E4072">
        <v>7.1715819999999999</v>
      </c>
    </row>
    <row r="4073" spans="1:9" x14ac:dyDescent="0.25">
      <c r="A4073">
        <v>4072</v>
      </c>
      <c r="B4073">
        <v>72.269643000000002</v>
      </c>
      <c r="C4073">
        <v>5.4807139999999999</v>
      </c>
    </row>
    <row r="4074" spans="1:9" x14ac:dyDescent="0.25">
      <c r="A4074">
        <v>4073</v>
      </c>
      <c r="B4074">
        <v>72.251429000000002</v>
      </c>
      <c r="C4074">
        <v>5.5029079999999997</v>
      </c>
    </row>
    <row r="4075" spans="1:9" x14ac:dyDescent="0.25">
      <c r="A4075">
        <v>4074</v>
      </c>
      <c r="B4075">
        <v>72.228061000000011</v>
      </c>
      <c r="C4075">
        <v>5.4211729999999996</v>
      </c>
    </row>
    <row r="4076" spans="1:9" x14ac:dyDescent="0.25">
      <c r="A4076">
        <v>4075</v>
      </c>
      <c r="B4076">
        <v>72.330663000000001</v>
      </c>
      <c r="C4076">
        <v>5.4949490000000001</v>
      </c>
      <c r="H4076">
        <v>72.399898000000007</v>
      </c>
      <c r="I4076">
        <v>7.9173980000000004</v>
      </c>
    </row>
    <row r="4077" spans="1:9" x14ac:dyDescent="0.25">
      <c r="A4077">
        <v>4076</v>
      </c>
      <c r="F4077">
        <v>71.62</v>
      </c>
      <c r="G4077">
        <v>4.5706629999999997</v>
      </c>
      <c r="H4077">
        <v>72.364898000000011</v>
      </c>
      <c r="I4077">
        <v>7.8920919999999999</v>
      </c>
    </row>
    <row r="4078" spans="1:9" x14ac:dyDescent="0.25">
      <c r="A4078">
        <v>4077</v>
      </c>
      <c r="F4078">
        <v>71.618317000000005</v>
      </c>
      <c r="G4078">
        <v>4.5550509999999997</v>
      </c>
      <c r="H4078">
        <v>72.359133</v>
      </c>
      <c r="I4078">
        <v>7.9051530000000003</v>
      </c>
    </row>
    <row r="4079" spans="1:9" x14ac:dyDescent="0.25">
      <c r="A4079">
        <v>4078</v>
      </c>
      <c r="F4079">
        <v>71.559286</v>
      </c>
      <c r="G4079">
        <v>4.5422960000000003</v>
      </c>
      <c r="H4079">
        <v>72.344388000000009</v>
      </c>
      <c r="I4079">
        <v>7.9198979999999999</v>
      </c>
    </row>
    <row r="4080" spans="1:9" x14ac:dyDescent="0.25">
      <c r="A4080">
        <v>4079</v>
      </c>
      <c r="F4080">
        <v>71.542704000000001</v>
      </c>
      <c r="G4080">
        <v>4.5576020000000002</v>
      </c>
      <c r="H4080">
        <v>72.331531000000012</v>
      </c>
      <c r="I4080">
        <v>7.9208670000000003</v>
      </c>
    </row>
    <row r="4081" spans="1:9" x14ac:dyDescent="0.25">
      <c r="A4081">
        <v>4080</v>
      </c>
      <c r="F4081">
        <v>71.479388</v>
      </c>
      <c r="G4081">
        <v>4.5208159999999999</v>
      </c>
      <c r="H4081">
        <v>72.331020000000009</v>
      </c>
      <c r="I4081">
        <v>7.970612</v>
      </c>
    </row>
    <row r="4082" spans="1:9" x14ac:dyDescent="0.25">
      <c r="A4082">
        <v>4081</v>
      </c>
      <c r="F4082">
        <v>71.47086800000001</v>
      </c>
      <c r="G4082">
        <v>4.5274999999999999</v>
      </c>
      <c r="H4082">
        <v>72.377398000000014</v>
      </c>
      <c r="I4082">
        <v>8.0227039999999992</v>
      </c>
    </row>
    <row r="4083" spans="1:9" x14ac:dyDescent="0.25">
      <c r="A4083">
        <v>4082</v>
      </c>
      <c r="F4083">
        <v>71.677806000000004</v>
      </c>
      <c r="G4083">
        <v>4.545204</v>
      </c>
      <c r="H4083">
        <v>72.399898000000007</v>
      </c>
      <c r="I4083">
        <v>7.9173980000000004</v>
      </c>
    </row>
    <row r="4084" spans="1:9" x14ac:dyDescent="0.25">
      <c r="A4084">
        <v>4083</v>
      </c>
      <c r="D4084">
        <v>54.846283000000007</v>
      </c>
      <c r="E4084">
        <v>6.7442580000000003</v>
      </c>
      <c r="F4084">
        <v>71.62</v>
      </c>
      <c r="G4084">
        <v>4.5706629999999997</v>
      </c>
    </row>
    <row r="4085" spans="1:9" x14ac:dyDescent="0.25">
      <c r="A4085">
        <v>4084</v>
      </c>
      <c r="D4085">
        <v>54.793182000000009</v>
      </c>
      <c r="E4085">
        <v>6.7104179999999998</v>
      </c>
      <c r="F4085">
        <v>71.62</v>
      </c>
      <c r="G4085">
        <v>4.5706629999999997</v>
      </c>
    </row>
    <row r="4086" spans="1:9" x14ac:dyDescent="0.25">
      <c r="A4086">
        <v>4085</v>
      </c>
      <c r="D4086">
        <v>54.800972000000009</v>
      </c>
      <c r="E4086">
        <v>6.6996820000000001</v>
      </c>
    </row>
    <row r="4087" spans="1:9" x14ac:dyDescent="0.25">
      <c r="A4087">
        <v>4086</v>
      </c>
      <c r="D4087">
        <v>54.796497000000009</v>
      </c>
      <c r="E4087">
        <v>6.7145229999999998</v>
      </c>
    </row>
    <row r="4088" spans="1:9" x14ac:dyDescent="0.25">
      <c r="A4088">
        <v>4087</v>
      </c>
      <c r="D4088">
        <v>54.745552000000011</v>
      </c>
      <c r="E4088">
        <v>6.7219959999999999</v>
      </c>
    </row>
    <row r="4089" spans="1:9" x14ac:dyDescent="0.25">
      <c r="A4089">
        <v>4088</v>
      </c>
      <c r="D4089">
        <v>54.760761000000009</v>
      </c>
      <c r="E4089">
        <v>6.704523</v>
      </c>
    </row>
    <row r="4090" spans="1:9" x14ac:dyDescent="0.25">
      <c r="A4090">
        <v>4089</v>
      </c>
      <c r="D4090">
        <v>54.763920000000006</v>
      </c>
      <c r="E4090">
        <v>6.7119970000000002</v>
      </c>
    </row>
    <row r="4091" spans="1:9" x14ac:dyDescent="0.25">
      <c r="A4091">
        <v>4090</v>
      </c>
      <c r="B4091">
        <v>48.257335000000012</v>
      </c>
      <c r="C4091">
        <v>4.5893249999999997</v>
      </c>
      <c r="D4091">
        <v>54.732292000000008</v>
      </c>
      <c r="E4091">
        <v>6.6858399999999998</v>
      </c>
    </row>
    <row r="4092" spans="1:9" x14ac:dyDescent="0.25">
      <c r="A4092">
        <v>4091</v>
      </c>
      <c r="B4092">
        <v>48.238704000000013</v>
      </c>
      <c r="C4092">
        <v>4.5696950000000003</v>
      </c>
      <c r="D4092">
        <v>54.737079000000008</v>
      </c>
      <c r="E4092">
        <v>6.724996</v>
      </c>
    </row>
    <row r="4093" spans="1:9" x14ac:dyDescent="0.25">
      <c r="A4093">
        <v>4092</v>
      </c>
      <c r="B4093">
        <v>48.252704000000008</v>
      </c>
      <c r="C4093">
        <v>4.5687990000000003</v>
      </c>
      <c r="D4093">
        <v>54.846283000000007</v>
      </c>
      <c r="E4093">
        <v>6.7442580000000003</v>
      </c>
    </row>
    <row r="4094" spans="1:9" x14ac:dyDescent="0.25">
      <c r="A4094">
        <v>4093</v>
      </c>
      <c r="B4094">
        <v>48.259861000000008</v>
      </c>
      <c r="C4094">
        <v>4.584746</v>
      </c>
    </row>
    <row r="4095" spans="1:9" x14ac:dyDescent="0.25">
      <c r="A4095">
        <v>4094</v>
      </c>
      <c r="B4095">
        <v>48.254123000000007</v>
      </c>
      <c r="C4095">
        <v>4.6034819999999996</v>
      </c>
    </row>
    <row r="4096" spans="1:9" x14ac:dyDescent="0.25">
      <c r="A4096">
        <v>4095</v>
      </c>
      <c r="B4096">
        <v>48.211338000000012</v>
      </c>
      <c r="C4096">
        <v>4.6000079999999999</v>
      </c>
    </row>
    <row r="4097" spans="1:9" x14ac:dyDescent="0.25">
      <c r="A4097">
        <v>4096</v>
      </c>
      <c r="B4097">
        <v>48.194862000000008</v>
      </c>
      <c r="C4097">
        <v>4.6040080000000003</v>
      </c>
    </row>
    <row r="4098" spans="1:9" x14ac:dyDescent="0.25">
      <c r="A4098">
        <v>4097</v>
      </c>
      <c r="B4098">
        <v>48.257335000000012</v>
      </c>
      <c r="C4098">
        <v>4.5893249999999997</v>
      </c>
    </row>
    <row r="4099" spans="1:9" x14ac:dyDescent="0.25">
      <c r="A4099">
        <v>4098</v>
      </c>
      <c r="B4099">
        <v>48.257335000000012</v>
      </c>
      <c r="C4099">
        <v>4.5893249999999997</v>
      </c>
      <c r="H4099">
        <v>47.478481000000009</v>
      </c>
      <c r="I4099">
        <v>7.4336399999999996</v>
      </c>
    </row>
    <row r="4100" spans="1:9" x14ac:dyDescent="0.25">
      <c r="A4100">
        <v>4099</v>
      </c>
      <c r="F4100">
        <v>46.329284000000008</v>
      </c>
      <c r="G4100">
        <v>3.6315360000000001</v>
      </c>
      <c r="H4100">
        <v>47.46095600000001</v>
      </c>
      <c r="I4100">
        <v>7.3771699999999996</v>
      </c>
    </row>
    <row r="4101" spans="1:9" x14ac:dyDescent="0.25">
      <c r="A4101">
        <v>4100</v>
      </c>
      <c r="F4101">
        <v>46.324123000000007</v>
      </c>
      <c r="G4101">
        <v>3.5696970000000001</v>
      </c>
      <c r="H4101">
        <v>47.447536000000007</v>
      </c>
      <c r="I4101">
        <v>7.4004849999999998</v>
      </c>
    </row>
    <row r="4102" spans="1:9" x14ac:dyDescent="0.25">
      <c r="A4102">
        <v>4101</v>
      </c>
      <c r="F4102">
        <v>46.315231000000011</v>
      </c>
      <c r="G4102">
        <v>3.5808019999999998</v>
      </c>
      <c r="H4102">
        <v>47.527271000000006</v>
      </c>
      <c r="I4102">
        <v>7.3958539999999999</v>
      </c>
    </row>
    <row r="4103" spans="1:9" x14ac:dyDescent="0.25">
      <c r="A4103">
        <v>4102</v>
      </c>
      <c r="F4103">
        <v>46.322334000000012</v>
      </c>
      <c r="G4103">
        <v>3.558487</v>
      </c>
      <c r="H4103">
        <v>47.469639000000008</v>
      </c>
      <c r="I4103">
        <v>7.4467980000000003</v>
      </c>
    </row>
    <row r="4104" spans="1:9" x14ac:dyDescent="0.25">
      <c r="A4104">
        <v>4103</v>
      </c>
      <c r="F4104">
        <v>46.298286000000012</v>
      </c>
      <c r="G4104">
        <v>3.5721699999999998</v>
      </c>
      <c r="H4104">
        <v>47.399910000000013</v>
      </c>
      <c r="I4104">
        <v>7.4728490000000001</v>
      </c>
    </row>
    <row r="4105" spans="1:9" x14ac:dyDescent="0.25">
      <c r="A4105">
        <v>4104</v>
      </c>
      <c r="F4105">
        <v>46.282863000000006</v>
      </c>
      <c r="G4105">
        <v>3.564171</v>
      </c>
      <c r="H4105">
        <v>47.430645000000013</v>
      </c>
      <c r="I4105">
        <v>7.4699540000000004</v>
      </c>
    </row>
    <row r="4106" spans="1:9" x14ac:dyDescent="0.25">
      <c r="A4106">
        <v>4105</v>
      </c>
      <c r="D4106">
        <v>31.064287000000007</v>
      </c>
      <c r="E4106">
        <v>6.5764779999999998</v>
      </c>
      <c r="F4106">
        <v>46.305813000000008</v>
      </c>
      <c r="G4106">
        <v>3.524699</v>
      </c>
      <c r="H4106">
        <v>47.478481000000009</v>
      </c>
      <c r="I4106">
        <v>7.4336399999999996</v>
      </c>
    </row>
    <row r="4107" spans="1:9" x14ac:dyDescent="0.25">
      <c r="A4107">
        <v>4106</v>
      </c>
      <c r="D4107">
        <v>31.077129000000014</v>
      </c>
      <c r="E4107">
        <v>6.5442689999999999</v>
      </c>
      <c r="F4107">
        <v>46.324123000000007</v>
      </c>
      <c r="G4107">
        <v>3.5328040000000001</v>
      </c>
      <c r="H4107">
        <v>47.478481000000009</v>
      </c>
      <c r="I4107">
        <v>7.4336399999999996</v>
      </c>
    </row>
    <row r="4108" spans="1:9" x14ac:dyDescent="0.25">
      <c r="A4108">
        <v>4107</v>
      </c>
      <c r="D4108">
        <v>31.039026000000007</v>
      </c>
      <c r="E4108">
        <v>6.5559000000000003</v>
      </c>
      <c r="F4108">
        <v>46.27712600000001</v>
      </c>
      <c r="G4108">
        <v>3.4854910000000001</v>
      </c>
      <c r="H4108">
        <v>47.478481000000009</v>
      </c>
      <c r="I4108">
        <v>7.4336399999999996</v>
      </c>
    </row>
    <row r="4109" spans="1:9" x14ac:dyDescent="0.25">
      <c r="A4109">
        <v>4108</v>
      </c>
      <c r="D4109">
        <v>31.037130000000005</v>
      </c>
      <c r="E4109">
        <v>6.5680050000000003</v>
      </c>
      <c r="F4109">
        <v>46.329284000000008</v>
      </c>
      <c r="G4109">
        <v>3.6315360000000001</v>
      </c>
    </row>
    <row r="4110" spans="1:9" x14ac:dyDescent="0.25">
      <c r="A4110">
        <v>4109</v>
      </c>
      <c r="D4110">
        <v>31.032604000000006</v>
      </c>
      <c r="E4110">
        <v>6.562373</v>
      </c>
    </row>
    <row r="4111" spans="1:9" x14ac:dyDescent="0.25">
      <c r="A4111">
        <v>4110</v>
      </c>
      <c r="D4111">
        <v>31.026342000000014</v>
      </c>
      <c r="E4111">
        <v>6.5783199999999997</v>
      </c>
    </row>
    <row r="4112" spans="1:9" x14ac:dyDescent="0.25">
      <c r="A4112">
        <v>4111</v>
      </c>
      <c r="D4112">
        <v>31.007870000000011</v>
      </c>
      <c r="E4112">
        <v>6.5705309999999999</v>
      </c>
    </row>
    <row r="4113" spans="1:9" x14ac:dyDescent="0.25">
      <c r="A4113">
        <v>4112</v>
      </c>
      <c r="D4113">
        <v>30.977871000000007</v>
      </c>
      <c r="E4113">
        <v>6.5580049999999996</v>
      </c>
    </row>
    <row r="4114" spans="1:9" x14ac:dyDescent="0.25">
      <c r="A4114">
        <v>4113</v>
      </c>
      <c r="B4114">
        <v>25.148405000000011</v>
      </c>
      <c r="C4114">
        <v>5.0496670000000003</v>
      </c>
      <c r="D4114">
        <v>30.931188000000006</v>
      </c>
      <c r="E4114">
        <v>6.548584</v>
      </c>
    </row>
    <row r="4115" spans="1:9" x14ac:dyDescent="0.25">
      <c r="A4115">
        <v>4114</v>
      </c>
      <c r="B4115">
        <v>25.136511000000013</v>
      </c>
      <c r="C4115">
        <v>5.0741930000000002</v>
      </c>
      <c r="D4115">
        <v>31.074812000000009</v>
      </c>
      <c r="E4115">
        <v>6.5464789999999997</v>
      </c>
    </row>
    <row r="4116" spans="1:9" x14ac:dyDescent="0.25">
      <c r="A4116">
        <v>4115</v>
      </c>
      <c r="B4116">
        <v>25.106775000000013</v>
      </c>
      <c r="C4116">
        <v>5.0232479999999997</v>
      </c>
      <c r="D4116">
        <v>31.064287000000007</v>
      </c>
      <c r="E4116">
        <v>6.5764779999999998</v>
      </c>
    </row>
    <row r="4117" spans="1:9" x14ac:dyDescent="0.25">
      <c r="A4117">
        <v>4116</v>
      </c>
      <c r="B4117">
        <v>25.115722000000005</v>
      </c>
      <c r="C4117">
        <v>5.0358260000000001</v>
      </c>
    </row>
    <row r="4118" spans="1:9" x14ac:dyDescent="0.25">
      <c r="A4118">
        <v>4117</v>
      </c>
      <c r="B4118">
        <v>25.137564000000012</v>
      </c>
      <c r="C4118">
        <v>5.0519299999999996</v>
      </c>
    </row>
    <row r="4119" spans="1:9" x14ac:dyDescent="0.25">
      <c r="A4119">
        <v>4118</v>
      </c>
      <c r="B4119">
        <v>25.112617000000014</v>
      </c>
      <c r="C4119">
        <v>5.082192</v>
      </c>
    </row>
    <row r="4120" spans="1:9" x14ac:dyDescent="0.25">
      <c r="A4120">
        <v>4119</v>
      </c>
      <c r="B4120">
        <v>25.134720000000009</v>
      </c>
      <c r="C4120">
        <v>5.0986649999999996</v>
      </c>
    </row>
    <row r="4121" spans="1:9" x14ac:dyDescent="0.25">
      <c r="A4121">
        <v>4120</v>
      </c>
      <c r="B4121">
        <v>25.126615000000008</v>
      </c>
      <c r="C4121">
        <v>5.0836129999999997</v>
      </c>
    </row>
    <row r="4122" spans="1:9" x14ac:dyDescent="0.25">
      <c r="A4122">
        <v>4121</v>
      </c>
      <c r="B4122">
        <v>25.160192000000009</v>
      </c>
      <c r="C4122">
        <v>5.1086650000000002</v>
      </c>
      <c r="H4122">
        <v>26.166349000000011</v>
      </c>
      <c r="I4122">
        <v>7.9299289999999996</v>
      </c>
    </row>
    <row r="4123" spans="1:9" x14ac:dyDescent="0.25">
      <c r="A4123">
        <v>4122</v>
      </c>
      <c r="B4123">
        <v>25.148405000000011</v>
      </c>
      <c r="C4123">
        <v>5.0496670000000003</v>
      </c>
      <c r="H4123">
        <v>26.144192000000011</v>
      </c>
      <c r="I4123">
        <v>7.9146140000000003</v>
      </c>
    </row>
    <row r="4124" spans="1:9" x14ac:dyDescent="0.25">
      <c r="A4124">
        <v>4123</v>
      </c>
      <c r="H4124">
        <v>26.128349000000014</v>
      </c>
      <c r="I4124">
        <v>7.8842480000000004</v>
      </c>
    </row>
    <row r="4125" spans="1:9" x14ac:dyDescent="0.25">
      <c r="A4125">
        <v>4124</v>
      </c>
      <c r="F4125">
        <v>24.054991000000008</v>
      </c>
      <c r="G4125">
        <v>4.4048090000000002</v>
      </c>
      <c r="H4125">
        <v>26.110456000000013</v>
      </c>
      <c r="I4125">
        <v>7.886984</v>
      </c>
    </row>
    <row r="4126" spans="1:9" x14ac:dyDescent="0.25">
      <c r="A4126">
        <v>4125</v>
      </c>
      <c r="F4126">
        <v>24.037466000000009</v>
      </c>
      <c r="G4126">
        <v>4.4181759999999999</v>
      </c>
      <c r="H4126">
        <v>26.083090000000013</v>
      </c>
      <c r="I4126">
        <v>7.9006150000000002</v>
      </c>
    </row>
    <row r="4127" spans="1:9" x14ac:dyDescent="0.25">
      <c r="A4127">
        <v>4126</v>
      </c>
      <c r="F4127">
        <v>23.991154000000009</v>
      </c>
      <c r="G4127">
        <v>4.4222809999999999</v>
      </c>
      <c r="H4127">
        <v>26.087246000000007</v>
      </c>
      <c r="I4127">
        <v>7.9268770000000002</v>
      </c>
    </row>
    <row r="4128" spans="1:9" x14ac:dyDescent="0.25">
      <c r="A4128">
        <v>4127</v>
      </c>
      <c r="F4128">
        <v>23.970207000000009</v>
      </c>
      <c r="G4128">
        <v>4.3995990000000003</v>
      </c>
      <c r="H4128">
        <v>26.100668000000013</v>
      </c>
      <c r="I4128">
        <v>7.9237190000000002</v>
      </c>
    </row>
    <row r="4129" spans="1:9" x14ac:dyDescent="0.25">
      <c r="A4129">
        <v>4128</v>
      </c>
      <c r="D4129">
        <v>13.585309000000009</v>
      </c>
      <c r="E4129">
        <v>7.1167639999999999</v>
      </c>
      <c r="F4129">
        <v>23.999943000000009</v>
      </c>
      <c r="G4129">
        <v>4.3834410000000004</v>
      </c>
      <c r="H4129">
        <v>26.081142000000014</v>
      </c>
      <c r="I4129">
        <v>7.9233510000000003</v>
      </c>
    </row>
    <row r="4130" spans="1:9" x14ac:dyDescent="0.25">
      <c r="A4130">
        <v>4129</v>
      </c>
      <c r="D4130">
        <v>13.535575000000009</v>
      </c>
      <c r="E4130">
        <v>7.0643450000000003</v>
      </c>
      <c r="F4130">
        <v>24.006468000000012</v>
      </c>
      <c r="G4130">
        <v>4.3450220000000002</v>
      </c>
      <c r="H4130">
        <v>26.082300000000011</v>
      </c>
      <c r="I4130">
        <v>7.9126149999999997</v>
      </c>
    </row>
    <row r="4131" spans="1:9" x14ac:dyDescent="0.25">
      <c r="A4131">
        <v>4130</v>
      </c>
      <c r="D4131">
        <v>13.528943000000012</v>
      </c>
      <c r="E4131">
        <v>7.1563929999999996</v>
      </c>
      <c r="F4131">
        <v>24.015152000000008</v>
      </c>
      <c r="G4131">
        <v>4.3192339999999998</v>
      </c>
      <c r="H4131">
        <v>26.161979000000009</v>
      </c>
      <c r="I4131">
        <v>7.9200350000000004</v>
      </c>
    </row>
    <row r="4132" spans="1:9" x14ac:dyDescent="0.25">
      <c r="A4132">
        <v>4131</v>
      </c>
      <c r="D4132">
        <v>13.607623000000011</v>
      </c>
      <c r="E4132">
        <v>7.1606560000000004</v>
      </c>
      <c r="F4132">
        <v>23.985838000000008</v>
      </c>
      <c r="G4132">
        <v>4.3383909999999997</v>
      </c>
    </row>
    <row r="4133" spans="1:9" x14ac:dyDescent="0.25">
      <c r="A4133">
        <v>4132</v>
      </c>
      <c r="D4133">
        <v>13.604413000000008</v>
      </c>
      <c r="E4133">
        <v>7.1437099999999996</v>
      </c>
      <c r="F4133">
        <v>23.975784000000004</v>
      </c>
      <c r="G4133">
        <v>4.3332329999999999</v>
      </c>
    </row>
    <row r="4134" spans="1:9" x14ac:dyDescent="0.25">
      <c r="A4134">
        <v>4133</v>
      </c>
      <c r="D4134">
        <v>13.605098000000012</v>
      </c>
      <c r="E4134">
        <v>7.1538139999999997</v>
      </c>
      <c r="F4134">
        <v>23.983364000000009</v>
      </c>
      <c r="G4134">
        <v>4.3048140000000004</v>
      </c>
    </row>
    <row r="4135" spans="1:9" x14ac:dyDescent="0.25">
      <c r="A4135">
        <v>4134</v>
      </c>
      <c r="D4135">
        <v>13.625201000000011</v>
      </c>
      <c r="E4135">
        <v>7.1371840000000004</v>
      </c>
      <c r="F4135">
        <v>24.054991000000008</v>
      </c>
      <c r="G4135">
        <v>4.4048090000000002</v>
      </c>
    </row>
    <row r="4136" spans="1:9" x14ac:dyDescent="0.25">
      <c r="A4136">
        <v>4135</v>
      </c>
      <c r="D4136">
        <v>13.612465000000007</v>
      </c>
      <c r="E4136">
        <v>7.1144489999999996</v>
      </c>
      <c r="F4136">
        <v>24.054991000000008</v>
      </c>
      <c r="G4136">
        <v>4.4048090000000002</v>
      </c>
    </row>
    <row r="4137" spans="1:9" x14ac:dyDescent="0.25">
      <c r="A4137">
        <v>4136</v>
      </c>
      <c r="D4137">
        <v>13.694882000000007</v>
      </c>
      <c r="E4137">
        <v>7.1202899999999998</v>
      </c>
    </row>
    <row r="4138" spans="1:9" x14ac:dyDescent="0.25">
      <c r="A4138">
        <v>4137</v>
      </c>
      <c r="B4138">
        <v>10.265440000000012</v>
      </c>
      <c r="C4138">
        <v>5.1623979999999996</v>
      </c>
      <c r="D4138">
        <v>13.656358000000012</v>
      </c>
      <c r="E4138">
        <v>7.1218690000000002</v>
      </c>
    </row>
    <row r="4139" spans="1:9" x14ac:dyDescent="0.25">
      <c r="A4139">
        <v>4138</v>
      </c>
      <c r="B4139">
        <v>10.265440000000012</v>
      </c>
      <c r="C4139">
        <v>5.1623979999999996</v>
      </c>
      <c r="D4139">
        <v>13.642148000000006</v>
      </c>
      <c r="E4139">
        <v>7.1416570000000004</v>
      </c>
    </row>
    <row r="4140" spans="1:9" x14ac:dyDescent="0.25">
      <c r="A4140">
        <v>4139</v>
      </c>
      <c r="B4140">
        <v>10.265440000000012</v>
      </c>
      <c r="C4140">
        <v>5.1623979999999996</v>
      </c>
      <c r="D4140">
        <v>13.617149000000012</v>
      </c>
      <c r="E4140">
        <v>7.1333419999999998</v>
      </c>
    </row>
    <row r="4141" spans="1:9" x14ac:dyDescent="0.25">
      <c r="A4141">
        <v>4140</v>
      </c>
      <c r="B4141">
        <v>10.265440000000012</v>
      </c>
      <c r="C4141">
        <v>5.1623979999999996</v>
      </c>
      <c r="D4141">
        <v>13.554679000000007</v>
      </c>
      <c r="E4141">
        <v>7.0897649999999999</v>
      </c>
    </row>
    <row r="4142" spans="1:9" x14ac:dyDescent="0.25">
      <c r="A4142">
        <v>4141</v>
      </c>
      <c r="B4142">
        <v>10.265440000000012</v>
      </c>
      <c r="C4142">
        <v>5.1623979999999996</v>
      </c>
      <c r="D4142">
        <v>13.434475000000006</v>
      </c>
      <c r="E4142">
        <v>7.0753450000000004</v>
      </c>
    </row>
    <row r="4143" spans="1:9" x14ac:dyDescent="0.25">
      <c r="A4143">
        <v>4142</v>
      </c>
      <c r="B4143">
        <v>10.265440000000012</v>
      </c>
      <c r="C4143">
        <v>5.1623979999999996</v>
      </c>
      <c r="D4143">
        <v>13.585309000000009</v>
      </c>
      <c r="E4143">
        <v>7.1167639999999999</v>
      </c>
    </row>
    <row r="4144" spans="1:9" x14ac:dyDescent="0.25">
      <c r="A4144">
        <v>4143</v>
      </c>
      <c r="B4144">
        <v>10.265440000000012</v>
      </c>
      <c r="C4144">
        <v>5.1623979999999996</v>
      </c>
    </row>
    <row r="4145" spans="1:11" x14ac:dyDescent="0.25">
      <c r="A4145">
        <v>4144</v>
      </c>
      <c r="B4145">
        <v>10.265440000000012</v>
      </c>
      <c r="C4145">
        <v>5.1623979999999996</v>
      </c>
      <c r="J4145">
        <v>39.098526000000007</v>
      </c>
      <c r="K4145">
        <v>13.508039999999999</v>
      </c>
    </row>
    <row r="4146" spans="1:11" x14ac:dyDescent="0.25">
      <c r="A4146">
        <v>4145</v>
      </c>
    </row>
    <row r="4147" spans="1:11" x14ac:dyDescent="0.25">
      <c r="A4147">
        <v>4146</v>
      </c>
    </row>
    <row r="4148" spans="1:11" x14ac:dyDescent="0.25">
      <c r="A4148">
        <v>4147</v>
      </c>
    </row>
    <row r="4149" spans="1:11" x14ac:dyDescent="0.25">
      <c r="A4149">
        <v>4148</v>
      </c>
    </row>
    <row r="4150" spans="1:11" x14ac:dyDescent="0.25">
      <c r="A4150">
        <v>4149</v>
      </c>
    </row>
    <row r="4151" spans="1:11" x14ac:dyDescent="0.25">
      <c r="A4151">
        <v>4150</v>
      </c>
    </row>
    <row r="4152" spans="1:11" x14ac:dyDescent="0.25">
      <c r="A4152">
        <v>4151</v>
      </c>
    </row>
    <row r="4153" spans="1:11" x14ac:dyDescent="0.25">
      <c r="A4153">
        <v>4152</v>
      </c>
    </row>
    <row r="4154" spans="1:11" x14ac:dyDescent="0.25">
      <c r="A4154">
        <v>4153</v>
      </c>
    </row>
    <row r="4155" spans="1:11" x14ac:dyDescent="0.25">
      <c r="A4155">
        <v>4154</v>
      </c>
    </row>
    <row r="4156" spans="1:11" x14ac:dyDescent="0.25">
      <c r="A4156">
        <v>4155</v>
      </c>
    </row>
    <row r="4157" spans="1:11" x14ac:dyDescent="0.25">
      <c r="A4157">
        <v>4156</v>
      </c>
    </row>
    <row r="4158" spans="1:11" x14ac:dyDescent="0.25">
      <c r="A4158">
        <v>4157</v>
      </c>
    </row>
    <row r="4159" spans="1:11" x14ac:dyDescent="0.25">
      <c r="A4159">
        <v>4158</v>
      </c>
    </row>
    <row r="4160" spans="1:1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1" x14ac:dyDescent="0.25">
      <c r="A4177">
        <v>4176</v>
      </c>
    </row>
    <row r="4178" spans="1:11" x14ac:dyDescent="0.25">
      <c r="A4178">
        <v>4177</v>
      </c>
      <c r="J4178">
        <v>235.842322</v>
      </c>
      <c r="K4178">
        <v>13.305101000000001</v>
      </c>
    </row>
    <row r="4179" spans="1:11" x14ac:dyDescent="0.25">
      <c r="A4179">
        <v>4178</v>
      </c>
      <c r="D4179">
        <v>257.84929199999999</v>
      </c>
      <c r="E4179">
        <v>8.2492920000000005</v>
      </c>
    </row>
    <row r="4180" spans="1:11" x14ac:dyDescent="0.25">
      <c r="A4180">
        <v>4179</v>
      </c>
      <c r="D4180">
        <v>257.84095600000001</v>
      </c>
      <c r="E4180">
        <v>8.2408590000000004</v>
      </c>
    </row>
    <row r="4181" spans="1:11" x14ac:dyDescent="0.25">
      <c r="A4181">
        <v>4180</v>
      </c>
      <c r="D4181">
        <v>257.92661499999997</v>
      </c>
      <c r="E4181">
        <v>8.2139889999999998</v>
      </c>
    </row>
    <row r="4182" spans="1:11" x14ac:dyDescent="0.25">
      <c r="A4182">
        <v>4181</v>
      </c>
      <c r="D4182">
        <v>257.91398900000002</v>
      </c>
      <c r="E4182">
        <v>8.2076759999999993</v>
      </c>
    </row>
    <row r="4183" spans="1:11" x14ac:dyDescent="0.25">
      <c r="A4183">
        <v>4182</v>
      </c>
      <c r="D4183">
        <v>257.85914100000002</v>
      </c>
      <c r="E4183">
        <v>8.225657</v>
      </c>
    </row>
    <row r="4184" spans="1:11" x14ac:dyDescent="0.25">
      <c r="A4184">
        <v>4183</v>
      </c>
      <c r="D4184">
        <v>257.83802700000001</v>
      </c>
      <c r="E4184">
        <v>8.232424</v>
      </c>
    </row>
    <row r="4185" spans="1:11" x14ac:dyDescent="0.25">
      <c r="A4185">
        <v>4184</v>
      </c>
      <c r="D4185">
        <v>257.837424</v>
      </c>
      <c r="E4185">
        <v>8.2203029999999995</v>
      </c>
    </row>
    <row r="4186" spans="1:11" x14ac:dyDescent="0.25">
      <c r="A4186">
        <v>4185</v>
      </c>
      <c r="D4186">
        <v>257.86322999999999</v>
      </c>
      <c r="E4186">
        <v>8.2034850000000006</v>
      </c>
    </row>
    <row r="4187" spans="1:11" x14ac:dyDescent="0.25">
      <c r="A4187">
        <v>4186</v>
      </c>
      <c r="D4187">
        <v>257.83135900000002</v>
      </c>
      <c r="E4187">
        <v>8.1750000000000007</v>
      </c>
    </row>
    <row r="4188" spans="1:11" x14ac:dyDescent="0.25">
      <c r="A4188">
        <v>4187</v>
      </c>
      <c r="D4188">
        <v>257.84929199999999</v>
      </c>
      <c r="E4188">
        <v>8.2492920000000005</v>
      </c>
    </row>
    <row r="4189" spans="1:11" x14ac:dyDescent="0.25">
      <c r="A4189">
        <v>4188</v>
      </c>
      <c r="D4189">
        <v>257.84929199999999</v>
      </c>
      <c r="E4189">
        <v>8.2492920000000005</v>
      </c>
    </row>
    <row r="4190" spans="1:11" x14ac:dyDescent="0.25">
      <c r="A4190">
        <v>4189</v>
      </c>
    </row>
    <row r="4191" spans="1:11" x14ac:dyDescent="0.25">
      <c r="A4191">
        <v>4190</v>
      </c>
      <c r="B4191">
        <v>248.65419299999999</v>
      </c>
      <c r="C4191">
        <v>7.1148480000000003</v>
      </c>
    </row>
    <row r="4192" spans="1:11" x14ac:dyDescent="0.25">
      <c r="A4192">
        <v>4191</v>
      </c>
      <c r="B4192">
        <v>248.69418999999999</v>
      </c>
      <c r="C4192">
        <v>7.0925760000000002</v>
      </c>
    </row>
    <row r="4193" spans="1:9" x14ac:dyDescent="0.25">
      <c r="A4193">
        <v>4192</v>
      </c>
      <c r="B4193">
        <v>248.626666</v>
      </c>
      <c r="C4193">
        <v>7.0973220000000001</v>
      </c>
    </row>
    <row r="4194" spans="1:9" x14ac:dyDescent="0.25">
      <c r="A4194">
        <v>4193</v>
      </c>
      <c r="B4194">
        <v>248.654597</v>
      </c>
      <c r="C4194">
        <v>7.086919</v>
      </c>
      <c r="H4194">
        <v>253.56312800000001</v>
      </c>
      <c r="I4194">
        <v>10.007626</v>
      </c>
    </row>
    <row r="4195" spans="1:9" x14ac:dyDescent="0.25">
      <c r="A4195">
        <v>4194</v>
      </c>
      <c r="B4195">
        <v>248.71984699999999</v>
      </c>
      <c r="C4195">
        <v>7.0642420000000001</v>
      </c>
      <c r="H4195">
        <v>253.52014800000001</v>
      </c>
      <c r="I4195">
        <v>10.040504</v>
      </c>
    </row>
    <row r="4196" spans="1:9" x14ac:dyDescent="0.25">
      <c r="A4196">
        <v>4195</v>
      </c>
      <c r="B4196">
        <v>248.651915</v>
      </c>
      <c r="C4196">
        <v>7.1088889999999996</v>
      </c>
      <c r="H4196">
        <v>253.550757</v>
      </c>
      <c r="I4196">
        <v>10.043384</v>
      </c>
    </row>
    <row r="4197" spans="1:9" x14ac:dyDescent="0.25">
      <c r="A4197">
        <v>4196</v>
      </c>
      <c r="B4197">
        <v>248.63065599999999</v>
      </c>
      <c r="C4197">
        <v>7.1573229999999999</v>
      </c>
      <c r="F4197">
        <v>250.55727300000001</v>
      </c>
      <c r="G4197">
        <v>6.3960600000000003</v>
      </c>
      <c r="H4197">
        <v>253.54151400000001</v>
      </c>
      <c r="I4197">
        <v>10.051818000000001</v>
      </c>
    </row>
    <row r="4198" spans="1:9" x14ac:dyDescent="0.25">
      <c r="A4198">
        <v>4197</v>
      </c>
      <c r="B4198">
        <v>248.716262</v>
      </c>
      <c r="C4198">
        <v>7.1020709999999996</v>
      </c>
      <c r="F4198">
        <v>250.54327999999998</v>
      </c>
      <c r="G4198">
        <v>6.3548989999999996</v>
      </c>
      <c r="H4198">
        <v>253.54797600000001</v>
      </c>
      <c r="I4198">
        <v>10.053989</v>
      </c>
    </row>
    <row r="4199" spans="1:9" x14ac:dyDescent="0.25">
      <c r="A4199">
        <v>4198</v>
      </c>
      <c r="F4199">
        <v>250.54722100000001</v>
      </c>
      <c r="G4199">
        <v>6.3590400000000002</v>
      </c>
      <c r="H4199">
        <v>253.53504799999999</v>
      </c>
      <c r="I4199">
        <v>10.028535</v>
      </c>
    </row>
    <row r="4200" spans="1:9" x14ac:dyDescent="0.25">
      <c r="A4200">
        <v>4199</v>
      </c>
      <c r="F4200">
        <v>250.58353299999999</v>
      </c>
      <c r="G4200">
        <v>6.3908589999999998</v>
      </c>
      <c r="H4200">
        <v>253.56443999999999</v>
      </c>
      <c r="I4200">
        <v>10.011161</v>
      </c>
    </row>
    <row r="4201" spans="1:9" x14ac:dyDescent="0.25">
      <c r="A4201">
        <v>4200</v>
      </c>
      <c r="F4201">
        <v>250.50605999999999</v>
      </c>
      <c r="G4201">
        <v>6.3390909999999998</v>
      </c>
      <c r="H4201">
        <v>253.57439299999999</v>
      </c>
      <c r="I4201">
        <v>10.009898</v>
      </c>
    </row>
    <row r="4202" spans="1:9" x14ac:dyDescent="0.25">
      <c r="A4202">
        <v>4201</v>
      </c>
      <c r="F4202">
        <v>250.52454299999999</v>
      </c>
      <c r="G4202">
        <v>6.3521710000000002</v>
      </c>
      <c r="H4202">
        <v>253.56312800000001</v>
      </c>
      <c r="I4202">
        <v>10.007626</v>
      </c>
    </row>
    <row r="4203" spans="1:9" x14ac:dyDescent="0.25">
      <c r="A4203">
        <v>4202</v>
      </c>
      <c r="F4203">
        <v>250.48530099999999</v>
      </c>
      <c r="G4203">
        <v>6.3802019999999997</v>
      </c>
      <c r="H4203">
        <v>253.56312800000001</v>
      </c>
      <c r="I4203">
        <v>10.007626</v>
      </c>
    </row>
    <row r="4204" spans="1:9" x14ac:dyDescent="0.25">
      <c r="A4204">
        <v>4203</v>
      </c>
      <c r="F4204">
        <v>250.475199</v>
      </c>
      <c r="G4204">
        <v>6.3730799999999999</v>
      </c>
    </row>
    <row r="4205" spans="1:9" x14ac:dyDescent="0.25">
      <c r="A4205">
        <v>4204</v>
      </c>
      <c r="F4205">
        <v>250.55727300000001</v>
      </c>
      <c r="G4205">
        <v>6.3960600000000003</v>
      </c>
    </row>
    <row r="4206" spans="1:9" x14ac:dyDescent="0.25">
      <c r="A4206">
        <v>4205</v>
      </c>
    </row>
    <row r="4207" spans="1:9" x14ac:dyDescent="0.25">
      <c r="A4207">
        <v>4206</v>
      </c>
    </row>
    <row r="4208" spans="1:9" x14ac:dyDescent="0.25">
      <c r="A4208">
        <v>4207</v>
      </c>
    </row>
    <row r="4209" spans="1:9" x14ac:dyDescent="0.25">
      <c r="A4209">
        <v>4208</v>
      </c>
      <c r="B4209">
        <v>227.59388899999999</v>
      </c>
      <c r="C4209">
        <v>7.1198490000000003</v>
      </c>
    </row>
    <row r="4210" spans="1:9" x14ac:dyDescent="0.25">
      <c r="A4210">
        <v>4209</v>
      </c>
      <c r="B4210">
        <v>227.60706999999999</v>
      </c>
      <c r="C4210">
        <v>7.1459089999999996</v>
      </c>
    </row>
    <row r="4211" spans="1:9" x14ac:dyDescent="0.25">
      <c r="A4211">
        <v>4210</v>
      </c>
      <c r="B4211">
        <v>227.62964600000001</v>
      </c>
      <c r="C4211">
        <v>7.144444</v>
      </c>
    </row>
    <row r="4212" spans="1:9" x14ac:dyDescent="0.25">
      <c r="A4212">
        <v>4211</v>
      </c>
      <c r="B4212">
        <v>227.61252500000001</v>
      </c>
      <c r="C4212">
        <v>7.1367669999999999</v>
      </c>
    </row>
    <row r="4213" spans="1:9" x14ac:dyDescent="0.25">
      <c r="A4213">
        <v>4212</v>
      </c>
      <c r="B4213">
        <v>227.60136199999999</v>
      </c>
      <c r="C4213">
        <v>7.1403530000000002</v>
      </c>
      <c r="D4213">
        <v>224.36090899999999</v>
      </c>
      <c r="E4213">
        <v>9.0552019999999995</v>
      </c>
    </row>
    <row r="4214" spans="1:9" x14ac:dyDescent="0.25">
      <c r="A4214">
        <v>4213</v>
      </c>
      <c r="B4214">
        <v>227.61924099999999</v>
      </c>
      <c r="C4214">
        <v>7.1193939999999998</v>
      </c>
      <c r="D4214">
        <v>224.38722200000001</v>
      </c>
      <c r="E4214">
        <v>9.0755549999999996</v>
      </c>
    </row>
    <row r="4215" spans="1:9" x14ac:dyDescent="0.25">
      <c r="A4215">
        <v>4214</v>
      </c>
      <c r="B4215">
        <v>227.604241</v>
      </c>
      <c r="C4215">
        <v>7.1390909999999996</v>
      </c>
      <c r="D4215">
        <v>224.37035299999999</v>
      </c>
      <c r="E4215">
        <v>9.0656049999999997</v>
      </c>
    </row>
    <row r="4216" spans="1:9" x14ac:dyDescent="0.25">
      <c r="A4216">
        <v>4215</v>
      </c>
      <c r="B4216">
        <v>227.59388899999999</v>
      </c>
      <c r="C4216">
        <v>7.1198490000000003</v>
      </c>
      <c r="D4216">
        <v>224.35898900000001</v>
      </c>
      <c r="E4216">
        <v>9.0630810000000004</v>
      </c>
    </row>
    <row r="4217" spans="1:9" x14ac:dyDescent="0.25">
      <c r="A4217">
        <v>4216</v>
      </c>
      <c r="D4217">
        <v>224.34227200000001</v>
      </c>
      <c r="E4217">
        <v>9.0760100000000001</v>
      </c>
    </row>
    <row r="4218" spans="1:9" x14ac:dyDescent="0.25">
      <c r="A4218">
        <v>4217</v>
      </c>
      <c r="D4218">
        <v>224.30883800000001</v>
      </c>
      <c r="E4218">
        <v>9.0694949999999999</v>
      </c>
    </row>
    <row r="4219" spans="1:9" x14ac:dyDescent="0.25">
      <c r="A4219">
        <v>4218</v>
      </c>
      <c r="D4219">
        <v>224.36090899999999</v>
      </c>
      <c r="E4219">
        <v>9.0552019999999995</v>
      </c>
      <c r="F4219">
        <v>224.238383</v>
      </c>
      <c r="G4219">
        <v>5.9420700000000002</v>
      </c>
    </row>
    <row r="4220" spans="1:9" x14ac:dyDescent="0.25">
      <c r="A4220">
        <v>4219</v>
      </c>
      <c r="F4220">
        <v>224.28252499999999</v>
      </c>
      <c r="G4220">
        <v>5.8789389999999999</v>
      </c>
      <c r="H4220">
        <v>224.20232300000001</v>
      </c>
      <c r="I4220">
        <v>9.4398479999999996</v>
      </c>
    </row>
    <row r="4221" spans="1:9" x14ac:dyDescent="0.25">
      <c r="A4221">
        <v>4220</v>
      </c>
      <c r="F4221">
        <v>224.231211</v>
      </c>
      <c r="G4221">
        <v>5.9080300000000001</v>
      </c>
      <c r="H4221">
        <v>224.17353499999999</v>
      </c>
      <c r="I4221">
        <v>9.4525760000000005</v>
      </c>
    </row>
    <row r="4222" spans="1:9" x14ac:dyDescent="0.25">
      <c r="A4222">
        <v>4221</v>
      </c>
      <c r="F4222">
        <v>224.220606</v>
      </c>
      <c r="G4222">
        <v>5.9167680000000002</v>
      </c>
      <c r="H4222">
        <v>224.135403</v>
      </c>
      <c r="I4222">
        <v>9.4564649999999997</v>
      </c>
    </row>
    <row r="4223" spans="1:9" x14ac:dyDescent="0.25">
      <c r="A4223">
        <v>4222</v>
      </c>
      <c r="F4223">
        <v>224.21934300000001</v>
      </c>
      <c r="G4223">
        <v>5.8767170000000002</v>
      </c>
      <c r="H4223">
        <v>224.15575699999999</v>
      </c>
      <c r="I4223">
        <v>9.4583329999999997</v>
      </c>
    </row>
    <row r="4224" spans="1:9" x14ac:dyDescent="0.25">
      <c r="A4224">
        <v>4223</v>
      </c>
      <c r="F4224">
        <v>224.210757</v>
      </c>
      <c r="G4224">
        <v>5.8929289999999996</v>
      </c>
      <c r="H4224">
        <v>224.174948</v>
      </c>
      <c r="I4224">
        <v>9.4901009999999992</v>
      </c>
    </row>
    <row r="4225" spans="1:9" x14ac:dyDescent="0.25">
      <c r="A4225">
        <v>4224</v>
      </c>
      <c r="F4225">
        <v>224.21121199999999</v>
      </c>
      <c r="G4225">
        <v>5.8677270000000004</v>
      </c>
      <c r="H4225">
        <v>224.20116100000001</v>
      </c>
      <c r="I4225">
        <v>9.5542420000000003</v>
      </c>
    </row>
    <row r="4226" spans="1:9" x14ac:dyDescent="0.25">
      <c r="A4226">
        <v>4225</v>
      </c>
      <c r="F4226">
        <v>224.238383</v>
      </c>
      <c r="G4226">
        <v>5.9420700000000002</v>
      </c>
      <c r="H4226">
        <v>224.20232300000001</v>
      </c>
      <c r="I4226">
        <v>9.4398479999999996</v>
      </c>
    </row>
    <row r="4227" spans="1:9" x14ac:dyDescent="0.25">
      <c r="A4227">
        <v>4226</v>
      </c>
      <c r="F4227">
        <v>224.238383</v>
      </c>
      <c r="G4227">
        <v>5.9420700000000002</v>
      </c>
    </row>
    <row r="4228" spans="1:9" x14ac:dyDescent="0.25">
      <c r="A4228">
        <v>4227</v>
      </c>
    </row>
    <row r="4229" spans="1:9" x14ac:dyDescent="0.25">
      <c r="A4229">
        <v>4228</v>
      </c>
      <c r="B4229">
        <v>206.87754699999999</v>
      </c>
      <c r="C4229">
        <v>8.2067350000000001</v>
      </c>
    </row>
    <row r="4230" spans="1:9" x14ac:dyDescent="0.25">
      <c r="A4230">
        <v>4229</v>
      </c>
      <c r="B4230">
        <v>206.863516</v>
      </c>
      <c r="C4230">
        <v>8.2092860000000005</v>
      </c>
    </row>
    <row r="4231" spans="1:9" x14ac:dyDescent="0.25">
      <c r="A4231">
        <v>4230</v>
      </c>
      <c r="B4231">
        <v>206.90652699999998</v>
      </c>
      <c r="C4231">
        <v>8.2193369999999994</v>
      </c>
    </row>
    <row r="4232" spans="1:9" x14ac:dyDescent="0.25">
      <c r="A4232">
        <v>4231</v>
      </c>
      <c r="B4232">
        <v>206.872702</v>
      </c>
      <c r="C4232">
        <v>8.1872959999999999</v>
      </c>
      <c r="D4232">
        <v>203.32540699999998</v>
      </c>
      <c r="E4232">
        <v>10.198316</v>
      </c>
    </row>
    <row r="4233" spans="1:9" x14ac:dyDescent="0.25">
      <c r="A4233">
        <v>4232</v>
      </c>
      <c r="B4233">
        <v>206.85887700000001</v>
      </c>
      <c r="C4233">
        <v>8.2334700000000005</v>
      </c>
      <c r="D4233">
        <v>203.28846999999999</v>
      </c>
      <c r="E4233">
        <v>10.224387</v>
      </c>
    </row>
    <row r="4234" spans="1:9" x14ac:dyDescent="0.25">
      <c r="A4234">
        <v>4233</v>
      </c>
      <c r="B4234">
        <v>206.90428399999999</v>
      </c>
      <c r="C4234">
        <v>8.2462750000000007</v>
      </c>
      <c r="D4234">
        <v>203.28224</v>
      </c>
      <c r="E4234">
        <v>10.246938999999999</v>
      </c>
    </row>
    <row r="4235" spans="1:9" x14ac:dyDescent="0.25">
      <c r="A4235">
        <v>4234</v>
      </c>
      <c r="B4235">
        <v>206.89877200000001</v>
      </c>
      <c r="C4235">
        <v>8.2684689999999996</v>
      </c>
      <c r="D4235">
        <v>203.29280299999999</v>
      </c>
      <c r="E4235">
        <v>10.240816000000001</v>
      </c>
    </row>
    <row r="4236" spans="1:9" x14ac:dyDescent="0.25">
      <c r="A4236">
        <v>4235</v>
      </c>
      <c r="B4236">
        <v>206.87754699999999</v>
      </c>
      <c r="C4236">
        <v>8.2067350000000001</v>
      </c>
      <c r="D4236">
        <v>203.29581300000001</v>
      </c>
      <c r="E4236">
        <v>10.215816</v>
      </c>
    </row>
    <row r="4237" spans="1:9" x14ac:dyDescent="0.25">
      <c r="A4237">
        <v>4236</v>
      </c>
      <c r="D4237">
        <v>203.28805799999998</v>
      </c>
      <c r="E4237">
        <v>10.227092000000001</v>
      </c>
    </row>
    <row r="4238" spans="1:9" x14ac:dyDescent="0.25">
      <c r="A4238">
        <v>4237</v>
      </c>
      <c r="D4238">
        <v>203.309687</v>
      </c>
      <c r="E4238">
        <v>10.233775</v>
      </c>
    </row>
    <row r="4239" spans="1:9" x14ac:dyDescent="0.25">
      <c r="A4239">
        <v>4238</v>
      </c>
      <c r="D4239">
        <v>203.32540699999998</v>
      </c>
      <c r="E4239">
        <v>10.198316</v>
      </c>
    </row>
    <row r="4240" spans="1:9" x14ac:dyDescent="0.25">
      <c r="A4240">
        <v>4239</v>
      </c>
    </row>
    <row r="4241" spans="1:9" x14ac:dyDescent="0.25">
      <c r="A4241">
        <v>4240</v>
      </c>
      <c r="H4241">
        <v>201.78581499999999</v>
      </c>
      <c r="I4241">
        <v>11.311325999999999</v>
      </c>
    </row>
    <row r="4242" spans="1:9" x14ac:dyDescent="0.25">
      <c r="A4242">
        <v>4241</v>
      </c>
      <c r="F4242">
        <v>201.19208699999999</v>
      </c>
      <c r="G4242">
        <v>7.7633159999999997</v>
      </c>
      <c r="H4242">
        <v>201.74515</v>
      </c>
      <c r="I4242">
        <v>11.302040999999999</v>
      </c>
    </row>
    <row r="4243" spans="1:9" x14ac:dyDescent="0.25">
      <c r="A4243">
        <v>4242</v>
      </c>
      <c r="F4243">
        <v>201.30219099999999</v>
      </c>
      <c r="G4243">
        <v>7.7467860000000002</v>
      </c>
      <c r="H4243">
        <v>201.76800699999998</v>
      </c>
      <c r="I4243">
        <v>11.339337</v>
      </c>
    </row>
    <row r="4244" spans="1:9" x14ac:dyDescent="0.25">
      <c r="A4244">
        <v>4243</v>
      </c>
      <c r="F4244">
        <v>201.21795900000001</v>
      </c>
      <c r="G4244">
        <v>7.7504590000000002</v>
      </c>
      <c r="H4244">
        <v>201.773009</v>
      </c>
      <c r="I4244">
        <v>11.371836999999999</v>
      </c>
    </row>
    <row r="4245" spans="1:9" x14ac:dyDescent="0.25">
      <c r="A4245">
        <v>4244</v>
      </c>
      <c r="F4245">
        <v>201.18968799999999</v>
      </c>
      <c r="G4245">
        <v>7.6690310000000004</v>
      </c>
      <c r="H4245">
        <v>201.81468799999999</v>
      </c>
      <c r="I4245">
        <v>11.387601999999999</v>
      </c>
    </row>
    <row r="4246" spans="1:9" x14ac:dyDescent="0.25">
      <c r="A4246">
        <v>4245</v>
      </c>
      <c r="F4246">
        <v>201.22050300000001</v>
      </c>
      <c r="G4246">
        <v>7.6593869999999997</v>
      </c>
      <c r="H4246">
        <v>201.83709199999998</v>
      </c>
      <c r="I4246">
        <v>11.388776</v>
      </c>
    </row>
    <row r="4247" spans="1:9" x14ac:dyDescent="0.25">
      <c r="A4247">
        <v>4246</v>
      </c>
      <c r="F4247">
        <v>201.25178399999999</v>
      </c>
      <c r="G4247">
        <v>7.682296</v>
      </c>
      <c r="H4247">
        <v>201.81412699999998</v>
      </c>
      <c r="I4247">
        <v>11.388061</v>
      </c>
    </row>
    <row r="4248" spans="1:9" x14ac:dyDescent="0.25">
      <c r="A4248">
        <v>4247</v>
      </c>
      <c r="F4248">
        <v>201.17800399999999</v>
      </c>
      <c r="G4248">
        <v>7.6897440000000001</v>
      </c>
      <c r="H4248">
        <v>201.78581499999999</v>
      </c>
      <c r="I4248">
        <v>11.311325999999999</v>
      </c>
    </row>
    <row r="4249" spans="1:9" x14ac:dyDescent="0.25">
      <c r="A4249">
        <v>4248</v>
      </c>
      <c r="F4249">
        <v>201.19208699999999</v>
      </c>
      <c r="G4249">
        <v>7.7633159999999997</v>
      </c>
    </row>
    <row r="4250" spans="1:9" x14ac:dyDescent="0.25">
      <c r="A4250">
        <v>4249</v>
      </c>
      <c r="B4250">
        <v>182.795355</v>
      </c>
      <c r="C4250">
        <v>7.8810209999999996</v>
      </c>
    </row>
    <row r="4251" spans="1:9" x14ac:dyDescent="0.25">
      <c r="A4251">
        <v>4250</v>
      </c>
      <c r="B4251">
        <v>182.80417799999998</v>
      </c>
      <c r="C4251">
        <v>7.8923969999999999</v>
      </c>
    </row>
    <row r="4252" spans="1:9" x14ac:dyDescent="0.25">
      <c r="A4252">
        <v>4251</v>
      </c>
      <c r="B4252">
        <v>182.92836599999998</v>
      </c>
      <c r="C4252">
        <v>7.8878060000000003</v>
      </c>
    </row>
    <row r="4253" spans="1:9" x14ac:dyDescent="0.25">
      <c r="A4253">
        <v>4252</v>
      </c>
      <c r="B4253">
        <v>182.89173</v>
      </c>
      <c r="C4253">
        <v>7.8796939999999998</v>
      </c>
    </row>
    <row r="4254" spans="1:9" x14ac:dyDescent="0.25">
      <c r="A4254">
        <v>4253</v>
      </c>
      <c r="B4254">
        <v>182.91152799999998</v>
      </c>
      <c r="C4254">
        <v>7.8546930000000001</v>
      </c>
    </row>
    <row r="4255" spans="1:9" x14ac:dyDescent="0.25">
      <c r="A4255">
        <v>4254</v>
      </c>
      <c r="B4255">
        <v>182.81397799999999</v>
      </c>
      <c r="C4255">
        <v>7.8782139999999998</v>
      </c>
      <c r="D4255">
        <v>177.797291</v>
      </c>
      <c r="E4255">
        <v>9.7912750000000006</v>
      </c>
    </row>
    <row r="4256" spans="1:9" x14ac:dyDescent="0.25">
      <c r="A4256">
        <v>4255</v>
      </c>
      <c r="B4256">
        <v>182.77479399999999</v>
      </c>
      <c r="C4256">
        <v>7.8828569999999996</v>
      </c>
      <c r="D4256">
        <v>177.76729399999999</v>
      </c>
      <c r="E4256">
        <v>9.7938779999999994</v>
      </c>
    </row>
    <row r="4257" spans="1:9" x14ac:dyDescent="0.25">
      <c r="A4257">
        <v>4256</v>
      </c>
      <c r="B4257">
        <v>182.795355</v>
      </c>
      <c r="C4257">
        <v>7.8810209999999996</v>
      </c>
      <c r="D4257">
        <v>177.76795799999999</v>
      </c>
      <c r="E4257">
        <v>9.8125</v>
      </c>
    </row>
    <row r="4258" spans="1:9" x14ac:dyDescent="0.25">
      <c r="A4258">
        <v>4257</v>
      </c>
      <c r="B4258">
        <v>182.795355</v>
      </c>
      <c r="C4258">
        <v>7.8810209999999996</v>
      </c>
      <c r="D4258">
        <v>177.759434</v>
      </c>
      <c r="E4258">
        <v>9.8076519999999991</v>
      </c>
    </row>
    <row r="4259" spans="1:9" x14ac:dyDescent="0.25">
      <c r="A4259">
        <v>4258</v>
      </c>
      <c r="D4259">
        <v>177.76953699999999</v>
      </c>
      <c r="E4259">
        <v>9.8120919999999998</v>
      </c>
    </row>
    <row r="4260" spans="1:9" x14ac:dyDescent="0.25">
      <c r="A4260">
        <v>4259</v>
      </c>
      <c r="D4260">
        <v>177.79071299999998</v>
      </c>
      <c r="E4260">
        <v>9.7778569999999991</v>
      </c>
    </row>
    <row r="4261" spans="1:9" x14ac:dyDescent="0.25">
      <c r="A4261">
        <v>4260</v>
      </c>
      <c r="D4261">
        <v>177.797291</v>
      </c>
      <c r="E4261">
        <v>9.7912750000000006</v>
      </c>
    </row>
    <row r="4262" spans="1:9" x14ac:dyDescent="0.25">
      <c r="A4262">
        <v>4261</v>
      </c>
    </row>
    <row r="4263" spans="1:9" x14ac:dyDescent="0.25">
      <c r="A4263">
        <v>4262</v>
      </c>
      <c r="F4263">
        <v>176.71866999999997</v>
      </c>
      <c r="G4263">
        <v>7.1173469999999996</v>
      </c>
    </row>
    <row r="4264" spans="1:9" x14ac:dyDescent="0.25">
      <c r="A4264">
        <v>4263</v>
      </c>
      <c r="F4264">
        <v>176.78193499999998</v>
      </c>
      <c r="G4264">
        <v>7.0887760000000002</v>
      </c>
      <c r="H4264">
        <v>176.14770099999998</v>
      </c>
      <c r="I4264">
        <v>10.668214000000001</v>
      </c>
    </row>
    <row r="4265" spans="1:9" x14ac:dyDescent="0.25">
      <c r="A4265">
        <v>4264</v>
      </c>
      <c r="F4265">
        <v>176.801884</v>
      </c>
      <c r="G4265">
        <v>7.1052039999999996</v>
      </c>
      <c r="H4265">
        <v>176.08071200000001</v>
      </c>
      <c r="I4265">
        <v>10.576682999999999</v>
      </c>
    </row>
    <row r="4266" spans="1:9" x14ac:dyDescent="0.25">
      <c r="A4266">
        <v>4265</v>
      </c>
      <c r="F4266">
        <v>176.77693599999998</v>
      </c>
      <c r="G4266">
        <v>7.0909700000000004</v>
      </c>
      <c r="H4266">
        <v>176.05433299999999</v>
      </c>
      <c r="I4266">
        <v>10.586071</v>
      </c>
    </row>
    <row r="4267" spans="1:9" x14ac:dyDescent="0.25">
      <c r="A4267">
        <v>4266</v>
      </c>
      <c r="F4267">
        <v>176.73081400000001</v>
      </c>
      <c r="G4267">
        <v>7.0898469999999998</v>
      </c>
      <c r="H4267">
        <v>176.04336599999999</v>
      </c>
      <c r="I4267">
        <v>10.652858</v>
      </c>
    </row>
    <row r="4268" spans="1:9" x14ac:dyDescent="0.25">
      <c r="A4268">
        <v>4267</v>
      </c>
      <c r="F4268">
        <v>176.734589</v>
      </c>
      <c r="G4268">
        <v>7.0873470000000003</v>
      </c>
      <c r="H4268">
        <v>176.09356700000001</v>
      </c>
      <c r="I4268">
        <v>10.695152999999999</v>
      </c>
    </row>
    <row r="4269" spans="1:9" x14ac:dyDescent="0.25">
      <c r="A4269">
        <v>4268</v>
      </c>
      <c r="F4269">
        <v>176.81943699999999</v>
      </c>
      <c r="G4269">
        <v>7.0770410000000004</v>
      </c>
      <c r="H4269">
        <v>176.08877200000001</v>
      </c>
      <c r="I4269">
        <v>10.717091999999999</v>
      </c>
    </row>
    <row r="4270" spans="1:9" x14ac:dyDescent="0.25">
      <c r="A4270">
        <v>4269</v>
      </c>
      <c r="F4270">
        <v>176.71866999999997</v>
      </c>
      <c r="G4270">
        <v>7.1173469999999996</v>
      </c>
      <c r="H4270">
        <v>176.073927</v>
      </c>
      <c r="I4270">
        <v>10.72602</v>
      </c>
    </row>
    <row r="4271" spans="1:9" x14ac:dyDescent="0.25">
      <c r="A4271">
        <v>4270</v>
      </c>
      <c r="F4271">
        <v>176.71866999999997</v>
      </c>
      <c r="G4271">
        <v>7.1173469999999996</v>
      </c>
      <c r="H4271">
        <v>176.14770099999998</v>
      </c>
      <c r="I4271">
        <v>10.668214000000001</v>
      </c>
    </row>
    <row r="4272" spans="1:9" x14ac:dyDescent="0.25">
      <c r="A4272">
        <v>4271</v>
      </c>
    </row>
    <row r="4273" spans="1:9" x14ac:dyDescent="0.25">
      <c r="A4273">
        <v>4272</v>
      </c>
    </row>
    <row r="4274" spans="1:9" x14ac:dyDescent="0.25">
      <c r="A4274">
        <v>4273</v>
      </c>
      <c r="B4274">
        <v>158.08530400000001</v>
      </c>
      <c r="C4274">
        <v>7.5490820000000003</v>
      </c>
    </row>
    <row r="4275" spans="1:9" x14ac:dyDescent="0.25">
      <c r="A4275">
        <v>4274</v>
      </c>
      <c r="B4275">
        <v>158.028875</v>
      </c>
      <c r="C4275">
        <v>7.5502039999999999</v>
      </c>
    </row>
    <row r="4276" spans="1:9" x14ac:dyDescent="0.25">
      <c r="A4276">
        <v>4275</v>
      </c>
      <c r="B4276">
        <v>158.028875</v>
      </c>
      <c r="C4276">
        <v>7.5502039999999999</v>
      </c>
    </row>
    <row r="4277" spans="1:9" x14ac:dyDescent="0.25">
      <c r="A4277">
        <v>4276</v>
      </c>
      <c r="B4277">
        <v>158.028875</v>
      </c>
      <c r="C4277">
        <v>7.5502039999999999</v>
      </c>
    </row>
    <row r="4278" spans="1:9" x14ac:dyDescent="0.25">
      <c r="A4278">
        <v>4277</v>
      </c>
      <c r="B4278">
        <v>158.028875</v>
      </c>
      <c r="C4278">
        <v>7.5502039999999999</v>
      </c>
      <c r="D4278">
        <v>155.23489499999999</v>
      </c>
      <c r="E4278">
        <v>9.1094899999999992</v>
      </c>
    </row>
    <row r="4279" spans="1:9" x14ac:dyDescent="0.25">
      <c r="A4279">
        <v>4278</v>
      </c>
      <c r="B4279">
        <v>158.028875</v>
      </c>
      <c r="C4279">
        <v>7.5502039999999999</v>
      </c>
      <c r="D4279">
        <v>155.23489499999999</v>
      </c>
      <c r="E4279">
        <v>9.1094899999999992</v>
      </c>
    </row>
    <row r="4280" spans="1:9" x14ac:dyDescent="0.25">
      <c r="A4280">
        <v>4279</v>
      </c>
      <c r="B4280">
        <v>158.028875</v>
      </c>
      <c r="C4280">
        <v>7.5502039999999999</v>
      </c>
      <c r="D4280">
        <v>155.224997</v>
      </c>
      <c r="E4280">
        <v>9.0874489999999994</v>
      </c>
    </row>
    <row r="4281" spans="1:9" x14ac:dyDescent="0.25">
      <c r="A4281">
        <v>4280</v>
      </c>
      <c r="B4281">
        <v>158.028875</v>
      </c>
      <c r="C4281">
        <v>7.5502039999999999</v>
      </c>
      <c r="D4281">
        <v>155.23499699999999</v>
      </c>
      <c r="E4281">
        <v>9.0956130000000002</v>
      </c>
    </row>
    <row r="4282" spans="1:9" x14ac:dyDescent="0.25">
      <c r="A4282">
        <v>4281</v>
      </c>
      <c r="B4282">
        <v>158.08530400000001</v>
      </c>
      <c r="C4282">
        <v>7.5490820000000003</v>
      </c>
      <c r="D4282">
        <v>155.246273</v>
      </c>
      <c r="E4282">
        <v>9.0952549999999999</v>
      </c>
    </row>
    <row r="4283" spans="1:9" x14ac:dyDescent="0.25">
      <c r="A4283">
        <v>4282</v>
      </c>
      <c r="D4283">
        <v>155.17989499999999</v>
      </c>
      <c r="E4283">
        <v>9.0422960000000003</v>
      </c>
    </row>
    <row r="4284" spans="1:9" x14ac:dyDescent="0.25">
      <c r="A4284">
        <v>4283</v>
      </c>
      <c r="D4284">
        <v>155.11964</v>
      </c>
      <c r="E4284">
        <v>9.0194890000000001</v>
      </c>
    </row>
    <row r="4285" spans="1:9" x14ac:dyDescent="0.25">
      <c r="A4285">
        <v>4284</v>
      </c>
      <c r="D4285">
        <v>155.23489499999999</v>
      </c>
      <c r="E4285">
        <v>9.1094899999999992</v>
      </c>
    </row>
    <row r="4286" spans="1:9" x14ac:dyDescent="0.25">
      <c r="A4286">
        <v>4285</v>
      </c>
      <c r="F4286">
        <v>154.19948699999998</v>
      </c>
      <c r="G4286">
        <v>6.7030099999999999</v>
      </c>
      <c r="H4286">
        <v>154.42280399999999</v>
      </c>
      <c r="I4286">
        <v>9.7851020000000002</v>
      </c>
    </row>
    <row r="4287" spans="1:9" x14ac:dyDescent="0.25">
      <c r="A4287">
        <v>4286</v>
      </c>
      <c r="F4287">
        <v>154.16224199999999</v>
      </c>
      <c r="G4287">
        <v>6.6531120000000001</v>
      </c>
      <c r="H4287">
        <v>154.449793</v>
      </c>
      <c r="I4287">
        <v>9.7526019999999995</v>
      </c>
    </row>
    <row r="4288" spans="1:9" x14ac:dyDescent="0.25">
      <c r="A4288">
        <v>4287</v>
      </c>
      <c r="F4288">
        <v>154.16224199999999</v>
      </c>
      <c r="G4288">
        <v>6.6531120000000001</v>
      </c>
      <c r="H4288">
        <v>154.44494599999999</v>
      </c>
      <c r="I4288">
        <v>9.8016330000000007</v>
      </c>
    </row>
    <row r="4289" spans="1:9" x14ac:dyDescent="0.25">
      <c r="A4289">
        <v>4288</v>
      </c>
      <c r="F4289">
        <v>154.16224199999999</v>
      </c>
      <c r="G4289">
        <v>6.6531120000000001</v>
      </c>
      <c r="H4289">
        <v>154.46688499999999</v>
      </c>
      <c r="I4289">
        <v>9.7521430000000002</v>
      </c>
    </row>
    <row r="4290" spans="1:9" x14ac:dyDescent="0.25">
      <c r="A4290">
        <v>4289</v>
      </c>
      <c r="F4290">
        <v>154.16224199999999</v>
      </c>
      <c r="G4290">
        <v>6.6531120000000001</v>
      </c>
      <c r="H4290">
        <v>154.44157899999999</v>
      </c>
      <c r="I4290">
        <v>9.7633159999999997</v>
      </c>
    </row>
    <row r="4291" spans="1:9" x14ac:dyDescent="0.25">
      <c r="A4291">
        <v>4290</v>
      </c>
      <c r="F4291">
        <v>154.16224199999999</v>
      </c>
      <c r="G4291">
        <v>6.6531120000000001</v>
      </c>
      <c r="H4291">
        <v>154.43958899999998</v>
      </c>
      <c r="I4291">
        <v>9.7667339999999996</v>
      </c>
    </row>
    <row r="4292" spans="1:9" x14ac:dyDescent="0.25">
      <c r="A4292">
        <v>4291</v>
      </c>
      <c r="F4292">
        <v>154.16224199999999</v>
      </c>
      <c r="G4292">
        <v>6.6531120000000001</v>
      </c>
      <c r="H4292">
        <v>154.42280399999999</v>
      </c>
      <c r="I4292">
        <v>9.7851020000000002</v>
      </c>
    </row>
    <row r="4293" spans="1:9" x14ac:dyDescent="0.25">
      <c r="A4293">
        <v>4292</v>
      </c>
      <c r="F4293">
        <v>154.19948699999998</v>
      </c>
      <c r="G4293">
        <v>6.7030099999999999</v>
      </c>
      <c r="H4293">
        <v>154.42280399999999</v>
      </c>
      <c r="I4293">
        <v>9.7851020000000002</v>
      </c>
    </row>
    <row r="4294" spans="1:9" x14ac:dyDescent="0.25">
      <c r="A4294">
        <v>4293</v>
      </c>
      <c r="F4294">
        <v>154.19948699999998</v>
      </c>
      <c r="G4294">
        <v>6.7030099999999999</v>
      </c>
      <c r="H4294">
        <v>154.38438500000001</v>
      </c>
      <c r="I4294">
        <v>9.8041319999999992</v>
      </c>
    </row>
    <row r="4295" spans="1:9" x14ac:dyDescent="0.25">
      <c r="A4295">
        <v>4294</v>
      </c>
    </row>
    <row r="4296" spans="1:9" x14ac:dyDescent="0.25">
      <c r="A4296">
        <v>4295</v>
      </c>
    </row>
    <row r="4297" spans="1:9" x14ac:dyDescent="0.25">
      <c r="A4297">
        <v>4296</v>
      </c>
    </row>
    <row r="4298" spans="1:9" x14ac:dyDescent="0.25">
      <c r="A4298">
        <v>4297</v>
      </c>
    </row>
    <row r="4299" spans="1:9" x14ac:dyDescent="0.25">
      <c r="A4299">
        <v>4298</v>
      </c>
    </row>
    <row r="4300" spans="1:9" x14ac:dyDescent="0.25">
      <c r="A4300">
        <v>4299</v>
      </c>
      <c r="B4300">
        <v>121.99291000000001</v>
      </c>
      <c r="C4300">
        <v>6.8396429999999997</v>
      </c>
    </row>
    <row r="4301" spans="1:9" x14ac:dyDescent="0.25">
      <c r="A4301">
        <v>4300</v>
      </c>
      <c r="B4301">
        <v>121.967195</v>
      </c>
      <c r="C4301">
        <v>6.836633</v>
      </c>
    </row>
    <row r="4302" spans="1:9" x14ac:dyDescent="0.25">
      <c r="A4302">
        <v>4301</v>
      </c>
      <c r="B4302">
        <v>121.98020300000002</v>
      </c>
      <c r="C4302">
        <v>6.8331629999999999</v>
      </c>
      <c r="D4302">
        <v>119.09204200000001</v>
      </c>
      <c r="E4302">
        <v>8.987857</v>
      </c>
    </row>
    <row r="4303" spans="1:9" x14ac:dyDescent="0.25">
      <c r="A4303">
        <v>4302</v>
      </c>
      <c r="B4303">
        <v>121.98668400000001</v>
      </c>
      <c r="C4303">
        <v>6.838571</v>
      </c>
      <c r="D4303">
        <v>119.04617000000002</v>
      </c>
      <c r="E4303">
        <v>8.9879069999999999</v>
      </c>
    </row>
    <row r="4304" spans="1:9" x14ac:dyDescent="0.25">
      <c r="A4304">
        <v>4303</v>
      </c>
      <c r="B4304">
        <v>121.990407</v>
      </c>
      <c r="C4304">
        <v>6.8405610000000001</v>
      </c>
      <c r="D4304">
        <v>119.00954200000001</v>
      </c>
      <c r="E4304">
        <v>8.9968369999999993</v>
      </c>
    </row>
    <row r="4305" spans="1:9" x14ac:dyDescent="0.25">
      <c r="A4305">
        <v>4304</v>
      </c>
      <c r="B4305">
        <v>121.88351900000001</v>
      </c>
      <c r="C4305">
        <v>6.9057649999999997</v>
      </c>
      <c r="D4305">
        <v>119.04515600000001</v>
      </c>
      <c r="E4305">
        <v>9.0009700000000006</v>
      </c>
    </row>
    <row r="4306" spans="1:9" x14ac:dyDescent="0.25">
      <c r="A4306">
        <v>4305</v>
      </c>
      <c r="B4306">
        <v>121.99291000000001</v>
      </c>
      <c r="C4306">
        <v>6.8396429999999997</v>
      </c>
      <c r="D4306">
        <v>119.04250100000002</v>
      </c>
      <c r="E4306">
        <v>9.0150000000000006</v>
      </c>
    </row>
    <row r="4307" spans="1:9" x14ac:dyDescent="0.25">
      <c r="A4307">
        <v>4306</v>
      </c>
      <c r="D4307">
        <v>119.09204200000001</v>
      </c>
      <c r="E4307">
        <v>8.987857</v>
      </c>
    </row>
    <row r="4308" spans="1:9" x14ac:dyDescent="0.25">
      <c r="A4308">
        <v>4307</v>
      </c>
      <c r="D4308">
        <v>119.09204200000001</v>
      </c>
      <c r="E4308">
        <v>8.987857</v>
      </c>
    </row>
    <row r="4309" spans="1:9" x14ac:dyDescent="0.25">
      <c r="A4309">
        <v>4308</v>
      </c>
      <c r="D4309">
        <v>119.09204200000001</v>
      </c>
      <c r="E4309">
        <v>8.987857</v>
      </c>
    </row>
    <row r="4310" spans="1:9" x14ac:dyDescent="0.25">
      <c r="A4310">
        <v>4309</v>
      </c>
      <c r="F4310">
        <v>116.80811400000002</v>
      </c>
      <c r="G4310">
        <v>6.5974490000000001</v>
      </c>
      <c r="H4310">
        <v>117.359948</v>
      </c>
      <c r="I4310">
        <v>10.1675</v>
      </c>
    </row>
    <row r="4311" spans="1:9" x14ac:dyDescent="0.25">
      <c r="A4311">
        <v>4310</v>
      </c>
      <c r="F4311">
        <v>116.80811400000002</v>
      </c>
      <c r="G4311">
        <v>6.5974490000000001</v>
      </c>
      <c r="H4311">
        <v>117.35857100000001</v>
      </c>
      <c r="I4311">
        <v>10.180662999999999</v>
      </c>
    </row>
    <row r="4312" spans="1:9" x14ac:dyDescent="0.25">
      <c r="A4312">
        <v>4311</v>
      </c>
      <c r="F4312">
        <v>116.814592</v>
      </c>
      <c r="G4312">
        <v>6.5847449999999998</v>
      </c>
      <c r="H4312">
        <v>117.40841800000001</v>
      </c>
      <c r="I4312">
        <v>10.186429</v>
      </c>
    </row>
    <row r="4313" spans="1:9" x14ac:dyDescent="0.25">
      <c r="A4313">
        <v>4312</v>
      </c>
      <c r="F4313">
        <v>116.81448900000001</v>
      </c>
      <c r="G4313">
        <v>6.5887250000000002</v>
      </c>
      <c r="H4313">
        <v>117.35413100000001</v>
      </c>
      <c r="I4313">
        <v>10.184642999999999</v>
      </c>
    </row>
    <row r="4314" spans="1:9" x14ac:dyDescent="0.25">
      <c r="A4314">
        <v>4313</v>
      </c>
      <c r="F4314">
        <v>116.802144</v>
      </c>
      <c r="G4314">
        <v>6.5682650000000002</v>
      </c>
      <c r="H4314">
        <v>117.37397900000001</v>
      </c>
      <c r="I4314">
        <v>10.190612</v>
      </c>
    </row>
    <row r="4315" spans="1:9" x14ac:dyDescent="0.25">
      <c r="A4315">
        <v>4314</v>
      </c>
      <c r="F4315">
        <v>116.795152</v>
      </c>
      <c r="G4315">
        <v>6.5473980000000003</v>
      </c>
      <c r="H4315">
        <v>117.40831500000002</v>
      </c>
      <c r="I4315">
        <v>10.178724000000001</v>
      </c>
    </row>
    <row r="4316" spans="1:9" x14ac:dyDescent="0.25">
      <c r="A4316">
        <v>4315</v>
      </c>
      <c r="F4316">
        <v>116.788163</v>
      </c>
      <c r="G4316">
        <v>6.5782660000000002</v>
      </c>
      <c r="H4316">
        <v>117.40428700000001</v>
      </c>
      <c r="I4316">
        <v>10.193265</v>
      </c>
    </row>
    <row r="4317" spans="1:9" x14ac:dyDescent="0.25">
      <c r="A4317">
        <v>4316</v>
      </c>
      <c r="F4317">
        <v>116.72908100000001</v>
      </c>
      <c r="G4317">
        <v>6.5615309999999996</v>
      </c>
      <c r="H4317">
        <v>117.359948</v>
      </c>
      <c r="I4317">
        <v>10.1675</v>
      </c>
    </row>
    <row r="4318" spans="1:9" x14ac:dyDescent="0.25">
      <c r="A4318">
        <v>4317</v>
      </c>
      <c r="F4318">
        <v>116.80811400000002</v>
      </c>
      <c r="G4318">
        <v>6.5974490000000001</v>
      </c>
      <c r="H4318">
        <v>117.359948</v>
      </c>
      <c r="I4318">
        <v>10.1675</v>
      </c>
    </row>
    <row r="4319" spans="1:9" x14ac:dyDescent="0.25">
      <c r="A4319">
        <v>4318</v>
      </c>
      <c r="B4319">
        <v>97.817245000000014</v>
      </c>
      <c r="C4319">
        <v>7.8344379999999996</v>
      </c>
    </row>
    <row r="4320" spans="1:9" x14ac:dyDescent="0.25">
      <c r="A4320">
        <v>4319</v>
      </c>
      <c r="B4320">
        <v>97.864900000000006</v>
      </c>
      <c r="C4320">
        <v>7.807245</v>
      </c>
    </row>
    <row r="4321" spans="1:9" x14ac:dyDescent="0.25">
      <c r="A4321">
        <v>4320</v>
      </c>
      <c r="B4321">
        <v>97.842450000000014</v>
      </c>
      <c r="C4321">
        <v>7.798826</v>
      </c>
    </row>
    <row r="4322" spans="1:9" x14ac:dyDescent="0.25">
      <c r="A4322">
        <v>4321</v>
      </c>
      <c r="B4322">
        <v>97.842500000000001</v>
      </c>
      <c r="C4322">
        <v>7.7990300000000001</v>
      </c>
      <c r="D4322">
        <v>94.043777000000006</v>
      </c>
      <c r="E4322">
        <v>9.6505609999999997</v>
      </c>
    </row>
    <row r="4323" spans="1:9" x14ac:dyDescent="0.25">
      <c r="A4323">
        <v>4322</v>
      </c>
      <c r="B4323">
        <v>97.832908000000003</v>
      </c>
      <c r="C4323">
        <v>7.8102549999999997</v>
      </c>
      <c r="D4323">
        <v>94.128266000000011</v>
      </c>
      <c r="E4323">
        <v>9.6819389999999999</v>
      </c>
    </row>
    <row r="4324" spans="1:9" x14ac:dyDescent="0.25">
      <c r="A4324">
        <v>4323</v>
      </c>
      <c r="B4324">
        <v>97.807449000000005</v>
      </c>
      <c r="C4324">
        <v>7.8368869999999999</v>
      </c>
      <c r="D4324">
        <v>94.042705000000012</v>
      </c>
      <c r="E4324">
        <v>9.6752549999999999</v>
      </c>
    </row>
    <row r="4325" spans="1:9" x14ac:dyDescent="0.25">
      <c r="A4325">
        <v>4324</v>
      </c>
      <c r="B4325">
        <v>97.829950000000011</v>
      </c>
      <c r="C4325">
        <v>7.7749490000000003</v>
      </c>
      <c r="D4325">
        <v>94.039184000000006</v>
      </c>
      <c r="E4325">
        <v>9.6808669999999992</v>
      </c>
    </row>
    <row r="4326" spans="1:9" x14ac:dyDescent="0.25">
      <c r="A4326">
        <v>4325</v>
      </c>
      <c r="B4326">
        <v>97.817245000000014</v>
      </c>
      <c r="C4326">
        <v>7.8344379999999996</v>
      </c>
      <c r="D4326">
        <v>94.099488000000008</v>
      </c>
      <c r="E4326">
        <v>9.6675509999999996</v>
      </c>
    </row>
    <row r="4327" spans="1:9" x14ac:dyDescent="0.25">
      <c r="A4327">
        <v>4326</v>
      </c>
      <c r="D4327">
        <v>94.029336000000001</v>
      </c>
      <c r="E4327">
        <v>9.701276</v>
      </c>
    </row>
    <row r="4328" spans="1:9" x14ac:dyDescent="0.25">
      <c r="A4328">
        <v>4327</v>
      </c>
      <c r="D4328">
        <v>94.062961000000001</v>
      </c>
      <c r="E4328">
        <v>9.6718360000000008</v>
      </c>
    </row>
    <row r="4329" spans="1:9" x14ac:dyDescent="0.25">
      <c r="A4329">
        <v>4328</v>
      </c>
      <c r="D4329">
        <v>94.043777000000006</v>
      </c>
      <c r="E4329">
        <v>9.6505609999999997</v>
      </c>
    </row>
    <row r="4330" spans="1:9" x14ac:dyDescent="0.25">
      <c r="A4330">
        <v>4329</v>
      </c>
    </row>
    <row r="4331" spans="1:9" x14ac:dyDescent="0.25">
      <c r="A4331">
        <v>4330</v>
      </c>
      <c r="F4331">
        <v>92.658469000000011</v>
      </c>
      <c r="G4331">
        <v>7.1325510000000003</v>
      </c>
    </row>
    <row r="4332" spans="1:9" x14ac:dyDescent="0.25">
      <c r="A4332">
        <v>4331</v>
      </c>
      <c r="F4332">
        <v>92.575664000000003</v>
      </c>
      <c r="G4332">
        <v>7.1516840000000004</v>
      </c>
      <c r="H4332">
        <v>91.653674000000009</v>
      </c>
      <c r="I4332">
        <v>10.562602</v>
      </c>
    </row>
    <row r="4333" spans="1:9" x14ac:dyDescent="0.25">
      <c r="A4333">
        <v>4332</v>
      </c>
      <c r="F4333">
        <v>92.599439000000004</v>
      </c>
      <c r="G4333">
        <v>7.109235</v>
      </c>
      <c r="H4333">
        <v>91.593520000000012</v>
      </c>
      <c r="I4333">
        <v>10.5175</v>
      </c>
    </row>
    <row r="4334" spans="1:9" x14ac:dyDescent="0.25">
      <c r="A4334">
        <v>4333</v>
      </c>
      <c r="F4334">
        <v>92.626481000000013</v>
      </c>
      <c r="G4334">
        <v>7.1172449999999996</v>
      </c>
      <c r="H4334">
        <v>91.599643000000015</v>
      </c>
      <c r="I4334">
        <v>10.537347</v>
      </c>
    </row>
    <row r="4335" spans="1:9" x14ac:dyDescent="0.25">
      <c r="A4335">
        <v>4334</v>
      </c>
      <c r="F4335">
        <v>92.600051000000008</v>
      </c>
      <c r="G4335">
        <v>7.1058669999999999</v>
      </c>
      <c r="H4335">
        <v>91.578113000000002</v>
      </c>
      <c r="I4335">
        <v>10.551632</v>
      </c>
    </row>
    <row r="4336" spans="1:9" x14ac:dyDescent="0.25">
      <c r="A4336">
        <v>4335</v>
      </c>
      <c r="F4336">
        <v>92.597806000000006</v>
      </c>
      <c r="G4336">
        <v>7.116428</v>
      </c>
      <c r="H4336">
        <v>91.604286999999999</v>
      </c>
      <c r="I4336">
        <v>10.603929000000001</v>
      </c>
    </row>
    <row r="4337" spans="1:9" x14ac:dyDescent="0.25">
      <c r="A4337">
        <v>4336</v>
      </c>
      <c r="F4337">
        <v>92.566632000000013</v>
      </c>
      <c r="G4337">
        <v>7.0449999999999999</v>
      </c>
      <c r="H4337">
        <v>91.609798000000012</v>
      </c>
      <c r="I4337">
        <v>10.623827</v>
      </c>
    </row>
    <row r="4338" spans="1:9" x14ac:dyDescent="0.25">
      <c r="A4338">
        <v>4337</v>
      </c>
      <c r="F4338">
        <v>92.579389000000006</v>
      </c>
      <c r="G4338">
        <v>6.9608160000000003</v>
      </c>
      <c r="H4338">
        <v>91.588622000000015</v>
      </c>
      <c r="I4338">
        <v>10.618366999999999</v>
      </c>
    </row>
    <row r="4339" spans="1:9" x14ac:dyDescent="0.25">
      <c r="A4339">
        <v>4338</v>
      </c>
      <c r="F4339">
        <v>92.658469000000011</v>
      </c>
      <c r="G4339">
        <v>7.1325510000000003</v>
      </c>
      <c r="H4339">
        <v>91.591020000000015</v>
      </c>
      <c r="I4339">
        <v>10.602551</v>
      </c>
    </row>
    <row r="4340" spans="1:9" x14ac:dyDescent="0.25">
      <c r="A4340">
        <v>4339</v>
      </c>
      <c r="H4340">
        <v>91.653674000000009</v>
      </c>
      <c r="I4340">
        <v>10.562602</v>
      </c>
    </row>
    <row r="4341" spans="1:9" x14ac:dyDescent="0.25">
      <c r="A4341">
        <v>4340</v>
      </c>
      <c r="H4341">
        <v>91.653674000000009</v>
      </c>
      <c r="I4341">
        <v>10.562602</v>
      </c>
    </row>
    <row r="4342" spans="1:9" x14ac:dyDescent="0.25">
      <c r="A4342">
        <v>4341</v>
      </c>
      <c r="B4342">
        <v>76.268010000000004</v>
      </c>
      <c r="C4342">
        <v>7.5218879999999997</v>
      </c>
    </row>
    <row r="4343" spans="1:9" x14ac:dyDescent="0.25">
      <c r="A4343">
        <v>4342</v>
      </c>
      <c r="B4343">
        <v>76.245255</v>
      </c>
      <c r="C4343">
        <v>7.5006630000000003</v>
      </c>
    </row>
    <row r="4344" spans="1:9" x14ac:dyDescent="0.25">
      <c r="A4344">
        <v>4343</v>
      </c>
      <c r="B4344">
        <v>76.228010000000012</v>
      </c>
      <c r="C4344">
        <v>7.5055610000000001</v>
      </c>
    </row>
    <row r="4345" spans="1:9" x14ac:dyDescent="0.25">
      <c r="A4345">
        <v>4344</v>
      </c>
      <c r="B4345">
        <v>76.279286000000013</v>
      </c>
      <c r="C4345">
        <v>7.5087250000000001</v>
      </c>
    </row>
    <row r="4346" spans="1:9" x14ac:dyDescent="0.25">
      <c r="A4346">
        <v>4345</v>
      </c>
      <c r="B4346">
        <v>76.264082000000002</v>
      </c>
      <c r="C4346">
        <v>7.494745</v>
      </c>
    </row>
    <row r="4347" spans="1:9" x14ac:dyDescent="0.25">
      <c r="A4347">
        <v>4346</v>
      </c>
      <c r="B4347">
        <v>76.280101999999999</v>
      </c>
      <c r="C4347">
        <v>7.4963259999999998</v>
      </c>
      <c r="D4347">
        <v>72.414439000000002</v>
      </c>
      <c r="E4347">
        <v>9.2307140000000008</v>
      </c>
    </row>
    <row r="4348" spans="1:9" x14ac:dyDescent="0.25">
      <c r="A4348">
        <v>4347</v>
      </c>
      <c r="B4348">
        <v>76.213368000000003</v>
      </c>
      <c r="C4348">
        <v>7.4936220000000002</v>
      </c>
      <c r="D4348">
        <v>72.397041000000002</v>
      </c>
      <c r="E4348">
        <v>9.2118870000000008</v>
      </c>
    </row>
    <row r="4349" spans="1:9" x14ac:dyDescent="0.25">
      <c r="A4349">
        <v>4348</v>
      </c>
      <c r="B4349">
        <v>76.268010000000004</v>
      </c>
      <c r="C4349">
        <v>7.5218879999999997</v>
      </c>
      <c r="D4349">
        <v>72.379184000000009</v>
      </c>
      <c r="E4349">
        <v>9.2140810000000002</v>
      </c>
    </row>
    <row r="4350" spans="1:9" x14ac:dyDescent="0.25">
      <c r="A4350">
        <v>4349</v>
      </c>
      <c r="D4350">
        <v>72.457704000000007</v>
      </c>
      <c r="E4350">
        <v>9.2390310000000007</v>
      </c>
    </row>
    <row r="4351" spans="1:9" x14ac:dyDescent="0.25">
      <c r="A4351">
        <v>4350</v>
      </c>
      <c r="D4351">
        <v>72.453878000000003</v>
      </c>
      <c r="E4351">
        <v>9.2356130000000007</v>
      </c>
    </row>
    <row r="4352" spans="1:9" x14ac:dyDescent="0.25">
      <c r="A4352">
        <v>4351</v>
      </c>
      <c r="D4352">
        <v>72.378929000000014</v>
      </c>
      <c r="E4352">
        <v>9.189133</v>
      </c>
    </row>
    <row r="4353" spans="1:9" x14ac:dyDescent="0.25">
      <c r="A4353">
        <v>4352</v>
      </c>
      <c r="D4353">
        <v>72.336174</v>
      </c>
      <c r="E4353">
        <v>9.0797439999999998</v>
      </c>
    </row>
    <row r="4354" spans="1:9" x14ac:dyDescent="0.25">
      <c r="A4354">
        <v>4353</v>
      </c>
      <c r="D4354">
        <v>72.414439000000002</v>
      </c>
      <c r="E4354">
        <v>9.2307140000000008</v>
      </c>
      <c r="F4354">
        <v>72.118776000000011</v>
      </c>
      <c r="G4354">
        <v>6.6041840000000001</v>
      </c>
    </row>
    <row r="4355" spans="1:9" x14ac:dyDescent="0.25">
      <c r="A4355">
        <v>4354</v>
      </c>
      <c r="F4355">
        <v>72.06341900000001</v>
      </c>
      <c r="G4355">
        <v>6.5563260000000003</v>
      </c>
    </row>
    <row r="4356" spans="1:9" x14ac:dyDescent="0.25">
      <c r="A4356">
        <v>4355</v>
      </c>
      <c r="F4356">
        <v>72.034082000000012</v>
      </c>
      <c r="G4356">
        <v>6.5756129999999997</v>
      </c>
      <c r="H4356">
        <v>71.52474500000001</v>
      </c>
      <c r="I4356">
        <v>9.5684699999999996</v>
      </c>
    </row>
    <row r="4357" spans="1:9" x14ac:dyDescent="0.25">
      <c r="A4357">
        <v>4356</v>
      </c>
      <c r="F4357">
        <v>72.132500000000007</v>
      </c>
      <c r="G4357">
        <v>6.5726019999999998</v>
      </c>
      <c r="H4357">
        <v>71.434745000000007</v>
      </c>
      <c r="I4357">
        <v>9.4846430000000002</v>
      </c>
    </row>
    <row r="4358" spans="1:9" x14ac:dyDescent="0.25">
      <c r="A4358">
        <v>4357</v>
      </c>
      <c r="F4358">
        <v>72.108623000000009</v>
      </c>
      <c r="G4358">
        <v>6.5682650000000002</v>
      </c>
      <c r="H4358">
        <v>71.414031000000008</v>
      </c>
      <c r="I4358">
        <v>9.5219389999999997</v>
      </c>
    </row>
    <row r="4359" spans="1:9" x14ac:dyDescent="0.25">
      <c r="A4359">
        <v>4358</v>
      </c>
      <c r="F4359">
        <v>72.067296000000013</v>
      </c>
      <c r="G4359">
        <v>6.5497959999999997</v>
      </c>
      <c r="H4359">
        <v>71.395102000000009</v>
      </c>
      <c r="I4359">
        <v>9.5279070000000008</v>
      </c>
    </row>
    <row r="4360" spans="1:9" x14ac:dyDescent="0.25">
      <c r="A4360">
        <v>4359</v>
      </c>
      <c r="F4360">
        <v>72.028010000000009</v>
      </c>
      <c r="G4360">
        <v>6.519082</v>
      </c>
      <c r="H4360">
        <v>71.401633000000004</v>
      </c>
      <c r="I4360">
        <v>9.5653570000000006</v>
      </c>
    </row>
    <row r="4361" spans="1:9" x14ac:dyDescent="0.25">
      <c r="A4361">
        <v>4360</v>
      </c>
      <c r="F4361">
        <v>72.111276000000004</v>
      </c>
      <c r="G4361">
        <v>6.5819900000000002</v>
      </c>
      <c r="H4361">
        <v>71.388572000000011</v>
      </c>
      <c r="I4361">
        <v>9.6030099999999994</v>
      </c>
    </row>
    <row r="4362" spans="1:9" x14ac:dyDescent="0.25">
      <c r="A4362">
        <v>4361</v>
      </c>
      <c r="F4362">
        <v>72.118776000000011</v>
      </c>
      <c r="G4362">
        <v>6.6041840000000001</v>
      </c>
      <c r="H4362">
        <v>71.52474500000001</v>
      </c>
      <c r="I4362">
        <v>9.5684699999999996</v>
      </c>
    </row>
    <row r="4363" spans="1:9" x14ac:dyDescent="0.25">
      <c r="A4363">
        <v>4362</v>
      </c>
      <c r="B4363">
        <v>54.042011000000009</v>
      </c>
      <c r="C4363">
        <v>7.6430499999999997</v>
      </c>
      <c r="F4363">
        <v>72.125510000000006</v>
      </c>
      <c r="G4363">
        <v>6.585051</v>
      </c>
      <c r="H4363">
        <v>71.52474500000001</v>
      </c>
      <c r="I4363">
        <v>9.5684699999999996</v>
      </c>
    </row>
    <row r="4364" spans="1:9" x14ac:dyDescent="0.25">
      <c r="A4364">
        <v>4363</v>
      </c>
      <c r="B4364">
        <v>54.061378000000012</v>
      </c>
      <c r="C4364">
        <v>7.683732</v>
      </c>
    </row>
    <row r="4365" spans="1:9" x14ac:dyDescent="0.25">
      <c r="A4365">
        <v>4364</v>
      </c>
      <c r="B4365">
        <v>54.072803000000008</v>
      </c>
      <c r="C4365">
        <v>7.6739949999999997</v>
      </c>
    </row>
    <row r="4366" spans="1:9" x14ac:dyDescent="0.25">
      <c r="A4366">
        <v>4365</v>
      </c>
      <c r="B4366">
        <v>54.07669400000001</v>
      </c>
      <c r="C4366">
        <v>7.670102</v>
      </c>
    </row>
    <row r="4367" spans="1:9" x14ac:dyDescent="0.25">
      <c r="A4367">
        <v>4366</v>
      </c>
      <c r="B4367">
        <v>54.09521800000001</v>
      </c>
      <c r="C4367">
        <v>7.6818900000000001</v>
      </c>
    </row>
    <row r="4368" spans="1:9" x14ac:dyDescent="0.25">
      <c r="A4368">
        <v>4367</v>
      </c>
      <c r="B4368">
        <v>54.08559000000001</v>
      </c>
      <c r="C4368">
        <v>7.6892589999999998</v>
      </c>
    </row>
    <row r="4369" spans="1:9" x14ac:dyDescent="0.25">
      <c r="A4369">
        <v>4368</v>
      </c>
      <c r="B4369">
        <v>54.055485000000012</v>
      </c>
      <c r="C4369">
        <v>7.7004679999999999</v>
      </c>
    </row>
    <row r="4370" spans="1:9" x14ac:dyDescent="0.25">
      <c r="A4370">
        <v>4369</v>
      </c>
      <c r="B4370">
        <v>54.043644000000008</v>
      </c>
      <c r="C4370">
        <v>7.6888899999999998</v>
      </c>
      <c r="D4370">
        <v>47.160236000000012</v>
      </c>
      <c r="E4370">
        <v>9.6863569999999992</v>
      </c>
    </row>
    <row r="4371" spans="1:9" x14ac:dyDescent="0.25">
      <c r="A4371">
        <v>4370</v>
      </c>
      <c r="B4371">
        <v>54.042011000000009</v>
      </c>
      <c r="C4371">
        <v>7.6430499999999997</v>
      </c>
      <c r="D4371">
        <v>47.123398000000009</v>
      </c>
      <c r="E4371">
        <v>9.7054620000000007</v>
      </c>
    </row>
    <row r="4372" spans="1:9" x14ac:dyDescent="0.25">
      <c r="A4372">
        <v>4371</v>
      </c>
      <c r="D4372">
        <v>47.142235000000007</v>
      </c>
      <c r="E4372">
        <v>9.7406699999999997</v>
      </c>
    </row>
    <row r="4373" spans="1:9" x14ac:dyDescent="0.25">
      <c r="A4373">
        <v>4372</v>
      </c>
      <c r="D4373">
        <v>47.140079000000007</v>
      </c>
      <c r="E4373">
        <v>9.7341979999999992</v>
      </c>
    </row>
    <row r="4374" spans="1:9" x14ac:dyDescent="0.25">
      <c r="A4374">
        <v>4373</v>
      </c>
      <c r="D4374">
        <v>47.129028000000012</v>
      </c>
      <c r="E4374">
        <v>9.6937259999999998</v>
      </c>
    </row>
    <row r="4375" spans="1:9" x14ac:dyDescent="0.25">
      <c r="A4375">
        <v>4374</v>
      </c>
      <c r="D4375">
        <v>47.143604000000011</v>
      </c>
      <c r="E4375">
        <v>9.6670440000000006</v>
      </c>
    </row>
    <row r="4376" spans="1:9" x14ac:dyDescent="0.25">
      <c r="A4376">
        <v>4375</v>
      </c>
      <c r="D4376">
        <v>47.096348000000006</v>
      </c>
      <c r="E4376">
        <v>9.5622600000000002</v>
      </c>
    </row>
    <row r="4377" spans="1:9" x14ac:dyDescent="0.25">
      <c r="A4377">
        <v>4376</v>
      </c>
      <c r="D4377">
        <v>47.160236000000012</v>
      </c>
      <c r="E4377">
        <v>9.6863569999999992</v>
      </c>
      <c r="F4377">
        <v>47.157081000000012</v>
      </c>
      <c r="G4377">
        <v>7.2162319999999998</v>
      </c>
    </row>
    <row r="4378" spans="1:9" x14ac:dyDescent="0.25">
      <c r="A4378">
        <v>4377</v>
      </c>
      <c r="F4378">
        <v>47.178760000000011</v>
      </c>
      <c r="G4378">
        <v>7.2596499999999997</v>
      </c>
    </row>
    <row r="4379" spans="1:9" x14ac:dyDescent="0.25">
      <c r="A4379">
        <v>4378</v>
      </c>
      <c r="F4379">
        <v>47.172184000000009</v>
      </c>
      <c r="G4379">
        <v>7.2842799999999999</v>
      </c>
      <c r="H4379">
        <v>45.387546000000007</v>
      </c>
      <c r="I4379">
        <v>10.997548</v>
      </c>
    </row>
    <row r="4380" spans="1:9" x14ac:dyDescent="0.25">
      <c r="A4380">
        <v>4379</v>
      </c>
      <c r="F4380">
        <v>47.185390000000012</v>
      </c>
      <c r="G4380">
        <v>7.2719129999999996</v>
      </c>
      <c r="H4380">
        <v>45.387546000000007</v>
      </c>
      <c r="I4380">
        <v>10.997548</v>
      </c>
    </row>
    <row r="4381" spans="1:9" x14ac:dyDescent="0.25">
      <c r="A4381">
        <v>4380</v>
      </c>
      <c r="F4381">
        <v>47.160972000000008</v>
      </c>
      <c r="G4381">
        <v>7.2658079999999998</v>
      </c>
      <c r="H4381">
        <v>45.347023000000007</v>
      </c>
      <c r="I4381">
        <v>10.989285000000001</v>
      </c>
    </row>
    <row r="4382" spans="1:9" x14ac:dyDescent="0.25">
      <c r="A4382">
        <v>4381</v>
      </c>
      <c r="F4382">
        <v>47.096187000000008</v>
      </c>
      <c r="G4382">
        <v>7.2112319999999999</v>
      </c>
      <c r="H4382">
        <v>45.323181000000012</v>
      </c>
      <c r="I4382">
        <v>11.072334</v>
      </c>
    </row>
    <row r="4383" spans="1:9" x14ac:dyDescent="0.25">
      <c r="A4383">
        <v>4382</v>
      </c>
      <c r="F4383">
        <v>47.142292000000012</v>
      </c>
      <c r="G4383">
        <v>7.1526569999999996</v>
      </c>
      <c r="H4383">
        <v>45.303760000000011</v>
      </c>
      <c r="I4383">
        <v>11.079701999999999</v>
      </c>
    </row>
    <row r="4384" spans="1:9" x14ac:dyDescent="0.25">
      <c r="A4384">
        <v>4383</v>
      </c>
      <c r="B4384">
        <v>30.276752000000009</v>
      </c>
      <c r="C4384">
        <v>8.6099969999999999</v>
      </c>
      <c r="F4384">
        <v>47.20618000000001</v>
      </c>
      <c r="G4384">
        <v>7.1542880000000002</v>
      </c>
      <c r="H4384">
        <v>45.32686600000001</v>
      </c>
      <c r="I4384">
        <v>11.101964000000001</v>
      </c>
    </row>
    <row r="4385" spans="1:9" x14ac:dyDescent="0.25">
      <c r="A4385">
        <v>4384</v>
      </c>
      <c r="B4385">
        <v>30.287645000000012</v>
      </c>
      <c r="C4385">
        <v>8.5904710000000009</v>
      </c>
      <c r="F4385">
        <v>47.157081000000012</v>
      </c>
      <c r="G4385">
        <v>7.2162319999999998</v>
      </c>
      <c r="H4385">
        <v>45.359230000000011</v>
      </c>
      <c r="I4385">
        <v>11.061125000000001</v>
      </c>
    </row>
    <row r="4386" spans="1:9" x14ac:dyDescent="0.25">
      <c r="A4386">
        <v>4385</v>
      </c>
      <c r="B4386">
        <v>30.245754000000005</v>
      </c>
      <c r="C4386">
        <v>8.5847350000000002</v>
      </c>
      <c r="F4386">
        <v>47.157081000000012</v>
      </c>
      <c r="G4386">
        <v>7.2162319999999998</v>
      </c>
      <c r="H4386">
        <v>45.380493000000008</v>
      </c>
      <c r="I4386">
        <v>11.051599</v>
      </c>
    </row>
    <row r="4387" spans="1:9" x14ac:dyDescent="0.25">
      <c r="A4387">
        <v>4386</v>
      </c>
      <c r="B4387">
        <v>30.288803000000009</v>
      </c>
      <c r="C4387">
        <v>8.6137329999999999</v>
      </c>
      <c r="H4387">
        <v>45.347072000000011</v>
      </c>
      <c r="I4387">
        <v>11.061704000000001</v>
      </c>
    </row>
    <row r="4388" spans="1:9" x14ac:dyDescent="0.25">
      <c r="A4388">
        <v>4387</v>
      </c>
      <c r="B4388">
        <v>30.337116000000009</v>
      </c>
      <c r="C4388">
        <v>8.6210489999999993</v>
      </c>
      <c r="H4388">
        <v>45.387546000000007</v>
      </c>
      <c r="I4388">
        <v>10.997548</v>
      </c>
    </row>
    <row r="4389" spans="1:9" x14ac:dyDescent="0.25">
      <c r="A4389">
        <v>4388</v>
      </c>
      <c r="B4389">
        <v>30.366695000000007</v>
      </c>
      <c r="C4389">
        <v>8.5842080000000003</v>
      </c>
      <c r="H4389">
        <v>45.387546000000007</v>
      </c>
      <c r="I4389">
        <v>10.997548</v>
      </c>
    </row>
    <row r="4390" spans="1:9" x14ac:dyDescent="0.25">
      <c r="A4390">
        <v>4389</v>
      </c>
      <c r="B4390">
        <v>30.321853000000004</v>
      </c>
      <c r="C4390">
        <v>8.5749460000000006</v>
      </c>
    </row>
    <row r="4391" spans="1:9" x14ac:dyDescent="0.25">
      <c r="A4391">
        <v>4390</v>
      </c>
      <c r="B4391">
        <v>30.264173000000014</v>
      </c>
      <c r="C4391">
        <v>8.5865770000000001</v>
      </c>
      <c r="D4391">
        <v>25.385549000000012</v>
      </c>
      <c r="E4391">
        <v>10.453842</v>
      </c>
    </row>
    <row r="4392" spans="1:9" x14ac:dyDescent="0.25">
      <c r="A4392">
        <v>4391</v>
      </c>
      <c r="B4392">
        <v>30.220123000000008</v>
      </c>
      <c r="C4392">
        <v>8.5720519999999993</v>
      </c>
      <c r="D4392">
        <v>25.366918000000013</v>
      </c>
      <c r="E4392">
        <v>10.473525</v>
      </c>
    </row>
    <row r="4393" spans="1:9" x14ac:dyDescent="0.25">
      <c r="A4393">
        <v>4392</v>
      </c>
      <c r="B4393">
        <v>30.276752000000009</v>
      </c>
      <c r="C4393">
        <v>8.6099969999999999</v>
      </c>
      <c r="D4393">
        <v>25.372602000000008</v>
      </c>
      <c r="E4393">
        <v>10.480314</v>
      </c>
    </row>
    <row r="4394" spans="1:9" x14ac:dyDescent="0.25">
      <c r="A4394">
        <v>4393</v>
      </c>
      <c r="B4394">
        <v>30.276752000000009</v>
      </c>
      <c r="C4394">
        <v>8.6099969999999999</v>
      </c>
      <c r="D4394">
        <v>25.385233000000014</v>
      </c>
      <c r="E4394">
        <v>10.469525000000001</v>
      </c>
    </row>
    <row r="4395" spans="1:9" x14ac:dyDescent="0.25">
      <c r="A4395">
        <v>4394</v>
      </c>
      <c r="D4395">
        <v>25.39586400000001</v>
      </c>
      <c r="E4395">
        <v>10.484209</v>
      </c>
    </row>
    <row r="4396" spans="1:9" x14ac:dyDescent="0.25">
      <c r="A4396">
        <v>4395</v>
      </c>
      <c r="D4396">
        <v>25.382232000000009</v>
      </c>
      <c r="E4396">
        <v>10.480945999999999</v>
      </c>
    </row>
    <row r="4397" spans="1:9" x14ac:dyDescent="0.25">
      <c r="A4397">
        <v>4396</v>
      </c>
      <c r="D4397">
        <v>25.39675900000001</v>
      </c>
      <c r="E4397">
        <v>10.44721</v>
      </c>
    </row>
    <row r="4398" spans="1:9" x14ac:dyDescent="0.25">
      <c r="A4398">
        <v>4397</v>
      </c>
      <c r="D4398">
        <v>25.339289000000008</v>
      </c>
      <c r="E4398">
        <v>10.422212999999999</v>
      </c>
    </row>
    <row r="4399" spans="1:9" x14ac:dyDescent="0.25">
      <c r="A4399">
        <v>4398</v>
      </c>
      <c r="D4399">
        <v>25.326868000000005</v>
      </c>
      <c r="E4399">
        <v>10.33769</v>
      </c>
    </row>
    <row r="4400" spans="1:9" x14ac:dyDescent="0.25">
      <c r="A4400">
        <v>4399</v>
      </c>
      <c r="D4400">
        <v>25.385549000000012</v>
      </c>
      <c r="E4400">
        <v>10.453842</v>
      </c>
      <c r="F4400">
        <v>26.560009000000008</v>
      </c>
      <c r="G4400">
        <v>7.7488869999999999</v>
      </c>
    </row>
    <row r="4401" spans="1:11" x14ac:dyDescent="0.25">
      <c r="A4401">
        <v>4400</v>
      </c>
      <c r="D4401">
        <v>25.385549000000012</v>
      </c>
      <c r="E4401">
        <v>10.453842</v>
      </c>
      <c r="F4401">
        <v>26.560009000000008</v>
      </c>
      <c r="G4401">
        <v>7.7488869999999999</v>
      </c>
    </row>
    <row r="4402" spans="1:11" x14ac:dyDescent="0.25">
      <c r="A4402">
        <v>4401</v>
      </c>
      <c r="F4402">
        <v>26.560009000000008</v>
      </c>
      <c r="G4402">
        <v>7.7488869999999999</v>
      </c>
    </row>
    <row r="4403" spans="1:11" x14ac:dyDescent="0.25">
      <c r="A4403">
        <v>4402</v>
      </c>
      <c r="F4403">
        <v>26.560009000000008</v>
      </c>
      <c r="G4403">
        <v>7.7488869999999999</v>
      </c>
      <c r="J4403">
        <v>38.781017000000013</v>
      </c>
      <c r="K4403">
        <v>13.389206</v>
      </c>
    </row>
    <row r="4404" spans="1:11" x14ac:dyDescent="0.25">
      <c r="A4404">
        <v>4403</v>
      </c>
    </row>
    <row r="4405" spans="1:11" x14ac:dyDescent="0.25">
      <c r="A4405">
        <v>4404</v>
      </c>
    </row>
    <row r="4406" spans="1:11" x14ac:dyDescent="0.25">
      <c r="A4406">
        <v>4405</v>
      </c>
    </row>
    <row r="4407" spans="1:11" x14ac:dyDescent="0.25">
      <c r="A4407">
        <v>4406</v>
      </c>
    </row>
    <row r="4408" spans="1:11" x14ac:dyDescent="0.25">
      <c r="A4408">
        <v>4407</v>
      </c>
    </row>
    <row r="4409" spans="1:11" x14ac:dyDescent="0.25">
      <c r="A4409">
        <v>4408</v>
      </c>
    </row>
    <row r="4410" spans="1:11" x14ac:dyDescent="0.25">
      <c r="A4410">
        <v>4409</v>
      </c>
    </row>
    <row r="4411" spans="1:11" x14ac:dyDescent="0.25">
      <c r="A4411">
        <v>4410</v>
      </c>
    </row>
    <row r="4412" spans="1:11" x14ac:dyDescent="0.25">
      <c r="A4412">
        <v>4411</v>
      </c>
    </row>
    <row r="4413" spans="1:11" x14ac:dyDescent="0.25">
      <c r="A4413">
        <v>4412</v>
      </c>
    </row>
    <row r="4414" spans="1:11" x14ac:dyDescent="0.25">
      <c r="A4414">
        <v>4413</v>
      </c>
    </row>
    <row r="4415" spans="1:11" x14ac:dyDescent="0.25">
      <c r="A4415">
        <v>4414</v>
      </c>
    </row>
    <row r="4416" spans="1:1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1" x14ac:dyDescent="0.25">
      <c r="A4433">
        <v>4432</v>
      </c>
    </row>
    <row r="4434" spans="1:11" x14ac:dyDescent="0.25">
      <c r="A4434">
        <v>4433</v>
      </c>
      <c r="J4434">
        <v>39.098526000000007</v>
      </c>
      <c r="K4434">
        <v>13.151482</v>
      </c>
    </row>
    <row r="4435" spans="1:11" x14ac:dyDescent="0.25">
      <c r="A4435">
        <v>4434</v>
      </c>
      <c r="D4435">
        <v>23.01915300000001</v>
      </c>
      <c r="E4435">
        <v>6.1398710000000003</v>
      </c>
    </row>
    <row r="4436" spans="1:11" x14ac:dyDescent="0.25">
      <c r="A4436">
        <v>4435</v>
      </c>
      <c r="D4436">
        <v>22.968998000000013</v>
      </c>
      <c r="E4436">
        <v>6.1060829999999999</v>
      </c>
      <c r="F4436">
        <v>16.24326700000001</v>
      </c>
      <c r="G4436">
        <v>7.0923970000000001</v>
      </c>
    </row>
    <row r="4437" spans="1:11" x14ac:dyDescent="0.25">
      <c r="A4437">
        <v>4436</v>
      </c>
      <c r="D4437">
        <v>23.005365000000012</v>
      </c>
      <c r="E4437">
        <v>6.132555</v>
      </c>
      <c r="F4437">
        <v>16.320104000000008</v>
      </c>
      <c r="G4437">
        <v>7.1353410000000004</v>
      </c>
    </row>
    <row r="4438" spans="1:11" x14ac:dyDescent="0.25">
      <c r="A4438">
        <v>4437</v>
      </c>
      <c r="D4438">
        <v>23.006523000000008</v>
      </c>
      <c r="E4438">
        <v>6.1376080000000002</v>
      </c>
      <c r="F4438">
        <v>16.250845000000012</v>
      </c>
      <c r="G4438">
        <v>7.0922910000000003</v>
      </c>
    </row>
    <row r="4439" spans="1:11" x14ac:dyDescent="0.25">
      <c r="A4439">
        <v>4438</v>
      </c>
      <c r="D4439">
        <v>23.026838000000012</v>
      </c>
      <c r="E4439">
        <v>6.1360809999999999</v>
      </c>
      <c r="F4439">
        <v>16.240214000000009</v>
      </c>
      <c r="G4439">
        <v>7.0682400000000003</v>
      </c>
    </row>
    <row r="4440" spans="1:11" x14ac:dyDescent="0.25">
      <c r="A4440">
        <v>4439</v>
      </c>
      <c r="D4440">
        <v>23.01236500000001</v>
      </c>
      <c r="E4440">
        <v>6.1517119999999998</v>
      </c>
      <c r="F4440">
        <v>16.235214000000013</v>
      </c>
      <c r="G4440">
        <v>7.1020269999999996</v>
      </c>
    </row>
    <row r="4441" spans="1:11" x14ac:dyDescent="0.25">
      <c r="A4441">
        <v>4440</v>
      </c>
      <c r="D4441">
        <v>23.018259000000008</v>
      </c>
      <c r="E4441">
        <v>6.1409750000000001</v>
      </c>
      <c r="F4441">
        <v>16.193953000000008</v>
      </c>
      <c r="G4441">
        <v>7.1126060000000004</v>
      </c>
    </row>
    <row r="4442" spans="1:11" x14ac:dyDescent="0.25">
      <c r="A4442">
        <v>4441</v>
      </c>
      <c r="D4442">
        <v>23.053154000000006</v>
      </c>
      <c r="E4442">
        <v>6.1103449999999997</v>
      </c>
      <c r="F4442">
        <v>16.217900000000007</v>
      </c>
      <c r="G4442">
        <v>7.1109739999999997</v>
      </c>
    </row>
    <row r="4443" spans="1:11" x14ac:dyDescent="0.25">
      <c r="A4443">
        <v>4442</v>
      </c>
      <c r="D4443">
        <v>23.16714600000001</v>
      </c>
      <c r="E4443">
        <v>6.1562380000000001</v>
      </c>
      <c r="F4443">
        <v>16.175955000000009</v>
      </c>
      <c r="G4443">
        <v>7.1327100000000003</v>
      </c>
    </row>
    <row r="4444" spans="1:11" x14ac:dyDescent="0.25">
      <c r="A4444">
        <v>4443</v>
      </c>
      <c r="D4444">
        <v>23.01915300000001</v>
      </c>
      <c r="E4444">
        <v>6.1398710000000003</v>
      </c>
      <c r="F4444">
        <v>16.14437800000001</v>
      </c>
      <c r="G4444">
        <v>7.1789709999999998</v>
      </c>
    </row>
    <row r="4445" spans="1:11" x14ac:dyDescent="0.25">
      <c r="A4445">
        <v>4444</v>
      </c>
      <c r="F4445">
        <v>16.24326700000001</v>
      </c>
      <c r="G4445">
        <v>7.0923970000000001</v>
      </c>
    </row>
    <row r="4446" spans="1:11" x14ac:dyDescent="0.25">
      <c r="A4446">
        <v>4445</v>
      </c>
      <c r="F4446">
        <v>16.24326700000001</v>
      </c>
      <c r="G4446">
        <v>7.0923970000000001</v>
      </c>
      <c r="H4446">
        <v>23.121990000000011</v>
      </c>
      <c r="I4446">
        <v>5.1543460000000003</v>
      </c>
    </row>
    <row r="4447" spans="1:11" x14ac:dyDescent="0.25">
      <c r="A4447">
        <v>4446</v>
      </c>
      <c r="F4447">
        <v>16.24326700000001</v>
      </c>
      <c r="G4447">
        <v>7.0923970000000001</v>
      </c>
      <c r="H4447">
        <v>23.061310000000006</v>
      </c>
      <c r="I4447">
        <v>5.1379260000000002</v>
      </c>
    </row>
    <row r="4448" spans="1:11" x14ac:dyDescent="0.25">
      <c r="A4448">
        <v>4447</v>
      </c>
      <c r="H4448">
        <v>23.095045000000013</v>
      </c>
      <c r="I4448">
        <v>5.1469779999999998</v>
      </c>
    </row>
    <row r="4449" spans="1:9" x14ac:dyDescent="0.25">
      <c r="A4449">
        <v>4448</v>
      </c>
      <c r="H4449">
        <v>23.147095000000007</v>
      </c>
      <c r="I4449">
        <v>5.1351889999999996</v>
      </c>
    </row>
    <row r="4450" spans="1:9" x14ac:dyDescent="0.25">
      <c r="A4450">
        <v>4449</v>
      </c>
      <c r="H4450">
        <v>23.17177800000001</v>
      </c>
      <c r="I4450">
        <v>5.1380309999999998</v>
      </c>
    </row>
    <row r="4451" spans="1:9" x14ac:dyDescent="0.25">
      <c r="A4451">
        <v>4450</v>
      </c>
      <c r="H4451">
        <v>23.142568000000011</v>
      </c>
      <c r="I4451">
        <v>5.1223479999999997</v>
      </c>
    </row>
    <row r="4452" spans="1:9" x14ac:dyDescent="0.25">
      <c r="A4452">
        <v>4451</v>
      </c>
      <c r="H4452">
        <v>23.128727000000012</v>
      </c>
      <c r="I4452">
        <v>5.1211900000000004</v>
      </c>
    </row>
    <row r="4453" spans="1:9" x14ac:dyDescent="0.25">
      <c r="A4453">
        <v>4452</v>
      </c>
      <c r="H4453">
        <v>23.121990000000011</v>
      </c>
      <c r="I4453">
        <v>5.1543460000000003</v>
      </c>
    </row>
    <row r="4454" spans="1:9" x14ac:dyDescent="0.25">
      <c r="A4454">
        <v>4453</v>
      </c>
      <c r="B4454">
        <v>38.316356000000006</v>
      </c>
      <c r="C4454">
        <v>8.1097610000000007</v>
      </c>
      <c r="H4454">
        <v>23.121990000000011</v>
      </c>
      <c r="I4454">
        <v>5.1543460000000003</v>
      </c>
    </row>
    <row r="4455" spans="1:9" x14ac:dyDescent="0.25">
      <c r="A4455">
        <v>4454</v>
      </c>
      <c r="B4455">
        <v>38.296623000000011</v>
      </c>
      <c r="C4455">
        <v>8.0829730000000009</v>
      </c>
    </row>
    <row r="4456" spans="1:9" x14ac:dyDescent="0.25">
      <c r="A4456">
        <v>4455</v>
      </c>
      <c r="B4456">
        <v>38.299728000000009</v>
      </c>
      <c r="C4456">
        <v>8.0927620000000005</v>
      </c>
    </row>
    <row r="4457" spans="1:9" x14ac:dyDescent="0.25">
      <c r="A4457">
        <v>4456</v>
      </c>
      <c r="B4457">
        <v>38.300571000000012</v>
      </c>
      <c r="C4457">
        <v>8.0842360000000006</v>
      </c>
    </row>
    <row r="4458" spans="1:9" x14ac:dyDescent="0.25">
      <c r="A4458">
        <v>4457</v>
      </c>
      <c r="B4458">
        <v>38.321094000000009</v>
      </c>
      <c r="C4458">
        <v>8.1002349999999996</v>
      </c>
    </row>
    <row r="4459" spans="1:9" x14ac:dyDescent="0.25">
      <c r="A4459">
        <v>4458</v>
      </c>
      <c r="B4459">
        <v>38.311096000000006</v>
      </c>
      <c r="C4459">
        <v>8.1002349999999996</v>
      </c>
    </row>
    <row r="4460" spans="1:9" x14ac:dyDescent="0.25">
      <c r="A4460">
        <v>4459</v>
      </c>
      <c r="B4460">
        <v>38.360092000000009</v>
      </c>
      <c r="C4460">
        <v>8.0844989999999992</v>
      </c>
    </row>
    <row r="4461" spans="1:9" x14ac:dyDescent="0.25">
      <c r="A4461">
        <v>4460</v>
      </c>
      <c r="B4461">
        <v>38.389042000000011</v>
      </c>
      <c r="C4461">
        <v>8.0588689999999996</v>
      </c>
      <c r="D4461">
        <v>44.818577000000012</v>
      </c>
      <c r="E4461">
        <v>6.449274</v>
      </c>
    </row>
    <row r="4462" spans="1:9" x14ac:dyDescent="0.25">
      <c r="A4462">
        <v>4461</v>
      </c>
      <c r="B4462">
        <v>38.316356000000006</v>
      </c>
      <c r="C4462">
        <v>8.1097610000000007</v>
      </c>
      <c r="D4462">
        <v>44.798313000000007</v>
      </c>
      <c r="E4462">
        <v>6.4293279999999999</v>
      </c>
    </row>
    <row r="4463" spans="1:9" x14ac:dyDescent="0.25">
      <c r="A4463">
        <v>4462</v>
      </c>
      <c r="D4463">
        <v>44.811050000000009</v>
      </c>
      <c r="E4463">
        <v>6.445011</v>
      </c>
    </row>
    <row r="4464" spans="1:9" x14ac:dyDescent="0.25">
      <c r="A4464">
        <v>4463</v>
      </c>
      <c r="D4464">
        <v>44.865787000000012</v>
      </c>
      <c r="E4464">
        <v>6.4590110000000003</v>
      </c>
    </row>
    <row r="4465" spans="1:9" x14ac:dyDescent="0.25">
      <c r="A4465">
        <v>4464</v>
      </c>
      <c r="D4465">
        <v>44.889889000000011</v>
      </c>
      <c r="E4465">
        <v>6.424855</v>
      </c>
    </row>
    <row r="4466" spans="1:9" x14ac:dyDescent="0.25">
      <c r="A4466">
        <v>4465</v>
      </c>
      <c r="D4466">
        <v>44.818577000000012</v>
      </c>
      <c r="E4466">
        <v>6.449274</v>
      </c>
      <c r="F4466">
        <v>41.718540000000012</v>
      </c>
      <c r="G4466">
        <v>8.1751260000000006</v>
      </c>
    </row>
    <row r="4467" spans="1:9" x14ac:dyDescent="0.25">
      <c r="A4467">
        <v>4466</v>
      </c>
      <c r="D4467">
        <v>44.818577000000012</v>
      </c>
      <c r="E4467">
        <v>6.449274</v>
      </c>
      <c r="F4467">
        <v>41.744747000000011</v>
      </c>
      <c r="G4467">
        <v>8.1674950000000006</v>
      </c>
    </row>
    <row r="4468" spans="1:9" x14ac:dyDescent="0.25">
      <c r="A4468">
        <v>4467</v>
      </c>
      <c r="F4468">
        <v>41.71069700000001</v>
      </c>
      <c r="G4468">
        <v>8.1759679999999992</v>
      </c>
      <c r="H4468">
        <v>44.802524000000012</v>
      </c>
      <c r="I4468">
        <v>4.8778879999999996</v>
      </c>
    </row>
    <row r="4469" spans="1:9" x14ac:dyDescent="0.25">
      <c r="A4469">
        <v>4468</v>
      </c>
      <c r="F4469">
        <v>41.700012000000008</v>
      </c>
      <c r="G4469">
        <v>8.2109660000000009</v>
      </c>
      <c r="H4469">
        <v>44.778000000000006</v>
      </c>
      <c r="I4469">
        <v>4.899413</v>
      </c>
    </row>
    <row r="4470" spans="1:9" x14ac:dyDescent="0.25">
      <c r="A4470">
        <v>4469</v>
      </c>
      <c r="F4470">
        <v>41.741379000000009</v>
      </c>
      <c r="G4470">
        <v>8.2005990000000004</v>
      </c>
      <c r="H4470">
        <v>44.799576000000009</v>
      </c>
      <c r="I4470">
        <v>4.8837820000000001</v>
      </c>
    </row>
    <row r="4471" spans="1:9" x14ac:dyDescent="0.25">
      <c r="A4471">
        <v>4470</v>
      </c>
      <c r="F4471">
        <v>41.725223000000007</v>
      </c>
      <c r="G4471">
        <v>8.1754940000000005</v>
      </c>
      <c r="H4471">
        <v>44.812366000000011</v>
      </c>
      <c r="I4471">
        <v>4.8669409999999997</v>
      </c>
    </row>
    <row r="4472" spans="1:9" x14ac:dyDescent="0.25">
      <c r="A4472">
        <v>4471</v>
      </c>
      <c r="F4472">
        <v>41.708645000000011</v>
      </c>
      <c r="G4472">
        <v>8.1980719999999998</v>
      </c>
      <c r="H4472">
        <v>44.792263000000013</v>
      </c>
      <c r="I4472">
        <v>4.8663619999999996</v>
      </c>
    </row>
    <row r="4473" spans="1:9" x14ac:dyDescent="0.25">
      <c r="A4473">
        <v>4472</v>
      </c>
      <c r="F4473">
        <v>41.718540000000012</v>
      </c>
      <c r="G4473">
        <v>8.1751260000000006</v>
      </c>
      <c r="H4473">
        <v>44.848526000000007</v>
      </c>
      <c r="I4473">
        <v>4.8425739999999999</v>
      </c>
    </row>
    <row r="4474" spans="1:9" x14ac:dyDescent="0.25">
      <c r="A4474">
        <v>4473</v>
      </c>
      <c r="H4474">
        <v>44.852733000000008</v>
      </c>
      <c r="I4474">
        <v>4.8486260000000003</v>
      </c>
    </row>
    <row r="4475" spans="1:9" x14ac:dyDescent="0.25">
      <c r="A4475">
        <v>4474</v>
      </c>
      <c r="H4475">
        <v>44.802524000000012</v>
      </c>
      <c r="I4475">
        <v>4.8778879999999996</v>
      </c>
    </row>
    <row r="4476" spans="1:9" x14ac:dyDescent="0.25">
      <c r="A4476">
        <v>4475</v>
      </c>
    </row>
    <row r="4477" spans="1:9" x14ac:dyDescent="0.25">
      <c r="A4477">
        <v>4476</v>
      </c>
      <c r="B4477">
        <v>63.296974000000006</v>
      </c>
      <c r="C4477">
        <v>8.6678890000000006</v>
      </c>
    </row>
    <row r="4478" spans="1:9" x14ac:dyDescent="0.25">
      <c r="A4478">
        <v>4477</v>
      </c>
      <c r="B4478">
        <v>63.281029000000011</v>
      </c>
      <c r="C4478">
        <v>8.6141539999999992</v>
      </c>
    </row>
    <row r="4479" spans="1:9" x14ac:dyDescent="0.25">
      <c r="A4479">
        <v>4478</v>
      </c>
      <c r="B4479">
        <v>63.251083000000008</v>
      </c>
      <c r="C4479">
        <v>8.6623099999999997</v>
      </c>
    </row>
    <row r="4480" spans="1:9" x14ac:dyDescent="0.25">
      <c r="A4480">
        <v>4479</v>
      </c>
      <c r="B4480">
        <v>63.23819000000001</v>
      </c>
      <c r="C4480">
        <v>8.6649930000000008</v>
      </c>
    </row>
    <row r="4481" spans="1:9" x14ac:dyDescent="0.25">
      <c r="A4481">
        <v>4480</v>
      </c>
      <c r="B4481">
        <v>63.246189000000008</v>
      </c>
      <c r="C4481">
        <v>8.6707830000000001</v>
      </c>
    </row>
    <row r="4482" spans="1:9" x14ac:dyDescent="0.25">
      <c r="A4482">
        <v>4481</v>
      </c>
      <c r="B4482">
        <v>63.275554000000007</v>
      </c>
      <c r="C4482">
        <v>8.6740460000000006</v>
      </c>
    </row>
    <row r="4483" spans="1:9" x14ac:dyDescent="0.25">
      <c r="A4483">
        <v>4482</v>
      </c>
      <c r="B4483">
        <v>63.309341000000011</v>
      </c>
      <c r="C4483">
        <v>8.6782559999999993</v>
      </c>
      <c r="D4483">
        <v>68.079971</v>
      </c>
      <c r="E4483">
        <v>6.5666890000000002</v>
      </c>
    </row>
    <row r="4484" spans="1:9" x14ac:dyDescent="0.25">
      <c r="A4484">
        <v>4483</v>
      </c>
      <c r="B4484">
        <v>63.332817000000013</v>
      </c>
      <c r="C4484">
        <v>8.6775199999999995</v>
      </c>
      <c r="D4484">
        <v>68.124023000000008</v>
      </c>
      <c r="E4484">
        <v>6.5642680000000002</v>
      </c>
    </row>
    <row r="4485" spans="1:9" x14ac:dyDescent="0.25">
      <c r="A4485">
        <v>4484</v>
      </c>
      <c r="B4485">
        <v>63.296974000000006</v>
      </c>
      <c r="C4485">
        <v>8.6678890000000006</v>
      </c>
      <c r="D4485">
        <v>68.090236000000004</v>
      </c>
      <c r="E4485">
        <v>6.5591100000000004</v>
      </c>
    </row>
    <row r="4486" spans="1:9" x14ac:dyDescent="0.25">
      <c r="A4486">
        <v>4485</v>
      </c>
      <c r="D4486">
        <v>68.081497000000013</v>
      </c>
      <c r="E4486">
        <v>6.5461640000000001</v>
      </c>
    </row>
    <row r="4487" spans="1:9" x14ac:dyDescent="0.25">
      <c r="A4487">
        <v>4486</v>
      </c>
      <c r="D4487">
        <v>68.112335000000002</v>
      </c>
      <c r="E4487">
        <v>6.508534</v>
      </c>
    </row>
    <row r="4488" spans="1:9" x14ac:dyDescent="0.25">
      <c r="A4488">
        <v>4487</v>
      </c>
      <c r="D4488">
        <v>68.126129000000006</v>
      </c>
      <c r="E4488">
        <v>6.4979560000000003</v>
      </c>
      <c r="F4488">
        <v>66.659523000000007</v>
      </c>
      <c r="G4488">
        <v>9.6007840000000009</v>
      </c>
    </row>
    <row r="4489" spans="1:9" x14ac:dyDescent="0.25">
      <c r="A4489">
        <v>4488</v>
      </c>
      <c r="D4489">
        <v>68.079971</v>
      </c>
      <c r="E4489">
        <v>6.5666890000000002</v>
      </c>
      <c r="F4489">
        <v>66.679420000000007</v>
      </c>
      <c r="G4489">
        <v>9.6359919999999999</v>
      </c>
      <c r="H4489">
        <v>67.790726000000006</v>
      </c>
      <c r="I4489">
        <v>5.8836740000000001</v>
      </c>
    </row>
    <row r="4490" spans="1:9" x14ac:dyDescent="0.25">
      <c r="A4490">
        <v>4489</v>
      </c>
      <c r="F4490">
        <v>66.722622000000001</v>
      </c>
      <c r="G4490">
        <v>9.6407810000000005</v>
      </c>
      <c r="H4490">
        <v>67.83098600000001</v>
      </c>
      <c r="I4490">
        <v>5.9316190000000004</v>
      </c>
    </row>
    <row r="4491" spans="1:9" x14ac:dyDescent="0.25">
      <c r="A4491">
        <v>4490</v>
      </c>
      <c r="F4491">
        <v>66.737045000000009</v>
      </c>
      <c r="G4491">
        <v>9.6460450000000009</v>
      </c>
      <c r="H4491">
        <v>67.769935000000004</v>
      </c>
      <c r="I4491">
        <v>5.8732530000000001</v>
      </c>
    </row>
    <row r="4492" spans="1:9" x14ac:dyDescent="0.25">
      <c r="A4492">
        <v>4491</v>
      </c>
      <c r="F4492">
        <v>66.709575000000001</v>
      </c>
      <c r="G4492">
        <v>9.6278349999999993</v>
      </c>
      <c r="H4492">
        <v>67.776512000000011</v>
      </c>
      <c r="I4492">
        <v>5.8732009999999999</v>
      </c>
    </row>
    <row r="4493" spans="1:9" x14ac:dyDescent="0.25">
      <c r="A4493">
        <v>4492</v>
      </c>
      <c r="F4493">
        <v>66.684154000000007</v>
      </c>
      <c r="G4493">
        <v>9.6265719999999995</v>
      </c>
      <c r="H4493">
        <v>67.805565000000001</v>
      </c>
      <c r="I4493">
        <v>5.8614119999999996</v>
      </c>
    </row>
    <row r="4494" spans="1:9" x14ac:dyDescent="0.25">
      <c r="A4494">
        <v>4493</v>
      </c>
      <c r="F4494">
        <v>66.707312999999999</v>
      </c>
      <c r="G4494">
        <v>9.6269399999999994</v>
      </c>
      <c r="H4494">
        <v>67.797516000000002</v>
      </c>
      <c r="I4494">
        <v>5.8250460000000004</v>
      </c>
    </row>
    <row r="4495" spans="1:9" x14ac:dyDescent="0.25">
      <c r="A4495">
        <v>4494</v>
      </c>
      <c r="F4495">
        <v>66.722206</v>
      </c>
      <c r="G4495">
        <v>9.6130990000000001</v>
      </c>
      <c r="H4495">
        <v>67.809669000000014</v>
      </c>
      <c r="I4495">
        <v>5.8208349999999998</v>
      </c>
    </row>
    <row r="4496" spans="1:9" x14ac:dyDescent="0.25">
      <c r="A4496">
        <v>4495</v>
      </c>
      <c r="F4496">
        <v>66.659523000000007</v>
      </c>
      <c r="G4496">
        <v>9.6007840000000009</v>
      </c>
      <c r="H4496">
        <v>67.84535200000002</v>
      </c>
      <c r="I4496">
        <v>5.8087309999999999</v>
      </c>
    </row>
    <row r="4497" spans="1:9" x14ac:dyDescent="0.25">
      <c r="A4497">
        <v>4496</v>
      </c>
      <c r="H4497">
        <v>67.790726000000006</v>
      </c>
      <c r="I4497">
        <v>5.8836740000000001</v>
      </c>
    </row>
    <row r="4498" spans="1:9" x14ac:dyDescent="0.25">
      <c r="A4498">
        <v>4497</v>
      </c>
    </row>
    <row r="4499" spans="1:9" x14ac:dyDescent="0.25">
      <c r="A4499">
        <v>4498</v>
      </c>
    </row>
    <row r="4500" spans="1:9" x14ac:dyDescent="0.25">
      <c r="A4500">
        <v>4499</v>
      </c>
      <c r="B4500">
        <v>84.31357100000001</v>
      </c>
      <c r="C4500">
        <v>7.7517849999999999</v>
      </c>
    </row>
    <row r="4501" spans="1:9" x14ac:dyDescent="0.25">
      <c r="A4501">
        <v>4500</v>
      </c>
      <c r="B4501">
        <v>84.262500000000003</v>
      </c>
      <c r="C4501">
        <v>7.7351530000000004</v>
      </c>
    </row>
    <row r="4502" spans="1:9" x14ac:dyDescent="0.25">
      <c r="A4502">
        <v>4501</v>
      </c>
      <c r="B4502">
        <v>84.267092000000005</v>
      </c>
      <c r="C4502">
        <v>7.7324489999999999</v>
      </c>
    </row>
    <row r="4503" spans="1:9" x14ac:dyDescent="0.25">
      <c r="A4503">
        <v>4502</v>
      </c>
      <c r="B4503">
        <v>84.246531000000004</v>
      </c>
      <c r="C4503">
        <v>7.7355609999999997</v>
      </c>
    </row>
    <row r="4504" spans="1:9" x14ac:dyDescent="0.25">
      <c r="A4504">
        <v>4503</v>
      </c>
      <c r="B4504">
        <v>84.230919</v>
      </c>
      <c r="C4504">
        <v>7.748265</v>
      </c>
      <c r="D4504">
        <v>87.826173000000011</v>
      </c>
      <c r="E4504">
        <v>5.9539790000000004</v>
      </c>
    </row>
    <row r="4505" spans="1:9" x14ac:dyDescent="0.25">
      <c r="A4505">
        <v>4504</v>
      </c>
      <c r="B4505">
        <v>84.308316000000005</v>
      </c>
      <c r="C4505">
        <v>7.7277550000000002</v>
      </c>
      <c r="D4505">
        <v>87.822755000000001</v>
      </c>
      <c r="E4505">
        <v>5.9673470000000002</v>
      </c>
    </row>
    <row r="4506" spans="1:9" x14ac:dyDescent="0.25">
      <c r="A4506">
        <v>4505</v>
      </c>
      <c r="B4506">
        <v>84.308164000000005</v>
      </c>
      <c r="C4506">
        <v>7.7459189999999998</v>
      </c>
      <c r="D4506">
        <v>87.816529000000003</v>
      </c>
      <c r="E4506">
        <v>5.9797960000000003</v>
      </c>
    </row>
    <row r="4507" spans="1:9" x14ac:dyDescent="0.25">
      <c r="A4507">
        <v>4506</v>
      </c>
      <c r="B4507">
        <v>84.31357100000001</v>
      </c>
      <c r="C4507">
        <v>7.7517849999999999</v>
      </c>
      <c r="D4507">
        <v>87.816428000000002</v>
      </c>
      <c r="E4507">
        <v>5.9680609999999996</v>
      </c>
    </row>
    <row r="4508" spans="1:9" x14ac:dyDescent="0.25">
      <c r="A4508">
        <v>4507</v>
      </c>
      <c r="D4508">
        <v>87.827397000000005</v>
      </c>
      <c r="E4508">
        <v>5.9293880000000003</v>
      </c>
    </row>
    <row r="4509" spans="1:9" x14ac:dyDescent="0.25">
      <c r="A4509">
        <v>4508</v>
      </c>
      <c r="D4509">
        <v>87.842551000000014</v>
      </c>
      <c r="E4509">
        <v>5.9384180000000004</v>
      </c>
    </row>
    <row r="4510" spans="1:9" x14ac:dyDescent="0.25">
      <c r="A4510">
        <v>4509</v>
      </c>
      <c r="D4510">
        <v>87.991582000000008</v>
      </c>
      <c r="E4510">
        <v>6.0081629999999997</v>
      </c>
    </row>
    <row r="4511" spans="1:9" x14ac:dyDescent="0.25">
      <c r="A4511">
        <v>4510</v>
      </c>
      <c r="D4511">
        <v>87.826173000000011</v>
      </c>
      <c r="E4511">
        <v>5.9539790000000004</v>
      </c>
    </row>
    <row r="4512" spans="1:9" x14ac:dyDescent="0.25">
      <c r="A4512">
        <v>4511</v>
      </c>
      <c r="F4512">
        <v>89.114644000000013</v>
      </c>
      <c r="G4512">
        <v>8.2807139999999997</v>
      </c>
      <c r="H4512">
        <v>89.070409000000012</v>
      </c>
      <c r="I4512">
        <v>4.8956119999999999</v>
      </c>
    </row>
    <row r="4513" spans="1:9" x14ac:dyDescent="0.25">
      <c r="A4513">
        <v>4512</v>
      </c>
      <c r="F4513">
        <v>89.146735000000007</v>
      </c>
      <c r="G4513">
        <v>8.303623</v>
      </c>
      <c r="H4513">
        <v>89.067552000000006</v>
      </c>
      <c r="I4513">
        <v>4.9317859999999998</v>
      </c>
    </row>
    <row r="4514" spans="1:9" x14ac:dyDescent="0.25">
      <c r="A4514">
        <v>4513</v>
      </c>
      <c r="F4514">
        <v>89.136123000000012</v>
      </c>
      <c r="G4514">
        <v>8.3031120000000005</v>
      </c>
      <c r="H4514">
        <v>89.056787000000014</v>
      </c>
      <c r="I4514">
        <v>4.9388779999999999</v>
      </c>
    </row>
    <row r="4515" spans="1:9" x14ac:dyDescent="0.25">
      <c r="A4515">
        <v>4514</v>
      </c>
      <c r="F4515">
        <v>89.11173500000001</v>
      </c>
      <c r="G4515">
        <v>8.2802550000000004</v>
      </c>
      <c r="H4515">
        <v>89.076837000000012</v>
      </c>
      <c r="I4515">
        <v>4.9417350000000004</v>
      </c>
    </row>
    <row r="4516" spans="1:9" x14ac:dyDescent="0.25">
      <c r="A4516">
        <v>4515</v>
      </c>
      <c r="F4516">
        <v>89.102704000000003</v>
      </c>
      <c r="G4516">
        <v>8.2908679999999997</v>
      </c>
      <c r="H4516">
        <v>89.052501000000007</v>
      </c>
      <c r="I4516">
        <v>4.949592</v>
      </c>
    </row>
    <row r="4517" spans="1:9" x14ac:dyDescent="0.25">
      <c r="A4517">
        <v>4516</v>
      </c>
      <c r="F4517">
        <v>89.058316000000005</v>
      </c>
      <c r="G4517">
        <v>8.3127040000000001</v>
      </c>
      <c r="H4517">
        <v>89.015460000000004</v>
      </c>
      <c r="I4517">
        <v>4.9280099999999996</v>
      </c>
    </row>
    <row r="4518" spans="1:9" x14ac:dyDescent="0.25">
      <c r="A4518">
        <v>4517</v>
      </c>
      <c r="F4518">
        <v>89.095101</v>
      </c>
      <c r="G4518">
        <v>8.2817860000000003</v>
      </c>
      <c r="H4518">
        <v>88.992652000000007</v>
      </c>
      <c r="I4518">
        <v>4.929081</v>
      </c>
    </row>
    <row r="4519" spans="1:9" x14ac:dyDescent="0.25">
      <c r="A4519">
        <v>4518</v>
      </c>
      <c r="F4519">
        <v>89.114644000000013</v>
      </c>
      <c r="G4519">
        <v>8.2807139999999997</v>
      </c>
      <c r="H4519">
        <v>89.070409000000012</v>
      </c>
      <c r="I4519">
        <v>4.8956119999999999</v>
      </c>
    </row>
    <row r="4520" spans="1:9" x14ac:dyDescent="0.25">
      <c r="A4520">
        <v>4519</v>
      </c>
      <c r="B4520">
        <v>107.98530700000001</v>
      </c>
      <c r="C4520">
        <v>6.3492350000000002</v>
      </c>
      <c r="H4520">
        <v>89.070409000000012</v>
      </c>
      <c r="I4520">
        <v>4.8956119999999999</v>
      </c>
    </row>
    <row r="4521" spans="1:9" x14ac:dyDescent="0.25">
      <c r="A4521">
        <v>4520</v>
      </c>
      <c r="B4521">
        <v>108.01755300000001</v>
      </c>
      <c r="C4521">
        <v>6.3270410000000004</v>
      </c>
    </row>
    <row r="4522" spans="1:9" x14ac:dyDescent="0.25">
      <c r="A4522">
        <v>4521</v>
      </c>
      <c r="B4522">
        <v>108.001836</v>
      </c>
      <c r="C4522">
        <v>6.322959</v>
      </c>
    </row>
    <row r="4523" spans="1:9" x14ac:dyDescent="0.25">
      <c r="A4523">
        <v>4522</v>
      </c>
      <c r="B4523">
        <v>107.98602000000001</v>
      </c>
      <c r="C4523">
        <v>6.3257139999999996</v>
      </c>
    </row>
    <row r="4524" spans="1:9" x14ac:dyDescent="0.25">
      <c r="A4524">
        <v>4523</v>
      </c>
      <c r="B4524">
        <v>108.006326</v>
      </c>
      <c r="C4524">
        <v>6.3164290000000003</v>
      </c>
      <c r="D4524">
        <v>111.69520300000001</v>
      </c>
      <c r="E4524">
        <v>4.3349489999999999</v>
      </c>
    </row>
    <row r="4525" spans="1:9" x14ac:dyDescent="0.25">
      <c r="A4525">
        <v>4524</v>
      </c>
      <c r="B4525">
        <v>108.021939</v>
      </c>
      <c r="C4525">
        <v>6.3155609999999998</v>
      </c>
      <c r="D4525">
        <v>111.69520300000001</v>
      </c>
      <c r="E4525">
        <v>4.3349489999999999</v>
      </c>
    </row>
    <row r="4526" spans="1:9" x14ac:dyDescent="0.25">
      <c r="A4526">
        <v>4525</v>
      </c>
      <c r="B4526">
        <v>108.04189000000001</v>
      </c>
      <c r="C4526">
        <v>6.3258159999999997</v>
      </c>
      <c r="D4526">
        <v>111.65535800000001</v>
      </c>
      <c r="E4526">
        <v>4.3536729999999997</v>
      </c>
    </row>
    <row r="4527" spans="1:9" x14ac:dyDescent="0.25">
      <c r="A4527">
        <v>4526</v>
      </c>
      <c r="B4527">
        <v>108.05173600000001</v>
      </c>
      <c r="C4527">
        <v>6.3702040000000002</v>
      </c>
      <c r="D4527">
        <v>111.64969400000001</v>
      </c>
      <c r="E4527">
        <v>4.3927550000000002</v>
      </c>
    </row>
    <row r="4528" spans="1:9" x14ac:dyDescent="0.25">
      <c r="A4528">
        <v>4527</v>
      </c>
      <c r="B4528">
        <v>107.98530700000001</v>
      </c>
      <c r="C4528">
        <v>6.3492350000000002</v>
      </c>
      <c r="D4528">
        <v>111.70112300000001</v>
      </c>
      <c r="E4528">
        <v>4.3638769999999996</v>
      </c>
    </row>
    <row r="4529" spans="1:9" x14ac:dyDescent="0.25">
      <c r="A4529">
        <v>4528</v>
      </c>
      <c r="D4529">
        <v>111.674745</v>
      </c>
      <c r="E4529">
        <v>4.3887239999999998</v>
      </c>
    </row>
    <row r="4530" spans="1:9" x14ac:dyDescent="0.25">
      <c r="A4530">
        <v>4529</v>
      </c>
      <c r="D4530">
        <v>111.758725</v>
      </c>
      <c r="E4530">
        <v>4.3828060000000004</v>
      </c>
    </row>
    <row r="4531" spans="1:9" x14ac:dyDescent="0.25">
      <c r="A4531">
        <v>4530</v>
      </c>
      <c r="D4531">
        <v>111.69520300000001</v>
      </c>
      <c r="E4531">
        <v>4.3349489999999999</v>
      </c>
    </row>
    <row r="4532" spans="1:9" x14ac:dyDescent="0.25">
      <c r="A4532">
        <v>4531</v>
      </c>
    </row>
    <row r="4533" spans="1:9" x14ac:dyDescent="0.25">
      <c r="A4533">
        <v>4532</v>
      </c>
      <c r="F4533">
        <v>114.45183700000001</v>
      </c>
      <c r="G4533">
        <v>6.2282140000000004</v>
      </c>
      <c r="H4533">
        <v>113.694337</v>
      </c>
      <c r="I4533">
        <v>2.7729590000000002</v>
      </c>
    </row>
    <row r="4534" spans="1:9" x14ac:dyDescent="0.25">
      <c r="A4534">
        <v>4533</v>
      </c>
      <c r="F4534">
        <v>114.468469</v>
      </c>
      <c r="G4534">
        <v>6.2990810000000002</v>
      </c>
      <c r="H4534">
        <v>113.730458</v>
      </c>
      <c r="I4534">
        <v>2.7415820000000002</v>
      </c>
    </row>
    <row r="4535" spans="1:9" x14ac:dyDescent="0.25">
      <c r="A4535">
        <v>4534</v>
      </c>
      <c r="F4535">
        <v>114.47596800000001</v>
      </c>
      <c r="G4535">
        <v>6.2694390000000002</v>
      </c>
      <c r="H4535">
        <v>113.704644</v>
      </c>
      <c r="I4535">
        <v>2.763061</v>
      </c>
    </row>
    <row r="4536" spans="1:9" x14ac:dyDescent="0.25">
      <c r="A4536">
        <v>4535</v>
      </c>
      <c r="F4536">
        <v>114.47959200000001</v>
      </c>
      <c r="G4536">
        <v>6.3005100000000001</v>
      </c>
      <c r="H4536">
        <v>113.70607100000001</v>
      </c>
      <c r="I4536">
        <v>2.7609689999999998</v>
      </c>
    </row>
    <row r="4537" spans="1:9" x14ac:dyDescent="0.25">
      <c r="A4537">
        <v>4536</v>
      </c>
      <c r="F4537">
        <v>114.488011</v>
      </c>
      <c r="G4537">
        <v>6.302041</v>
      </c>
      <c r="H4537">
        <v>113.71474600000001</v>
      </c>
      <c r="I4537">
        <v>2.748418</v>
      </c>
    </row>
    <row r="4538" spans="1:9" x14ac:dyDescent="0.25">
      <c r="A4538">
        <v>4537</v>
      </c>
      <c r="F4538">
        <v>114.49632400000002</v>
      </c>
      <c r="G4538">
        <v>6.307347</v>
      </c>
      <c r="H4538">
        <v>113.68178700000001</v>
      </c>
      <c r="I4538">
        <v>2.7852039999999998</v>
      </c>
    </row>
    <row r="4539" spans="1:9" x14ac:dyDescent="0.25">
      <c r="A4539">
        <v>4538</v>
      </c>
      <c r="F4539">
        <v>114.53893000000001</v>
      </c>
      <c r="G4539">
        <v>6.3253060000000003</v>
      </c>
      <c r="H4539">
        <v>113.70209200000001</v>
      </c>
      <c r="I4539">
        <v>2.7667350000000002</v>
      </c>
    </row>
    <row r="4540" spans="1:9" x14ac:dyDescent="0.25">
      <c r="A4540">
        <v>4539</v>
      </c>
      <c r="F4540">
        <v>114.45183700000001</v>
      </c>
      <c r="G4540">
        <v>6.2282140000000004</v>
      </c>
      <c r="H4540">
        <v>113.74479400000001</v>
      </c>
      <c r="I4540">
        <v>2.7344390000000001</v>
      </c>
    </row>
    <row r="4541" spans="1:9" x14ac:dyDescent="0.25">
      <c r="A4541">
        <v>4540</v>
      </c>
      <c r="F4541">
        <v>114.45183700000001</v>
      </c>
      <c r="G4541">
        <v>6.2282140000000004</v>
      </c>
      <c r="H4541">
        <v>113.694337</v>
      </c>
      <c r="I4541">
        <v>2.7729590000000002</v>
      </c>
    </row>
    <row r="4542" spans="1:9" x14ac:dyDescent="0.25">
      <c r="A4542">
        <v>4541</v>
      </c>
    </row>
    <row r="4543" spans="1:9" x14ac:dyDescent="0.25">
      <c r="A4543">
        <v>4542</v>
      </c>
    </row>
    <row r="4544" spans="1:9" x14ac:dyDescent="0.25">
      <c r="A4544">
        <v>4543</v>
      </c>
    </row>
    <row r="4545" spans="1:9" x14ac:dyDescent="0.25">
      <c r="A4545">
        <v>4544</v>
      </c>
      <c r="D4545">
        <v>133.179845</v>
      </c>
      <c r="E4545">
        <v>3.6781630000000001</v>
      </c>
    </row>
    <row r="4546" spans="1:9" x14ac:dyDescent="0.25">
      <c r="A4546">
        <v>4545</v>
      </c>
      <c r="D4546">
        <v>133.19045700000001</v>
      </c>
      <c r="E4546">
        <v>3.5958160000000001</v>
      </c>
    </row>
    <row r="4547" spans="1:9" x14ac:dyDescent="0.25">
      <c r="A4547">
        <v>4546</v>
      </c>
      <c r="D4547">
        <v>133.179845</v>
      </c>
      <c r="E4547">
        <v>3.6781630000000001</v>
      </c>
    </row>
    <row r="4548" spans="1:9" x14ac:dyDescent="0.25">
      <c r="A4548">
        <v>4547</v>
      </c>
      <c r="D4548">
        <v>133.179845</v>
      </c>
      <c r="E4548">
        <v>3.6781630000000001</v>
      </c>
    </row>
    <row r="4549" spans="1:9" x14ac:dyDescent="0.25">
      <c r="A4549">
        <v>4548</v>
      </c>
      <c r="B4549">
        <v>149.71458899999999</v>
      </c>
      <c r="C4549">
        <v>7.2199489999999997</v>
      </c>
      <c r="D4549">
        <v>133.179845</v>
      </c>
      <c r="E4549">
        <v>3.6781630000000001</v>
      </c>
    </row>
    <row r="4550" spans="1:9" x14ac:dyDescent="0.25">
      <c r="A4550">
        <v>4549</v>
      </c>
      <c r="B4550">
        <v>149.71458899999999</v>
      </c>
      <c r="C4550">
        <v>7.2199489999999997</v>
      </c>
      <c r="D4550">
        <v>133.179845</v>
      </c>
      <c r="E4550">
        <v>3.6781630000000001</v>
      </c>
    </row>
    <row r="4551" spans="1:9" x14ac:dyDescent="0.25">
      <c r="A4551">
        <v>4550</v>
      </c>
      <c r="B4551">
        <v>149.71458899999999</v>
      </c>
      <c r="C4551">
        <v>7.2199489999999997</v>
      </c>
      <c r="D4551">
        <v>133.179845</v>
      </c>
      <c r="E4551">
        <v>3.6781630000000001</v>
      </c>
    </row>
    <row r="4552" spans="1:9" x14ac:dyDescent="0.25">
      <c r="A4552">
        <v>4551</v>
      </c>
      <c r="B4552">
        <v>149.71458899999999</v>
      </c>
      <c r="C4552">
        <v>7.2199489999999997</v>
      </c>
      <c r="D4552">
        <v>133.179845</v>
      </c>
      <c r="E4552">
        <v>3.6781630000000001</v>
      </c>
    </row>
    <row r="4553" spans="1:9" x14ac:dyDescent="0.25">
      <c r="A4553">
        <v>4552</v>
      </c>
      <c r="B4553">
        <v>149.71458899999999</v>
      </c>
      <c r="C4553">
        <v>7.2199489999999997</v>
      </c>
    </row>
    <row r="4554" spans="1:9" x14ac:dyDescent="0.25">
      <c r="A4554">
        <v>4553</v>
      </c>
      <c r="B4554">
        <v>149.71458899999999</v>
      </c>
      <c r="C4554">
        <v>7.2199489999999997</v>
      </c>
    </row>
    <row r="4555" spans="1:9" x14ac:dyDescent="0.25">
      <c r="A4555">
        <v>4554</v>
      </c>
      <c r="B4555">
        <v>149.71458899999999</v>
      </c>
      <c r="C4555">
        <v>7.2199489999999997</v>
      </c>
    </row>
    <row r="4556" spans="1:9" x14ac:dyDescent="0.25">
      <c r="A4556">
        <v>4555</v>
      </c>
    </row>
    <row r="4557" spans="1:9" x14ac:dyDescent="0.25">
      <c r="A4557">
        <v>4556</v>
      </c>
      <c r="F4557">
        <v>150.97448700000001</v>
      </c>
      <c r="G4557">
        <v>8.2056629999999995</v>
      </c>
      <c r="H4557">
        <v>149.79744599999998</v>
      </c>
      <c r="I4557">
        <v>4.9278570000000004</v>
      </c>
    </row>
    <row r="4558" spans="1:9" x14ac:dyDescent="0.25">
      <c r="A4558">
        <v>4557</v>
      </c>
      <c r="F4558">
        <v>150.97448700000001</v>
      </c>
      <c r="G4558">
        <v>8.2056629999999995</v>
      </c>
      <c r="H4558">
        <v>149.79744599999998</v>
      </c>
      <c r="I4558">
        <v>4.9278570000000004</v>
      </c>
    </row>
    <row r="4559" spans="1:9" x14ac:dyDescent="0.25">
      <c r="A4559">
        <v>4558</v>
      </c>
      <c r="F4559">
        <v>150.97448700000001</v>
      </c>
      <c r="G4559">
        <v>8.2056629999999995</v>
      </c>
      <c r="H4559">
        <v>149.79744599999998</v>
      </c>
      <c r="I4559">
        <v>4.9278570000000004</v>
      </c>
    </row>
    <row r="4560" spans="1:9" x14ac:dyDescent="0.25">
      <c r="A4560">
        <v>4559</v>
      </c>
      <c r="F4560">
        <v>150.97448700000001</v>
      </c>
      <c r="G4560">
        <v>8.2056629999999995</v>
      </c>
      <c r="H4560">
        <v>149.79744599999998</v>
      </c>
      <c r="I4560">
        <v>4.9278570000000004</v>
      </c>
    </row>
    <row r="4561" spans="1:9" x14ac:dyDescent="0.25">
      <c r="A4561">
        <v>4560</v>
      </c>
      <c r="F4561">
        <v>150.97448700000001</v>
      </c>
      <c r="G4561">
        <v>8.2056629999999995</v>
      </c>
      <c r="H4561">
        <v>149.79744599999998</v>
      </c>
      <c r="I4561">
        <v>4.9278570000000004</v>
      </c>
    </row>
    <row r="4562" spans="1:9" x14ac:dyDescent="0.25">
      <c r="A4562">
        <v>4561</v>
      </c>
      <c r="F4562">
        <v>150.97448700000001</v>
      </c>
      <c r="G4562">
        <v>8.2056629999999995</v>
      </c>
      <c r="H4562">
        <v>149.79744599999998</v>
      </c>
      <c r="I4562">
        <v>4.9278570000000004</v>
      </c>
    </row>
    <row r="4563" spans="1:9" x14ac:dyDescent="0.25">
      <c r="A4563">
        <v>4562</v>
      </c>
      <c r="F4563">
        <v>150.97448700000001</v>
      </c>
      <c r="G4563">
        <v>8.2056629999999995</v>
      </c>
      <c r="H4563">
        <v>149.79744599999998</v>
      </c>
      <c r="I4563">
        <v>4.9278570000000004</v>
      </c>
    </row>
    <row r="4564" spans="1:9" x14ac:dyDescent="0.25">
      <c r="A4564">
        <v>4563</v>
      </c>
      <c r="F4564">
        <v>150.97448700000001</v>
      </c>
      <c r="G4564">
        <v>8.2056629999999995</v>
      </c>
      <c r="H4564">
        <v>149.79744599999998</v>
      </c>
      <c r="I4564">
        <v>4.9278570000000004</v>
      </c>
    </row>
    <row r="4565" spans="1:9" x14ac:dyDescent="0.25">
      <c r="A4565">
        <v>4564</v>
      </c>
      <c r="F4565">
        <v>150.97448700000001</v>
      </c>
      <c r="G4565">
        <v>8.2056629999999995</v>
      </c>
    </row>
    <row r="4566" spans="1:9" x14ac:dyDescent="0.25">
      <c r="A4566">
        <v>4565</v>
      </c>
    </row>
    <row r="4567" spans="1:9" x14ac:dyDescent="0.25">
      <c r="A4567">
        <v>4566</v>
      </c>
      <c r="D4567">
        <v>166.212345</v>
      </c>
      <c r="E4567">
        <v>6.4232139999999998</v>
      </c>
    </row>
    <row r="4568" spans="1:9" x14ac:dyDescent="0.25">
      <c r="A4568">
        <v>4567</v>
      </c>
      <c r="D4568">
        <v>166.23581300000001</v>
      </c>
      <c r="E4568">
        <v>6.3014289999999997</v>
      </c>
    </row>
    <row r="4569" spans="1:9" x14ac:dyDescent="0.25">
      <c r="A4569">
        <v>4568</v>
      </c>
      <c r="D4569">
        <v>166.17316099999999</v>
      </c>
      <c r="E4569">
        <v>6.4332649999999996</v>
      </c>
    </row>
    <row r="4570" spans="1:9" x14ac:dyDescent="0.25">
      <c r="A4570">
        <v>4569</v>
      </c>
      <c r="D4570">
        <v>166.19759999999999</v>
      </c>
      <c r="E4570">
        <v>6.395969</v>
      </c>
    </row>
    <row r="4571" spans="1:9" x14ac:dyDescent="0.25">
      <c r="A4571">
        <v>4570</v>
      </c>
      <c r="D4571">
        <v>166.17724099999998</v>
      </c>
      <c r="E4571">
        <v>6.4103570000000003</v>
      </c>
    </row>
    <row r="4572" spans="1:9" x14ac:dyDescent="0.25">
      <c r="A4572">
        <v>4571</v>
      </c>
      <c r="D4572">
        <v>166.22647499999999</v>
      </c>
      <c r="E4572">
        <v>6.4596939999999998</v>
      </c>
    </row>
    <row r="4573" spans="1:9" x14ac:dyDescent="0.25">
      <c r="A4573">
        <v>4572</v>
      </c>
      <c r="B4573">
        <v>170.79821199999998</v>
      </c>
      <c r="C4573">
        <v>8.0812240000000006</v>
      </c>
      <c r="D4573">
        <v>166.275049</v>
      </c>
      <c r="E4573">
        <v>6.4361220000000001</v>
      </c>
    </row>
    <row r="4574" spans="1:9" x14ac:dyDescent="0.25">
      <c r="A4574">
        <v>4573</v>
      </c>
      <c r="B4574">
        <v>170.75815999999998</v>
      </c>
      <c r="C4574">
        <v>8.0583679999999998</v>
      </c>
      <c r="D4574">
        <v>166.34948800000001</v>
      </c>
      <c r="E4574">
        <v>6.4329080000000003</v>
      </c>
    </row>
    <row r="4575" spans="1:9" x14ac:dyDescent="0.25">
      <c r="A4575">
        <v>4574</v>
      </c>
      <c r="B4575">
        <v>170.75152800000001</v>
      </c>
      <c r="C4575">
        <v>8.0671940000000006</v>
      </c>
      <c r="D4575">
        <v>166.212345</v>
      </c>
      <c r="E4575">
        <v>6.4232139999999998</v>
      </c>
    </row>
    <row r="4576" spans="1:9" x14ac:dyDescent="0.25">
      <c r="A4576">
        <v>4575</v>
      </c>
      <c r="B4576">
        <v>170.76040499999999</v>
      </c>
      <c r="C4576">
        <v>8.0913269999999997</v>
      </c>
    </row>
    <row r="4577" spans="1:9" x14ac:dyDescent="0.25">
      <c r="A4577">
        <v>4576</v>
      </c>
      <c r="B4577">
        <v>170.80096599999999</v>
      </c>
      <c r="C4577">
        <v>8.0838260000000002</v>
      </c>
    </row>
    <row r="4578" spans="1:9" x14ac:dyDescent="0.25">
      <c r="A4578">
        <v>4577</v>
      </c>
      <c r="B4578">
        <v>170.673619</v>
      </c>
      <c r="C4578">
        <v>8.1704600000000003</v>
      </c>
    </row>
    <row r="4579" spans="1:9" x14ac:dyDescent="0.25">
      <c r="A4579">
        <v>4578</v>
      </c>
      <c r="B4579">
        <v>170.79821199999998</v>
      </c>
      <c r="C4579">
        <v>8.0812240000000006</v>
      </c>
    </row>
    <row r="4580" spans="1:9" x14ac:dyDescent="0.25">
      <c r="A4580">
        <v>4579</v>
      </c>
      <c r="F4580">
        <v>171.51831299999998</v>
      </c>
      <c r="G4580">
        <v>8.8936220000000006</v>
      </c>
    </row>
    <row r="4581" spans="1:9" x14ac:dyDescent="0.25">
      <c r="A4581">
        <v>4580</v>
      </c>
      <c r="F4581">
        <v>171.537497</v>
      </c>
      <c r="G4581">
        <v>8.8936220000000006</v>
      </c>
      <c r="H4581">
        <v>171.40249699999998</v>
      </c>
      <c r="I4581">
        <v>5.1179589999999999</v>
      </c>
    </row>
    <row r="4582" spans="1:9" x14ac:dyDescent="0.25">
      <c r="A4582">
        <v>4581</v>
      </c>
      <c r="F4582">
        <v>171.527344</v>
      </c>
      <c r="G4582">
        <v>8.909694</v>
      </c>
      <c r="H4582">
        <v>171.415863</v>
      </c>
      <c r="I4582">
        <v>5.0774999999999997</v>
      </c>
    </row>
    <row r="4583" spans="1:9" x14ac:dyDescent="0.25">
      <c r="A4583">
        <v>4582</v>
      </c>
      <c r="F4583">
        <v>171.552447</v>
      </c>
      <c r="G4583">
        <v>8.8991330000000008</v>
      </c>
      <c r="H4583">
        <v>171.38152700000001</v>
      </c>
      <c r="I4583">
        <v>5.0785200000000001</v>
      </c>
    </row>
    <row r="4584" spans="1:9" x14ac:dyDescent="0.25">
      <c r="A4584">
        <v>4583</v>
      </c>
      <c r="F4584">
        <v>171.54764999999998</v>
      </c>
      <c r="G4584">
        <v>8.9204080000000001</v>
      </c>
      <c r="H4584">
        <v>171.390558</v>
      </c>
      <c r="I4584">
        <v>5.0550509999999997</v>
      </c>
    </row>
    <row r="4585" spans="1:9" x14ac:dyDescent="0.25">
      <c r="A4585">
        <v>4584</v>
      </c>
      <c r="F4585">
        <v>171.51764900000001</v>
      </c>
      <c r="G4585">
        <v>8.9130610000000008</v>
      </c>
      <c r="H4585">
        <v>171.35504699999998</v>
      </c>
      <c r="I4585">
        <v>5.0655099999999997</v>
      </c>
    </row>
    <row r="4586" spans="1:9" x14ac:dyDescent="0.25">
      <c r="A4586">
        <v>4585</v>
      </c>
      <c r="F4586">
        <v>171.48540499999999</v>
      </c>
      <c r="G4586">
        <v>9.0361220000000007</v>
      </c>
      <c r="H4586">
        <v>171.39647500000001</v>
      </c>
      <c r="I4586">
        <v>5.0251020000000004</v>
      </c>
    </row>
    <row r="4587" spans="1:9" x14ac:dyDescent="0.25">
      <c r="A4587">
        <v>4586</v>
      </c>
      <c r="F4587">
        <v>171.537497</v>
      </c>
      <c r="G4587">
        <v>8.8936220000000006</v>
      </c>
      <c r="H4587">
        <v>171.40249699999998</v>
      </c>
      <c r="I4587">
        <v>5.1179589999999999</v>
      </c>
    </row>
    <row r="4588" spans="1:9" x14ac:dyDescent="0.25">
      <c r="A4588">
        <v>4587</v>
      </c>
    </row>
    <row r="4589" spans="1:9" x14ac:dyDescent="0.25">
      <c r="A4589">
        <v>4588</v>
      </c>
    </row>
    <row r="4590" spans="1:9" x14ac:dyDescent="0.25">
      <c r="A4590">
        <v>4589</v>
      </c>
      <c r="D4590">
        <v>192.13060999999999</v>
      </c>
      <c r="E4590">
        <v>5.3220409999999996</v>
      </c>
    </row>
    <row r="4591" spans="1:9" x14ac:dyDescent="0.25">
      <c r="A4591">
        <v>4590</v>
      </c>
      <c r="D4591">
        <v>192.13060999999999</v>
      </c>
      <c r="E4591">
        <v>5.3220409999999996</v>
      </c>
    </row>
    <row r="4592" spans="1:9" x14ac:dyDescent="0.25">
      <c r="A4592">
        <v>4591</v>
      </c>
      <c r="D4592">
        <v>192.13060999999999</v>
      </c>
      <c r="E4592">
        <v>5.3220409999999996</v>
      </c>
    </row>
    <row r="4593" spans="1:9" x14ac:dyDescent="0.25">
      <c r="A4593">
        <v>4592</v>
      </c>
      <c r="D4593">
        <v>192.13581299999998</v>
      </c>
      <c r="E4593">
        <v>5.2893879999999998</v>
      </c>
    </row>
    <row r="4594" spans="1:9" x14ac:dyDescent="0.25">
      <c r="A4594">
        <v>4593</v>
      </c>
      <c r="D4594">
        <v>192.14198499999998</v>
      </c>
      <c r="E4594">
        <v>5.3043370000000003</v>
      </c>
    </row>
    <row r="4595" spans="1:9" x14ac:dyDescent="0.25">
      <c r="A4595">
        <v>4594</v>
      </c>
      <c r="B4595">
        <v>197.613058</v>
      </c>
      <c r="C4595">
        <v>7.0029589999999997</v>
      </c>
      <c r="D4595">
        <v>192.14402999999999</v>
      </c>
      <c r="E4595">
        <v>5.3289280000000003</v>
      </c>
    </row>
    <row r="4596" spans="1:9" x14ac:dyDescent="0.25">
      <c r="A4596">
        <v>4595</v>
      </c>
      <c r="B4596">
        <v>197.65907899999999</v>
      </c>
      <c r="C4596">
        <v>6.9708170000000003</v>
      </c>
      <c r="D4596">
        <v>192.22765199999998</v>
      </c>
      <c r="E4596">
        <v>5.2999489999999998</v>
      </c>
    </row>
    <row r="4597" spans="1:9" x14ac:dyDescent="0.25">
      <c r="A4597">
        <v>4596</v>
      </c>
      <c r="B4597">
        <v>197.63382200000001</v>
      </c>
      <c r="C4597">
        <v>6.9763770000000003</v>
      </c>
      <c r="D4597">
        <v>192.13060999999999</v>
      </c>
      <c r="E4597">
        <v>5.3220409999999996</v>
      </c>
    </row>
    <row r="4598" spans="1:9" x14ac:dyDescent="0.25">
      <c r="A4598">
        <v>4597</v>
      </c>
      <c r="B4598">
        <v>197.63555700000001</v>
      </c>
      <c r="C4598">
        <v>6.9497960000000001</v>
      </c>
      <c r="D4598">
        <v>192.13060999999999</v>
      </c>
      <c r="E4598">
        <v>5.3220409999999996</v>
      </c>
    </row>
    <row r="4599" spans="1:9" x14ac:dyDescent="0.25">
      <c r="A4599">
        <v>4598</v>
      </c>
      <c r="B4599">
        <v>197.660303</v>
      </c>
      <c r="C4599">
        <v>6.9604080000000002</v>
      </c>
    </row>
    <row r="4600" spans="1:9" x14ac:dyDescent="0.25">
      <c r="A4600">
        <v>4599</v>
      </c>
      <c r="B4600">
        <v>197.661169</v>
      </c>
      <c r="C4600">
        <v>7.0173459999999999</v>
      </c>
    </row>
    <row r="4601" spans="1:9" x14ac:dyDescent="0.25">
      <c r="A4601">
        <v>4600</v>
      </c>
      <c r="B4601">
        <v>197.613058</v>
      </c>
      <c r="C4601">
        <v>7.0029589999999997</v>
      </c>
    </row>
    <row r="4602" spans="1:9" x14ac:dyDescent="0.25">
      <c r="A4602">
        <v>4601</v>
      </c>
      <c r="F4602">
        <v>199.044028</v>
      </c>
      <c r="G4602">
        <v>7.9578069999999999</v>
      </c>
      <c r="H4602">
        <v>198.45999699999999</v>
      </c>
      <c r="I4602">
        <v>3.9668369999999999</v>
      </c>
    </row>
    <row r="4603" spans="1:9" x14ac:dyDescent="0.25">
      <c r="A4603">
        <v>4602</v>
      </c>
      <c r="F4603">
        <v>199.01959099999999</v>
      </c>
      <c r="G4603">
        <v>7.9678570000000004</v>
      </c>
      <c r="H4603">
        <v>198.4452</v>
      </c>
      <c r="I4603">
        <v>4.0605609999999999</v>
      </c>
    </row>
    <row r="4604" spans="1:9" x14ac:dyDescent="0.25">
      <c r="A4604">
        <v>4603</v>
      </c>
      <c r="F4604">
        <v>199.08203699999999</v>
      </c>
      <c r="G4604">
        <v>7.948061</v>
      </c>
      <c r="H4604">
        <v>198.453722</v>
      </c>
      <c r="I4604">
        <v>4.0324999999999998</v>
      </c>
    </row>
    <row r="4605" spans="1:9" x14ac:dyDescent="0.25">
      <c r="A4605">
        <v>4604</v>
      </c>
      <c r="F4605">
        <v>199.063467</v>
      </c>
      <c r="G4605">
        <v>7.9364290000000004</v>
      </c>
      <c r="H4605">
        <v>198.46688699999999</v>
      </c>
      <c r="I4605">
        <v>4.0323979999999997</v>
      </c>
    </row>
    <row r="4606" spans="1:9" x14ac:dyDescent="0.25">
      <c r="A4606">
        <v>4605</v>
      </c>
      <c r="F4606">
        <v>199.04463799999999</v>
      </c>
      <c r="G4606">
        <v>7.9527539999999997</v>
      </c>
      <c r="H4606">
        <v>198.460047</v>
      </c>
      <c r="I4606">
        <v>4.031174</v>
      </c>
    </row>
    <row r="4607" spans="1:9" x14ac:dyDescent="0.25">
      <c r="A4607">
        <v>4606</v>
      </c>
      <c r="F4607">
        <v>199.069693</v>
      </c>
      <c r="G4607">
        <v>7.9822439999999997</v>
      </c>
      <c r="H4607">
        <v>198.50964199999999</v>
      </c>
      <c r="I4607">
        <v>3.951225</v>
      </c>
    </row>
    <row r="4608" spans="1:9" x14ac:dyDescent="0.25">
      <c r="A4608">
        <v>4607</v>
      </c>
      <c r="F4608">
        <v>199.08780099999998</v>
      </c>
      <c r="G4608">
        <v>7.9850510000000003</v>
      </c>
      <c r="H4608">
        <v>198.50790599999999</v>
      </c>
      <c r="I4608">
        <v>3.9640309999999999</v>
      </c>
    </row>
    <row r="4609" spans="1:9" x14ac:dyDescent="0.25">
      <c r="A4609">
        <v>4608</v>
      </c>
      <c r="F4609">
        <v>199.044028</v>
      </c>
      <c r="G4609">
        <v>7.9578069999999999</v>
      </c>
      <c r="H4609">
        <v>198.45999699999999</v>
      </c>
      <c r="I4609">
        <v>3.9668369999999999</v>
      </c>
    </row>
    <row r="4610" spans="1:9" x14ac:dyDescent="0.25">
      <c r="A4610">
        <v>4609</v>
      </c>
      <c r="F4610">
        <v>199.044028</v>
      </c>
      <c r="G4610">
        <v>7.9578069999999999</v>
      </c>
    </row>
    <row r="4611" spans="1:9" x14ac:dyDescent="0.25">
      <c r="A4611">
        <v>4610</v>
      </c>
    </row>
    <row r="4612" spans="1:9" x14ac:dyDescent="0.25">
      <c r="A4612">
        <v>4611</v>
      </c>
      <c r="D4612">
        <v>216.30843400000001</v>
      </c>
      <c r="E4612">
        <v>4.5939389999999998</v>
      </c>
    </row>
    <row r="4613" spans="1:9" x14ac:dyDescent="0.25">
      <c r="A4613">
        <v>4612</v>
      </c>
      <c r="D4613">
        <v>216.309293</v>
      </c>
      <c r="E4613">
        <v>4.560505</v>
      </c>
    </row>
    <row r="4614" spans="1:9" x14ac:dyDescent="0.25">
      <c r="A4614">
        <v>4613</v>
      </c>
      <c r="D4614">
        <v>216.34237400000001</v>
      </c>
      <c r="E4614">
        <v>4.5996969999999999</v>
      </c>
    </row>
    <row r="4615" spans="1:9" x14ac:dyDescent="0.25">
      <c r="A4615">
        <v>4614</v>
      </c>
      <c r="B4615">
        <v>221.00515100000001</v>
      </c>
      <c r="C4615">
        <v>6.453182</v>
      </c>
      <c r="D4615">
        <v>216.31090900000001</v>
      </c>
      <c r="E4615">
        <v>4.5954540000000001</v>
      </c>
    </row>
    <row r="4616" spans="1:9" x14ac:dyDescent="0.25">
      <c r="A4616">
        <v>4615</v>
      </c>
      <c r="B4616">
        <v>221.132272</v>
      </c>
      <c r="C4616">
        <v>6.3423740000000004</v>
      </c>
      <c r="D4616">
        <v>216.33106100000001</v>
      </c>
      <c r="E4616">
        <v>4.6051010000000003</v>
      </c>
    </row>
    <row r="4617" spans="1:9" x14ac:dyDescent="0.25">
      <c r="A4617">
        <v>4616</v>
      </c>
      <c r="B4617">
        <v>221.05686800000001</v>
      </c>
      <c r="C4617">
        <v>6.0996969999999999</v>
      </c>
      <c r="D4617">
        <v>216.34414100000001</v>
      </c>
      <c r="E4617">
        <v>4.5430809999999999</v>
      </c>
    </row>
    <row r="4618" spans="1:9" x14ac:dyDescent="0.25">
      <c r="A4618">
        <v>4617</v>
      </c>
      <c r="B4618">
        <v>221.03833299999999</v>
      </c>
      <c r="C4618">
        <v>6.0914140000000003</v>
      </c>
      <c r="D4618">
        <v>216.35510099999999</v>
      </c>
      <c r="E4618">
        <v>4.5239900000000004</v>
      </c>
    </row>
    <row r="4619" spans="1:9" x14ac:dyDescent="0.25">
      <c r="A4619">
        <v>4618</v>
      </c>
      <c r="B4619">
        <v>221.027424</v>
      </c>
      <c r="C4619">
        <v>6.1088889999999996</v>
      </c>
      <c r="D4619">
        <v>216.30843400000001</v>
      </c>
      <c r="E4619">
        <v>4.5939389999999998</v>
      </c>
    </row>
    <row r="4620" spans="1:9" x14ac:dyDescent="0.25">
      <c r="A4620">
        <v>4619</v>
      </c>
      <c r="B4620">
        <v>221.05894000000001</v>
      </c>
      <c r="C4620">
        <v>6.1191409999999999</v>
      </c>
    </row>
    <row r="4621" spans="1:9" x14ac:dyDescent="0.25">
      <c r="A4621">
        <v>4620</v>
      </c>
      <c r="B4621">
        <v>221.04292899999999</v>
      </c>
      <c r="C4621">
        <v>6.0849489999999999</v>
      </c>
    </row>
    <row r="4622" spans="1:9" x14ac:dyDescent="0.25">
      <c r="A4622">
        <v>4621</v>
      </c>
      <c r="B4622">
        <v>221.03595999999999</v>
      </c>
      <c r="C4622">
        <v>6.067374</v>
      </c>
    </row>
    <row r="4623" spans="1:9" x14ac:dyDescent="0.25">
      <c r="A4623">
        <v>4622</v>
      </c>
      <c r="B4623">
        <v>221.05686800000001</v>
      </c>
      <c r="C4623">
        <v>6.0996969999999999</v>
      </c>
    </row>
    <row r="4624" spans="1:9" x14ac:dyDescent="0.25">
      <c r="A4624">
        <v>4623</v>
      </c>
      <c r="B4624">
        <v>221.05686800000001</v>
      </c>
      <c r="C4624">
        <v>6.0996969999999999</v>
      </c>
      <c r="H4624">
        <v>221.28848400000001</v>
      </c>
      <c r="I4624">
        <v>3.6115149999999998</v>
      </c>
    </row>
    <row r="4625" spans="1:9" x14ac:dyDescent="0.25">
      <c r="A4625">
        <v>4624</v>
      </c>
      <c r="F4625">
        <v>222.583585</v>
      </c>
      <c r="G4625">
        <v>7.442323</v>
      </c>
      <c r="H4625">
        <v>221.28848400000001</v>
      </c>
      <c r="I4625">
        <v>3.6115149999999998</v>
      </c>
    </row>
    <row r="4626" spans="1:9" x14ac:dyDescent="0.25">
      <c r="A4626">
        <v>4625</v>
      </c>
      <c r="F4626">
        <v>222.62767600000001</v>
      </c>
      <c r="G4626">
        <v>7.455101</v>
      </c>
      <c r="H4626">
        <v>221.287071</v>
      </c>
      <c r="I4626">
        <v>3.555606</v>
      </c>
    </row>
    <row r="4627" spans="1:9" x14ac:dyDescent="0.25">
      <c r="A4627">
        <v>4626</v>
      </c>
      <c r="F4627">
        <v>222.62090799999999</v>
      </c>
      <c r="G4627">
        <v>7.4709089999999998</v>
      </c>
      <c r="H4627">
        <v>221.252827</v>
      </c>
      <c r="I4627">
        <v>3.567828</v>
      </c>
    </row>
    <row r="4628" spans="1:9" x14ac:dyDescent="0.25">
      <c r="A4628">
        <v>4627</v>
      </c>
      <c r="F4628">
        <v>222.61863600000001</v>
      </c>
      <c r="G4628">
        <v>7.4769699999999997</v>
      </c>
      <c r="H4628">
        <v>221.11474699999999</v>
      </c>
      <c r="I4628">
        <v>3.6875249999999999</v>
      </c>
    </row>
    <row r="4629" spans="1:9" x14ac:dyDescent="0.25">
      <c r="A4629">
        <v>4628</v>
      </c>
      <c r="F4629">
        <v>222.63742400000001</v>
      </c>
      <c r="G4629">
        <v>7.4691919999999996</v>
      </c>
      <c r="H4629">
        <v>221.14414099999999</v>
      </c>
      <c r="I4629">
        <v>3.6627779999999999</v>
      </c>
    </row>
    <row r="4630" spans="1:9" x14ac:dyDescent="0.25">
      <c r="A4630">
        <v>4629</v>
      </c>
      <c r="F4630">
        <v>222.62191799999999</v>
      </c>
      <c r="G4630">
        <v>7.5353529999999997</v>
      </c>
      <c r="H4630">
        <v>221.26116200000001</v>
      </c>
      <c r="I4630">
        <v>3.5728279999999999</v>
      </c>
    </row>
    <row r="4631" spans="1:9" x14ac:dyDescent="0.25">
      <c r="A4631">
        <v>4630</v>
      </c>
      <c r="F4631">
        <v>222.57328200000001</v>
      </c>
      <c r="G4631">
        <v>7.5296459999999996</v>
      </c>
      <c r="H4631">
        <v>221.28848400000001</v>
      </c>
      <c r="I4631">
        <v>3.6115149999999998</v>
      </c>
    </row>
    <row r="4632" spans="1:9" x14ac:dyDescent="0.25">
      <c r="A4632">
        <v>4631</v>
      </c>
      <c r="F4632">
        <v>222.611009</v>
      </c>
      <c r="G4632">
        <v>7.4906050000000004</v>
      </c>
      <c r="H4632">
        <v>221.28848400000001</v>
      </c>
      <c r="I4632">
        <v>3.6115149999999998</v>
      </c>
    </row>
    <row r="4633" spans="1:9" x14ac:dyDescent="0.25">
      <c r="A4633">
        <v>4632</v>
      </c>
      <c r="D4633">
        <v>238.38944499999999</v>
      </c>
      <c r="E4633">
        <v>4.4424239999999999</v>
      </c>
      <c r="F4633">
        <v>222.583585</v>
      </c>
      <c r="G4633">
        <v>7.442323</v>
      </c>
    </row>
    <row r="4634" spans="1:9" x14ac:dyDescent="0.25">
      <c r="A4634">
        <v>4633</v>
      </c>
      <c r="D4634">
        <v>238.36843400000001</v>
      </c>
      <c r="E4634">
        <v>4.3673729999999997</v>
      </c>
    </row>
    <row r="4635" spans="1:9" x14ac:dyDescent="0.25">
      <c r="A4635">
        <v>4634</v>
      </c>
      <c r="D4635">
        <v>238.36540300000001</v>
      </c>
      <c r="E4635">
        <v>4.41</v>
      </c>
    </row>
    <row r="4636" spans="1:9" x14ac:dyDescent="0.25">
      <c r="A4636">
        <v>4635</v>
      </c>
      <c r="D4636">
        <v>238.380706</v>
      </c>
      <c r="E4636">
        <v>4.4331310000000004</v>
      </c>
    </row>
    <row r="4637" spans="1:9" x14ac:dyDescent="0.25">
      <c r="A4637">
        <v>4636</v>
      </c>
      <c r="D4637">
        <v>238.368788</v>
      </c>
      <c r="E4637">
        <v>4.4301510000000004</v>
      </c>
    </row>
    <row r="4638" spans="1:9" x14ac:dyDescent="0.25">
      <c r="A4638">
        <v>4637</v>
      </c>
      <c r="B4638">
        <v>244.873332</v>
      </c>
      <c r="C4638">
        <v>6.2692420000000002</v>
      </c>
      <c r="D4638">
        <v>238.39560599999999</v>
      </c>
      <c r="E4638">
        <v>4.4343430000000001</v>
      </c>
    </row>
    <row r="4639" spans="1:9" x14ac:dyDescent="0.25">
      <c r="A4639">
        <v>4638</v>
      </c>
      <c r="B4639">
        <v>244.929644</v>
      </c>
      <c r="C4639">
        <v>6.1130300000000002</v>
      </c>
      <c r="D4639">
        <v>238.40711999999999</v>
      </c>
      <c r="E4639">
        <v>4.4075249999999997</v>
      </c>
    </row>
    <row r="4640" spans="1:9" x14ac:dyDescent="0.25">
      <c r="A4640">
        <v>4639</v>
      </c>
      <c r="B4640">
        <v>244.96727199999998</v>
      </c>
      <c r="C4640">
        <v>6.0948479999999998</v>
      </c>
      <c r="D4640">
        <v>238.43898799999999</v>
      </c>
      <c r="E4640">
        <v>4.3777780000000002</v>
      </c>
    </row>
    <row r="4641" spans="1:9" x14ac:dyDescent="0.25">
      <c r="A4641">
        <v>4640</v>
      </c>
      <c r="B4641">
        <v>244.95646199999999</v>
      </c>
      <c r="C4641">
        <v>6.1046459999999998</v>
      </c>
      <c r="D4641">
        <v>238.38944499999999</v>
      </c>
      <c r="E4641">
        <v>4.4424239999999999</v>
      </c>
    </row>
    <row r="4642" spans="1:9" x14ac:dyDescent="0.25">
      <c r="A4642">
        <v>4641</v>
      </c>
      <c r="B4642">
        <v>244.94752399999999</v>
      </c>
      <c r="C4642">
        <v>6.0984850000000002</v>
      </c>
    </row>
    <row r="4643" spans="1:9" x14ac:dyDescent="0.25">
      <c r="A4643">
        <v>4642</v>
      </c>
      <c r="B4643">
        <v>244.92626100000001</v>
      </c>
      <c r="C4643">
        <v>6.0906560000000001</v>
      </c>
    </row>
    <row r="4644" spans="1:9" x14ac:dyDescent="0.25">
      <c r="A4644">
        <v>4643</v>
      </c>
      <c r="B4644">
        <v>244.94585699999999</v>
      </c>
      <c r="C4644">
        <v>6.0905560000000003</v>
      </c>
    </row>
    <row r="4645" spans="1:9" x14ac:dyDescent="0.25">
      <c r="A4645">
        <v>4644</v>
      </c>
      <c r="B4645">
        <v>245.02030099999999</v>
      </c>
      <c r="C4645">
        <v>6.0921209999999997</v>
      </c>
    </row>
    <row r="4646" spans="1:9" x14ac:dyDescent="0.25">
      <c r="A4646">
        <v>4645</v>
      </c>
      <c r="B4646">
        <v>245.046817</v>
      </c>
      <c r="C4646">
        <v>6.0473730000000003</v>
      </c>
    </row>
    <row r="4647" spans="1:9" x14ac:dyDescent="0.25">
      <c r="A4647">
        <v>4646</v>
      </c>
      <c r="B4647">
        <v>244.929644</v>
      </c>
      <c r="C4647">
        <v>6.1130300000000002</v>
      </c>
    </row>
    <row r="4648" spans="1:9" x14ac:dyDescent="0.25">
      <c r="A4648">
        <v>4647</v>
      </c>
      <c r="H4648">
        <v>246.28494899999998</v>
      </c>
      <c r="I4648">
        <v>3.1569699999999998</v>
      </c>
    </row>
    <row r="4649" spans="1:9" x14ac:dyDescent="0.25">
      <c r="A4649">
        <v>4648</v>
      </c>
      <c r="H4649">
        <v>246.31918999999999</v>
      </c>
      <c r="I4649">
        <v>3.106061</v>
      </c>
    </row>
    <row r="4650" spans="1:9" x14ac:dyDescent="0.25">
      <c r="A4650">
        <v>4649</v>
      </c>
      <c r="F4650">
        <v>248.36207100000001</v>
      </c>
      <c r="G4650">
        <v>7.0582320000000003</v>
      </c>
      <c r="H4650">
        <v>246.290705</v>
      </c>
      <c r="I4650">
        <v>3.1466669999999999</v>
      </c>
    </row>
    <row r="4651" spans="1:9" x14ac:dyDescent="0.25">
      <c r="A4651">
        <v>4650</v>
      </c>
      <c r="F4651">
        <v>248.44792799999999</v>
      </c>
      <c r="G4651">
        <v>7.0886870000000002</v>
      </c>
      <c r="H4651">
        <v>246.282321</v>
      </c>
      <c r="I4651">
        <v>3.14</v>
      </c>
    </row>
    <row r="4652" spans="1:9" x14ac:dyDescent="0.25">
      <c r="A4652">
        <v>4651</v>
      </c>
      <c r="F4652">
        <v>248.460353</v>
      </c>
      <c r="G4652">
        <v>7.105556</v>
      </c>
      <c r="H4652">
        <v>246.30822999999998</v>
      </c>
      <c r="I4652">
        <v>3.1303030000000001</v>
      </c>
    </row>
    <row r="4653" spans="1:9" x14ac:dyDescent="0.25">
      <c r="A4653">
        <v>4652</v>
      </c>
      <c r="F4653">
        <v>248.462321</v>
      </c>
      <c r="G4653">
        <v>7.1246460000000003</v>
      </c>
      <c r="H4653">
        <v>246.31989899999999</v>
      </c>
      <c r="I4653">
        <v>3.1757580000000001</v>
      </c>
    </row>
    <row r="4654" spans="1:9" x14ac:dyDescent="0.25">
      <c r="A4654">
        <v>4653</v>
      </c>
      <c r="D4654">
        <v>261.710555</v>
      </c>
      <c r="E4654">
        <v>4.4490400000000001</v>
      </c>
      <c r="F4654">
        <v>248.44004699999999</v>
      </c>
      <c r="G4654">
        <v>7.1291919999999998</v>
      </c>
      <c r="H4654">
        <v>246.25029999999998</v>
      </c>
      <c r="I4654">
        <v>3.1645449999999999</v>
      </c>
    </row>
    <row r="4655" spans="1:9" x14ac:dyDescent="0.25">
      <c r="A4655">
        <v>4654</v>
      </c>
      <c r="D4655">
        <v>261.70979599999998</v>
      </c>
      <c r="E4655">
        <v>4.4532829999999999</v>
      </c>
      <c r="F4655">
        <v>248.47722099999999</v>
      </c>
      <c r="G4655">
        <v>7.1375250000000001</v>
      </c>
      <c r="H4655">
        <v>246.22005000000001</v>
      </c>
      <c r="I4655">
        <v>3.14798</v>
      </c>
    </row>
    <row r="4656" spans="1:9" x14ac:dyDescent="0.25">
      <c r="A4656">
        <v>4655</v>
      </c>
      <c r="D4656">
        <v>261.71348399999999</v>
      </c>
      <c r="E4656">
        <v>4.4222720000000004</v>
      </c>
      <c r="F4656">
        <v>248.47393700000001</v>
      </c>
      <c r="G4656">
        <v>7.1168170000000002</v>
      </c>
      <c r="H4656">
        <v>246.28494899999998</v>
      </c>
      <c r="I4656">
        <v>3.1569699999999998</v>
      </c>
    </row>
    <row r="4657" spans="1:9" x14ac:dyDescent="0.25">
      <c r="A4657">
        <v>4656</v>
      </c>
      <c r="D4657">
        <v>261.72297500000002</v>
      </c>
      <c r="E4657">
        <v>4.37798</v>
      </c>
      <c r="F4657">
        <v>248.45605699999999</v>
      </c>
      <c r="G4657">
        <v>7.1191409999999999</v>
      </c>
      <c r="H4657">
        <v>246.28494899999998</v>
      </c>
      <c r="I4657">
        <v>3.1569699999999998</v>
      </c>
    </row>
    <row r="4658" spans="1:9" x14ac:dyDescent="0.25">
      <c r="A4658">
        <v>4657</v>
      </c>
      <c r="D4658">
        <v>261.782374</v>
      </c>
      <c r="E4658">
        <v>4.4244950000000003</v>
      </c>
      <c r="F4658">
        <v>248.43343199999998</v>
      </c>
      <c r="G4658">
        <v>7.1677780000000002</v>
      </c>
    </row>
    <row r="4659" spans="1:9" x14ac:dyDescent="0.25">
      <c r="A4659">
        <v>4658</v>
      </c>
      <c r="D4659">
        <v>261.76439199999999</v>
      </c>
      <c r="E4659">
        <v>4.4123229999999998</v>
      </c>
      <c r="F4659">
        <v>248.36207100000001</v>
      </c>
      <c r="G4659">
        <v>7.0582320000000003</v>
      </c>
    </row>
    <row r="4660" spans="1:9" x14ac:dyDescent="0.25">
      <c r="A4660">
        <v>4659</v>
      </c>
      <c r="D4660">
        <v>261.77277600000002</v>
      </c>
      <c r="E4660">
        <v>4.3801009999999998</v>
      </c>
      <c r="F4660">
        <v>248.36207100000001</v>
      </c>
      <c r="G4660">
        <v>7.0582320000000003</v>
      </c>
    </row>
    <row r="4661" spans="1:9" x14ac:dyDescent="0.25">
      <c r="A4661">
        <v>4660</v>
      </c>
      <c r="D4661">
        <v>261.74540200000001</v>
      </c>
      <c r="E4661">
        <v>4.3901009999999996</v>
      </c>
    </row>
    <row r="4662" spans="1:9" x14ac:dyDescent="0.25">
      <c r="A4662">
        <v>4661</v>
      </c>
      <c r="D4662">
        <v>261.79620999999997</v>
      </c>
      <c r="E4662">
        <v>4.3843430000000003</v>
      </c>
    </row>
    <row r="4663" spans="1:9" x14ac:dyDescent="0.25">
      <c r="A4663">
        <v>4662</v>
      </c>
      <c r="D4663">
        <v>261.79514999999998</v>
      </c>
      <c r="E4663">
        <v>4.37995</v>
      </c>
    </row>
    <row r="4664" spans="1:9" x14ac:dyDescent="0.25">
      <c r="A4664">
        <v>4663</v>
      </c>
      <c r="B4664">
        <v>268.43575199999998</v>
      </c>
      <c r="C4664">
        <v>5.5829800000000001</v>
      </c>
      <c r="D4664">
        <v>261.87873300000001</v>
      </c>
      <c r="E4664">
        <v>4.3795960000000003</v>
      </c>
    </row>
    <row r="4665" spans="1:9" x14ac:dyDescent="0.25">
      <c r="A4665">
        <v>4664</v>
      </c>
      <c r="B4665">
        <v>268.42206399999998</v>
      </c>
      <c r="C4665">
        <v>5.5883839999999996</v>
      </c>
      <c r="D4665">
        <v>261.710555</v>
      </c>
      <c r="E4665">
        <v>4.4490400000000001</v>
      </c>
    </row>
    <row r="4666" spans="1:9" x14ac:dyDescent="0.25">
      <c r="A4666">
        <v>4665</v>
      </c>
      <c r="B4666">
        <v>268.42989599999999</v>
      </c>
      <c r="C4666">
        <v>5.5574240000000001</v>
      </c>
    </row>
    <row r="4667" spans="1:9" x14ac:dyDescent="0.25">
      <c r="A4667">
        <v>4666</v>
      </c>
      <c r="B4667">
        <v>268.39353399999999</v>
      </c>
      <c r="C4667">
        <v>5.57409</v>
      </c>
    </row>
    <row r="4668" spans="1:9" x14ac:dyDescent="0.25">
      <c r="A4668">
        <v>4667</v>
      </c>
      <c r="B4668">
        <v>268.33918599999998</v>
      </c>
      <c r="C4668">
        <v>5.5895960000000002</v>
      </c>
    </row>
    <row r="4669" spans="1:9" x14ac:dyDescent="0.25">
      <c r="A4669">
        <v>4668</v>
      </c>
      <c r="B4669">
        <v>268.36206700000002</v>
      </c>
      <c r="C4669">
        <v>5.6077779999999997</v>
      </c>
    </row>
    <row r="4670" spans="1:9" x14ac:dyDescent="0.25">
      <c r="A4670">
        <v>4669</v>
      </c>
      <c r="B4670">
        <v>268.402873</v>
      </c>
      <c r="C4670">
        <v>5.6033330000000001</v>
      </c>
      <c r="H4670">
        <v>265.15484900000001</v>
      </c>
      <c r="I4670">
        <v>2.671869</v>
      </c>
    </row>
    <row r="4671" spans="1:9" x14ac:dyDescent="0.25">
      <c r="A4671">
        <v>4670</v>
      </c>
      <c r="B4671">
        <v>268.51756899999998</v>
      </c>
      <c r="C4671">
        <v>5.6116669999999997</v>
      </c>
      <c r="H4671">
        <v>265.15484900000001</v>
      </c>
      <c r="I4671">
        <v>2.671869</v>
      </c>
    </row>
    <row r="4672" spans="1:9" x14ac:dyDescent="0.25">
      <c r="A4672">
        <v>4671</v>
      </c>
      <c r="B4672">
        <v>268.48555599999997</v>
      </c>
      <c r="C4672">
        <v>5.6227770000000001</v>
      </c>
      <c r="H4672">
        <v>265.15484900000001</v>
      </c>
      <c r="I4672">
        <v>2.671869</v>
      </c>
    </row>
    <row r="4673" spans="1:11" x14ac:dyDescent="0.25">
      <c r="A4673">
        <v>4672</v>
      </c>
      <c r="B4673">
        <v>268.43575199999998</v>
      </c>
      <c r="C4673">
        <v>5.5829800000000001</v>
      </c>
      <c r="H4673">
        <v>265.15484900000001</v>
      </c>
      <c r="I4673">
        <v>2.671869</v>
      </c>
    </row>
    <row r="4674" spans="1:11" x14ac:dyDescent="0.25">
      <c r="A4674">
        <v>4673</v>
      </c>
      <c r="B4674">
        <v>268.43575199999998</v>
      </c>
      <c r="C4674">
        <v>5.5829800000000001</v>
      </c>
      <c r="H4674">
        <v>265.15484900000001</v>
      </c>
      <c r="I4674">
        <v>2.671869</v>
      </c>
    </row>
    <row r="4675" spans="1:11" x14ac:dyDescent="0.25">
      <c r="A4675">
        <v>4674</v>
      </c>
      <c r="B4675">
        <v>268.43575199999998</v>
      </c>
      <c r="C4675">
        <v>5.5829800000000001</v>
      </c>
      <c r="F4675">
        <v>268.73813100000001</v>
      </c>
      <c r="G4675">
        <v>6.2701010000000004</v>
      </c>
      <c r="H4675">
        <v>265.15484900000001</v>
      </c>
      <c r="I4675">
        <v>2.671869</v>
      </c>
    </row>
    <row r="4676" spans="1:11" x14ac:dyDescent="0.25">
      <c r="A4676">
        <v>4675</v>
      </c>
      <c r="F4676">
        <v>268.73813100000001</v>
      </c>
      <c r="G4676">
        <v>6.2701010000000004</v>
      </c>
      <c r="H4676">
        <v>265.15484900000001</v>
      </c>
      <c r="I4676">
        <v>2.671869</v>
      </c>
    </row>
    <row r="4677" spans="1:11" x14ac:dyDescent="0.25">
      <c r="A4677">
        <v>4676</v>
      </c>
      <c r="F4677">
        <v>268.73813100000001</v>
      </c>
      <c r="G4677">
        <v>6.2701010000000004</v>
      </c>
      <c r="H4677">
        <v>265.15484900000001</v>
      </c>
      <c r="I4677">
        <v>2.671869</v>
      </c>
      <c r="J4677">
        <v>235.57615899999999</v>
      </c>
      <c r="K4677">
        <v>13.115</v>
      </c>
    </row>
    <row r="4678" spans="1:11" x14ac:dyDescent="0.25">
      <c r="A4678">
        <v>4677</v>
      </c>
    </row>
    <row r="4679" spans="1:11" x14ac:dyDescent="0.25">
      <c r="A4679">
        <v>4678</v>
      </c>
    </row>
    <row r="4680" spans="1:11" x14ac:dyDescent="0.25">
      <c r="A4680">
        <v>4679</v>
      </c>
    </row>
    <row r="4681" spans="1:11" x14ac:dyDescent="0.25">
      <c r="A4681">
        <v>4680</v>
      </c>
    </row>
    <row r="4682" spans="1:11" x14ac:dyDescent="0.25">
      <c r="A4682">
        <v>4681</v>
      </c>
    </row>
    <row r="4683" spans="1:11" x14ac:dyDescent="0.25">
      <c r="A4683">
        <v>4682</v>
      </c>
    </row>
    <row r="4684" spans="1:11" x14ac:dyDescent="0.25">
      <c r="A4684">
        <v>4683</v>
      </c>
    </row>
    <row r="4685" spans="1:11" x14ac:dyDescent="0.25">
      <c r="A4685">
        <v>4684</v>
      </c>
    </row>
    <row r="4686" spans="1:11" x14ac:dyDescent="0.25">
      <c r="A4686">
        <v>4685</v>
      </c>
    </row>
    <row r="4687" spans="1:11" x14ac:dyDescent="0.25">
      <c r="A4687">
        <v>4686</v>
      </c>
    </row>
    <row r="4688" spans="1:1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1" x14ac:dyDescent="0.25">
      <c r="A4705">
        <v>4704</v>
      </c>
    </row>
    <row r="4706" spans="1:11" x14ac:dyDescent="0.25">
      <c r="A4706">
        <v>4705</v>
      </c>
    </row>
    <row r="4707" spans="1:11" x14ac:dyDescent="0.25">
      <c r="A4707">
        <v>4706</v>
      </c>
    </row>
    <row r="4708" spans="1:11" x14ac:dyDescent="0.25">
      <c r="A4708">
        <v>4707</v>
      </c>
    </row>
    <row r="4709" spans="1:11" x14ac:dyDescent="0.25">
      <c r="A4709">
        <v>4708</v>
      </c>
    </row>
    <row r="4710" spans="1:11" x14ac:dyDescent="0.25">
      <c r="A4710">
        <v>4709</v>
      </c>
      <c r="J4710">
        <v>236.10843299999999</v>
      </c>
      <c r="K4710">
        <v>13.305101000000001</v>
      </c>
    </row>
    <row r="4711" spans="1:11" x14ac:dyDescent="0.25">
      <c r="A4711">
        <v>4710</v>
      </c>
    </row>
    <row r="4712" spans="1:11" x14ac:dyDescent="0.25">
      <c r="A4712">
        <v>4711</v>
      </c>
      <c r="D4712">
        <v>249.23181399999999</v>
      </c>
      <c r="E4712">
        <v>6.7483839999999997</v>
      </c>
    </row>
    <row r="4713" spans="1:11" x14ac:dyDescent="0.25">
      <c r="A4713">
        <v>4712</v>
      </c>
      <c r="D4713">
        <v>249.28752399999999</v>
      </c>
      <c r="E4713">
        <v>6.7437870000000002</v>
      </c>
    </row>
    <row r="4714" spans="1:11" x14ac:dyDescent="0.25">
      <c r="A4714">
        <v>4713</v>
      </c>
      <c r="D4714">
        <v>249.28423900000001</v>
      </c>
      <c r="E4714">
        <v>6.7261610000000003</v>
      </c>
    </row>
    <row r="4715" spans="1:11" x14ac:dyDescent="0.25">
      <c r="A4715">
        <v>4714</v>
      </c>
      <c r="D4715">
        <v>249.27363500000001</v>
      </c>
      <c r="E4715">
        <v>6.7516160000000003</v>
      </c>
    </row>
    <row r="4716" spans="1:11" x14ac:dyDescent="0.25">
      <c r="A4716">
        <v>4715</v>
      </c>
      <c r="D4716">
        <v>249.24439100000001</v>
      </c>
      <c r="E4716">
        <v>6.7385349999999997</v>
      </c>
    </row>
    <row r="4717" spans="1:11" x14ac:dyDescent="0.25">
      <c r="A4717">
        <v>4716</v>
      </c>
      <c r="D4717">
        <v>249.25792999999999</v>
      </c>
      <c r="E4717">
        <v>6.7388880000000002</v>
      </c>
    </row>
    <row r="4718" spans="1:11" x14ac:dyDescent="0.25">
      <c r="A4718">
        <v>4717</v>
      </c>
      <c r="D4718">
        <v>249.26292699999999</v>
      </c>
      <c r="E4718">
        <v>6.7405549999999996</v>
      </c>
    </row>
    <row r="4719" spans="1:11" x14ac:dyDescent="0.25">
      <c r="A4719">
        <v>4718</v>
      </c>
      <c r="D4719">
        <v>249.30555200000001</v>
      </c>
      <c r="E4719">
        <v>6.7336359999999997</v>
      </c>
    </row>
    <row r="4720" spans="1:11" x14ac:dyDescent="0.25">
      <c r="A4720">
        <v>4719</v>
      </c>
      <c r="D4720">
        <v>249.28570400000001</v>
      </c>
      <c r="E4720">
        <v>6.7487880000000002</v>
      </c>
    </row>
    <row r="4721" spans="1:9" x14ac:dyDescent="0.25">
      <c r="A4721">
        <v>4720</v>
      </c>
      <c r="B4721">
        <v>241.708279</v>
      </c>
      <c r="C4721">
        <v>6.24404</v>
      </c>
      <c r="D4721">
        <v>249.31868600000001</v>
      </c>
      <c r="E4721">
        <v>6.7698479999999996</v>
      </c>
    </row>
    <row r="4722" spans="1:9" x14ac:dyDescent="0.25">
      <c r="A4722">
        <v>4721</v>
      </c>
      <c r="B4722">
        <v>241.706311</v>
      </c>
      <c r="C4722">
        <v>6.2494949999999996</v>
      </c>
      <c r="D4722">
        <v>249.27277599999999</v>
      </c>
      <c r="E4722">
        <v>6.7434839999999996</v>
      </c>
    </row>
    <row r="4723" spans="1:9" x14ac:dyDescent="0.25">
      <c r="A4723">
        <v>4722</v>
      </c>
      <c r="B4723">
        <v>241.736716</v>
      </c>
      <c r="C4723">
        <v>6.2277269999999998</v>
      </c>
    </row>
    <row r="4724" spans="1:9" x14ac:dyDescent="0.25">
      <c r="A4724">
        <v>4723</v>
      </c>
      <c r="B4724">
        <v>241.69388800000002</v>
      </c>
      <c r="C4724">
        <v>6.2316669999999998</v>
      </c>
    </row>
    <row r="4725" spans="1:9" x14ac:dyDescent="0.25">
      <c r="A4725">
        <v>4724</v>
      </c>
      <c r="B4725">
        <v>241.67656399999998</v>
      </c>
      <c r="C4725">
        <v>6.2367670000000004</v>
      </c>
      <c r="H4725">
        <v>247.45651100000001</v>
      </c>
      <c r="I4725">
        <v>8.461919</v>
      </c>
    </row>
    <row r="4726" spans="1:9" x14ac:dyDescent="0.25">
      <c r="A4726">
        <v>4725</v>
      </c>
      <c r="B4726">
        <v>241.67732100000001</v>
      </c>
      <c r="C4726">
        <v>6.2176770000000001</v>
      </c>
      <c r="H4726">
        <v>247.45651100000001</v>
      </c>
      <c r="I4726">
        <v>8.461919</v>
      </c>
    </row>
    <row r="4727" spans="1:9" x14ac:dyDescent="0.25">
      <c r="A4727">
        <v>4726</v>
      </c>
      <c r="B4727">
        <v>241.67560499999999</v>
      </c>
      <c r="C4727">
        <v>6.2062119999999998</v>
      </c>
      <c r="F4727">
        <v>244.60893899999999</v>
      </c>
      <c r="G4727">
        <v>4.909192</v>
      </c>
      <c r="H4727">
        <v>247.33600899999999</v>
      </c>
      <c r="I4727">
        <v>8.5335859999999997</v>
      </c>
    </row>
    <row r="4728" spans="1:9" x14ac:dyDescent="0.25">
      <c r="A4728">
        <v>4727</v>
      </c>
      <c r="B4728">
        <v>241.663432</v>
      </c>
      <c r="C4728">
        <v>6.25101</v>
      </c>
      <c r="F4728">
        <v>244.62474700000001</v>
      </c>
      <c r="G4728">
        <v>4.8615659999999998</v>
      </c>
      <c r="H4728">
        <v>247.340857</v>
      </c>
      <c r="I4728">
        <v>8.5601509999999994</v>
      </c>
    </row>
    <row r="4729" spans="1:9" x14ac:dyDescent="0.25">
      <c r="A4729">
        <v>4728</v>
      </c>
      <c r="B4729">
        <v>241.708279</v>
      </c>
      <c r="C4729">
        <v>6.24404</v>
      </c>
      <c r="F4729">
        <v>244.62307999999999</v>
      </c>
      <c r="G4729">
        <v>4.8912120000000003</v>
      </c>
      <c r="H4729">
        <v>247.38454300000001</v>
      </c>
      <c r="I4729">
        <v>8.5369200000000003</v>
      </c>
    </row>
    <row r="4730" spans="1:9" x14ac:dyDescent="0.25">
      <c r="A4730">
        <v>4729</v>
      </c>
      <c r="B4730">
        <v>241.708279</v>
      </c>
      <c r="C4730">
        <v>6.24404</v>
      </c>
      <c r="F4730">
        <v>244.58631399999999</v>
      </c>
      <c r="G4730">
        <v>4.8796460000000002</v>
      </c>
      <c r="H4730">
        <v>247.36595800000001</v>
      </c>
      <c r="I4730">
        <v>8.5502520000000004</v>
      </c>
    </row>
    <row r="4731" spans="1:9" x14ac:dyDescent="0.25">
      <c r="A4731">
        <v>4730</v>
      </c>
      <c r="F4731">
        <v>244.59328299999999</v>
      </c>
      <c r="G4731">
        <v>4.865151</v>
      </c>
      <c r="H4731">
        <v>247.410605</v>
      </c>
      <c r="I4731">
        <v>8.5148480000000006</v>
      </c>
    </row>
    <row r="4732" spans="1:9" x14ac:dyDescent="0.25">
      <c r="A4732">
        <v>4731</v>
      </c>
      <c r="F4732">
        <v>244.64156600000001</v>
      </c>
      <c r="G4732">
        <v>4.886768</v>
      </c>
      <c r="H4732">
        <v>247.44171399999999</v>
      </c>
      <c r="I4732">
        <v>8.5229289999999995</v>
      </c>
    </row>
    <row r="4733" spans="1:9" x14ac:dyDescent="0.25">
      <c r="A4733">
        <v>4732</v>
      </c>
      <c r="F4733">
        <v>244.57232199999999</v>
      </c>
      <c r="G4733">
        <v>4.8045450000000001</v>
      </c>
      <c r="H4733">
        <v>247.41691499999999</v>
      </c>
      <c r="I4733">
        <v>8.5141919999999995</v>
      </c>
    </row>
    <row r="4734" spans="1:9" x14ac:dyDescent="0.25">
      <c r="A4734">
        <v>4733</v>
      </c>
      <c r="F4734">
        <v>244.56752299999999</v>
      </c>
      <c r="G4734">
        <v>4.8041419999999997</v>
      </c>
      <c r="H4734">
        <v>247.45651100000001</v>
      </c>
      <c r="I4734">
        <v>8.461919</v>
      </c>
    </row>
    <row r="4735" spans="1:9" x14ac:dyDescent="0.25">
      <c r="A4735">
        <v>4734</v>
      </c>
      <c r="F4735">
        <v>244.60262599999999</v>
      </c>
      <c r="G4735">
        <v>4.8508579999999997</v>
      </c>
      <c r="H4735">
        <v>247.45651100000001</v>
      </c>
      <c r="I4735">
        <v>8.461919</v>
      </c>
    </row>
    <row r="4736" spans="1:9" x14ac:dyDescent="0.25">
      <c r="A4736">
        <v>4735</v>
      </c>
      <c r="F4736">
        <v>244.60893899999999</v>
      </c>
      <c r="G4736">
        <v>4.909192</v>
      </c>
    </row>
    <row r="4737" spans="1:9" x14ac:dyDescent="0.25">
      <c r="A4737">
        <v>4736</v>
      </c>
      <c r="F4737">
        <v>244.60893899999999</v>
      </c>
      <c r="G4737">
        <v>4.909192</v>
      </c>
    </row>
    <row r="4738" spans="1:9" x14ac:dyDescent="0.25">
      <c r="A4738">
        <v>4737</v>
      </c>
    </row>
    <row r="4739" spans="1:9" x14ac:dyDescent="0.25">
      <c r="A4739">
        <v>4738</v>
      </c>
    </row>
    <row r="4740" spans="1:9" x14ac:dyDescent="0.25">
      <c r="A4740">
        <v>4739</v>
      </c>
      <c r="D4740">
        <v>225.71328299999999</v>
      </c>
      <c r="E4740">
        <v>8.5828779999999991</v>
      </c>
    </row>
    <row r="4741" spans="1:9" x14ac:dyDescent="0.25">
      <c r="A4741">
        <v>4740</v>
      </c>
      <c r="D4741">
        <v>225.674342</v>
      </c>
      <c r="E4741">
        <v>8.5814640000000004</v>
      </c>
    </row>
    <row r="4742" spans="1:9" x14ac:dyDescent="0.25">
      <c r="A4742">
        <v>4741</v>
      </c>
      <c r="D4742">
        <v>225.68838399999999</v>
      </c>
      <c r="E4742">
        <v>8.596565</v>
      </c>
    </row>
    <row r="4743" spans="1:9" x14ac:dyDescent="0.25">
      <c r="A4743">
        <v>4742</v>
      </c>
      <c r="D4743">
        <v>225.664444</v>
      </c>
      <c r="E4743">
        <v>8.6148480000000003</v>
      </c>
    </row>
    <row r="4744" spans="1:9" x14ac:dyDescent="0.25">
      <c r="A4744">
        <v>4743</v>
      </c>
      <c r="D4744">
        <v>225.672121</v>
      </c>
      <c r="E4744">
        <v>8.5850000000000009</v>
      </c>
    </row>
    <row r="4745" spans="1:9" x14ac:dyDescent="0.25">
      <c r="A4745">
        <v>4744</v>
      </c>
      <c r="D4745">
        <v>225.64707100000001</v>
      </c>
      <c r="E4745">
        <v>8.6258079999999993</v>
      </c>
    </row>
    <row r="4746" spans="1:9" x14ac:dyDescent="0.25">
      <c r="A4746">
        <v>4745</v>
      </c>
      <c r="B4746">
        <v>220.81848500000001</v>
      </c>
      <c r="C4746">
        <v>7.0637879999999997</v>
      </c>
      <c r="D4746">
        <v>225.602677</v>
      </c>
      <c r="E4746">
        <v>8.6241920000000007</v>
      </c>
    </row>
    <row r="4747" spans="1:9" x14ac:dyDescent="0.25">
      <c r="A4747">
        <v>4746</v>
      </c>
      <c r="B4747">
        <v>220.81848500000001</v>
      </c>
      <c r="C4747">
        <v>7.0637879999999997</v>
      </c>
      <c r="D4747">
        <v>225.59171599999999</v>
      </c>
      <c r="E4747">
        <v>8.5986370000000001</v>
      </c>
    </row>
    <row r="4748" spans="1:9" x14ac:dyDescent="0.25">
      <c r="A4748">
        <v>4747</v>
      </c>
      <c r="B4748">
        <v>220.75045499999999</v>
      </c>
      <c r="C4748">
        <v>7.0828790000000001</v>
      </c>
      <c r="D4748">
        <v>225.56631300000001</v>
      </c>
      <c r="E4748">
        <v>8.6680299999999999</v>
      </c>
    </row>
    <row r="4749" spans="1:9" x14ac:dyDescent="0.25">
      <c r="A4749">
        <v>4748</v>
      </c>
      <c r="B4749">
        <v>220.78858500000001</v>
      </c>
      <c r="C4749">
        <v>7.0909089999999999</v>
      </c>
      <c r="D4749">
        <v>225.71328299999999</v>
      </c>
      <c r="E4749">
        <v>8.5828779999999991</v>
      </c>
    </row>
    <row r="4750" spans="1:9" x14ac:dyDescent="0.25">
      <c r="A4750">
        <v>4749</v>
      </c>
      <c r="B4750">
        <v>220.81752499999999</v>
      </c>
      <c r="C4750">
        <v>7.0857580000000002</v>
      </c>
      <c r="H4750">
        <v>224.643989</v>
      </c>
      <c r="I4750">
        <v>9.9288380000000007</v>
      </c>
    </row>
    <row r="4751" spans="1:9" x14ac:dyDescent="0.25">
      <c r="A4751">
        <v>4750</v>
      </c>
      <c r="B4751">
        <v>220.78100900000001</v>
      </c>
      <c r="C4751">
        <v>7.0635349999999999</v>
      </c>
      <c r="F4751">
        <v>223.400353</v>
      </c>
      <c r="G4751">
        <v>6.1629800000000001</v>
      </c>
      <c r="H4751">
        <v>224.59762499999999</v>
      </c>
      <c r="I4751">
        <v>9.9001009999999994</v>
      </c>
    </row>
    <row r="4752" spans="1:9" x14ac:dyDescent="0.25">
      <c r="A4752">
        <v>4751</v>
      </c>
      <c r="B4752">
        <v>220.74318099999999</v>
      </c>
      <c r="C4752">
        <v>7.0308590000000004</v>
      </c>
      <c r="F4752">
        <v>223.300151</v>
      </c>
      <c r="G4752">
        <v>6.1424240000000001</v>
      </c>
      <c r="H4752">
        <v>224.5951</v>
      </c>
      <c r="I4752">
        <v>9.9284850000000002</v>
      </c>
    </row>
    <row r="4753" spans="1:9" x14ac:dyDescent="0.25">
      <c r="A4753">
        <v>4752</v>
      </c>
      <c r="B4753">
        <v>220.81848500000001</v>
      </c>
      <c r="C4753">
        <v>7.0637879999999997</v>
      </c>
      <c r="F4753">
        <v>223.312172</v>
      </c>
      <c r="G4753">
        <v>6.1466159999999999</v>
      </c>
      <c r="H4753">
        <v>224.59141299999999</v>
      </c>
      <c r="I4753">
        <v>9.9039900000000003</v>
      </c>
    </row>
    <row r="4754" spans="1:9" x14ac:dyDescent="0.25">
      <c r="A4754">
        <v>4753</v>
      </c>
      <c r="F4754">
        <v>223.28338299999999</v>
      </c>
      <c r="G4754">
        <v>6.1384840000000001</v>
      </c>
      <c r="H4754">
        <v>224.611313</v>
      </c>
      <c r="I4754">
        <v>9.9861109999999993</v>
      </c>
    </row>
    <row r="4755" spans="1:9" x14ac:dyDescent="0.25">
      <c r="A4755">
        <v>4754</v>
      </c>
      <c r="F4755">
        <v>223.28580700000001</v>
      </c>
      <c r="G4755">
        <v>6.1274240000000004</v>
      </c>
      <c r="H4755">
        <v>224.52984799999999</v>
      </c>
      <c r="I4755">
        <v>10.010303</v>
      </c>
    </row>
    <row r="4756" spans="1:9" x14ac:dyDescent="0.25">
      <c r="A4756">
        <v>4755</v>
      </c>
      <c r="F4756">
        <v>223.36570699999999</v>
      </c>
      <c r="G4756">
        <v>6.1411110000000004</v>
      </c>
      <c r="H4756">
        <v>224.59590900000001</v>
      </c>
      <c r="I4756">
        <v>10.00803</v>
      </c>
    </row>
    <row r="4757" spans="1:9" x14ac:dyDescent="0.25">
      <c r="A4757">
        <v>4756</v>
      </c>
      <c r="F4757">
        <v>223.38595899999999</v>
      </c>
      <c r="G4757">
        <v>6.1196970000000004</v>
      </c>
      <c r="H4757">
        <v>224.63702000000001</v>
      </c>
      <c r="I4757">
        <v>10.00995</v>
      </c>
    </row>
    <row r="4758" spans="1:9" x14ac:dyDescent="0.25">
      <c r="A4758">
        <v>4757</v>
      </c>
      <c r="F4758">
        <v>223.30202</v>
      </c>
      <c r="G4758">
        <v>6.0726259999999996</v>
      </c>
      <c r="H4758">
        <v>224.643989</v>
      </c>
      <c r="I4758">
        <v>9.9288380000000007</v>
      </c>
    </row>
    <row r="4759" spans="1:9" x14ac:dyDescent="0.25">
      <c r="A4759">
        <v>4758</v>
      </c>
      <c r="F4759">
        <v>223.400353</v>
      </c>
      <c r="G4759">
        <v>6.1629800000000001</v>
      </c>
    </row>
    <row r="4760" spans="1:9" x14ac:dyDescent="0.25">
      <c r="A4760">
        <v>4759</v>
      </c>
      <c r="F4760">
        <v>223.400353</v>
      </c>
      <c r="G4760">
        <v>6.1629800000000001</v>
      </c>
    </row>
    <row r="4761" spans="1:9" x14ac:dyDescent="0.25">
      <c r="A4761">
        <v>4760</v>
      </c>
    </row>
    <row r="4762" spans="1:9" x14ac:dyDescent="0.25">
      <c r="A4762">
        <v>4761</v>
      </c>
    </row>
    <row r="4763" spans="1:9" x14ac:dyDescent="0.25">
      <c r="A4763">
        <v>4762</v>
      </c>
      <c r="D4763">
        <v>205.074488</v>
      </c>
      <c r="E4763">
        <v>8.7214790000000004</v>
      </c>
    </row>
    <row r="4764" spans="1:9" x14ac:dyDescent="0.25">
      <c r="A4764">
        <v>4763</v>
      </c>
      <c r="D4764">
        <v>205.11683499999998</v>
      </c>
      <c r="E4764">
        <v>8.6811220000000002</v>
      </c>
    </row>
    <row r="4765" spans="1:9" x14ac:dyDescent="0.25">
      <c r="A4765">
        <v>4764</v>
      </c>
      <c r="D4765">
        <v>205.08729399999999</v>
      </c>
      <c r="E4765">
        <v>8.685765</v>
      </c>
    </row>
    <row r="4766" spans="1:9" x14ac:dyDescent="0.25">
      <c r="A4766">
        <v>4765</v>
      </c>
      <c r="D4766">
        <v>205.07912999999999</v>
      </c>
      <c r="E4766">
        <v>8.6887760000000007</v>
      </c>
    </row>
    <row r="4767" spans="1:9" x14ac:dyDescent="0.25">
      <c r="A4767">
        <v>4766</v>
      </c>
      <c r="D4767">
        <v>205.06571399999999</v>
      </c>
      <c r="E4767">
        <v>8.6955109999999998</v>
      </c>
    </row>
    <row r="4768" spans="1:9" x14ac:dyDescent="0.25">
      <c r="A4768">
        <v>4767</v>
      </c>
      <c r="D4768">
        <v>205.10417799999999</v>
      </c>
      <c r="E4768">
        <v>8.6849489999999996</v>
      </c>
    </row>
    <row r="4769" spans="1:9" x14ac:dyDescent="0.25">
      <c r="A4769">
        <v>4768</v>
      </c>
      <c r="B4769">
        <v>200.14959199999998</v>
      </c>
      <c r="C4769">
        <v>6.9833670000000003</v>
      </c>
      <c r="D4769">
        <v>205.098871</v>
      </c>
      <c r="E4769">
        <v>8.7077050000000007</v>
      </c>
    </row>
    <row r="4770" spans="1:9" x14ac:dyDescent="0.25">
      <c r="A4770">
        <v>4769</v>
      </c>
      <c r="B4770">
        <v>200.2227</v>
      </c>
      <c r="C4770">
        <v>6.9819380000000004</v>
      </c>
      <c r="D4770">
        <v>205.138159</v>
      </c>
      <c r="E4770">
        <v>8.6477039999999992</v>
      </c>
    </row>
    <row r="4771" spans="1:9" x14ac:dyDescent="0.25">
      <c r="A4771">
        <v>4770</v>
      </c>
      <c r="B4771">
        <v>200.21836300000001</v>
      </c>
      <c r="C4771">
        <v>6.9633669999999999</v>
      </c>
      <c r="D4771">
        <v>205.074488</v>
      </c>
      <c r="E4771">
        <v>8.7214790000000004</v>
      </c>
    </row>
    <row r="4772" spans="1:9" x14ac:dyDescent="0.25">
      <c r="A4772">
        <v>4771</v>
      </c>
      <c r="B4772">
        <v>200.16484299999999</v>
      </c>
      <c r="C4772">
        <v>6.9415310000000003</v>
      </c>
    </row>
    <row r="4773" spans="1:9" x14ac:dyDescent="0.25">
      <c r="A4773">
        <v>4772</v>
      </c>
      <c r="B4773">
        <v>200.15611899999999</v>
      </c>
      <c r="C4773">
        <v>6.951225</v>
      </c>
    </row>
    <row r="4774" spans="1:9" x14ac:dyDescent="0.25">
      <c r="A4774">
        <v>4773</v>
      </c>
      <c r="B4774">
        <v>200.35132399999998</v>
      </c>
      <c r="C4774">
        <v>7.0111220000000003</v>
      </c>
      <c r="F4774">
        <v>201.52351999999999</v>
      </c>
      <c r="G4774">
        <v>6.4428570000000001</v>
      </c>
      <c r="H4774">
        <v>201.74918199999999</v>
      </c>
      <c r="I4774">
        <v>10.325051</v>
      </c>
    </row>
    <row r="4775" spans="1:9" x14ac:dyDescent="0.25">
      <c r="A4775">
        <v>4774</v>
      </c>
      <c r="B4775">
        <v>200.14959199999998</v>
      </c>
      <c r="C4775">
        <v>6.9833670000000003</v>
      </c>
      <c r="F4775">
        <v>201.52234099999998</v>
      </c>
      <c r="G4775">
        <v>6.4860709999999999</v>
      </c>
      <c r="H4775">
        <v>201.654944</v>
      </c>
      <c r="I4775">
        <v>10.342142000000001</v>
      </c>
    </row>
    <row r="4776" spans="1:9" x14ac:dyDescent="0.25">
      <c r="A4776">
        <v>4775</v>
      </c>
      <c r="F4776">
        <v>201.585509</v>
      </c>
      <c r="G4776">
        <v>6.4727040000000002</v>
      </c>
      <c r="H4776">
        <v>201.68928699999998</v>
      </c>
      <c r="I4776">
        <v>10.376327</v>
      </c>
    </row>
    <row r="4777" spans="1:9" x14ac:dyDescent="0.25">
      <c r="A4777">
        <v>4776</v>
      </c>
      <c r="F4777">
        <v>201.56295599999999</v>
      </c>
      <c r="G4777">
        <v>6.4685199999999998</v>
      </c>
      <c r="H4777">
        <v>201.68509899999998</v>
      </c>
      <c r="I4777">
        <v>10.404133</v>
      </c>
    </row>
    <row r="4778" spans="1:9" x14ac:dyDescent="0.25">
      <c r="A4778">
        <v>4777</v>
      </c>
      <c r="F4778">
        <v>201.55010099999998</v>
      </c>
      <c r="G4778">
        <v>6.4535200000000001</v>
      </c>
      <c r="H4778">
        <v>201.71249599999999</v>
      </c>
      <c r="I4778">
        <v>10.391021</v>
      </c>
    </row>
    <row r="4779" spans="1:9" x14ac:dyDescent="0.25">
      <c r="A4779">
        <v>4778</v>
      </c>
      <c r="F4779">
        <v>201.53591399999999</v>
      </c>
      <c r="G4779">
        <v>6.4030100000000001</v>
      </c>
      <c r="H4779">
        <v>201.748514</v>
      </c>
      <c r="I4779">
        <v>10.401837</v>
      </c>
    </row>
    <row r="4780" spans="1:9" x14ac:dyDescent="0.25">
      <c r="A4780">
        <v>4779</v>
      </c>
      <c r="F4780">
        <v>201.54214300000001</v>
      </c>
      <c r="G4780">
        <v>6.3849999999999998</v>
      </c>
      <c r="H4780">
        <v>201.735049</v>
      </c>
      <c r="I4780">
        <v>10.460509999999999</v>
      </c>
    </row>
    <row r="4781" spans="1:9" x14ac:dyDescent="0.25">
      <c r="A4781">
        <v>4780</v>
      </c>
      <c r="F4781">
        <v>201.55188199999998</v>
      </c>
      <c r="G4781">
        <v>6.3899489999999997</v>
      </c>
      <c r="H4781">
        <v>201.709284</v>
      </c>
      <c r="I4781">
        <v>10.437092</v>
      </c>
    </row>
    <row r="4782" spans="1:9" x14ac:dyDescent="0.25">
      <c r="A4782">
        <v>4781</v>
      </c>
      <c r="F4782">
        <v>201.52351999999999</v>
      </c>
      <c r="G4782">
        <v>6.4428570000000001</v>
      </c>
      <c r="H4782">
        <v>201.74918199999999</v>
      </c>
      <c r="I4782">
        <v>10.325051</v>
      </c>
    </row>
    <row r="4783" spans="1:9" x14ac:dyDescent="0.25">
      <c r="A4783">
        <v>4782</v>
      </c>
    </row>
    <row r="4784" spans="1:9" x14ac:dyDescent="0.25">
      <c r="A4784">
        <v>4783</v>
      </c>
      <c r="D4784">
        <v>182.06004899999999</v>
      </c>
      <c r="E4784">
        <v>7.2782140000000002</v>
      </c>
    </row>
    <row r="4785" spans="1:9" x14ac:dyDescent="0.25">
      <c r="A4785">
        <v>4784</v>
      </c>
      <c r="D4785">
        <v>182.07346899999999</v>
      </c>
      <c r="E4785">
        <v>7.2553570000000001</v>
      </c>
    </row>
    <row r="4786" spans="1:9" x14ac:dyDescent="0.25">
      <c r="A4786">
        <v>4785</v>
      </c>
      <c r="D4786">
        <v>182.07877199999999</v>
      </c>
      <c r="E4786">
        <v>7.2555610000000001</v>
      </c>
    </row>
    <row r="4787" spans="1:9" x14ac:dyDescent="0.25">
      <c r="A4787">
        <v>4786</v>
      </c>
      <c r="D4787">
        <v>182.06667899999999</v>
      </c>
      <c r="E4787">
        <v>7.260459</v>
      </c>
    </row>
    <row r="4788" spans="1:9" x14ac:dyDescent="0.25">
      <c r="A4788">
        <v>4787</v>
      </c>
      <c r="D4788">
        <v>182.05397599999998</v>
      </c>
      <c r="E4788">
        <v>7.2928059999999997</v>
      </c>
    </row>
    <row r="4789" spans="1:9" x14ac:dyDescent="0.25">
      <c r="A4789">
        <v>4788</v>
      </c>
      <c r="D4789">
        <v>182.03489500000001</v>
      </c>
      <c r="E4789">
        <v>7.2725520000000001</v>
      </c>
    </row>
    <row r="4790" spans="1:9" x14ac:dyDescent="0.25">
      <c r="A4790">
        <v>4789</v>
      </c>
      <c r="B4790">
        <v>177.25331299999999</v>
      </c>
      <c r="C4790">
        <v>5.2132649999999998</v>
      </c>
      <c r="D4790">
        <v>182.04244399999999</v>
      </c>
      <c r="E4790">
        <v>7.2519900000000002</v>
      </c>
    </row>
    <row r="4791" spans="1:9" x14ac:dyDescent="0.25">
      <c r="A4791">
        <v>4790</v>
      </c>
      <c r="B4791">
        <v>177.26709</v>
      </c>
      <c r="C4791">
        <v>5.135459</v>
      </c>
      <c r="D4791">
        <v>182.025049</v>
      </c>
      <c r="E4791">
        <v>7.291531</v>
      </c>
    </row>
    <row r="4792" spans="1:9" x14ac:dyDescent="0.25">
      <c r="A4792">
        <v>4791</v>
      </c>
      <c r="B4792">
        <v>177.40678199999999</v>
      </c>
      <c r="C4792">
        <v>5.1820409999999999</v>
      </c>
      <c r="D4792">
        <v>182.06004899999999</v>
      </c>
      <c r="E4792">
        <v>7.2782140000000002</v>
      </c>
    </row>
    <row r="4793" spans="1:9" x14ac:dyDescent="0.25">
      <c r="A4793">
        <v>4792</v>
      </c>
      <c r="B4793">
        <v>177.355864</v>
      </c>
      <c r="C4793">
        <v>5.1578569999999999</v>
      </c>
    </row>
    <row r="4794" spans="1:9" x14ac:dyDescent="0.25">
      <c r="A4794">
        <v>4793</v>
      </c>
      <c r="B4794">
        <v>177.25331299999999</v>
      </c>
      <c r="C4794">
        <v>5.2132649999999998</v>
      </c>
    </row>
    <row r="4795" spans="1:9" x14ac:dyDescent="0.25">
      <c r="A4795">
        <v>4794</v>
      </c>
      <c r="B4795">
        <v>177.25331299999999</v>
      </c>
      <c r="C4795">
        <v>5.2132649999999998</v>
      </c>
    </row>
    <row r="4796" spans="1:9" x14ac:dyDescent="0.25">
      <c r="A4796">
        <v>4795</v>
      </c>
      <c r="B4796">
        <v>177.25331299999999</v>
      </c>
      <c r="C4796">
        <v>5.2132649999999998</v>
      </c>
      <c r="F4796">
        <v>178.46714</v>
      </c>
      <c r="G4796">
        <v>4.7691840000000001</v>
      </c>
      <c r="H4796">
        <v>177.13463999999999</v>
      </c>
      <c r="I4796">
        <v>8.63903</v>
      </c>
    </row>
    <row r="4797" spans="1:9" x14ac:dyDescent="0.25">
      <c r="A4797">
        <v>4796</v>
      </c>
      <c r="F4797">
        <v>178.47438299999999</v>
      </c>
      <c r="G4797">
        <v>4.7576530000000004</v>
      </c>
      <c r="H4797">
        <v>177.09525099999999</v>
      </c>
      <c r="I4797">
        <v>8.6449999999999996</v>
      </c>
    </row>
    <row r="4798" spans="1:9" x14ac:dyDescent="0.25">
      <c r="A4798">
        <v>4797</v>
      </c>
      <c r="F4798">
        <v>178.452597</v>
      </c>
      <c r="G4798">
        <v>4.7518370000000001</v>
      </c>
      <c r="H4798">
        <v>177.07846699999999</v>
      </c>
      <c r="I4798">
        <v>8.6341319999999993</v>
      </c>
    </row>
    <row r="4799" spans="1:9" x14ac:dyDescent="0.25">
      <c r="A4799">
        <v>4798</v>
      </c>
      <c r="F4799">
        <v>178.44953699999999</v>
      </c>
      <c r="G4799">
        <v>4.7203059999999999</v>
      </c>
      <c r="H4799">
        <v>177.034437</v>
      </c>
      <c r="I4799">
        <v>8.6793370000000003</v>
      </c>
    </row>
    <row r="4800" spans="1:9" x14ac:dyDescent="0.25">
      <c r="A4800">
        <v>4799</v>
      </c>
      <c r="F4800">
        <v>178.43188699999999</v>
      </c>
      <c r="G4800">
        <v>4.7140300000000002</v>
      </c>
      <c r="H4800">
        <v>177.026016</v>
      </c>
      <c r="I4800">
        <v>8.6933670000000003</v>
      </c>
    </row>
    <row r="4801" spans="1:9" x14ac:dyDescent="0.25">
      <c r="A4801">
        <v>4800</v>
      </c>
      <c r="F4801">
        <v>178.47484399999999</v>
      </c>
      <c r="G4801">
        <v>4.7180609999999996</v>
      </c>
      <c r="H4801">
        <v>177.070761</v>
      </c>
      <c r="I4801">
        <v>8.7294900000000002</v>
      </c>
    </row>
    <row r="4802" spans="1:9" x14ac:dyDescent="0.25">
      <c r="A4802">
        <v>4801</v>
      </c>
      <c r="F4802">
        <v>178.508364</v>
      </c>
      <c r="G4802">
        <v>4.6598470000000001</v>
      </c>
      <c r="H4802">
        <v>177.05759799999998</v>
      </c>
      <c r="I4802">
        <v>8.734591</v>
      </c>
    </row>
    <row r="4803" spans="1:9" x14ac:dyDescent="0.25">
      <c r="A4803">
        <v>4802</v>
      </c>
      <c r="F4803">
        <v>178.50765100000001</v>
      </c>
      <c r="G4803">
        <v>4.6312759999999997</v>
      </c>
      <c r="H4803">
        <v>177.09851699999999</v>
      </c>
      <c r="I4803">
        <v>8.7653060000000007</v>
      </c>
    </row>
    <row r="4804" spans="1:9" x14ac:dyDescent="0.25">
      <c r="A4804">
        <v>4803</v>
      </c>
      <c r="F4804">
        <v>178.45749699999999</v>
      </c>
      <c r="G4804">
        <v>4.7422959999999996</v>
      </c>
      <c r="H4804">
        <v>177.13463999999999</v>
      </c>
      <c r="I4804">
        <v>8.63903</v>
      </c>
    </row>
    <row r="4805" spans="1:9" x14ac:dyDescent="0.25">
      <c r="A4805">
        <v>4804</v>
      </c>
      <c r="D4805">
        <v>161.289895</v>
      </c>
      <c r="E4805">
        <v>6.2629080000000004</v>
      </c>
    </row>
    <row r="4806" spans="1:9" x14ac:dyDescent="0.25">
      <c r="A4806">
        <v>4805</v>
      </c>
      <c r="D4806">
        <v>161.289895</v>
      </c>
      <c r="E4806">
        <v>6.2629080000000004</v>
      </c>
    </row>
    <row r="4807" spans="1:9" x14ac:dyDescent="0.25">
      <c r="A4807">
        <v>4806</v>
      </c>
      <c r="D4807">
        <v>161.327395</v>
      </c>
      <c r="E4807">
        <v>6.2890309999999996</v>
      </c>
    </row>
    <row r="4808" spans="1:9" x14ac:dyDescent="0.25">
      <c r="A4808">
        <v>4807</v>
      </c>
      <c r="D4808">
        <v>161.34499699999998</v>
      </c>
      <c r="E4808">
        <v>6.255153</v>
      </c>
    </row>
    <row r="4809" spans="1:9" x14ac:dyDescent="0.25">
      <c r="A4809">
        <v>4808</v>
      </c>
      <c r="D4809">
        <v>161.35678300000001</v>
      </c>
      <c r="E4809">
        <v>6.2766330000000004</v>
      </c>
    </row>
    <row r="4810" spans="1:9" x14ac:dyDescent="0.25">
      <c r="A4810">
        <v>4809</v>
      </c>
      <c r="B4810">
        <v>157.64173099999999</v>
      </c>
      <c r="C4810">
        <v>4.514081</v>
      </c>
      <c r="D4810">
        <v>161.25724099999999</v>
      </c>
      <c r="E4810">
        <v>6.2721429999999998</v>
      </c>
    </row>
    <row r="4811" spans="1:9" x14ac:dyDescent="0.25">
      <c r="A4811">
        <v>4810</v>
      </c>
      <c r="B4811">
        <v>157.64173099999999</v>
      </c>
      <c r="C4811">
        <v>4.514081</v>
      </c>
      <c r="D4811">
        <v>161.24326299999998</v>
      </c>
      <c r="E4811">
        <v>6.2519390000000001</v>
      </c>
    </row>
    <row r="4812" spans="1:9" x14ac:dyDescent="0.25">
      <c r="A4812">
        <v>4811</v>
      </c>
      <c r="B4812">
        <v>157.64173099999999</v>
      </c>
      <c r="C4812">
        <v>4.514081</v>
      </c>
      <c r="D4812">
        <v>161.24698699999999</v>
      </c>
      <c r="E4812">
        <v>6.3034179999999997</v>
      </c>
    </row>
    <row r="4813" spans="1:9" x14ac:dyDescent="0.25">
      <c r="A4813">
        <v>4812</v>
      </c>
      <c r="B4813">
        <v>157.64173099999999</v>
      </c>
      <c r="C4813">
        <v>4.514081</v>
      </c>
      <c r="D4813">
        <v>161.289895</v>
      </c>
      <c r="E4813">
        <v>6.2629080000000004</v>
      </c>
    </row>
    <row r="4814" spans="1:9" x14ac:dyDescent="0.25">
      <c r="A4814">
        <v>4813</v>
      </c>
      <c r="B4814">
        <v>157.64173099999999</v>
      </c>
      <c r="C4814">
        <v>4.514081</v>
      </c>
    </row>
    <row r="4815" spans="1:9" x14ac:dyDescent="0.25">
      <c r="A4815">
        <v>4814</v>
      </c>
      <c r="B4815">
        <v>157.64173099999999</v>
      </c>
      <c r="C4815">
        <v>4.514081</v>
      </c>
    </row>
    <row r="4816" spans="1:9" x14ac:dyDescent="0.25">
      <c r="A4816">
        <v>4815</v>
      </c>
      <c r="B4816">
        <v>157.64173099999999</v>
      </c>
      <c r="C4816">
        <v>4.514081</v>
      </c>
    </row>
    <row r="4817" spans="1:9" x14ac:dyDescent="0.25">
      <c r="A4817">
        <v>4816</v>
      </c>
      <c r="B4817">
        <v>157.64173099999999</v>
      </c>
      <c r="C4817">
        <v>4.514081</v>
      </c>
      <c r="F4817">
        <v>158.451426</v>
      </c>
      <c r="G4817">
        <v>4.392398</v>
      </c>
    </row>
    <row r="4818" spans="1:9" x14ac:dyDescent="0.25">
      <c r="A4818">
        <v>4817</v>
      </c>
      <c r="B4818">
        <v>157.64173099999999</v>
      </c>
      <c r="C4818">
        <v>4.514081</v>
      </c>
      <c r="F4818">
        <v>158.451426</v>
      </c>
      <c r="G4818">
        <v>4.392398</v>
      </c>
      <c r="H4818">
        <v>157.55050799999998</v>
      </c>
      <c r="I4818">
        <v>7.4593870000000004</v>
      </c>
    </row>
    <row r="4819" spans="1:9" x14ac:dyDescent="0.25">
      <c r="A4819">
        <v>4818</v>
      </c>
      <c r="F4819">
        <v>158.44601699999998</v>
      </c>
      <c r="G4819">
        <v>4.37852</v>
      </c>
      <c r="H4819">
        <v>157.54060999999999</v>
      </c>
      <c r="I4819">
        <v>7.4850510000000003</v>
      </c>
    </row>
    <row r="4820" spans="1:9" x14ac:dyDescent="0.25">
      <c r="A4820">
        <v>4819</v>
      </c>
      <c r="F4820">
        <v>158.41560999999999</v>
      </c>
      <c r="G4820">
        <v>4.381939</v>
      </c>
      <c r="H4820">
        <v>157.466171</v>
      </c>
      <c r="I4820">
        <v>7.4670920000000001</v>
      </c>
    </row>
    <row r="4821" spans="1:9" x14ac:dyDescent="0.25">
      <c r="A4821">
        <v>4820</v>
      </c>
      <c r="F4821">
        <v>158.416732</v>
      </c>
      <c r="G4821">
        <v>4.3676529999999998</v>
      </c>
      <c r="H4821">
        <v>157.460711</v>
      </c>
      <c r="I4821">
        <v>7.4346420000000002</v>
      </c>
    </row>
    <row r="4822" spans="1:9" x14ac:dyDescent="0.25">
      <c r="A4822">
        <v>4821</v>
      </c>
      <c r="F4822">
        <v>158.40346599999998</v>
      </c>
      <c r="G4822">
        <v>4.3603059999999996</v>
      </c>
      <c r="H4822">
        <v>157.47764999999998</v>
      </c>
      <c r="I4822">
        <v>7.4311220000000002</v>
      </c>
    </row>
    <row r="4823" spans="1:9" x14ac:dyDescent="0.25">
      <c r="A4823">
        <v>4822</v>
      </c>
      <c r="F4823">
        <v>158.39356899999999</v>
      </c>
      <c r="G4823">
        <v>4.3253570000000003</v>
      </c>
      <c r="H4823">
        <v>157.55050799999998</v>
      </c>
      <c r="I4823">
        <v>7.4593870000000004</v>
      </c>
    </row>
    <row r="4824" spans="1:9" x14ac:dyDescent="0.25">
      <c r="A4824">
        <v>4823</v>
      </c>
      <c r="F4824">
        <v>158.372905</v>
      </c>
      <c r="G4824">
        <v>4.2936740000000002</v>
      </c>
      <c r="H4824">
        <v>157.55050799999998</v>
      </c>
      <c r="I4824">
        <v>7.4593870000000004</v>
      </c>
    </row>
    <row r="4825" spans="1:9" x14ac:dyDescent="0.25">
      <c r="A4825">
        <v>4824</v>
      </c>
    </row>
    <row r="4826" spans="1:9" x14ac:dyDescent="0.25">
      <c r="A4826">
        <v>4825</v>
      </c>
    </row>
    <row r="4827" spans="1:9" x14ac:dyDescent="0.25">
      <c r="A4827">
        <v>4826</v>
      </c>
    </row>
    <row r="4828" spans="1:9" x14ac:dyDescent="0.25">
      <c r="A4828">
        <v>4827</v>
      </c>
    </row>
    <row r="4829" spans="1:9" x14ac:dyDescent="0.25">
      <c r="A4829">
        <v>4828</v>
      </c>
      <c r="D4829">
        <v>129.88332100000002</v>
      </c>
      <c r="E4829">
        <v>5.3292349999999997</v>
      </c>
    </row>
    <row r="4830" spans="1:9" x14ac:dyDescent="0.25">
      <c r="A4830">
        <v>4829</v>
      </c>
      <c r="D4830">
        <v>129.863618</v>
      </c>
      <c r="E4830">
        <v>5.3248470000000001</v>
      </c>
    </row>
    <row r="4831" spans="1:9" x14ac:dyDescent="0.25">
      <c r="A4831">
        <v>4830</v>
      </c>
      <c r="D4831">
        <v>129.84694000000002</v>
      </c>
      <c r="E4831">
        <v>5.3458160000000001</v>
      </c>
    </row>
    <row r="4832" spans="1:9" x14ac:dyDescent="0.25">
      <c r="A4832">
        <v>4831</v>
      </c>
      <c r="B4832">
        <v>126.23367000000002</v>
      </c>
      <c r="C4832">
        <v>3.6186229999999999</v>
      </c>
      <c r="D4832">
        <v>129.93234699999999</v>
      </c>
      <c r="E4832">
        <v>5.3698980000000001</v>
      </c>
    </row>
    <row r="4833" spans="1:9" x14ac:dyDescent="0.25">
      <c r="A4833">
        <v>4832</v>
      </c>
      <c r="B4833">
        <v>126.114591</v>
      </c>
      <c r="C4833">
        <v>3.7228569999999999</v>
      </c>
      <c r="D4833">
        <v>129.974492</v>
      </c>
      <c r="E4833">
        <v>5.373418</v>
      </c>
    </row>
    <row r="4834" spans="1:9" x14ac:dyDescent="0.25">
      <c r="A4834">
        <v>4833</v>
      </c>
      <c r="B4834">
        <v>126.13678900000001</v>
      </c>
      <c r="C4834">
        <v>3.7149999999999999</v>
      </c>
      <c r="D4834">
        <v>129.98842000000002</v>
      </c>
      <c r="E4834">
        <v>5.4529589999999999</v>
      </c>
    </row>
    <row r="4835" spans="1:9" x14ac:dyDescent="0.25">
      <c r="A4835">
        <v>4834</v>
      </c>
      <c r="B4835">
        <v>126.116017</v>
      </c>
      <c r="C4835">
        <v>3.7212239999999999</v>
      </c>
      <c r="D4835">
        <v>129.86566300000001</v>
      </c>
      <c r="E4835">
        <v>5.4438769999999996</v>
      </c>
    </row>
    <row r="4836" spans="1:9" x14ac:dyDescent="0.25">
      <c r="A4836">
        <v>4835</v>
      </c>
      <c r="B4836">
        <v>126.16586800000002</v>
      </c>
      <c r="C4836">
        <v>3.6994899999999999</v>
      </c>
      <c r="D4836">
        <v>129.88332100000002</v>
      </c>
      <c r="E4836">
        <v>5.3292349999999997</v>
      </c>
    </row>
    <row r="4837" spans="1:9" x14ac:dyDescent="0.25">
      <c r="A4837">
        <v>4836</v>
      </c>
      <c r="B4837">
        <v>126.09259900000001</v>
      </c>
      <c r="C4837">
        <v>3.7081629999999999</v>
      </c>
    </row>
    <row r="4838" spans="1:9" x14ac:dyDescent="0.25">
      <c r="A4838">
        <v>4837</v>
      </c>
      <c r="B4838">
        <v>126.114591</v>
      </c>
      <c r="C4838">
        <v>3.7228569999999999</v>
      </c>
    </row>
    <row r="4839" spans="1:9" x14ac:dyDescent="0.25">
      <c r="A4839">
        <v>4838</v>
      </c>
    </row>
    <row r="4840" spans="1:9" x14ac:dyDescent="0.25">
      <c r="A4840">
        <v>4839</v>
      </c>
      <c r="F4840">
        <v>126.055768</v>
      </c>
      <c r="G4840">
        <v>3.3658160000000001</v>
      </c>
      <c r="H4840">
        <v>126.12132400000002</v>
      </c>
      <c r="I4840">
        <v>7.1011730000000002</v>
      </c>
    </row>
    <row r="4841" spans="1:9" x14ac:dyDescent="0.25">
      <c r="A4841">
        <v>4840</v>
      </c>
      <c r="F4841">
        <v>126.16051200000001</v>
      </c>
      <c r="G4841">
        <v>3.3478569999999999</v>
      </c>
      <c r="H4841">
        <v>126.12035900000001</v>
      </c>
      <c r="I4841">
        <v>7.0715310000000002</v>
      </c>
    </row>
    <row r="4842" spans="1:9" x14ac:dyDescent="0.25">
      <c r="A4842">
        <v>4841</v>
      </c>
      <c r="F4842">
        <v>126.09953800000001</v>
      </c>
      <c r="G4842">
        <v>3.288316</v>
      </c>
      <c r="H4842">
        <v>126.14342200000002</v>
      </c>
      <c r="I4842">
        <v>7.0909700000000004</v>
      </c>
    </row>
    <row r="4843" spans="1:9" x14ac:dyDescent="0.25">
      <c r="A4843">
        <v>4842</v>
      </c>
      <c r="F4843">
        <v>126.04862300000001</v>
      </c>
      <c r="G4843">
        <v>3.318724</v>
      </c>
      <c r="H4843">
        <v>126.17785800000001</v>
      </c>
      <c r="I4843">
        <v>7.0711219999999999</v>
      </c>
    </row>
    <row r="4844" spans="1:9" x14ac:dyDescent="0.25">
      <c r="A4844">
        <v>4843</v>
      </c>
      <c r="F4844">
        <v>126.02265300000001</v>
      </c>
      <c r="G4844">
        <v>3.3450000000000002</v>
      </c>
      <c r="H4844">
        <v>126.246633</v>
      </c>
      <c r="I4844">
        <v>7.088622</v>
      </c>
    </row>
    <row r="4845" spans="1:9" x14ac:dyDescent="0.25">
      <c r="A4845">
        <v>4844</v>
      </c>
      <c r="F4845">
        <v>126.045816</v>
      </c>
      <c r="G4845">
        <v>3.3038259999999999</v>
      </c>
      <c r="H4845">
        <v>126.27081800000001</v>
      </c>
      <c r="I4845">
        <v>7.126887</v>
      </c>
    </row>
    <row r="4846" spans="1:9" x14ac:dyDescent="0.25">
      <c r="A4846">
        <v>4845</v>
      </c>
      <c r="F4846">
        <v>126.055768</v>
      </c>
      <c r="G4846">
        <v>3.3658160000000001</v>
      </c>
      <c r="H4846">
        <v>126.12132400000002</v>
      </c>
      <c r="I4846">
        <v>7.1011730000000002</v>
      </c>
    </row>
    <row r="4847" spans="1:9" x14ac:dyDescent="0.25">
      <c r="A4847">
        <v>4846</v>
      </c>
    </row>
    <row r="4848" spans="1:9" x14ac:dyDescent="0.25">
      <c r="A4848">
        <v>4847</v>
      </c>
    </row>
    <row r="4849" spans="1:9" x14ac:dyDescent="0.25">
      <c r="A4849">
        <v>4848</v>
      </c>
    </row>
    <row r="4850" spans="1:9" x14ac:dyDescent="0.25">
      <c r="A4850">
        <v>4849</v>
      </c>
    </row>
    <row r="4851" spans="1:9" x14ac:dyDescent="0.25">
      <c r="A4851">
        <v>4850</v>
      </c>
    </row>
    <row r="4852" spans="1:9" x14ac:dyDescent="0.25">
      <c r="A4852">
        <v>4851</v>
      </c>
      <c r="D4852">
        <v>102.684438</v>
      </c>
      <c r="E4852">
        <v>7.40097</v>
      </c>
    </row>
    <row r="4853" spans="1:9" x14ac:dyDescent="0.25">
      <c r="A4853">
        <v>4852</v>
      </c>
      <c r="D4853">
        <v>102.66423500000001</v>
      </c>
      <c r="E4853">
        <v>7.3936729999999997</v>
      </c>
    </row>
    <row r="4854" spans="1:9" x14ac:dyDescent="0.25">
      <c r="A4854">
        <v>4853</v>
      </c>
      <c r="D4854">
        <v>102.66842</v>
      </c>
      <c r="E4854">
        <v>7.4072449999999996</v>
      </c>
    </row>
    <row r="4855" spans="1:9" x14ac:dyDescent="0.25">
      <c r="A4855">
        <v>4854</v>
      </c>
      <c r="D4855">
        <v>102.659795</v>
      </c>
      <c r="E4855">
        <v>7.4266319999999997</v>
      </c>
    </row>
    <row r="4856" spans="1:9" x14ac:dyDescent="0.25">
      <c r="A4856">
        <v>4855</v>
      </c>
      <c r="B4856">
        <v>97.826581000000004</v>
      </c>
      <c r="C4856">
        <v>5.5071940000000001</v>
      </c>
      <c r="D4856">
        <v>102.660562</v>
      </c>
      <c r="E4856">
        <v>7.4351529999999997</v>
      </c>
    </row>
    <row r="4857" spans="1:9" x14ac:dyDescent="0.25">
      <c r="A4857">
        <v>4856</v>
      </c>
      <c r="B4857">
        <v>97.884082000000006</v>
      </c>
      <c r="C4857">
        <v>5.5227550000000001</v>
      </c>
      <c r="D4857">
        <v>102.666326</v>
      </c>
      <c r="E4857">
        <v>7.4370409999999998</v>
      </c>
    </row>
    <row r="4858" spans="1:9" x14ac:dyDescent="0.25">
      <c r="A4858">
        <v>4857</v>
      </c>
      <c r="B4858">
        <v>97.887653</v>
      </c>
      <c r="C4858">
        <v>5.5293869999999998</v>
      </c>
      <c r="D4858">
        <v>102.67469500000001</v>
      </c>
      <c r="E4858">
        <v>7.4312240000000003</v>
      </c>
    </row>
    <row r="4859" spans="1:9" x14ac:dyDescent="0.25">
      <c r="A4859">
        <v>4858</v>
      </c>
      <c r="B4859">
        <v>97.846479000000016</v>
      </c>
      <c r="C4859">
        <v>5.5218369999999997</v>
      </c>
      <c r="D4859">
        <v>102.684438</v>
      </c>
      <c r="E4859">
        <v>7.40097</v>
      </c>
    </row>
    <row r="4860" spans="1:9" x14ac:dyDescent="0.25">
      <c r="A4860">
        <v>4859</v>
      </c>
      <c r="B4860">
        <v>97.840511000000006</v>
      </c>
      <c r="C4860">
        <v>5.5182650000000004</v>
      </c>
    </row>
    <row r="4861" spans="1:9" x14ac:dyDescent="0.25">
      <c r="A4861">
        <v>4860</v>
      </c>
      <c r="B4861">
        <v>97.826581000000004</v>
      </c>
      <c r="C4861">
        <v>5.5071940000000001</v>
      </c>
    </row>
    <row r="4862" spans="1:9" x14ac:dyDescent="0.25">
      <c r="A4862">
        <v>4861</v>
      </c>
      <c r="B4862">
        <v>97.826581000000004</v>
      </c>
      <c r="C4862">
        <v>5.5071940000000001</v>
      </c>
      <c r="F4862">
        <v>98.365970000000004</v>
      </c>
      <c r="G4862">
        <v>5.175459</v>
      </c>
    </row>
    <row r="4863" spans="1:9" x14ac:dyDescent="0.25">
      <c r="A4863">
        <v>4862</v>
      </c>
      <c r="F4863">
        <v>98.365970000000004</v>
      </c>
      <c r="G4863">
        <v>5.175459</v>
      </c>
      <c r="H4863">
        <v>97.624591000000009</v>
      </c>
      <c r="I4863">
        <v>8.9882650000000002</v>
      </c>
    </row>
    <row r="4864" spans="1:9" x14ac:dyDescent="0.25">
      <c r="A4864">
        <v>4863</v>
      </c>
      <c r="F4864">
        <v>98.344642000000007</v>
      </c>
      <c r="G4864">
        <v>5.144031</v>
      </c>
      <c r="H4864">
        <v>97.655408000000008</v>
      </c>
      <c r="I4864">
        <v>8.9911740000000009</v>
      </c>
    </row>
    <row r="4865" spans="1:9" x14ac:dyDescent="0.25">
      <c r="A4865">
        <v>4864</v>
      </c>
      <c r="F4865">
        <v>98.348827</v>
      </c>
      <c r="G4865">
        <v>5.1061740000000002</v>
      </c>
      <c r="H4865">
        <v>97.643979000000002</v>
      </c>
      <c r="I4865">
        <v>9.0831130000000009</v>
      </c>
    </row>
    <row r="4866" spans="1:9" x14ac:dyDescent="0.25">
      <c r="A4866">
        <v>4865</v>
      </c>
      <c r="F4866">
        <v>98.341531000000003</v>
      </c>
      <c r="G4866">
        <v>5.0534689999999998</v>
      </c>
      <c r="H4866">
        <v>97.656839000000005</v>
      </c>
      <c r="I4866">
        <v>9.1032650000000004</v>
      </c>
    </row>
    <row r="4867" spans="1:9" x14ac:dyDescent="0.25">
      <c r="A4867">
        <v>4866</v>
      </c>
      <c r="F4867">
        <v>98.335611</v>
      </c>
      <c r="G4867">
        <v>5.0177550000000002</v>
      </c>
      <c r="H4867">
        <v>97.65643</v>
      </c>
      <c r="I4867">
        <v>9.0986740000000008</v>
      </c>
    </row>
    <row r="4868" spans="1:9" x14ac:dyDescent="0.25">
      <c r="A4868">
        <v>4867</v>
      </c>
      <c r="F4868">
        <v>98.347654000000006</v>
      </c>
      <c r="G4868">
        <v>5.015765</v>
      </c>
      <c r="H4868">
        <v>97.706224000000006</v>
      </c>
      <c r="I4868">
        <v>9.0857650000000003</v>
      </c>
    </row>
    <row r="4869" spans="1:9" x14ac:dyDescent="0.25">
      <c r="A4869">
        <v>4868</v>
      </c>
      <c r="F4869">
        <v>98.365970000000004</v>
      </c>
      <c r="G4869">
        <v>5.175459</v>
      </c>
      <c r="H4869">
        <v>97.672296000000003</v>
      </c>
      <c r="I4869">
        <v>9.0927039999999995</v>
      </c>
    </row>
    <row r="4870" spans="1:9" x14ac:dyDescent="0.25">
      <c r="A4870">
        <v>4869</v>
      </c>
      <c r="H4870">
        <v>97.624591000000009</v>
      </c>
      <c r="I4870">
        <v>8.9882650000000002</v>
      </c>
    </row>
    <row r="4871" spans="1:9" x14ac:dyDescent="0.25">
      <c r="A4871">
        <v>4870</v>
      </c>
    </row>
    <row r="4872" spans="1:9" x14ac:dyDescent="0.25">
      <c r="A4872">
        <v>4871</v>
      </c>
      <c r="D4872">
        <v>79.002806000000007</v>
      </c>
      <c r="E4872">
        <v>7.4325000000000001</v>
      </c>
    </row>
    <row r="4873" spans="1:9" x14ac:dyDescent="0.25">
      <c r="A4873">
        <v>4872</v>
      </c>
      <c r="D4873">
        <v>78.912705000000003</v>
      </c>
      <c r="E4873">
        <v>7.3978060000000001</v>
      </c>
    </row>
    <row r="4874" spans="1:9" x14ac:dyDescent="0.25">
      <c r="A4874">
        <v>4873</v>
      </c>
      <c r="D4874">
        <v>78.929082000000008</v>
      </c>
      <c r="E4874">
        <v>7.4050510000000003</v>
      </c>
    </row>
    <row r="4875" spans="1:9" x14ac:dyDescent="0.25">
      <c r="A4875">
        <v>4874</v>
      </c>
      <c r="D4875">
        <v>78.975102000000007</v>
      </c>
      <c r="E4875">
        <v>7.3990819999999999</v>
      </c>
    </row>
    <row r="4876" spans="1:9" x14ac:dyDescent="0.25">
      <c r="A4876">
        <v>4875</v>
      </c>
      <c r="D4876">
        <v>78.968266</v>
      </c>
      <c r="E4876">
        <v>7.3944390000000002</v>
      </c>
    </row>
    <row r="4877" spans="1:9" x14ac:dyDescent="0.25">
      <c r="A4877">
        <v>4876</v>
      </c>
      <c r="B4877">
        <v>74.97173500000001</v>
      </c>
      <c r="C4877">
        <v>5.5969899999999999</v>
      </c>
      <c r="D4877">
        <v>78.970969000000011</v>
      </c>
      <c r="E4877">
        <v>7.4238270000000002</v>
      </c>
    </row>
    <row r="4878" spans="1:9" x14ac:dyDescent="0.25">
      <c r="A4878">
        <v>4877</v>
      </c>
      <c r="B4878">
        <v>74.97173500000001</v>
      </c>
      <c r="C4878">
        <v>5.5969899999999999</v>
      </c>
      <c r="D4878">
        <v>78.950510000000008</v>
      </c>
      <c r="E4878">
        <v>7.423775</v>
      </c>
    </row>
    <row r="4879" spans="1:9" x14ac:dyDescent="0.25">
      <c r="A4879">
        <v>4878</v>
      </c>
      <c r="B4879">
        <v>74.951990000000009</v>
      </c>
      <c r="C4879">
        <v>5.5842340000000004</v>
      </c>
      <c r="D4879">
        <v>78.979133000000004</v>
      </c>
      <c r="E4879">
        <v>7.415</v>
      </c>
    </row>
    <row r="4880" spans="1:9" x14ac:dyDescent="0.25">
      <c r="A4880">
        <v>4879</v>
      </c>
      <c r="B4880">
        <v>74.92744900000001</v>
      </c>
      <c r="C4880">
        <v>5.5886230000000001</v>
      </c>
      <c r="D4880">
        <v>79.002806000000007</v>
      </c>
      <c r="E4880">
        <v>7.4325000000000001</v>
      </c>
    </row>
    <row r="4881" spans="1:9" x14ac:dyDescent="0.25">
      <c r="A4881">
        <v>4880</v>
      </c>
      <c r="B4881">
        <v>74.949337000000014</v>
      </c>
      <c r="C4881">
        <v>5.6177549999999998</v>
      </c>
    </row>
    <row r="4882" spans="1:9" x14ac:dyDescent="0.25">
      <c r="A4882">
        <v>4881</v>
      </c>
      <c r="B4882">
        <v>74.960255000000004</v>
      </c>
      <c r="C4882">
        <v>5.6237750000000002</v>
      </c>
    </row>
    <row r="4883" spans="1:9" x14ac:dyDescent="0.25">
      <c r="A4883">
        <v>4882</v>
      </c>
      <c r="B4883">
        <v>74.97173500000001</v>
      </c>
      <c r="C4883">
        <v>5.5969899999999999</v>
      </c>
    </row>
    <row r="4884" spans="1:9" x14ac:dyDescent="0.25">
      <c r="A4884">
        <v>4883</v>
      </c>
      <c r="F4884">
        <v>74.57137800000001</v>
      </c>
      <c r="G4884">
        <v>5.0488270000000002</v>
      </c>
      <c r="H4884">
        <v>74.569286000000005</v>
      </c>
      <c r="I4884">
        <v>8.5421429999999994</v>
      </c>
    </row>
    <row r="4885" spans="1:9" x14ac:dyDescent="0.25">
      <c r="A4885">
        <v>4884</v>
      </c>
      <c r="F4885">
        <v>74.551684000000009</v>
      </c>
      <c r="G4885">
        <v>5.0368880000000003</v>
      </c>
      <c r="H4885">
        <v>74.568776000000014</v>
      </c>
      <c r="I4885">
        <v>8.5136730000000007</v>
      </c>
    </row>
    <row r="4886" spans="1:9" x14ac:dyDescent="0.25">
      <c r="A4886">
        <v>4885</v>
      </c>
      <c r="F4886">
        <v>74.518113</v>
      </c>
      <c r="G4886">
        <v>5.0297450000000001</v>
      </c>
      <c r="H4886">
        <v>74.552194000000014</v>
      </c>
      <c r="I4886">
        <v>8.531428</v>
      </c>
    </row>
    <row r="4887" spans="1:9" x14ac:dyDescent="0.25">
      <c r="A4887">
        <v>4886</v>
      </c>
      <c r="F4887">
        <v>74.50663200000001</v>
      </c>
      <c r="G4887">
        <v>5.0076530000000004</v>
      </c>
      <c r="H4887">
        <v>74.515459000000007</v>
      </c>
      <c r="I4887">
        <v>8.5668880000000005</v>
      </c>
    </row>
    <row r="4888" spans="1:9" x14ac:dyDescent="0.25">
      <c r="A4888">
        <v>4887</v>
      </c>
      <c r="F4888">
        <v>74.506837000000004</v>
      </c>
      <c r="G4888">
        <v>4.981122</v>
      </c>
      <c r="H4888">
        <v>74.530101999999999</v>
      </c>
      <c r="I4888">
        <v>8.5639800000000008</v>
      </c>
    </row>
    <row r="4889" spans="1:9" x14ac:dyDescent="0.25">
      <c r="A4889">
        <v>4888</v>
      </c>
      <c r="F4889">
        <v>74.494388000000001</v>
      </c>
      <c r="G4889">
        <v>4.9448980000000002</v>
      </c>
      <c r="H4889">
        <v>74.525408000000013</v>
      </c>
      <c r="I4889">
        <v>8.5955619999999993</v>
      </c>
    </row>
    <row r="4890" spans="1:9" x14ac:dyDescent="0.25">
      <c r="A4890">
        <v>4889</v>
      </c>
      <c r="F4890">
        <v>74.509541000000013</v>
      </c>
      <c r="G4890">
        <v>4.953112</v>
      </c>
      <c r="H4890">
        <v>74.532194000000004</v>
      </c>
      <c r="I4890">
        <v>8.6349490000000007</v>
      </c>
    </row>
    <row r="4891" spans="1:9" x14ac:dyDescent="0.25">
      <c r="A4891">
        <v>4890</v>
      </c>
      <c r="F4891">
        <v>74.57137800000001</v>
      </c>
      <c r="G4891">
        <v>5.0488270000000002</v>
      </c>
      <c r="H4891">
        <v>74.569286000000005</v>
      </c>
      <c r="I4891">
        <v>8.5421429999999994</v>
      </c>
    </row>
    <row r="4892" spans="1:9" x14ac:dyDescent="0.25">
      <c r="A4892">
        <v>4891</v>
      </c>
      <c r="F4892">
        <v>74.57137800000001</v>
      </c>
      <c r="G4892">
        <v>5.0488270000000002</v>
      </c>
    </row>
    <row r="4893" spans="1:9" x14ac:dyDescent="0.25">
      <c r="A4893">
        <v>4892</v>
      </c>
      <c r="D4893">
        <v>56.806072000000007</v>
      </c>
      <c r="E4893">
        <v>7.0263470000000003</v>
      </c>
    </row>
    <row r="4894" spans="1:9" x14ac:dyDescent="0.25">
      <c r="A4894">
        <v>4893</v>
      </c>
      <c r="D4894">
        <v>56.92422100000001</v>
      </c>
      <c r="E4894">
        <v>6.9918760000000004</v>
      </c>
    </row>
    <row r="4895" spans="1:9" x14ac:dyDescent="0.25">
      <c r="A4895">
        <v>4894</v>
      </c>
      <c r="D4895">
        <v>56.917118000000009</v>
      </c>
      <c r="E4895">
        <v>7.0132960000000004</v>
      </c>
    </row>
    <row r="4896" spans="1:9" x14ac:dyDescent="0.25">
      <c r="A4896">
        <v>4895</v>
      </c>
      <c r="D4896">
        <v>56.912540000000007</v>
      </c>
      <c r="E4896">
        <v>7.0067700000000004</v>
      </c>
    </row>
    <row r="4897" spans="1:9" x14ac:dyDescent="0.25">
      <c r="A4897">
        <v>4896</v>
      </c>
      <c r="D4897">
        <v>56.908802000000009</v>
      </c>
      <c r="E4897">
        <v>6.9777719999999999</v>
      </c>
    </row>
    <row r="4898" spans="1:9" x14ac:dyDescent="0.25">
      <c r="A4898">
        <v>4897</v>
      </c>
      <c r="D4898">
        <v>56.928642000000011</v>
      </c>
      <c r="E4898">
        <v>6.9714039999999997</v>
      </c>
    </row>
    <row r="4899" spans="1:9" x14ac:dyDescent="0.25">
      <c r="A4899">
        <v>4898</v>
      </c>
      <c r="B4899">
        <v>51.434791000000011</v>
      </c>
      <c r="C4899">
        <v>4.9640930000000001</v>
      </c>
      <c r="D4899">
        <v>56.89059000000001</v>
      </c>
      <c r="E4899">
        <v>6.9708249999999996</v>
      </c>
    </row>
    <row r="4900" spans="1:9" x14ac:dyDescent="0.25">
      <c r="A4900">
        <v>4899</v>
      </c>
      <c r="B4900">
        <v>51.447841000000011</v>
      </c>
      <c r="C4900">
        <v>4.9524619999999997</v>
      </c>
      <c r="D4900">
        <v>56.910694000000007</v>
      </c>
      <c r="E4900">
        <v>6.9379840000000002</v>
      </c>
    </row>
    <row r="4901" spans="1:9" x14ac:dyDescent="0.25">
      <c r="A4901">
        <v>4900</v>
      </c>
      <c r="B4901">
        <v>51.411529000000009</v>
      </c>
      <c r="C4901">
        <v>4.9158850000000003</v>
      </c>
      <c r="D4901">
        <v>56.897487000000012</v>
      </c>
      <c r="E4901">
        <v>7.0386629999999997</v>
      </c>
    </row>
    <row r="4902" spans="1:9" x14ac:dyDescent="0.25">
      <c r="A4902">
        <v>4901</v>
      </c>
      <c r="B4902">
        <v>51.426105000000007</v>
      </c>
      <c r="C4902">
        <v>4.9159379999999997</v>
      </c>
    </row>
    <row r="4903" spans="1:9" x14ac:dyDescent="0.25">
      <c r="A4903">
        <v>4902</v>
      </c>
      <c r="B4903">
        <v>51.413788000000011</v>
      </c>
      <c r="C4903">
        <v>4.9241489999999999</v>
      </c>
    </row>
    <row r="4904" spans="1:9" x14ac:dyDescent="0.25">
      <c r="A4904">
        <v>4903</v>
      </c>
      <c r="B4904">
        <v>51.407528000000006</v>
      </c>
      <c r="C4904">
        <v>4.9569890000000001</v>
      </c>
    </row>
    <row r="4905" spans="1:9" x14ac:dyDescent="0.25">
      <c r="A4905">
        <v>4904</v>
      </c>
      <c r="B4905">
        <v>51.434791000000011</v>
      </c>
      <c r="C4905">
        <v>4.9640930000000001</v>
      </c>
    </row>
    <row r="4906" spans="1:9" x14ac:dyDescent="0.25">
      <c r="A4906">
        <v>4905</v>
      </c>
      <c r="B4906">
        <v>51.434791000000011</v>
      </c>
      <c r="C4906">
        <v>4.9837239999999996</v>
      </c>
    </row>
    <row r="4907" spans="1:9" x14ac:dyDescent="0.25">
      <c r="A4907">
        <v>4906</v>
      </c>
      <c r="F4907">
        <v>49.575996000000011</v>
      </c>
      <c r="G4907">
        <v>3.9993569999999998</v>
      </c>
      <c r="H4907">
        <v>50.090706000000011</v>
      </c>
      <c r="I4907">
        <v>7.9535600000000004</v>
      </c>
    </row>
    <row r="4908" spans="1:9" x14ac:dyDescent="0.25">
      <c r="A4908">
        <v>4907</v>
      </c>
      <c r="F4908">
        <v>49.598419000000007</v>
      </c>
      <c r="G4908">
        <v>4.0235669999999999</v>
      </c>
      <c r="H4908">
        <v>50.100075000000011</v>
      </c>
      <c r="I4908">
        <v>7.9140350000000002</v>
      </c>
    </row>
    <row r="4909" spans="1:9" x14ac:dyDescent="0.25">
      <c r="A4909">
        <v>4908</v>
      </c>
      <c r="F4909">
        <v>49.608261000000006</v>
      </c>
      <c r="G4909">
        <v>3.9914109999999998</v>
      </c>
      <c r="H4909">
        <v>50.123756000000007</v>
      </c>
      <c r="I4909">
        <v>7.9219290000000004</v>
      </c>
    </row>
    <row r="4910" spans="1:9" x14ac:dyDescent="0.25">
      <c r="A4910">
        <v>4909</v>
      </c>
      <c r="F4910">
        <v>49.620941000000009</v>
      </c>
      <c r="G4910">
        <v>3.9723060000000001</v>
      </c>
      <c r="H4910">
        <v>50.101391000000007</v>
      </c>
      <c r="I4910">
        <v>7.9525069999999998</v>
      </c>
    </row>
    <row r="4911" spans="1:9" x14ac:dyDescent="0.25">
      <c r="A4911">
        <v>4910</v>
      </c>
      <c r="F4911">
        <v>49.576839000000007</v>
      </c>
      <c r="G4911">
        <v>3.9689380000000001</v>
      </c>
      <c r="H4911">
        <v>50.088863000000011</v>
      </c>
      <c r="I4911">
        <v>7.9577169999999997</v>
      </c>
    </row>
    <row r="4912" spans="1:9" x14ac:dyDescent="0.25">
      <c r="A4912">
        <v>4911</v>
      </c>
      <c r="F4912">
        <v>49.669044000000007</v>
      </c>
      <c r="G4912">
        <v>3.9739900000000001</v>
      </c>
      <c r="H4912">
        <v>50.089706000000007</v>
      </c>
      <c r="I4912">
        <v>7.9659269999999998</v>
      </c>
    </row>
    <row r="4913" spans="1:9" x14ac:dyDescent="0.25">
      <c r="A4913">
        <v>4912</v>
      </c>
      <c r="F4913">
        <v>49.659729000000006</v>
      </c>
      <c r="G4913">
        <v>3.943308</v>
      </c>
      <c r="H4913">
        <v>50.100387000000012</v>
      </c>
      <c r="I4913">
        <v>7.9703480000000004</v>
      </c>
    </row>
    <row r="4914" spans="1:9" x14ac:dyDescent="0.25">
      <c r="A4914">
        <v>4913</v>
      </c>
      <c r="D4914">
        <v>32.457420000000013</v>
      </c>
      <c r="E4914">
        <v>6.5857929999999998</v>
      </c>
      <c r="F4914">
        <v>49.592365000000008</v>
      </c>
      <c r="G4914">
        <v>3.87568</v>
      </c>
      <c r="H4914">
        <v>50.090706000000011</v>
      </c>
      <c r="I4914">
        <v>7.9535600000000004</v>
      </c>
    </row>
    <row r="4915" spans="1:9" x14ac:dyDescent="0.25">
      <c r="A4915">
        <v>4914</v>
      </c>
      <c r="D4915">
        <v>32.443579000000014</v>
      </c>
      <c r="E4915">
        <v>6.5624789999999997</v>
      </c>
      <c r="F4915">
        <v>49.575996000000011</v>
      </c>
      <c r="G4915">
        <v>3.9993569999999998</v>
      </c>
    </row>
    <row r="4916" spans="1:9" x14ac:dyDescent="0.25">
      <c r="A4916">
        <v>4915</v>
      </c>
      <c r="D4916">
        <v>32.423790000000011</v>
      </c>
      <c r="E4916">
        <v>6.5667939999999998</v>
      </c>
    </row>
    <row r="4917" spans="1:9" x14ac:dyDescent="0.25">
      <c r="A4917">
        <v>4916</v>
      </c>
      <c r="D4917">
        <v>32.437263000000009</v>
      </c>
      <c r="E4917">
        <v>6.5754780000000004</v>
      </c>
    </row>
    <row r="4918" spans="1:9" x14ac:dyDescent="0.25">
      <c r="A4918">
        <v>4917</v>
      </c>
      <c r="D4918">
        <v>32.401951000000011</v>
      </c>
      <c r="E4918">
        <v>6.5861090000000004</v>
      </c>
    </row>
    <row r="4919" spans="1:9" x14ac:dyDescent="0.25">
      <c r="A4919">
        <v>4918</v>
      </c>
      <c r="B4919">
        <v>27.335861000000008</v>
      </c>
      <c r="C4919">
        <v>4.6494270000000002</v>
      </c>
      <c r="D4919">
        <v>32.37205500000001</v>
      </c>
      <c r="E4919">
        <v>6.5636369999999999</v>
      </c>
    </row>
    <row r="4920" spans="1:9" x14ac:dyDescent="0.25">
      <c r="A4920">
        <v>4919</v>
      </c>
      <c r="B4920">
        <v>27.272287000000006</v>
      </c>
      <c r="C4920">
        <v>4.659268</v>
      </c>
      <c r="D4920">
        <v>32.337269000000006</v>
      </c>
      <c r="E4920">
        <v>6.543164</v>
      </c>
    </row>
    <row r="4921" spans="1:9" x14ac:dyDescent="0.25">
      <c r="A4921">
        <v>4920</v>
      </c>
      <c r="B4921">
        <v>27.301811000000008</v>
      </c>
      <c r="C4921">
        <v>4.6394799999999998</v>
      </c>
      <c r="D4921">
        <v>32.316585000000011</v>
      </c>
      <c r="E4921">
        <v>6.5681620000000001</v>
      </c>
    </row>
    <row r="4922" spans="1:9" x14ac:dyDescent="0.25">
      <c r="A4922">
        <v>4921</v>
      </c>
      <c r="B4922">
        <v>27.289181000000013</v>
      </c>
      <c r="C4922">
        <v>4.6206389999999997</v>
      </c>
      <c r="D4922">
        <v>32.457420000000013</v>
      </c>
      <c r="E4922">
        <v>6.5857929999999998</v>
      </c>
    </row>
    <row r="4923" spans="1:9" x14ac:dyDescent="0.25">
      <c r="A4923">
        <v>4922</v>
      </c>
      <c r="B4923">
        <v>27.311180000000007</v>
      </c>
      <c r="C4923">
        <v>4.6204280000000004</v>
      </c>
      <c r="D4923">
        <v>32.457420000000013</v>
      </c>
      <c r="E4923">
        <v>6.5857929999999998</v>
      </c>
    </row>
    <row r="4924" spans="1:9" x14ac:dyDescent="0.25">
      <c r="A4924">
        <v>4923</v>
      </c>
      <c r="B4924">
        <v>27.323547000000005</v>
      </c>
      <c r="C4924">
        <v>4.653321</v>
      </c>
    </row>
    <row r="4925" spans="1:9" x14ac:dyDescent="0.25">
      <c r="A4925">
        <v>4924</v>
      </c>
      <c r="B4925">
        <v>27.296549000000013</v>
      </c>
      <c r="C4925">
        <v>4.649216</v>
      </c>
    </row>
    <row r="4926" spans="1:9" x14ac:dyDescent="0.25">
      <c r="A4926">
        <v>4925</v>
      </c>
      <c r="B4926">
        <v>27.277338000000015</v>
      </c>
      <c r="C4926">
        <v>4.6765829999999999</v>
      </c>
    </row>
    <row r="4927" spans="1:9" x14ac:dyDescent="0.25">
      <c r="A4927">
        <v>4926</v>
      </c>
      <c r="B4927">
        <v>27.273708000000013</v>
      </c>
      <c r="C4927">
        <v>4.6137969999999999</v>
      </c>
    </row>
    <row r="4928" spans="1:9" x14ac:dyDescent="0.25">
      <c r="A4928">
        <v>4927</v>
      </c>
      <c r="B4928">
        <v>27.335861000000008</v>
      </c>
      <c r="C4928">
        <v>4.6494270000000002</v>
      </c>
    </row>
    <row r="4929" spans="1:9" x14ac:dyDescent="0.25">
      <c r="A4929">
        <v>4928</v>
      </c>
      <c r="H4929">
        <v>26.909466000000009</v>
      </c>
      <c r="I4929">
        <v>7.228021</v>
      </c>
    </row>
    <row r="4930" spans="1:9" x14ac:dyDescent="0.25">
      <c r="A4930">
        <v>4929</v>
      </c>
      <c r="F4930">
        <v>25.841736000000012</v>
      </c>
      <c r="G4930">
        <v>3.721794</v>
      </c>
      <c r="H4930">
        <v>26.755737000000011</v>
      </c>
      <c r="I4930">
        <v>7.0849229999999999</v>
      </c>
    </row>
    <row r="4931" spans="1:9" x14ac:dyDescent="0.25">
      <c r="A4931">
        <v>4930</v>
      </c>
      <c r="F4931">
        <v>25.859049000000013</v>
      </c>
      <c r="G4931">
        <v>3.7508979999999998</v>
      </c>
      <c r="H4931">
        <v>26.768051000000014</v>
      </c>
      <c r="I4931">
        <v>7.1048159999999996</v>
      </c>
    </row>
    <row r="4932" spans="1:9" x14ac:dyDescent="0.25">
      <c r="A4932">
        <v>4931</v>
      </c>
      <c r="F4932">
        <v>25.84284000000001</v>
      </c>
      <c r="G4932">
        <v>3.7223199999999999</v>
      </c>
      <c r="H4932">
        <v>26.753895000000014</v>
      </c>
      <c r="I4932">
        <v>7.098922</v>
      </c>
    </row>
    <row r="4933" spans="1:9" x14ac:dyDescent="0.25">
      <c r="A4933">
        <v>4932</v>
      </c>
      <c r="F4933">
        <v>25.839208000000013</v>
      </c>
      <c r="G4933">
        <v>3.7139519999999999</v>
      </c>
      <c r="H4933">
        <v>26.712265000000009</v>
      </c>
      <c r="I4933">
        <v>7.0969220000000002</v>
      </c>
    </row>
    <row r="4934" spans="1:9" x14ac:dyDescent="0.25">
      <c r="A4934">
        <v>4933</v>
      </c>
      <c r="F4934">
        <v>25.824102000000011</v>
      </c>
      <c r="G4934">
        <v>3.6983220000000001</v>
      </c>
      <c r="H4934">
        <v>26.682005000000011</v>
      </c>
      <c r="I4934">
        <v>7.146604</v>
      </c>
    </row>
    <row r="4935" spans="1:9" x14ac:dyDescent="0.25">
      <c r="A4935">
        <v>4934</v>
      </c>
      <c r="D4935">
        <v>14.502258000000012</v>
      </c>
      <c r="E4935">
        <v>6.8228850000000003</v>
      </c>
      <c r="F4935">
        <v>25.821155000000005</v>
      </c>
      <c r="G4935">
        <v>3.6752699999999998</v>
      </c>
      <c r="H4935">
        <v>26.688057000000008</v>
      </c>
      <c r="I4935">
        <v>7.1330780000000003</v>
      </c>
    </row>
    <row r="4936" spans="1:9" x14ac:dyDescent="0.25">
      <c r="A4936">
        <v>4935</v>
      </c>
      <c r="D4936">
        <v>14.502258000000012</v>
      </c>
      <c r="E4936">
        <v>6.8228850000000003</v>
      </c>
      <c r="F4936">
        <v>25.825525000000013</v>
      </c>
      <c r="G4936">
        <v>3.6774279999999999</v>
      </c>
      <c r="H4936">
        <v>26.755737000000011</v>
      </c>
      <c r="I4936">
        <v>7.0849229999999999</v>
      </c>
    </row>
    <row r="4937" spans="1:9" x14ac:dyDescent="0.25">
      <c r="A4937">
        <v>4936</v>
      </c>
      <c r="D4937">
        <v>14.502258000000012</v>
      </c>
      <c r="E4937">
        <v>6.8228850000000003</v>
      </c>
      <c r="F4937">
        <v>25.772791000000012</v>
      </c>
      <c r="G4937">
        <v>3.6572179999999999</v>
      </c>
      <c r="H4937">
        <v>26.676477000000006</v>
      </c>
      <c r="I4937">
        <v>7.1444989999999997</v>
      </c>
    </row>
    <row r="4938" spans="1:9" x14ac:dyDescent="0.25">
      <c r="A4938">
        <v>4937</v>
      </c>
      <c r="D4938">
        <v>14.502258000000012</v>
      </c>
      <c r="E4938">
        <v>6.8228850000000003</v>
      </c>
      <c r="F4938">
        <v>25.808422000000007</v>
      </c>
      <c r="G4938">
        <v>3.658534</v>
      </c>
      <c r="H4938">
        <v>26.676477000000006</v>
      </c>
      <c r="I4938">
        <v>7.1444989999999997</v>
      </c>
    </row>
    <row r="4939" spans="1:9" x14ac:dyDescent="0.25">
      <c r="A4939">
        <v>4938</v>
      </c>
      <c r="D4939">
        <v>14.502258000000012</v>
      </c>
      <c r="E4939">
        <v>6.8228850000000003</v>
      </c>
      <c r="F4939">
        <v>25.841736000000012</v>
      </c>
      <c r="G4939">
        <v>3.721794</v>
      </c>
    </row>
    <row r="4940" spans="1:9" x14ac:dyDescent="0.25">
      <c r="A4940">
        <v>4939</v>
      </c>
      <c r="D4940">
        <v>14.502258000000012</v>
      </c>
      <c r="E4940">
        <v>6.8228850000000003</v>
      </c>
      <c r="F4940">
        <v>25.841736000000012</v>
      </c>
      <c r="G4940">
        <v>3.721794</v>
      </c>
    </row>
    <row r="4941" spans="1:9" x14ac:dyDescent="0.25">
      <c r="A4941">
        <v>4940</v>
      </c>
      <c r="D4941">
        <v>14.502258000000012</v>
      </c>
      <c r="E4941">
        <v>6.8228850000000003</v>
      </c>
      <c r="F4941">
        <v>25.826999000000008</v>
      </c>
      <c r="G4941">
        <v>3.703268</v>
      </c>
    </row>
    <row r="4942" spans="1:9" x14ac:dyDescent="0.25">
      <c r="A4942">
        <v>4941</v>
      </c>
      <c r="B4942">
        <v>11.200389000000008</v>
      </c>
      <c r="C4942">
        <v>5.2096590000000003</v>
      </c>
      <c r="D4942">
        <v>14.502258000000012</v>
      </c>
      <c r="E4942">
        <v>6.8228850000000003</v>
      </c>
    </row>
    <row r="4943" spans="1:9" x14ac:dyDescent="0.25">
      <c r="A4943">
        <v>4942</v>
      </c>
      <c r="B4943">
        <v>11.148917000000012</v>
      </c>
      <c r="C4943">
        <v>5.2856550000000002</v>
      </c>
      <c r="D4943">
        <v>14.502258000000012</v>
      </c>
      <c r="E4943">
        <v>6.8228850000000003</v>
      </c>
    </row>
    <row r="4944" spans="1:9" x14ac:dyDescent="0.25">
      <c r="A4944">
        <v>4943</v>
      </c>
      <c r="B4944">
        <v>11.148917000000012</v>
      </c>
      <c r="C4944">
        <v>5.2856550000000002</v>
      </c>
      <c r="D4944">
        <v>14.502258000000012</v>
      </c>
      <c r="E4944">
        <v>6.8228850000000003</v>
      </c>
    </row>
    <row r="4945" spans="1:11" x14ac:dyDescent="0.25">
      <c r="A4945">
        <v>4944</v>
      </c>
      <c r="B4945">
        <v>11.148917000000012</v>
      </c>
      <c r="C4945">
        <v>5.2856550000000002</v>
      </c>
      <c r="D4945">
        <v>14.502258000000012</v>
      </c>
      <c r="E4945">
        <v>6.8228850000000003</v>
      </c>
    </row>
    <row r="4946" spans="1:11" x14ac:dyDescent="0.25">
      <c r="A4946">
        <v>4945</v>
      </c>
      <c r="B4946">
        <v>11.148917000000012</v>
      </c>
      <c r="C4946">
        <v>5.2856550000000002</v>
      </c>
      <c r="D4946">
        <v>14.502258000000012</v>
      </c>
      <c r="E4946">
        <v>6.8228850000000003</v>
      </c>
    </row>
    <row r="4947" spans="1:11" x14ac:dyDescent="0.25">
      <c r="A4947">
        <v>4946</v>
      </c>
      <c r="B4947">
        <v>11.148917000000012</v>
      </c>
      <c r="C4947">
        <v>5.2856550000000002</v>
      </c>
      <c r="D4947">
        <v>14.502258000000012</v>
      </c>
      <c r="E4947">
        <v>6.8228850000000003</v>
      </c>
    </row>
    <row r="4948" spans="1:11" x14ac:dyDescent="0.25">
      <c r="A4948">
        <v>4947</v>
      </c>
      <c r="B4948">
        <v>11.148917000000012</v>
      </c>
      <c r="C4948">
        <v>5.2856550000000002</v>
      </c>
      <c r="D4948">
        <v>14.502258000000012</v>
      </c>
      <c r="E4948">
        <v>6.8228850000000003</v>
      </c>
    </row>
    <row r="4949" spans="1:11" x14ac:dyDescent="0.25">
      <c r="A4949">
        <v>4948</v>
      </c>
      <c r="B4949">
        <v>11.148917000000012</v>
      </c>
      <c r="C4949">
        <v>5.2856550000000002</v>
      </c>
    </row>
    <row r="4950" spans="1:11" x14ac:dyDescent="0.25">
      <c r="A4950">
        <v>4949</v>
      </c>
      <c r="B4950">
        <v>11.193231000000011</v>
      </c>
      <c r="C4950">
        <v>5.2887599999999999</v>
      </c>
      <c r="J4950">
        <v>39.098526000000007</v>
      </c>
      <c r="K4950">
        <v>13.508039999999999</v>
      </c>
    </row>
    <row r="4951" spans="1:11" x14ac:dyDescent="0.25">
      <c r="A4951">
        <v>4950</v>
      </c>
    </row>
    <row r="4952" spans="1:11" x14ac:dyDescent="0.25">
      <c r="A4952">
        <v>4951</v>
      </c>
    </row>
    <row r="4953" spans="1:11" x14ac:dyDescent="0.25">
      <c r="A4953">
        <v>4952</v>
      </c>
    </row>
    <row r="4954" spans="1:11" x14ac:dyDescent="0.25">
      <c r="A4954">
        <v>4953</v>
      </c>
    </row>
    <row r="4955" spans="1:11" x14ac:dyDescent="0.25">
      <c r="A4955">
        <v>4954</v>
      </c>
    </row>
    <row r="4956" spans="1:11" x14ac:dyDescent="0.25">
      <c r="A4956">
        <v>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C54B-A049-4264-B0C9-06454696C414}">
  <dimension ref="A1:DV4425"/>
  <sheetViews>
    <sheetView workbookViewId="0">
      <selection activeCell="BO10" sqref="BO10:BQ12"/>
    </sheetView>
  </sheetViews>
  <sheetFormatPr defaultRowHeight="15" x14ac:dyDescent="0.25"/>
  <cols>
    <col min="1" max="1" width="5" bestFit="1" customWidth="1"/>
    <col min="2" max="5" width="2" bestFit="1" customWidth="1"/>
    <col min="6" max="6" width="11.140625" bestFit="1" customWidth="1"/>
    <col min="10" max="10" width="24.140625" bestFit="1" customWidth="1"/>
    <col min="11" max="11" width="12" bestFit="1" customWidth="1"/>
    <col min="13" max="13" width="18.140625" bestFit="1" customWidth="1"/>
    <col min="14" max="14" width="8.140625" bestFit="1" customWidth="1"/>
    <col min="15" max="15" width="12" bestFit="1" customWidth="1"/>
    <col min="18" max="18" width="17.5703125" bestFit="1" customWidth="1"/>
    <col min="19" max="20" width="12" bestFit="1" customWidth="1"/>
    <col min="22" max="22" width="8.85546875" bestFit="1" customWidth="1"/>
    <col min="23" max="23" width="5.42578125" bestFit="1" customWidth="1"/>
    <col min="24" max="25" width="12" bestFit="1" customWidth="1"/>
    <col min="26" max="26" width="5.140625" bestFit="1" customWidth="1"/>
    <col min="27" max="28" width="12" bestFit="1" customWidth="1"/>
    <col min="29" max="29" width="5.42578125" bestFit="1" customWidth="1"/>
    <col min="30" max="31" width="12" bestFit="1" customWidth="1"/>
    <col min="32" max="32" width="5.28515625" bestFit="1" customWidth="1"/>
    <col min="33" max="34" width="12" bestFit="1" customWidth="1"/>
    <col min="36" max="36" width="12.5703125" bestFit="1" customWidth="1"/>
    <col min="37" max="37" width="9.5703125" bestFit="1" customWidth="1"/>
    <col min="38" max="39" width="12" bestFit="1" customWidth="1"/>
    <col min="40" max="40" width="9.28515625" bestFit="1" customWidth="1"/>
    <col min="41" max="42" width="12" bestFit="1" customWidth="1"/>
    <col min="43" max="43" width="9.5703125" bestFit="1" customWidth="1"/>
    <col min="44" max="45" width="12" bestFit="1" customWidth="1"/>
    <col min="46" max="46" width="9.42578125" bestFit="1" customWidth="1"/>
    <col min="47" max="48" width="12" bestFit="1" customWidth="1"/>
    <col min="50" max="50" width="23.5703125" bestFit="1" customWidth="1"/>
    <col min="51" max="52" width="12" bestFit="1" customWidth="1"/>
    <col min="53" max="53" width="23.28515625" bestFit="1" customWidth="1"/>
    <col min="54" max="55" width="12" bestFit="1" customWidth="1"/>
    <col min="56" max="56" width="23.7109375" bestFit="1" customWidth="1"/>
    <col min="57" max="58" width="12" bestFit="1" customWidth="1"/>
    <col min="59" max="59" width="23.42578125" bestFit="1" customWidth="1"/>
    <col min="60" max="61" width="12" bestFit="1" customWidth="1"/>
    <col min="63" max="63" width="19.140625" bestFit="1" customWidth="1"/>
    <col min="64" max="65" width="12" bestFit="1" customWidth="1"/>
    <col min="67" max="67" width="17.42578125" bestFit="1" customWidth="1"/>
    <col min="68" max="69" width="12" bestFit="1" customWidth="1"/>
    <col min="71" max="71" width="12.42578125" bestFit="1" customWidth="1"/>
    <col min="72" max="72" width="8" bestFit="1" customWidth="1"/>
    <col min="73" max="73" width="12" bestFit="1" customWidth="1"/>
    <col min="74" max="74" width="7" bestFit="1" customWidth="1"/>
    <col min="76" max="76" width="14.5703125" bestFit="1" customWidth="1"/>
    <col min="77" max="78" width="12" bestFit="1" customWidth="1"/>
    <col min="79" max="79" width="14.28515625" bestFit="1" customWidth="1"/>
    <col min="80" max="81" width="12" bestFit="1" customWidth="1"/>
    <col min="82" max="82" width="14.5703125" bestFit="1" customWidth="1"/>
    <col min="83" max="84" width="12" bestFit="1" customWidth="1"/>
    <col min="85" max="85" width="14.42578125" bestFit="1" customWidth="1"/>
    <col min="86" max="87" width="12" bestFit="1" customWidth="1"/>
    <col min="89" max="89" width="15.28515625" bestFit="1" customWidth="1"/>
    <col min="90" max="91" width="12" bestFit="1" customWidth="1"/>
    <col min="92" max="92" width="15" bestFit="1" customWidth="1"/>
    <col min="93" max="94" width="12" bestFit="1" customWidth="1"/>
    <col min="95" max="95" width="15.28515625" bestFit="1" customWidth="1"/>
    <col min="96" max="97" width="12" bestFit="1" customWidth="1"/>
    <col min="98" max="98" width="15.140625" bestFit="1" customWidth="1"/>
    <col min="99" max="100" width="12" bestFit="1" customWidth="1"/>
    <col min="102" max="102" width="15.42578125" bestFit="1" customWidth="1"/>
    <col min="103" max="104" width="12" bestFit="1" customWidth="1"/>
    <col min="105" max="105" width="15.140625" bestFit="1" customWidth="1"/>
    <col min="106" max="107" width="12" bestFit="1" customWidth="1"/>
    <col min="108" max="108" width="15.42578125" bestFit="1" customWidth="1"/>
    <col min="109" max="110" width="12" bestFit="1" customWidth="1"/>
    <col min="111" max="111" width="15.28515625" bestFit="1" customWidth="1"/>
    <col min="112" max="113" width="12" bestFit="1" customWidth="1"/>
    <col min="115" max="115" width="16.140625" bestFit="1" customWidth="1"/>
    <col min="116" max="117" width="12" bestFit="1" customWidth="1"/>
    <col min="118" max="118" width="15.85546875" bestFit="1" customWidth="1"/>
    <col min="119" max="120" width="12" bestFit="1" customWidth="1"/>
    <col min="121" max="121" width="16.140625" bestFit="1" customWidth="1"/>
    <col min="122" max="123" width="12" bestFit="1" customWidth="1"/>
    <col min="124" max="124" width="16" bestFit="1" customWidth="1"/>
    <col min="125" max="126" width="12" bestFit="1" customWidth="1"/>
  </cols>
  <sheetData>
    <row r="1" spans="1:126" x14ac:dyDescent="0.25">
      <c r="A1">
        <v>200</v>
      </c>
      <c r="F1" t="s">
        <v>9</v>
      </c>
      <c r="J1" t="s">
        <v>302</v>
      </c>
      <c r="K1">
        <v>91.091954022988503</v>
      </c>
      <c r="M1" t="s">
        <v>240</v>
      </c>
      <c r="N1" t="s">
        <v>241</v>
      </c>
      <c r="O1" t="s">
        <v>242</v>
      </c>
      <c r="S1" t="s">
        <v>30</v>
      </c>
      <c r="T1" t="s">
        <v>31</v>
      </c>
      <c r="V1" t="s">
        <v>220</v>
      </c>
      <c r="W1" t="s">
        <v>215</v>
      </c>
      <c r="X1" t="s">
        <v>30</v>
      </c>
      <c r="Y1" t="s">
        <v>31</v>
      </c>
      <c r="Z1" t="s">
        <v>216</v>
      </c>
      <c r="AA1" t="s">
        <v>30</v>
      </c>
      <c r="AB1" t="s">
        <v>31</v>
      </c>
      <c r="AC1" t="s">
        <v>217</v>
      </c>
      <c r="AD1" t="s">
        <v>30</v>
      </c>
      <c r="AE1" t="s">
        <v>31</v>
      </c>
      <c r="AF1" t="s">
        <v>218</v>
      </c>
      <c r="AG1" t="s">
        <v>30</v>
      </c>
      <c r="AH1" t="s">
        <v>31</v>
      </c>
      <c r="AJ1" t="s">
        <v>317</v>
      </c>
      <c r="AK1" t="s">
        <v>215</v>
      </c>
      <c r="AL1" t="s">
        <v>30</v>
      </c>
      <c r="AM1" t="s">
        <v>31</v>
      </c>
      <c r="AN1" t="s">
        <v>216</v>
      </c>
      <c r="AO1" t="s">
        <v>30</v>
      </c>
      <c r="AP1" t="s">
        <v>31</v>
      </c>
      <c r="AQ1" t="s">
        <v>217</v>
      </c>
      <c r="AR1" t="s">
        <v>30</v>
      </c>
      <c r="AS1" t="s">
        <v>31</v>
      </c>
      <c r="AT1" t="s">
        <v>218</v>
      </c>
      <c r="AU1" t="s">
        <v>30</v>
      </c>
      <c r="AV1" t="s">
        <v>31</v>
      </c>
      <c r="AX1" t="s">
        <v>99</v>
      </c>
      <c r="AY1" t="s">
        <v>30</v>
      </c>
      <c r="AZ1" t="s">
        <v>31</v>
      </c>
      <c r="BA1" t="s">
        <v>100</v>
      </c>
      <c r="BB1" t="s">
        <v>30</v>
      </c>
      <c r="BC1" t="s">
        <v>31</v>
      </c>
      <c r="BD1" t="s">
        <v>101</v>
      </c>
      <c r="BE1" t="s">
        <v>30</v>
      </c>
      <c r="BF1" t="s">
        <v>31</v>
      </c>
      <c r="BG1" t="s">
        <v>102</v>
      </c>
      <c r="BH1" t="s">
        <v>30</v>
      </c>
      <c r="BI1" t="s">
        <v>31</v>
      </c>
      <c r="BK1" t="s">
        <v>315</v>
      </c>
      <c r="BL1" t="s">
        <v>30</v>
      </c>
      <c r="BM1" t="s">
        <v>31</v>
      </c>
      <c r="BO1" t="s">
        <v>29</v>
      </c>
      <c r="BP1" t="s">
        <v>30</v>
      </c>
      <c r="BQ1" t="s">
        <v>31</v>
      </c>
      <c r="BS1" t="s">
        <v>212</v>
      </c>
      <c r="BT1" t="s">
        <v>213</v>
      </c>
      <c r="BU1" t="s">
        <v>214</v>
      </c>
      <c r="BV1" t="e">
        <v>#N/A</v>
      </c>
      <c r="BX1" t="s">
        <v>164</v>
      </c>
      <c r="BY1" t="s">
        <v>30</v>
      </c>
      <c r="BZ1" t="s">
        <v>31</v>
      </c>
      <c r="CA1" t="s">
        <v>165</v>
      </c>
      <c r="CB1" t="s">
        <v>30</v>
      </c>
      <c r="CC1" t="s">
        <v>31</v>
      </c>
      <c r="CD1" t="s">
        <v>166</v>
      </c>
      <c r="CE1" t="s">
        <v>30</v>
      </c>
      <c r="CF1" t="s">
        <v>31</v>
      </c>
      <c r="CG1" t="s">
        <v>167</v>
      </c>
      <c r="CH1" t="s">
        <v>30</v>
      </c>
      <c r="CI1" t="s">
        <v>31</v>
      </c>
      <c r="CK1" t="s">
        <v>168</v>
      </c>
      <c r="CL1" t="s">
        <v>30</v>
      </c>
      <c r="CM1" t="s">
        <v>31</v>
      </c>
      <c r="CN1" t="s">
        <v>169</v>
      </c>
      <c r="CO1" t="s">
        <v>30</v>
      </c>
      <c r="CP1" t="s">
        <v>31</v>
      </c>
      <c r="CQ1" t="s">
        <v>170</v>
      </c>
      <c r="CR1" t="s">
        <v>30</v>
      </c>
      <c r="CS1" t="s">
        <v>31</v>
      </c>
      <c r="CT1" t="s">
        <v>171</v>
      </c>
      <c r="CU1" t="s">
        <v>30</v>
      </c>
      <c r="CV1" t="s">
        <v>31</v>
      </c>
      <c r="CX1" t="s">
        <v>172</v>
      </c>
      <c r="CY1" t="s">
        <v>30</v>
      </c>
      <c r="CZ1" t="s">
        <v>31</v>
      </c>
      <c r="DA1" t="s">
        <v>173</v>
      </c>
      <c r="DB1" t="s">
        <v>30</v>
      </c>
      <c r="DC1" t="s">
        <v>31</v>
      </c>
      <c r="DD1" t="s">
        <v>174</v>
      </c>
      <c r="DE1" t="s">
        <v>30</v>
      </c>
      <c r="DF1" t="s">
        <v>31</v>
      </c>
      <c r="DG1" t="s">
        <v>175</v>
      </c>
      <c r="DH1" t="s">
        <v>30</v>
      </c>
      <c r="DI1" t="s">
        <v>31</v>
      </c>
      <c r="DK1" t="s">
        <v>188</v>
      </c>
      <c r="DL1" t="s">
        <v>30</v>
      </c>
      <c r="DM1" t="s">
        <v>31</v>
      </c>
      <c r="DN1" t="s">
        <v>189</v>
      </c>
      <c r="DO1" t="s">
        <v>30</v>
      </c>
      <c r="DP1" t="s">
        <v>31</v>
      </c>
      <c r="DQ1" t="s">
        <v>190</v>
      </c>
      <c r="DR1" t="s">
        <v>30</v>
      </c>
      <c r="DS1" t="s">
        <v>31</v>
      </c>
      <c r="DT1" t="s">
        <v>191</v>
      </c>
      <c r="DU1" t="s">
        <v>30</v>
      </c>
      <c r="DV1" t="s">
        <v>31</v>
      </c>
    </row>
    <row r="2" spans="1:126" x14ac:dyDescent="0.25">
      <c r="A2">
        <v>1</v>
      </c>
      <c r="J2" t="s">
        <v>303</v>
      </c>
      <c r="K2">
        <v>94.933333333333337</v>
      </c>
      <c r="M2" t="s">
        <v>301</v>
      </c>
      <c r="N2">
        <v>696</v>
      </c>
      <c r="R2" t="s">
        <v>236</v>
      </c>
      <c r="S2">
        <v>8.7923850574712567E-2</v>
      </c>
      <c r="T2">
        <v>1.9167004174797456E-2</v>
      </c>
      <c r="W2" t="s">
        <v>221</v>
      </c>
      <c r="X2">
        <f>AVERAGE(Coordination!AT:AT)</f>
        <v>0.60894205711364113</v>
      </c>
      <c r="Y2">
        <f>STDEV(Coordination!AT:AT)</f>
        <v>0.20133606236352847</v>
      </c>
      <c r="Z2" t="s">
        <v>224</v>
      </c>
      <c r="AA2">
        <f>AVERAGE(Coordination!AW:AW)</f>
        <v>0.39811040819250776</v>
      </c>
      <c r="AB2">
        <f>STDEV(Coordination!AW:AW)</f>
        <v>0.20270431667618019</v>
      </c>
      <c r="AC2" t="s">
        <v>227</v>
      </c>
      <c r="AD2">
        <f>AVERAGE(Coordination!AZ:AZ)</f>
        <v>0.59571431573552658</v>
      </c>
      <c r="AE2">
        <f>STDEV(Coordination!AZ:AZ)</f>
        <v>9.9185047216954411E-2</v>
      </c>
      <c r="AF2" t="s">
        <v>230</v>
      </c>
      <c r="AG2">
        <f>AVERAGE(Coordination!BC:BC)</f>
        <v>0.62109608198793598</v>
      </c>
      <c r="AH2">
        <f>STDEV(Coordination!BC:BC)</f>
        <v>0.19211480245938728</v>
      </c>
      <c r="AK2" t="s">
        <v>318</v>
      </c>
      <c r="AL2">
        <f>AVERAGE(Coordination!BQ:BQ)</f>
        <v>0.28924785033946637</v>
      </c>
      <c r="AM2">
        <f>STDEV(Coordination!BQ:BQ)</f>
        <v>8.8329633222484313E-2</v>
      </c>
      <c r="AN2" t="s">
        <v>321</v>
      </c>
      <c r="AO2">
        <f>AVERAGE(Coordination!BT:BT)</f>
        <v>0.29117254022399708</v>
      </c>
      <c r="AP2">
        <f>STDEV(Coordination!BT:BT)</f>
        <v>8.7522812250051471E-2</v>
      </c>
      <c r="AQ2" t="s">
        <v>324</v>
      </c>
      <c r="AR2">
        <f>AVERAGE(Coordination!BW:BW)</f>
        <v>0.38162897539622154</v>
      </c>
      <c r="AS2">
        <f>STDEV(Coordination!BW:BW)</f>
        <v>7.0417840001425883E-2</v>
      </c>
      <c r="AT2" t="s">
        <v>327</v>
      </c>
      <c r="AU2">
        <f>AVERAGE(Coordination!BZ:BZ)</f>
        <v>0.29947465015472063</v>
      </c>
      <c r="AV2">
        <f>STDEV(Coordination!BZ:BZ)</f>
        <v>0.10585921419191761</v>
      </c>
      <c r="AX2" t="s">
        <v>103</v>
      </c>
      <c r="AY2">
        <f>AVERAGE(Cycle!$CL:$CL)</f>
        <v>9.1160220994475143</v>
      </c>
      <c r="AZ2">
        <f>STDEV(Cycle!$CL:$CL)</f>
        <v>1.9040359705863434</v>
      </c>
      <c r="BA2" t="s">
        <v>104</v>
      </c>
      <c r="BB2">
        <f>AVERAGE(Cycle!$CP:$CP)</f>
        <v>9.7005347593582893</v>
      </c>
      <c r="BC2">
        <f>STDEV(Cycle!$CP:$CP)</f>
        <v>1.9881773499515993</v>
      </c>
      <c r="BD2" t="s">
        <v>105</v>
      </c>
      <c r="BE2">
        <f>AVERAGE(Cycle!$CT:$CT)</f>
        <v>9.6333333333333329</v>
      </c>
      <c r="BF2">
        <f>STDEV(Cycle!$CT:$CT)</f>
        <v>1.5851968843052806</v>
      </c>
      <c r="BG2" t="s">
        <v>106</v>
      </c>
      <c r="BH2">
        <f>AVERAGE(Cycle!$CX:$CX)</f>
        <v>8.9886363636363633</v>
      </c>
      <c r="BI2">
        <f>STDEV(Cycle!$CX:$CX)</f>
        <v>1.3564181250153384</v>
      </c>
      <c r="BK2" t="s">
        <v>316</v>
      </c>
      <c r="BL2">
        <f>AVERAGE(Cycle!AO:AR)</f>
        <v>205.94529874316765</v>
      </c>
      <c r="BM2">
        <f>STDEV(Cycle!AO:AR)</f>
        <v>41.203429388516462</v>
      </c>
      <c r="BO2" t="s">
        <v>32</v>
      </c>
      <c r="BP2">
        <f>AVERAGE(Cycle!BF:BF)</f>
        <v>1.7314840923913044</v>
      </c>
      <c r="BQ2">
        <f>STDEV(Cycle!BF:BF)</f>
        <v>0.57395264911408861</v>
      </c>
      <c r="BS2" t="s">
        <v>206</v>
      </c>
      <c r="BT2">
        <v>173</v>
      </c>
      <c r="BU2">
        <v>3.9606227106227103</v>
      </c>
      <c r="BV2">
        <v>0.86499999999999999</v>
      </c>
      <c r="BX2" t="s">
        <v>140</v>
      </c>
      <c r="BY2">
        <f>AVERAGE(Cycle!DC:DC)</f>
        <v>53.591447840266461</v>
      </c>
      <c r="BZ2">
        <f>STDEV(Cycle!DC:DC)</f>
        <v>16.221564567614781</v>
      </c>
      <c r="CA2" t="s">
        <v>143</v>
      </c>
      <c r="CB2">
        <f>AVERAGE(Cycle!DF:DF)</f>
        <v>57.386496734345585</v>
      </c>
      <c r="CC2">
        <f>STDEV(Cycle!DF:DF)</f>
        <v>17.544028558048975</v>
      </c>
      <c r="CD2" t="s">
        <v>146</v>
      </c>
      <c r="CE2">
        <f>AVERAGE(Cycle!DI:DI)</f>
        <v>38.941480904716187</v>
      </c>
      <c r="CF2">
        <f>STDEV(Cycle!DI:DI)</f>
        <v>11.846776517083111</v>
      </c>
      <c r="CG2" t="s">
        <v>149</v>
      </c>
      <c r="CH2">
        <f>AVERAGE(Cycle!DL:DL)</f>
        <v>52.735646326133221</v>
      </c>
      <c r="CI2">
        <f>STDEV(Cycle!DL:DL)</f>
        <v>14.482991826718269</v>
      </c>
      <c r="CK2" t="s">
        <v>152</v>
      </c>
      <c r="CL2">
        <f>AVERAGE(Cycle!DP:DP)</f>
        <v>31.608249791951454</v>
      </c>
      <c r="CM2">
        <f>STDEV(Cycle!DP:DP)</f>
        <v>18.509449569478267</v>
      </c>
      <c r="CN2" t="s">
        <v>155</v>
      </c>
      <c r="CO2">
        <f>AVERAGE(Cycle!DS:DS)</f>
        <v>30.868872660316505</v>
      </c>
      <c r="CP2">
        <f>STDEV(Cycle!DS:DS)</f>
        <v>17.815868884560132</v>
      </c>
      <c r="CQ2" t="s">
        <v>158</v>
      </c>
      <c r="CR2">
        <f>AVERAGE(Cycle!DV:DV)</f>
        <v>4.1122334455667762</v>
      </c>
      <c r="CS2">
        <f>STDEV(Cycle!DV:DV)</f>
        <v>7.5689023505932509</v>
      </c>
      <c r="CT2" t="s">
        <v>161</v>
      </c>
      <c r="CU2">
        <f>AVERAGE(Cycle!DY:DY)</f>
        <v>24.531825497734609</v>
      </c>
      <c r="CV2">
        <f>STDEV(Cycle!DY:DY)</f>
        <v>30.201196840625357</v>
      </c>
      <c r="CX2" t="s">
        <v>176</v>
      </c>
      <c r="CY2">
        <f>AVERAGE(Cycle!BV:BV)/200</f>
        <v>3.888888888888889E-2</v>
      </c>
      <c r="CZ2">
        <f>STDEV(Cycle!BV:BV)/200</f>
        <v>1.3314938291233131E-2</v>
      </c>
      <c r="DA2" t="s">
        <v>177</v>
      </c>
      <c r="DB2">
        <f>AVERAGE(Cycle!BZ:BZ)/200</f>
        <v>3.9382352941176473E-2</v>
      </c>
      <c r="DC2">
        <f>STDEV(Cycle!BZ:BZ)/200</f>
        <v>1.2988421575488858E-2</v>
      </c>
      <c r="DD2" t="s">
        <v>178</v>
      </c>
      <c r="DE2">
        <f>AVERAGE(Cycle!CD:CD)/200</f>
        <v>2.7441176470588236E-2</v>
      </c>
      <c r="DF2">
        <f>STDEV(Cycle!CD:CD)/200</f>
        <v>9.1217640009695448E-3</v>
      </c>
      <c r="DG2" t="s">
        <v>179</v>
      </c>
      <c r="DH2">
        <f>AVERAGE(Cycle!CH:CH)/200</f>
        <v>3.8969696969696967E-2</v>
      </c>
      <c r="DI2">
        <f>STDEV(Cycle!CH:CH)/200</f>
        <v>1.3257498679957543E-2</v>
      </c>
      <c r="DK2" t="s">
        <v>192</v>
      </c>
      <c r="DL2">
        <f>AVERAGE(Cycle!CM:CM)/200</f>
        <v>1.3342541436464088E-2</v>
      </c>
      <c r="DM2">
        <f>STDEV(Cycle!CM:CM)/200</f>
        <v>7.4917593360746956E-3</v>
      </c>
      <c r="DN2" t="s">
        <v>193</v>
      </c>
      <c r="DO2">
        <f>AVERAGE(Cycle!CQ:CQ)/200</f>
        <v>1.4010695187165776E-2</v>
      </c>
      <c r="DP2">
        <f>STDEV(Cycle!CQ:CQ)/200</f>
        <v>7.757056658858447E-3</v>
      </c>
      <c r="DQ2" t="s">
        <v>194</v>
      </c>
      <c r="DR2">
        <f>AVERAGE(Cycle!CU:CU)/200</f>
        <v>1.9444444444444444E-3</v>
      </c>
      <c r="DS2">
        <f>STDEV(Cycle!CU:CU)/200</f>
        <v>3.6764724139185588E-3</v>
      </c>
      <c r="DT2" t="s">
        <v>195</v>
      </c>
      <c r="DU2">
        <f>AVERAGE(Cycle!CY:CY)/200</f>
        <v>1.2357954545454545E-2</v>
      </c>
      <c r="DV2">
        <f>STDEV(Cycle!CY:CY)/200</f>
        <v>1.656958467686008E-2</v>
      </c>
    </row>
    <row r="3" spans="1:126" x14ac:dyDescent="0.25">
      <c r="A3">
        <v>2</v>
      </c>
      <c r="J3" t="s">
        <v>304</v>
      </c>
      <c r="K3">
        <v>98.412698412698404</v>
      </c>
      <c r="M3" t="s">
        <v>295</v>
      </c>
      <c r="N3">
        <v>141</v>
      </c>
      <c r="O3">
        <f t="shared" ref="O3:O9" si="0" xml:space="preserve"> (N3/N$2)*100</f>
        <v>20.258620689655171</v>
      </c>
      <c r="R3" t="s">
        <v>239</v>
      </c>
      <c r="S3">
        <v>31.730111693640303</v>
      </c>
      <c r="W3" t="s">
        <v>222</v>
      </c>
      <c r="X3">
        <f>AVERAGE(Coordination!AU:AU)</f>
        <v>0.40570020131932455</v>
      </c>
      <c r="Y3">
        <f>STDEV(Coordination!AU:AU)</f>
        <v>9.7641030684439009E-2</v>
      </c>
      <c r="Z3" t="s">
        <v>225</v>
      </c>
      <c r="AA3">
        <f>AVERAGE(Coordination!AX:AX)</f>
        <v>0.53781428975818968</v>
      </c>
      <c r="AB3">
        <f>STDEV(Coordination!AX:AX)</f>
        <v>0.22850239907224862</v>
      </c>
      <c r="AC3" t="s">
        <v>228</v>
      </c>
      <c r="AD3">
        <f>AVERAGE(Coordination!BA:BA)</f>
        <v>0.43592553730458145</v>
      </c>
      <c r="AE3">
        <f>STDEV(Coordination!BA:BA)</f>
        <v>0.21487437616011559</v>
      </c>
      <c r="AF3" t="s">
        <v>231</v>
      </c>
      <c r="AG3">
        <f>AVERAGE(Coordination!BD:BD)</f>
        <v>0.46934958710789287</v>
      </c>
      <c r="AH3">
        <f>STDEV(Coordination!BD:BD)</f>
        <v>0.1147807397417407</v>
      </c>
      <c r="AK3" t="s">
        <v>319</v>
      </c>
      <c r="AL3">
        <f>AVERAGE(Coordination!BR:BR)</f>
        <v>0.38249419562841935</v>
      </c>
      <c r="AM3">
        <f>STDEV(Coordination!BR:BR)</f>
        <v>6.7748543938020947E-2</v>
      </c>
      <c r="AN3" t="s">
        <v>322</v>
      </c>
      <c r="AO3">
        <f>AVERAGE(Coordination!BU:BU)</f>
        <v>0.3092970250901324</v>
      </c>
      <c r="AP3">
        <f>STDEV(Coordination!BU:BU)</f>
        <v>0.13066633156718127</v>
      </c>
      <c r="AQ3" t="s">
        <v>325</v>
      </c>
      <c r="AR3">
        <f>AVERAGE(Coordination!BX:BX)</f>
        <v>0.31435496906671595</v>
      </c>
      <c r="AS3">
        <f>STDEV(Coordination!BX:BX)</f>
        <v>0.12502700184376056</v>
      </c>
      <c r="AT3" t="s">
        <v>328</v>
      </c>
      <c r="AU3">
        <f>AVERAGE(Coordination!CA:CA)</f>
        <v>0.40123354933022509</v>
      </c>
      <c r="AV3">
        <f>STDEV(Coordination!CA:CA)</f>
        <v>6.5616324408633811E-2</v>
      </c>
      <c r="AX3" t="s">
        <v>107</v>
      </c>
      <c r="AY3">
        <f>AVERAGE(Cycle!$BU:$BU)</f>
        <v>14.467836257309942</v>
      </c>
      <c r="AZ3">
        <f>STDEV(Cycle!$BU:$BU)</f>
        <v>1.7022011691011827</v>
      </c>
      <c r="BA3" t="s">
        <v>108</v>
      </c>
      <c r="BB3">
        <f>AVERAGE(Cycle!$BY:$BY)</f>
        <v>13.829411764705883</v>
      </c>
      <c r="BC3">
        <f>STDEV(Cycle!$BY:$BY)</f>
        <v>1.9941526075869849</v>
      </c>
      <c r="BD3" t="s">
        <v>109</v>
      </c>
      <c r="BE3">
        <f>AVERAGE(Cycle!$CC:$CC)</f>
        <v>14.076470588235294</v>
      </c>
      <c r="BF3">
        <f>STDEV(Cycle!$CC:$CC)</f>
        <v>1.3279112983515109</v>
      </c>
      <c r="BG3" t="s">
        <v>110</v>
      </c>
      <c r="BH3">
        <f>AVERAGE(Cycle!$CG:$CG)</f>
        <v>14.587878787878788</v>
      </c>
      <c r="BI3">
        <f>STDEV(Cycle!$CG:$CG)</f>
        <v>1.435558354820897</v>
      </c>
      <c r="BK3" t="s">
        <v>312</v>
      </c>
      <c r="BL3">
        <v>203.95894055833</v>
      </c>
      <c r="BO3" t="s">
        <v>33</v>
      </c>
      <c r="BP3">
        <f>AVERAGE(Cycle!BG:BG)</f>
        <v>3.4987246850828755</v>
      </c>
      <c r="BQ3">
        <f>STDEV(Cycle!BG:BG)</f>
        <v>0.6446185243677045</v>
      </c>
      <c r="BS3" t="s">
        <v>207</v>
      </c>
      <c r="BT3">
        <v>1649</v>
      </c>
      <c r="BU3">
        <v>37.751831501831504</v>
      </c>
      <c r="BV3">
        <v>8.2449999999999992</v>
      </c>
      <c r="BX3" t="s">
        <v>141</v>
      </c>
      <c r="BY3">
        <f>AVERAGE(Cycle!DD:DD)</f>
        <v>37.097126556145597</v>
      </c>
      <c r="BZ3">
        <f>STDEV(Cycle!DD:DD)</f>
        <v>10.569349720928416</v>
      </c>
      <c r="CA3" t="s">
        <v>144</v>
      </c>
      <c r="CB3">
        <f>AVERAGE(Cycle!DG:DG)</f>
        <v>48.905506766676773</v>
      </c>
      <c r="CC3">
        <f>STDEV(Cycle!DG:DG)</f>
        <v>18.073457351160858</v>
      </c>
      <c r="CD3" t="s">
        <v>147</v>
      </c>
      <c r="CE3">
        <f>AVERAGE(Cycle!DJ:DJ)</f>
        <v>49.98827335678547</v>
      </c>
      <c r="CF3">
        <f>STDEV(Cycle!DJ:DJ)</f>
        <v>17.383204986043939</v>
      </c>
      <c r="CG3" t="s">
        <v>150</v>
      </c>
      <c r="CH3">
        <f>AVERAGE(Cycle!DM:DM)</f>
        <v>38.460299684054235</v>
      </c>
      <c r="CI3">
        <f>STDEV(Cycle!DM:DM)</f>
        <v>9.2510994431404008</v>
      </c>
      <c r="CK3" t="s">
        <v>153</v>
      </c>
      <c r="CL3">
        <f>AVERAGE(Cycle!DQ:DQ)</f>
        <v>4.5091311389653939</v>
      </c>
      <c r="CM3">
        <f>STDEV(Cycle!DQ:DQ)</f>
        <v>8.116467513052072</v>
      </c>
      <c r="CN3" t="s">
        <v>156</v>
      </c>
      <c r="CO3">
        <f>AVERAGE(Cycle!DT:DT)</f>
        <v>25.371296113274727</v>
      </c>
      <c r="CP3">
        <f>STDEV(Cycle!DT:DT)</f>
        <v>29.178064751213327</v>
      </c>
      <c r="CQ3" t="s">
        <v>159</v>
      </c>
      <c r="CR3">
        <f>AVERAGE(Cycle!DW:DW)</f>
        <v>27.649136448156071</v>
      </c>
      <c r="CS3">
        <f>STDEV(Cycle!DW:DW)</f>
        <v>31.053228153682692</v>
      </c>
      <c r="CT3" t="s">
        <v>162</v>
      </c>
      <c r="CU3">
        <f>AVERAGE(Cycle!DZ:DZ)</f>
        <v>5.227354715991078</v>
      </c>
      <c r="CV3">
        <f>STDEV(Cycle!DZ:DZ)</f>
        <v>10.477278491295696</v>
      </c>
      <c r="CX3" t="s">
        <v>180</v>
      </c>
      <c r="CY3">
        <f>AVERAGE(Cycle!BW:BW)/200</f>
        <v>2.7280701754385964E-2</v>
      </c>
      <c r="CZ3">
        <f>STDEV(Cycle!BW:BW)/200</f>
        <v>1.0090917965527069E-2</v>
      </c>
      <c r="DA3" t="s">
        <v>181</v>
      </c>
      <c r="DB3">
        <f>AVERAGE(Cycle!CA:CA)/200</f>
        <v>3.4500000000000003E-2</v>
      </c>
      <c r="DC3">
        <f>STDEV(Cycle!CA:CA)/200</f>
        <v>1.5761255018662493E-2</v>
      </c>
      <c r="DD3" t="s">
        <v>182</v>
      </c>
      <c r="DE3">
        <f>AVERAGE(Cycle!CE:CE)/200</f>
        <v>3.5705882352941178E-2</v>
      </c>
      <c r="DF3">
        <f>STDEV(Cycle!CE:CE)/200</f>
        <v>1.4638704900690811E-2</v>
      </c>
      <c r="DG3" t="s">
        <v>183</v>
      </c>
      <c r="DH3">
        <f>AVERAGE(Cycle!CI:CI)/200</f>
        <v>2.8242424242424242E-2</v>
      </c>
      <c r="DI3">
        <f>STDEV(Cycle!CI:CI)/200</f>
        <v>8.1113827842470548E-3</v>
      </c>
      <c r="DK3" t="s">
        <v>196</v>
      </c>
      <c r="DL3">
        <f>AVERAGE(Cycle!CN:CN)/200</f>
        <v>1.9889502762430937E-3</v>
      </c>
      <c r="DM3">
        <f>STDEV(Cycle!CN:CN)/200</f>
        <v>3.6772407383136897E-3</v>
      </c>
      <c r="DN3" t="s">
        <v>197</v>
      </c>
      <c r="DO3">
        <f>AVERAGE(Cycle!CR:CR)/200</f>
        <v>1.4331550802139038E-2</v>
      </c>
      <c r="DP3">
        <f>STDEV(Cycle!CR:CR)/200</f>
        <v>1.8182385995388739E-2</v>
      </c>
      <c r="DQ3" t="s">
        <v>198</v>
      </c>
      <c r="DR3">
        <f>AVERAGE(Cycle!CV:CV)/200</f>
        <v>1.4944444444444444E-2</v>
      </c>
      <c r="DS3">
        <f>STDEV(Cycle!CV:CV)/200</f>
        <v>1.8460200953475735E-2</v>
      </c>
      <c r="DT3" t="s">
        <v>199</v>
      </c>
      <c r="DU3">
        <f>AVERAGE(Cycle!CZ:CZ)/200</f>
        <v>2.471590909090909E-3</v>
      </c>
      <c r="DV3">
        <f>STDEV(Cycle!CZ:CZ)/200</f>
        <v>5.0141844256614112E-3</v>
      </c>
    </row>
    <row r="4" spans="1:126" x14ac:dyDescent="0.25">
      <c r="A4">
        <v>3</v>
      </c>
      <c r="F4" t="s">
        <v>22</v>
      </c>
      <c r="J4" t="s">
        <v>305</v>
      </c>
      <c r="K4">
        <v>0</v>
      </c>
      <c r="M4" t="s">
        <v>296</v>
      </c>
      <c r="N4">
        <v>0</v>
      </c>
      <c r="O4">
        <f t="shared" si="0"/>
        <v>0</v>
      </c>
      <c r="W4" t="s">
        <v>223</v>
      </c>
      <c r="X4">
        <f>AVERAGE(Coordination!AV:AV)</f>
        <v>0.35471037277525241</v>
      </c>
      <c r="Y4">
        <f>STDEV(Coordination!AV:AV)</f>
        <v>0.18778927288393782</v>
      </c>
      <c r="Z4" t="s">
        <v>226</v>
      </c>
      <c r="AA4">
        <f>AVERAGE(Coordination!AY:AY)</f>
        <v>0.53760500209935103</v>
      </c>
      <c r="AB4">
        <f>STDEV(Coordination!AY:AY)</f>
        <v>0.11122589551173774</v>
      </c>
      <c r="AC4" t="s">
        <v>229</v>
      </c>
      <c r="AD4">
        <f>AVERAGE(Coordination!BB:BB)</f>
        <v>0.4563415953009976</v>
      </c>
      <c r="AE4">
        <f>STDEV(Coordination!BB:BB)</f>
        <v>0.41810477614744579</v>
      </c>
      <c r="AF4" t="s">
        <v>232</v>
      </c>
      <c r="AG4">
        <f>AVERAGE(Coordination!BE:BE)</f>
        <v>0.27531122070997088</v>
      </c>
      <c r="AH4">
        <f>STDEV(Coordination!BE:BE)</f>
        <v>0.35865310012577001</v>
      </c>
      <c r="AK4" t="s">
        <v>320</v>
      </c>
      <c r="AL4">
        <f>AVERAGE(Coordination!BS:BS)</f>
        <v>0.29041292383586748</v>
      </c>
      <c r="AM4">
        <f>STDEV(Coordination!BS:BS)</f>
        <v>0.11097064224989761</v>
      </c>
      <c r="AN4" t="s">
        <v>323</v>
      </c>
      <c r="AO4">
        <f>AVERAGE(Coordination!BV:BV)</f>
        <v>0.40121102637310324</v>
      </c>
      <c r="AP4">
        <f>STDEV(Coordination!BV:BV)</f>
        <v>6.3061043968534167E-2</v>
      </c>
      <c r="AQ4" t="s">
        <v>326</v>
      </c>
      <c r="AR4">
        <f>AVERAGE(Coordination!BY:BY)</f>
        <v>9.9002920062128977E-2</v>
      </c>
      <c r="AS4">
        <f>STDEV(Coordination!BY:BY)</f>
        <v>0.12247672298727028</v>
      </c>
      <c r="AT4" t="s">
        <v>329</v>
      </c>
      <c r="AU4">
        <f>AVERAGE(Coordination!CB:CB)</f>
        <v>9.6194218512338947E-2</v>
      </c>
      <c r="AV4">
        <f>STDEV(Coordination!CB:CB)</f>
        <v>0.12391285938375404</v>
      </c>
      <c r="AX4" t="s">
        <v>112</v>
      </c>
      <c r="AY4">
        <f>AVERAGE(Cycle!$K$2:$K$214)</f>
        <v>7.2339181286549731E-2</v>
      </c>
      <c r="AZ4">
        <f>STDEV(Cycle!$K$2:$K$214)</f>
        <v>8.5110058455060249E-3</v>
      </c>
      <c r="BA4" t="s">
        <v>113</v>
      </c>
      <c r="BB4">
        <f>AVERAGE(Cycle!$L$2:$L$214)</f>
        <v>6.9147058823529436E-2</v>
      </c>
      <c r="BC4">
        <f>STDEV(Cycle!$L$2:$L$214)</f>
        <v>9.9707630379350029E-3</v>
      </c>
      <c r="BD4" t="s">
        <v>114</v>
      </c>
      <c r="BE4">
        <f>AVERAGE(Cycle!$M$2:$M$213)</f>
        <v>7.0382352941176507E-2</v>
      </c>
      <c r="BF4">
        <f>STDEV(Cycle!$M$2:$M$213)</f>
        <v>6.6395564917575527E-3</v>
      </c>
      <c r="BG4" t="s">
        <v>115</v>
      </c>
      <c r="BH4">
        <f>AVERAGE(Cycle!$N$2:$N$213)</f>
        <v>7.2939393939393957E-2</v>
      </c>
      <c r="BI4">
        <f>STDEV(Cycle!$N$2:$N$213)</f>
        <v>7.177791774104489E-3</v>
      </c>
      <c r="BO4" t="s">
        <v>36</v>
      </c>
      <c r="BS4" t="s">
        <v>208</v>
      </c>
      <c r="BT4">
        <v>2395</v>
      </c>
      <c r="BU4">
        <v>54.830586080586087</v>
      </c>
      <c r="BV4">
        <v>11.975</v>
      </c>
      <c r="BX4" t="s">
        <v>142</v>
      </c>
      <c r="BY4">
        <f>AVERAGE(Cycle!DE:DE)</f>
        <v>54.019066749499665</v>
      </c>
      <c r="BZ4">
        <f>STDEV(Cycle!DE:DE)</f>
        <v>16.944511532565674</v>
      </c>
      <c r="CA4" t="s">
        <v>145</v>
      </c>
      <c r="CB4">
        <f>AVERAGE(Cycle!DH:DH)</f>
        <v>38.793370772770842</v>
      </c>
      <c r="CC4">
        <f>STDEV(Cycle!DH:DH)</f>
        <v>9.0733561204320203</v>
      </c>
      <c r="CD4" t="s">
        <v>148</v>
      </c>
      <c r="CE4">
        <f>AVERAGE(Cycle!DK:DK)</f>
        <v>84.370271308852637</v>
      </c>
      <c r="CF4">
        <f>STDEV(Cycle!DK:DK)</f>
        <v>20.389975376424868</v>
      </c>
      <c r="CG4" t="s">
        <v>151</v>
      </c>
      <c r="CH4">
        <f>AVERAGE(Cycle!DN:DN)</f>
        <v>82.877507402064111</v>
      </c>
      <c r="CI4">
        <f>STDEV(Cycle!DN:DN)</f>
        <v>18.379310742804041</v>
      </c>
      <c r="CK4" t="s">
        <v>154</v>
      </c>
      <c r="CL4">
        <f>AVERAGE(Cycle!DR:DR)</f>
        <v>24.40482016448868</v>
      </c>
      <c r="CM4">
        <f>STDEV(Cycle!DR:DR)</f>
        <v>27.632170968955545</v>
      </c>
      <c r="CN4" t="s">
        <v>157</v>
      </c>
      <c r="CO4">
        <f>AVERAGE(Cycle!DU:DU)</f>
        <v>4.0105111762865775</v>
      </c>
      <c r="CP4">
        <f>STDEV(Cycle!DU:DU)</f>
        <v>8.1727446477881927</v>
      </c>
      <c r="CQ4" t="s">
        <v>160</v>
      </c>
      <c r="CR4">
        <f>AVERAGE(Cycle!DX:DX)</f>
        <v>69.079081412414695</v>
      </c>
      <c r="CS4">
        <f>STDEV(Cycle!DX:DX)</f>
        <v>30.749280247163327</v>
      </c>
      <c r="CT4" t="s">
        <v>163</v>
      </c>
      <c r="CU4">
        <f>AVERAGE(Cycle!EA:EA)</f>
        <v>75.613765968879591</v>
      </c>
      <c r="CV4">
        <f>STDEV(Cycle!EA:EA)</f>
        <v>31.695039556456745</v>
      </c>
      <c r="CX4" t="s">
        <v>184</v>
      </c>
      <c r="CY4">
        <f>AVERAGE(Cycle!BX:BX)/200</f>
        <v>3.9327485380116961E-2</v>
      </c>
      <c r="CZ4">
        <f>STDEV(Cycle!BX:BX)/200</f>
        <v>1.365491956568669E-2</v>
      </c>
      <c r="DA4" t="s">
        <v>185</v>
      </c>
      <c r="DB4">
        <f>AVERAGE(Cycle!CB:CB)/200</f>
        <v>2.7117647058823531E-2</v>
      </c>
      <c r="DC4">
        <f>STDEV(Cycle!CB:CB)/200</f>
        <v>8.7495213931062139E-3</v>
      </c>
      <c r="DD4" t="s">
        <v>186</v>
      </c>
      <c r="DE4">
        <f>AVERAGE(Cycle!CF:CF)/200</f>
        <v>5.8852941176470594E-2</v>
      </c>
      <c r="DF4">
        <f>STDEV(Cycle!CF:CF)/200</f>
        <v>1.4110997752479575E-2</v>
      </c>
      <c r="DG4" t="s">
        <v>187</v>
      </c>
      <c r="DH4">
        <f>AVERAGE(Cycle!CJ:CJ)/200</f>
        <v>5.9939393939393938E-2</v>
      </c>
      <c r="DI4">
        <f>STDEV(Cycle!CJ:CJ)/200</f>
        <v>1.2960868388597595E-2</v>
      </c>
      <c r="DK4" t="s">
        <v>200</v>
      </c>
      <c r="DL4">
        <f>AVERAGE(Cycle!CO:CO)/200</f>
        <v>1.2817679558011051E-2</v>
      </c>
      <c r="DM4">
        <f>STDEV(Cycle!CO:CO)/200</f>
        <v>1.6450765504885979E-2</v>
      </c>
      <c r="DN4" t="s">
        <v>201</v>
      </c>
      <c r="DO4">
        <f>AVERAGE(Cycle!CS:CS)/200</f>
        <v>2.2192513368983957E-3</v>
      </c>
      <c r="DP4">
        <f>STDEV(Cycle!CS:CS)/200</f>
        <v>4.7258217099610941E-3</v>
      </c>
      <c r="DQ4" t="s">
        <v>202</v>
      </c>
      <c r="DR4">
        <f>AVERAGE(Cycle!CW:CW)/200</f>
        <v>3.188888888888889E-2</v>
      </c>
      <c r="DS4">
        <f>STDEV(Cycle!CW:CW)/200</f>
        <v>1.3924733386167705E-2</v>
      </c>
      <c r="DT4" t="s">
        <v>203</v>
      </c>
      <c r="DU4">
        <f>AVERAGE(Cycle!DA:DA)/200</f>
        <v>3.2613636363636365E-2</v>
      </c>
      <c r="DV4">
        <f>STDEV(Cycle!DA:DA)/200</f>
        <v>1.3212056674055013E-2</v>
      </c>
    </row>
    <row r="5" spans="1:126" x14ac:dyDescent="0.25">
      <c r="A5">
        <v>4</v>
      </c>
      <c r="C5" s="2">
        <v>2</v>
      </c>
      <c r="D5" s="3">
        <v>3</v>
      </c>
      <c r="J5" t="s">
        <v>306</v>
      </c>
      <c r="K5">
        <v>0</v>
      </c>
      <c r="M5" t="s">
        <v>297</v>
      </c>
      <c r="N5">
        <v>5</v>
      </c>
      <c r="O5">
        <f t="shared" si="0"/>
        <v>0.7183908045977011</v>
      </c>
      <c r="AX5" t="s">
        <v>116</v>
      </c>
      <c r="AY5">
        <f>AVERAGE(Cycle!$P$2:$P$214)</f>
        <v>4.5580110497237557E-2</v>
      </c>
      <c r="AZ5">
        <f>STDEV(Cycle!$P$2:$P$214)</f>
        <v>9.5201798529315797E-3</v>
      </c>
      <c r="BA5" t="s">
        <v>117</v>
      </c>
      <c r="BB5">
        <f>AVERAGE(Cycle!$Q$2:$Q$215)</f>
        <v>4.85026737967914E-2</v>
      </c>
      <c r="BC5">
        <f>STDEV(Cycle!$Q$2:$Q$215)</f>
        <v>9.9408867497580884E-3</v>
      </c>
      <c r="BD5" t="s">
        <v>118</v>
      </c>
      <c r="BE5">
        <f>AVERAGE(Cycle!$R$2:$R$214)</f>
        <v>4.8166666666666615E-2</v>
      </c>
      <c r="BF5">
        <f>STDEV(Cycle!$R$2:$R$214)</f>
        <v>7.9259844215265867E-3</v>
      </c>
      <c r="BG5" t="s">
        <v>119</v>
      </c>
      <c r="BH5">
        <f>AVERAGE(Cycle!$S$2:$S$214)</f>
        <v>4.4943181818181792E-2</v>
      </c>
      <c r="BI5">
        <f>STDEV(Cycle!$S$2:$S$214)</f>
        <v>6.7820906250766425E-3</v>
      </c>
      <c r="BO5" t="s">
        <v>32</v>
      </c>
      <c r="BP5">
        <f>AVERAGE(Cycle!BI:BI)</f>
        <v>2.482721027777778</v>
      </c>
      <c r="BQ5">
        <f>STDEV(Cycle!BI:BI)</f>
        <v>0.51763452011795597</v>
      </c>
      <c r="BS5" t="s">
        <v>209</v>
      </c>
      <c r="BT5">
        <v>151</v>
      </c>
      <c r="BU5">
        <v>3.4569597069597071</v>
      </c>
      <c r="BV5">
        <v>0.755</v>
      </c>
    </row>
    <row r="6" spans="1:126" x14ac:dyDescent="0.25">
      <c r="A6">
        <v>5</v>
      </c>
      <c r="C6" s="2">
        <v>2</v>
      </c>
      <c r="D6" s="3">
        <v>3</v>
      </c>
      <c r="J6" t="s">
        <v>307</v>
      </c>
      <c r="K6">
        <v>0</v>
      </c>
      <c r="M6" t="s">
        <v>298</v>
      </c>
      <c r="N6">
        <v>291</v>
      </c>
      <c r="O6">
        <f t="shared" si="0"/>
        <v>41.810344827586206</v>
      </c>
      <c r="AX6" t="s">
        <v>120</v>
      </c>
      <c r="AY6">
        <f>AVERAGE(Cycle!$U$2:$U$214)</f>
        <v>0.11704678362573095</v>
      </c>
      <c r="AZ6">
        <f>STDEV(Cycle!$U$2:$U$214)</f>
        <v>1.2772586851856255E-2</v>
      </c>
      <c r="BA6" t="s">
        <v>121</v>
      </c>
      <c r="BB6">
        <f>AVERAGE(Cycle!$V$2:$V$214)</f>
        <v>0.11626470588235295</v>
      </c>
      <c r="BC6">
        <f>STDEV(Cycle!$V$2:$V$214)</f>
        <v>1.5375591244761913E-2</v>
      </c>
      <c r="BD6" t="s">
        <v>122</v>
      </c>
      <c r="BE6">
        <f>AVERAGE(Cycle!$W$2:$W$213)</f>
        <v>0.1181176470588234</v>
      </c>
      <c r="BF6">
        <f>STDEV(Cycle!$W$2:$W$213)</f>
        <v>1.1601787012634276E-2</v>
      </c>
      <c r="BG6" t="s">
        <v>123</v>
      </c>
      <c r="BH6">
        <f>AVERAGE(Cycle!$X$2:$X$213)</f>
        <v>0.11763636363636355</v>
      </c>
      <c r="BI6">
        <f>STDEV(Cycle!$X$2:$X$213)</f>
        <v>1.0629050682142212E-2</v>
      </c>
      <c r="BO6" t="s">
        <v>33</v>
      </c>
      <c r="BP6">
        <f>AVERAGE(Cycle!BJ:BJ)</f>
        <v>2.5991988333333333</v>
      </c>
      <c r="BQ6">
        <f>STDEV(Cycle!BJ:BJ)</f>
        <v>0.45799347242012434</v>
      </c>
      <c r="BS6" t="s">
        <v>210</v>
      </c>
      <c r="BT6">
        <v>0</v>
      </c>
      <c r="BU6">
        <v>0</v>
      </c>
      <c r="BV6">
        <v>0</v>
      </c>
    </row>
    <row r="7" spans="1:126" x14ac:dyDescent="0.25">
      <c r="A7">
        <v>6</v>
      </c>
      <c r="C7" s="2">
        <v>2</v>
      </c>
      <c r="D7" s="3">
        <v>3</v>
      </c>
      <c r="M7" t="s">
        <v>299</v>
      </c>
      <c r="N7">
        <v>13</v>
      </c>
      <c r="O7">
        <f t="shared" si="0"/>
        <v>1.8678160919540232</v>
      </c>
      <c r="AX7" t="s">
        <v>23</v>
      </c>
      <c r="AY7">
        <f>AVERAGE(Cycle!Z:Z)</f>
        <v>23.74960740215003</v>
      </c>
      <c r="AZ7">
        <f>STDEV(Cycle!Z:Z)</f>
        <v>4.6512545312726168</v>
      </c>
      <c r="BA7" t="s">
        <v>24</v>
      </c>
      <c r="BB7">
        <f>AVERAGE(Cycle!AA:AA)</f>
        <v>23.689566628278694</v>
      </c>
      <c r="BC7">
        <f>STDEV(Cycle!AA:AA)</f>
        <v>4.4122741688585521</v>
      </c>
      <c r="BD7" t="s">
        <v>25</v>
      </c>
      <c r="BE7">
        <f>AVERAGE(Cycle!AB:AB)</f>
        <v>24.013523569120157</v>
      </c>
      <c r="BF7">
        <f>STDEV(Cycle!AB:AB)</f>
        <v>4.3865747651790459</v>
      </c>
      <c r="BG7" t="s">
        <v>26</v>
      </c>
      <c r="BH7">
        <f>AVERAGE(Cycle!AC:AC)</f>
        <v>24.224951628686814</v>
      </c>
      <c r="BI7">
        <f>STDEV(Cycle!AC:AC)</f>
        <v>4.5263830002126388</v>
      </c>
      <c r="BO7" t="s">
        <v>39</v>
      </c>
      <c r="BS7" t="s">
        <v>211</v>
      </c>
      <c r="BT7">
        <v>4368</v>
      </c>
    </row>
    <row r="8" spans="1:126" x14ac:dyDescent="0.25">
      <c r="A8">
        <v>7</v>
      </c>
      <c r="C8" s="2">
        <v>2</v>
      </c>
      <c r="D8" s="3">
        <v>3</v>
      </c>
      <c r="M8" t="s">
        <v>300</v>
      </c>
      <c r="N8">
        <v>184</v>
      </c>
      <c r="O8">
        <f t="shared" si="0"/>
        <v>26.436781609195403</v>
      </c>
      <c r="AX8" t="s">
        <v>136</v>
      </c>
      <c r="AY8">
        <f>AVERAGE(Cycle!$AJ$2:$AJ$214)</f>
        <v>8.6369934316314421</v>
      </c>
      <c r="AZ8">
        <f>STDEV(Cycle!$AJ$2:$AJ$214)</f>
        <v>0.87181372737892859</v>
      </c>
      <c r="BA8" t="s">
        <v>137</v>
      </c>
      <c r="BB8">
        <f>AVERAGE(Cycle!$AK$2:$AK$214)</f>
        <v>8.7327181021846716</v>
      </c>
      <c r="BC8">
        <f>STDEV(Cycle!$AK$2:$AK$214)</f>
        <v>1.0198645357571055</v>
      </c>
      <c r="BD8" t="s">
        <v>138</v>
      </c>
      <c r="BE8">
        <f>AVERAGE(Cycle!$AL$2:$AL$213)</f>
        <v>8.5379312628560768</v>
      </c>
      <c r="BF8">
        <f>STDEV(Cycle!$AL$2:$AL$213)</f>
        <v>0.74484780199812306</v>
      </c>
      <c r="BG8" t="s">
        <v>139</v>
      </c>
      <c r="BH8">
        <f>AVERAGE(Cycle!$AM$2:$AM$213)</f>
        <v>8.5641225920356963</v>
      </c>
      <c r="BI8">
        <f>STDEV(Cycle!$AM$2:$AM$213)</f>
        <v>0.71129609722146248</v>
      </c>
      <c r="BO8" t="s">
        <v>40</v>
      </c>
      <c r="BP8">
        <f>AVERAGE(Cycle!BL:BL)</f>
        <v>1.9157190912300492</v>
      </c>
      <c r="BQ8">
        <f>STDEV(Cycle!BL:BL)</f>
        <v>1.8285442651929773</v>
      </c>
    </row>
    <row r="9" spans="1:126" x14ac:dyDescent="0.25">
      <c r="A9">
        <v>8</v>
      </c>
      <c r="C9" s="2">
        <v>2</v>
      </c>
      <c r="D9" s="3">
        <v>3</v>
      </c>
      <c r="M9" t="s">
        <v>290</v>
      </c>
      <c r="N9">
        <v>62</v>
      </c>
      <c r="O9">
        <f t="shared" si="0"/>
        <v>8.9080459770114953</v>
      </c>
      <c r="AX9" t="s">
        <v>128</v>
      </c>
      <c r="AY9">
        <v>8.2051282051282062</v>
      </c>
      <c r="BA9" t="s">
        <v>129</v>
      </c>
      <c r="BB9">
        <v>8.7804878048780495</v>
      </c>
      <c r="BD9" t="s">
        <v>130</v>
      </c>
      <c r="BE9">
        <v>8.0402010050251249</v>
      </c>
      <c r="BG9" t="s">
        <v>131</v>
      </c>
      <c r="BH9">
        <v>8.7431693989071047</v>
      </c>
      <c r="BO9" t="s">
        <v>41</v>
      </c>
      <c r="BP9">
        <f>AVERAGE(Cycle!BM:BM)</f>
        <v>3.9488943217682189</v>
      </c>
      <c r="BQ9">
        <f>STDEV(Cycle!BM:BM)</f>
        <v>2.5770525656532546</v>
      </c>
    </row>
    <row r="10" spans="1:126" x14ac:dyDescent="0.25">
      <c r="A10">
        <v>9</v>
      </c>
      <c r="C10" s="2">
        <v>2</v>
      </c>
      <c r="D10" s="3">
        <v>3</v>
      </c>
      <c r="AX10" t="s">
        <v>91</v>
      </c>
      <c r="AY10">
        <f>AVERAGE(Cycle!$AV$2:$AV$212)</f>
        <v>61.978258085866564</v>
      </c>
      <c r="AZ10">
        <f>STDEV(Cycle!$AV$2:$AV$212)</f>
        <v>5.0243753320133901</v>
      </c>
      <c r="BA10" t="s">
        <v>92</v>
      </c>
      <c r="BB10">
        <f>AVERAGE(Cycle!$AW$2:$AW$212)</f>
        <v>59.596899839963939</v>
      </c>
      <c r="BC10">
        <f>STDEV(Cycle!$AW$2:$AW$212)</f>
        <v>4.7294096646306913</v>
      </c>
      <c r="BD10" t="s">
        <v>93</v>
      </c>
      <c r="BE10">
        <f>AVERAGE(Cycle!$AX$2:$AX$212)</f>
        <v>59.702922419963656</v>
      </c>
      <c r="BF10">
        <f>STDEV(Cycle!$AX$2:$AX$212)</f>
        <v>3.7032410798685165</v>
      </c>
      <c r="BG10" t="s">
        <v>94</v>
      </c>
      <c r="BH10">
        <f>AVERAGE(Cycle!$AY$2:$AY$212)</f>
        <v>62.068725306603973</v>
      </c>
      <c r="BI10">
        <f>STDEV(Cycle!$AY$2:$AY$212)</f>
        <v>3.898118255916057</v>
      </c>
      <c r="BO10" t="s">
        <v>332</v>
      </c>
    </row>
    <row r="11" spans="1:126" x14ac:dyDescent="0.25">
      <c r="A11">
        <v>10</v>
      </c>
      <c r="C11" s="2">
        <v>2</v>
      </c>
      <c r="D11" s="3">
        <v>3</v>
      </c>
      <c r="AX11" t="s">
        <v>95</v>
      </c>
      <c r="AY11">
        <f>AVERAGE(Cycle!$BA$2:$BA$212)</f>
        <v>38.021741914133457</v>
      </c>
      <c r="AZ11">
        <f>STDEV(Cycle!$BA$2:$BA$212)</f>
        <v>5.0243753320133866</v>
      </c>
      <c r="BA11" t="s">
        <v>96</v>
      </c>
      <c r="BB11">
        <f>AVERAGE(Cycle!$BB$2:$BB$212)</f>
        <v>40.403100160036054</v>
      </c>
      <c r="BC11">
        <f>STDEV(Cycle!$BB$2:$BB$212)</f>
        <v>4.7294096646305519</v>
      </c>
      <c r="BD11" t="s">
        <v>97</v>
      </c>
      <c r="BE11">
        <f>AVERAGE(Cycle!$BC$2:$BC$212)</f>
        <v>40.297077580036358</v>
      </c>
      <c r="BF11">
        <f>STDEV(Cycle!$BC$2:$BC$212)</f>
        <v>3.7032410798685151</v>
      </c>
      <c r="BG11" t="s">
        <v>98</v>
      </c>
      <c r="BH11">
        <f>AVERAGE(Cycle!$BD$2:$BD$212)</f>
        <v>37.931274693396034</v>
      </c>
      <c r="BI11">
        <f>STDEV(Cycle!$BD$2:$BD$212)</f>
        <v>3.89811825591616</v>
      </c>
      <c r="BO11" t="s">
        <v>333</v>
      </c>
      <c r="BP11" t="e">
        <f>AVERAGE(Cycle!$BR:$BR)</f>
        <v>#DIV/0!</v>
      </c>
      <c r="BQ11" t="e">
        <f>STDEV(Cycle!$BR:$BR)</f>
        <v>#DIV/0!</v>
      </c>
    </row>
    <row r="12" spans="1:126" x14ac:dyDescent="0.25">
      <c r="A12">
        <v>11</v>
      </c>
      <c r="C12" s="2">
        <v>2</v>
      </c>
      <c r="D12" s="3">
        <v>3</v>
      </c>
      <c r="BO12" t="s">
        <v>334</v>
      </c>
      <c r="BP12" t="e">
        <f>AVERAGE(Cycle!$BS:$BS)</f>
        <v>#DIV/0!</v>
      </c>
      <c r="BQ12" t="e">
        <f>STDEV(Cycle!$BS:$BS)</f>
        <v>#DIV/0!</v>
      </c>
    </row>
    <row r="13" spans="1:126" x14ac:dyDescent="0.25">
      <c r="A13">
        <v>12</v>
      </c>
      <c r="C13" s="2">
        <v>2</v>
      </c>
      <c r="D13" s="3">
        <v>3</v>
      </c>
      <c r="BO13" t="s">
        <v>44</v>
      </c>
    </row>
    <row r="14" spans="1:126" x14ac:dyDescent="0.25">
      <c r="A14">
        <v>13</v>
      </c>
      <c r="C14" s="2">
        <v>2</v>
      </c>
      <c r="D14" s="3">
        <v>3</v>
      </c>
      <c r="BO14" t="s">
        <v>45</v>
      </c>
      <c r="BP14">
        <f>AVERAGE(Cycle!BO:BO)</f>
        <v>4.7211500165973295</v>
      </c>
      <c r="BQ14">
        <f>STDEV(Cycle!BO:BO)</f>
        <v>2.3863345773976601</v>
      </c>
    </row>
    <row r="15" spans="1:126" x14ac:dyDescent="0.25">
      <c r="A15">
        <v>14</v>
      </c>
      <c r="C15" s="2">
        <v>2</v>
      </c>
      <c r="D15" s="3">
        <v>3</v>
      </c>
      <c r="BO15" t="s">
        <v>46</v>
      </c>
      <c r="BP15">
        <f>AVERAGE(Cycle!BP:BP)</f>
        <v>6.5886823459137291</v>
      </c>
      <c r="BQ15">
        <f>STDEV(Cycle!BP:BP)</f>
        <v>2.543580435900846</v>
      </c>
    </row>
    <row r="16" spans="1:126" x14ac:dyDescent="0.25">
      <c r="A16">
        <v>15</v>
      </c>
      <c r="C16" s="2">
        <v>2</v>
      </c>
      <c r="D16" s="3">
        <v>3</v>
      </c>
    </row>
    <row r="17" spans="1:5" x14ac:dyDescent="0.25">
      <c r="A17">
        <v>16</v>
      </c>
      <c r="C17" s="2">
        <v>2</v>
      </c>
    </row>
    <row r="18" spans="1:5" x14ac:dyDescent="0.25">
      <c r="A18">
        <v>17</v>
      </c>
    </row>
    <row r="19" spans="1:5" x14ac:dyDescent="0.25">
      <c r="A19">
        <v>18</v>
      </c>
    </row>
    <row r="20" spans="1:5" x14ac:dyDescent="0.25">
      <c r="A20">
        <v>19</v>
      </c>
      <c r="E20" s="4">
        <v>4</v>
      </c>
    </row>
    <row r="21" spans="1:5" x14ac:dyDescent="0.25">
      <c r="A21">
        <v>20</v>
      </c>
      <c r="B21" s="5">
        <v>1</v>
      </c>
      <c r="E21" s="4">
        <v>4</v>
      </c>
    </row>
    <row r="22" spans="1:5" x14ac:dyDescent="0.25">
      <c r="A22">
        <v>21</v>
      </c>
      <c r="B22" s="5">
        <v>1</v>
      </c>
      <c r="E22" s="4">
        <v>4</v>
      </c>
    </row>
    <row r="23" spans="1:5" x14ac:dyDescent="0.25">
      <c r="A23">
        <v>22</v>
      </c>
      <c r="B23" s="5">
        <v>1</v>
      </c>
      <c r="E23" s="4">
        <v>4</v>
      </c>
    </row>
    <row r="24" spans="1:5" x14ac:dyDescent="0.25">
      <c r="A24">
        <v>23</v>
      </c>
      <c r="B24" s="5">
        <v>1</v>
      </c>
      <c r="E24" s="4">
        <v>4</v>
      </c>
    </row>
    <row r="25" spans="1:5" x14ac:dyDescent="0.25">
      <c r="A25">
        <v>24</v>
      </c>
      <c r="B25" s="5">
        <v>1</v>
      </c>
      <c r="E25" s="4">
        <v>4</v>
      </c>
    </row>
    <row r="26" spans="1:5" x14ac:dyDescent="0.25">
      <c r="A26">
        <v>25</v>
      </c>
      <c r="B26" s="5">
        <v>1</v>
      </c>
      <c r="E26" s="4">
        <v>4</v>
      </c>
    </row>
    <row r="27" spans="1:5" x14ac:dyDescent="0.25">
      <c r="A27">
        <v>26</v>
      </c>
      <c r="B27" s="5">
        <v>1</v>
      </c>
      <c r="E27" s="4">
        <v>4</v>
      </c>
    </row>
    <row r="28" spans="1:5" x14ac:dyDescent="0.25">
      <c r="A28">
        <v>27</v>
      </c>
      <c r="B28" s="5">
        <v>1</v>
      </c>
      <c r="E28" s="4">
        <v>4</v>
      </c>
    </row>
    <row r="29" spans="1:5" x14ac:dyDescent="0.25">
      <c r="A29">
        <v>28</v>
      </c>
      <c r="B29" s="5">
        <v>1</v>
      </c>
      <c r="E29" s="4">
        <v>4</v>
      </c>
    </row>
    <row r="30" spans="1:5" x14ac:dyDescent="0.25">
      <c r="A30">
        <v>29</v>
      </c>
      <c r="B30" s="5">
        <v>1</v>
      </c>
      <c r="E30" s="4">
        <v>4</v>
      </c>
    </row>
    <row r="31" spans="1:5" x14ac:dyDescent="0.25">
      <c r="A31">
        <v>30</v>
      </c>
      <c r="B31" s="5">
        <v>1</v>
      </c>
    </row>
    <row r="32" spans="1:5" x14ac:dyDescent="0.25">
      <c r="A32">
        <v>31</v>
      </c>
      <c r="B32" s="5">
        <v>1</v>
      </c>
    </row>
    <row r="33" spans="1:5" x14ac:dyDescent="0.25">
      <c r="A33">
        <v>32</v>
      </c>
      <c r="C33" s="2">
        <v>2</v>
      </c>
    </row>
    <row r="34" spans="1:5" x14ac:dyDescent="0.25">
      <c r="A34">
        <v>33</v>
      </c>
      <c r="C34" s="2">
        <v>2</v>
      </c>
    </row>
    <row r="35" spans="1:5" x14ac:dyDescent="0.25">
      <c r="A35">
        <v>34</v>
      </c>
      <c r="C35" s="2">
        <v>2</v>
      </c>
      <c r="D35" s="3">
        <v>3</v>
      </c>
    </row>
    <row r="36" spans="1:5" x14ac:dyDescent="0.25">
      <c r="A36">
        <v>35</v>
      </c>
      <c r="C36" s="2">
        <v>2</v>
      </c>
      <c r="D36" s="3">
        <v>3</v>
      </c>
    </row>
    <row r="37" spans="1:5" x14ac:dyDescent="0.25">
      <c r="A37">
        <v>36</v>
      </c>
      <c r="C37" s="2">
        <v>2</v>
      </c>
      <c r="D37" s="3">
        <v>3</v>
      </c>
    </row>
    <row r="38" spans="1:5" x14ac:dyDescent="0.25">
      <c r="A38">
        <v>37</v>
      </c>
      <c r="C38" s="2">
        <v>2</v>
      </c>
      <c r="D38" s="3">
        <v>3</v>
      </c>
    </row>
    <row r="39" spans="1:5" x14ac:dyDescent="0.25">
      <c r="A39">
        <v>38</v>
      </c>
      <c r="C39" s="2">
        <v>2</v>
      </c>
      <c r="D39" s="3">
        <v>3</v>
      </c>
    </row>
    <row r="40" spans="1:5" x14ac:dyDescent="0.25">
      <c r="A40">
        <v>39</v>
      </c>
      <c r="C40" s="2">
        <v>2</v>
      </c>
      <c r="D40" s="3">
        <v>3</v>
      </c>
    </row>
    <row r="41" spans="1:5" x14ac:dyDescent="0.25">
      <c r="A41">
        <v>40</v>
      </c>
      <c r="C41" s="2">
        <v>2</v>
      </c>
      <c r="D41" s="3">
        <v>3</v>
      </c>
    </row>
    <row r="42" spans="1:5" x14ac:dyDescent="0.25">
      <c r="A42">
        <v>41</v>
      </c>
      <c r="C42" s="2">
        <v>2</v>
      </c>
      <c r="D42" s="3">
        <v>3</v>
      </c>
    </row>
    <row r="43" spans="1:5" x14ac:dyDescent="0.25">
      <c r="A43">
        <v>42</v>
      </c>
      <c r="C43" s="2">
        <v>2</v>
      </c>
      <c r="D43" s="3">
        <v>3</v>
      </c>
    </row>
    <row r="44" spans="1:5" x14ac:dyDescent="0.25">
      <c r="A44">
        <v>43</v>
      </c>
      <c r="D44" s="3">
        <v>3</v>
      </c>
    </row>
    <row r="45" spans="1:5" x14ac:dyDescent="0.25">
      <c r="A45">
        <v>44</v>
      </c>
    </row>
    <row r="46" spans="1:5" x14ac:dyDescent="0.25">
      <c r="A46">
        <v>45</v>
      </c>
      <c r="E46" s="4">
        <v>4</v>
      </c>
    </row>
    <row r="47" spans="1:5" x14ac:dyDescent="0.25">
      <c r="A47">
        <v>46</v>
      </c>
      <c r="E47" s="4">
        <v>4</v>
      </c>
    </row>
    <row r="48" spans="1:5" x14ac:dyDescent="0.25">
      <c r="A48">
        <v>47</v>
      </c>
      <c r="B48" s="5">
        <v>1</v>
      </c>
      <c r="E48" s="4">
        <v>4</v>
      </c>
    </row>
    <row r="49" spans="1:5" x14ac:dyDescent="0.25">
      <c r="A49">
        <v>48</v>
      </c>
      <c r="B49" s="5">
        <v>1</v>
      </c>
      <c r="E49" s="4">
        <v>4</v>
      </c>
    </row>
    <row r="50" spans="1:5" x14ac:dyDescent="0.25">
      <c r="A50">
        <v>49</v>
      </c>
      <c r="B50" s="5">
        <v>1</v>
      </c>
      <c r="E50" s="4">
        <v>4</v>
      </c>
    </row>
    <row r="51" spans="1:5" x14ac:dyDescent="0.25">
      <c r="A51">
        <v>50</v>
      </c>
      <c r="B51" s="5">
        <v>1</v>
      </c>
      <c r="E51" s="4">
        <v>4</v>
      </c>
    </row>
    <row r="52" spans="1:5" x14ac:dyDescent="0.25">
      <c r="A52">
        <v>51</v>
      </c>
      <c r="B52" s="5">
        <v>1</v>
      </c>
      <c r="E52" s="4">
        <v>4</v>
      </c>
    </row>
    <row r="53" spans="1:5" x14ac:dyDescent="0.25">
      <c r="A53">
        <v>52</v>
      </c>
      <c r="B53" s="5">
        <v>1</v>
      </c>
      <c r="E53" s="4">
        <v>4</v>
      </c>
    </row>
    <row r="54" spans="1:5" x14ac:dyDescent="0.25">
      <c r="A54">
        <v>53</v>
      </c>
      <c r="B54" s="5">
        <v>1</v>
      </c>
      <c r="E54" s="4">
        <v>4</v>
      </c>
    </row>
    <row r="55" spans="1:5" x14ac:dyDescent="0.25">
      <c r="A55">
        <v>54</v>
      </c>
      <c r="B55" s="5">
        <v>1</v>
      </c>
    </row>
    <row r="56" spans="1:5" x14ac:dyDescent="0.25">
      <c r="A56">
        <v>55</v>
      </c>
      <c r="B56" s="5">
        <v>1</v>
      </c>
    </row>
    <row r="57" spans="1:5" x14ac:dyDescent="0.25">
      <c r="A57">
        <v>56</v>
      </c>
      <c r="B57" s="5">
        <v>1</v>
      </c>
    </row>
    <row r="58" spans="1:5" x14ac:dyDescent="0.25">
      <c r="A58">
        <v>57</v>
      </c>
      <c r="B58" s="5">
        <v>1</v>
      </c>
    </row>
    <row r="59" spans="1:5" x14ac:dyDescent="0.25">
      <c r="A59">
        <v>58</v>
      </c>
      <c r="C59" s="2">
        <v>2</v>
      </c>
    </row>
    <row r="60" spans="1:5" x14ac:dyDescent="0.25">
      <c r="A60">
        <v>59</v>
      </c>
      <c r="C60" s="2">
        <v>2</v>
      </c>
    </row>
    <row r="61" spans="1:5" x14ac:dyDescent="0.25">
      <c r="A61">
        <v>60</v>
      </c>
      <c r="C61" s="2">
        <v>2</v>
      </c>
      <c r="D61" s="3">
        <v>3</v>
      </c>
    </row>
    <row r="62" spans="1:5" x14ac:dyDescent="0.25">
      <c r="A62">
        <v>61</v>
      </c>
      <c r="C62" s="2">
        <v>2</v>
      </c>
      <c r="D62" s="3">
        <v>3</v>
      </c>
    </row>
    <row r="63" spans="1:5" x14ac:dyDescent="0.25">
      <c r="A63">
        <v>62</v>
      </c>
      <c r="C63" s="2">
        <v>2</v>
      </c>
      <c r="D63" s="3">
        <v>3</v>
      </c>
    </row>
    <row r="64" spans="1:5" x14ac:dyDescent="0.25">
      <c r="A64">
        <v>63</v>
      </c>
      <c r="C64" s="2">
        <v>2</v>
      </c>
      <c r="D64" s="3">
        <v>3</v>
      </c>
    </row>
    <row r="65" spans="1:5" x14ac:dyDescent="0.25">
      <c r="A65">
        <v>64</v>
      </c>
      <c r="C65" s="2">
        <v>2</v>
      </c>
      <c r="D65" s="3">
        <v>3</v>
      </c>
    </row>
    <row r="66" spans="1:5" x14ac:dyDescent="0.25">
      <c r="A66">
        <v>65</v>
      </c>
      <c r="C66" s="2">
        <v>2</v>
      </c>
      <c r="D66" s="3">
        <v>3</v>
      </c>
    </row>
    <row r="67" spans="1:5" x14ac:dyDescent="0.25">
      <c r="A67">
        <v>66</v>
      </c>
      <c r="C67" s="2">
        <v>2</v>
      </c>
      <c r="D67" s="3">
        <v>3</v>
      </c>
      <c r="E67" s="4">
        <v>4</v>
      </c>
    </row>
    <row r="68" spans="1:5" x14ac:dyDescent="0.25">
      <c r="A68">
        <v>67</v>
      </c>
      <c r="D68" s="3">
        <v>3</v>
      </c>
      <c r="E68" s="4">
        <v>4</v>
      </c>
    </row>
    <row r="69" spans="1:5" x14ac:dyDescent="0.25">
      <c r="A69">
        <v>68</v>
      </c>
      <c r="D69" s="3">
        <v>3</v>
      </c>
      <c r="E69" s="4">
        <v>4</v>
      </c>
    </row>
    <row r="70" spans="1:5" x14ac:dyDescent="0.25">
      <c r="A70">
        <v>69</v>
      </c>
      <c r="D70" s="3">
        <v>3</v>
      </c>
      <c r="E70" s="4">
        <v>4</v>
      </c>
    </row>
    <row r="71" spans="1:5" x14ac:dyDescent="0.25">
      <c r="A71">
        <v>70</v>
      </c>
      <c r="E71" s="4">
        <v>4</v>
      </c>
    </row>
    <row r="72" spans="1:5" x14ac:dyDescent="0.25">
      <c r="A72">
        <v>71</v>
      </c>
      <c r="E72" s="4">
        <v>4</v>
      </c>
    </row>
    <row r="73" spans="1:5" x14ac:dyDescent="0.25">
      <c r="A73">
        <v>72</v>
      </c>
      <c r="E73" s="4">
        <v>4</v>
      </c>
    </row>
    <row r="74" spans="1:5" x14ac:dyDescent="0.25">
      <c r="A74">
        <v>73</v>
      </c>
      <c r="B74" s="5">
        <v>1</v>
      </c>
      <c r="E74" s="4">
        <v>4</v>
      </c>
    </row>
    <row r="75" spans="1:5" x14ac:dyDescent="0.25">
      <c r="A75">
        <v>74</v>
      </c>
      <c r="B75" s="5">
        <v>1</v>
      </c>
      <c r="E75" s="4">
        <v>4</v>
      </c>
    </row>
    <row r="76" spans="1:5" x14ac:dyDescent="0.25">
      <c r="A76">
        <v>75</v>
      </c>
      <c r="B76" s="5">
        <v>1</v>
      </c>
    </row>
    <row r="77" spans="1:5" x14ac:dyDescent="0.25">
      <c r="A77">
        <v>76</v>
      </c>
      <c r="B77" s="5">
        <v>1</v>
      </c>
    </row>
    <row r="78" spans="1:5" x14ac:dyDescent="0.25">
      <c r="A78">
        <v>77</v>
      </c>
      <c r="B78" s="5">
        <v>1</v>
      </c>
    </row>
    <row r="79" spans="1:5" x14ac:dyDescent="0.25">
      <c r="A79">
        <v>78</v>
      </c>
      <c r="B79" s="5">
        <v>1</v>
      </c>
    </row>
    <row r="80" spans="1:5" x14ac:dyDescent="0.25">
      <c r="A80">
        <v>79</v>
      </c>
      <c r="B80" s="5">
        <v>1</v>
      </c>
    </row>
    <row r="81" spans="1:5" x14ac:dyDescent="0.25">
      <c r="A81">
        <v>80</v>
      </c>
      <c r="B81" s="5">
        <v>1</v>
      </c>
      <c r="C81" s="2">
        <v>2</v>
      </c>
    </row>
    <row r="82" spans="1:5" x14ac:dyDescent="0.25">
      <c r="A82">
        <v>81</v>
      </c>
      <c r="B82" s="5">
        <v>1</v>
      </c>
      <c r="C82" s="2">
        <v>2</v>
      </c>
    </row>
    <row r="83" spans="1:5" x14ac:dyDescent="0.25">
      <c r="A83">
        <v>82</v>
      </c>
      <c r="B83" s="5">
        <v>1</v>
      </c>
      <c r="C83" s="2">
        <v>2</v>
      </c>
    </row>
    <row r="84" spans="1:5" x14ac:dyDescent="0.25">
      <c r="A84">
        <v>83</v>
      </c>
      <c r="C84" s="2">
        <v>2</v>
      </c>
    </row>
    <row r="85" spans="1:5" x14ac:dyDescent="0.25">
      <c r="A85">
        <v>84</v>
      </c>
      <c r="C85" s="2">
        <v>2</v>
      </c>
    </row>
    <row r="86" spans="1:5" x14ac:dyDescent="0.25">
      <c r="A86">
        <v>85</v>
      </c>
      <c r="C86" s="2">
        <v>2</v>
      </c>
      <c r="D86" s="3">
        <v>3</v>
      </c>
    </row>
    <row r="87" spans="1:5" x14ac:dyDescent="0.25">
      <c r="A87">
        <v>86</v>
      </c>
      <c r="C87" s="2">
        <v>2</v>
      </c>
      <c r="D87" s="3">
        <v>3</v>
      </c>
    </row>
    <row r="88" spans="1:5" x14ac:dyDescent="0.25">
      <c r="A88">
        <v>87</v>
      </c>
      <c r="C88" s="2">
        <v>2</v>
      </c>
      <c r="D88" s="3">
        <v>3</v>
      </c>
    </row>
    <row r="89" spans="1:5" x14ac:dyDescent="0.25">
      <c r="A89">
        <v>88</v>
      </c>
      <c r="D89" s="3">
        <v>3</v>
      </c>
      <c r="E89" s="4">
        <v>4</v>
      </c>
    </row>
    <row r="90" spans="1:5" x14ac:dyDescent="0.25">
      <c r="A90">
        <v>89</v>
      </c>
      <c r="D90" s="3">
        <v>3</v>
      </c>
      <c r="E90" s="4">
        <v>4</v>
      </c>
    </row>
    <row r="91" spans="1:5" x14ac:dyDescent="0.25">
      <c r="A91">
        <v>90</v>
      </c>
      <c r="D91" s="3">
        <v>3</v>
      </c>
      <c r="E91" s="4">
        <v>4</v>
      </c>
    </row>
    <row r="92" spans="1:5" x14ac:dyDescent="0.25">
      <c r="A92">
        <v>91</v>
      </c>
      <c r="D92" s="3">
        <v>3</v>
      </c>
      <c r="E92" s="4">
        <v>4</v>
      </c>
    </row>
    <row r="93" spans="1:5" x14ac:dyDescent="0.25">
      <c r="A93">
        <v>92</v>
      </c>
      <c r="D93" s="3">
        <v>3</v>
      </c>
      <c r="E93" s="4">
        <v>4</v>
      </c>
    </row>
    <row r="94" spans="1:5" x14ac:dyDescent="0.25">
      <c r="A94">
        <v>93</v>
      </c>
      <c r="D94" s="3">
        <v>3</v>
      </c>
      <c r="E94" s="4">
        <v>4</v>
      </c>
    </row>
    <row r="95" spans="1:5" x14ac:dyDescent="0.25">
      <c r="A95">
        <v>94</v>
      </c>
      <c r="D95" s="3">
        <v>3</v>
      </c>
      <c r="E95" s="4">
        <v>4</v>
      </c>
    </row>
    <row r="96" spans="1:5" x14ac:dyDescent="0.25">
      <c r="A96">
        <v>95</v>
      </c>
      <c r="D96" s="3">
        <v>3</v>
      </c>
      <c r="E96" s="4">
        <v>4</v>
      </c>
    </row>
    <row r="97" spans="1:5" x14ac:dyDescent="0.25">
      <c r="A97">
        <v>96</v>
      </c>
      <c r="E97" s="4">
        <v>4</v>
      </c>
    </row>
    <row r="98" spans="1:5" x14ac:dyDescent="0.25">
      <c r="A98">
        <v>97</v>
      </c>
      <c r="E98" s="4">
        <v>4</v>
      </c>
    </row>
    <row r="99" spans="1:5" x14ac:dyDescent="0.25">
      <c r="A99">
        <v>98</v>
      </c>
    </row>
    <row r="100" spans="1:5" x14ac:dyDescent="0.25">
      <c r="A100">
        <v>99</v>
      </c>
      <c r="B100" s="5">
        <v>1</v>
      </c>
    </row>
    <row r="101" spans="1:5" x14ac:dyDescent="0.25">
      <c r="A101">
        <v>100</v>
      </c>
      <c r="B101" s="5">
        <v>1</v>
      </c>
    </row>
    <row r="102" spans="1:5" x14ac:dyDescent="0.25">
      <c r="A102">
        <v>101</v>
      </c>
      <c r="B102" s="5">
        <v>1</v>
      </c>
    </row>
    <row r="103" spans="1:5" x14ac:dyDescent="0.25">
      <c r="A103">
        <v>102</v>
      </c>
      <c r="B103" s="5">
        <v>1</v>
      </c>
    </row>
    <row r="104" spans="1:5" x14ac:dyDescent="0.25">
      <c r="A104">
        <v>103</v>
      </c>
      <c r="B104" s="5">
        <v>1</v>
      </c>
    </row>
    <row r="105" spans="1:5" x14ac:dyDescent="0.25">
      <c r="A105">
        <v>104</v>
      </c>
      <c r="B105" s="5">
        <v>1</v>
      </c>
      <c r="C105" s="2">
        <v>2</v>
      </c>
    </row>
    <row r="106" spans="1:5" x14ac:dyDescent="0.25">
      <c r="A106">
        <v>105</v>
      </c>
      <c r="B106" s="5">
        <v>1</v>
      </c>
      <c r="C106" s="2">
        <v>2</v>
      </c>
    </row>
    <row r="107" spans="1:5" x14ac:dyDescent="0.25">
      <c r="A107">
        <v>106</v>
      </c>
      <c r="B107" s="5">
        <v>1</v>
      </c>
      <c r="C107" s="2">
        <v>2</v>
      </c>
    </row>
    <row r="108" spans="1:5" x14ac:dyDescent="0.25">
      <c r="A108">
        <v>107</v>
      </c>
      <c r="B108" s="5">
        <v>1</v>
      </c>
      <c r="C108" s="2">
        <v>2</v>
      </c>
    </row>
    <row r="109" spans="1:5" x14ac:dyDescent="0.25">
      <c r="A109">
        <v>108</v>
      </c>
      <c r="B109" s="5">
        <v>1</v>
      </c>
      <c r="C109" s="2">
        <v>2</v>
      </c>
    </row>
    <row r="110" spans="1:5" x14ac:dyDescent="0.25">
      <c r="A110">
        <v>109</v>
      </c>
      <c r="C110" s="2">
        <v>2</v>
      </c>
    </row>
    <row r="111" spans="1:5" x14ac:dyDescent="0.25">
      <c r="A111">
        <v>110</v>
      </c>
      <c r="C111" s="2">
        <v>2</v>
      </c>
      <c r="D111" s="3">
        <v>3</v>
      </c>
      <c r="E111" s="4">
        <v>4</v>
      </c>
    </row>
    <row r="112" spans="1:5" x14ac:dyDescent="0.25">
      <c r="A112">
        <v>111</v>
      </c>
      <c r="D112" s="3">
        <v>3</v>
      </c>
      <c r="E112" s="4">
        <v>4</v>
      </c>
    </row>
    <row r="113" spans="1:5" x14ac:dyDescent="0.25">
      <c r="A113">
        <v>112</v>
      </c>
      <c r="D113" s="3">
        <v>3</v>
      </c>
      <c r="E113" s="4">
        <v>4</v>
      </c>
    </row>
    <row r="114" spans="1:5" x14ac:dyDescent="0.25">
      <c r="A114">
        <v>113</v>
      </c>
      <c r="D114" s="3">
        <v>3</v>
      </c>
      <c r="E114" s="4">
        <v>4</v>
      </c>
    </row>
    <row r="115" spans="1:5" x14ac:dyDescent="0.25">
      <c r="A115">
        <v>114</v>
      </c>
      <c r="D115" s="3">
        <v>3</v>
      </c>
      <c r="E115" s="4">
        <v>4</v>
      </c>
    </row>
    <row r="116" spans="1:5" x14ac:dyDescent="0.25">
      <c r="A116">
        <v>115</v>
      </c>
      <c r="D116" s="3">
        <v>3</v>
      </c>
      <c r="E116" s="4">
        <v>4</v>
      </c>
    </row>
    <row r="117" spans="1:5" x14ac:dyDescent="0.25">
      <c r="A117">
        <v>116</v>
      </c>
      <c r="D117" s="3">
        <v>3</v>
      </c>
      <c r="E117" s="4">
        <v>4</v>
      </c>
    </row>
    <row r="118" spans="1:5" x14ac:dyDescent="0.25">
      <c r="A118">
        <v>117</v>
      </c>
      <c r="D118" s="3">
        <v>3</v>
      </c>
      <c r="E118" s="4">
        <v>4</v>
      </c>
    </row>
    <row r="119" spans="1:5" x14ac:dyDescent="0.25">
      <c r="A119">
        <v>118</v>
      </c>
      <c r="D119" s="3">
        <v>3</v>
      </c>
      <c r="E119" s="4">
        <v>4</v>
      </c>
    </row>
    <row r="120" spans="1:5" x14ac:dyDescent="0.25">
      <c r="A120">
        <v>119</v>
      </c>
    </row>
    <row r="121" spans="1:5" x14ac:dyDescent="0.25">
      <c r="A121">
        <v>120</v>
      </c>
    </row>
    <row r="122" spans="1:5" x14ac:dyDescent="0.25">
      <c r="A122">
        <v>121</v>
      </c>
    </row>
    <row r="123" spans="1:5" x14ac:dyDescent="0.25">
      <c r="A123">
        <v>122</v>
      </c>
    </row>
    <row r="124" spans="1:5" x14ac:dyDescent="0.25">
      <c r="A124">
        <v>123</v>
      </c>
    </row>
    <row r="125" spans="1:5" x14ac:dyDescent="0.25">
      <c r="A125">
        <v>124</v>
      </c>
      <c r="C125" s="2">
        <v>2</v>
      </c>
    </row>
    <row r="126" spans="1:5" x14ac:dyDescent="0.25">
      <c r="A126">
        <v>125</v>
      </c>
      <c r="C126" s="2">
        <v>2</v>
      </c>
    </row>
    <row r="127" spans="1:5" x14ac:dyDescent="0.25">
      <c r="A127">
        <v>126</v>
      </c>
      <c r="C127" s="2">
        <v>2</v>
      </c>
    </row>
    <row r="128" spans="1:5" x14ac:dyDescent="0.25">
      <c r="A128">
        <v>127</v>
      </c>
      <c r="C128" s="2">
        <v>2</v>
      </c>
    </row>
    <row r="129" spans="1:5" x14ac:dyDescent="0.25">
      <c r="A129">
        <v>128</v>
      </c>
      <c r="C129" s="2">
        <v>2</v>
      </c>
    </row>
    <row r="130" spans="1:5" x14ac:dyDescent="0.25">
      <c r="A130">
        <v>129</v>
      </c>
      <c r="B130" s="5">
        <v>1</v>
      </c>
      <c r="C130" s="2">
        <v>2</v>
      </c>
    </row>
    <row r="131" spans="1:5" x14ac:dyDescent="0.25">
      <c r="A131">
        <v>130</v>
      </c>
      <c r="B131" s="5">
        <v>1</v>
      </c>
      <c r="C131" s="2">
        <v>2</v>
      </c>
    </row>
    <row r="132" spans="1:5" x14ac:dyDescent="0.25">
      <c r="A132">
        <v>131</v>
      </c>
      <c r="B132" s="5">
        <v>1</v>
      </c>
      <c r="C132" s="2">
        <v>2</v>
      </c>
    </row>
    <row r="133" spans="1:5" x14ac:dyDescent="0.25">
      <c r="A133">
        <v>132</v>
      </c>
      <c r="B133" s="5">
        <v>1</v>
      </c>
      <c r="C133" s="2">
        <v>2</v>
      </c>
    </row>
    <row r="134" spans="1:5" x14ac:dyDescent="0.25">
      <c r="A134">
        <v>133</v>
      </c>
      <c r="B134" s="5">
        <v>1</v>
      </c>
    </row>
    <row r="135" spans="1:5" x14ac:dyDescent="0.25">
      <c r="A135">
        <v>134</v>
      </c>
      <c r="B135" s="5">
        <v>1</v>
      </c>
      <c r="D135" s="3">
        <v>3</v>
      </c>
      <c r="E135" s="4">
        <v>4</v>
      </c>
    </row>
    <row r="136" spans="1:5" x14ac:dyDescent="0.25">
      <c r="A136">
        <v>135</v>
      </c>
      <c r="B136" s="5">
        <v>1</v>
      </c>
      <c r="D136" s="3">
        <v>3</v>
      </c>
      <c r="E136" s="4">
        <v>4</v>
      </c>
    </row>
    <row r="137" spans="1:5" x14ac:dyDescent="0.25">
      <c r="A137">
        <v>136</v>
      </c>
      <c r="D137" s="3">
        <v>3</v>
      </c>
      <c r="E137" s="4">
        <v>4</v>
      </c>
    </row>
    <row r="138" spans="1:5" x14ac:dyDescent="0.25">
      <c r="A138">
        <v>137</v>
      </c>
      <c r="D138" s="3">
        <v>3</v>
      </c>
      <c r="E138" s="4">
        <v>4</v>
      </c>
    </row>
    <row r="139" spans="1:5" x14ac:dyDescent="0.25">
      <c r="A139">
        <v>138</v>
      </c>
      <c r="D139" s="3">
        <v>3</v>
      </c>
      <c r="E139" s="4">
        <v>4</v>
      </c>
    </row>
    <row r="140" spans="1:5" x14ac:dyDescent="0.25">
      <c r="A140">
        <v>139</v>
      </c>
      <c r="D140" s="3">
        <v>3</v>
      </c>
      <c r="E140" s="4">
        <v>4</v>
      </c>
    </row>
    <row r="141" spans="1:5" x14ac:dyDescent="0.25">
      <c r="A141">
        <v>140</v>
      </c>
      <c r="D141" s="3">
        <v>3</v>
      </c>
      <c r="E141" s="4">
        <v>4</v>
      </c>
    </row>
    <row r="142" spans="1:5" x14ac:dyDescent="0.25">
      <c r="A142">
        <v>141</v>
      </c>
      <c r="D142" s="3">
        <v>3</v>
      </c>
      <c r="E142" s="4">
        <v>4</v>
      </c>
    </row>
    <row r="143" spans="1:5" x14ac:dyDescent="0.25">
      <c r="A143">
        <v>142</v>
      </c>
      <c r="D143" s="3">
        <v>3</v>
      </c>
    </row>
    <row r="144" spans="1:5" x14ac:dyDescent="0.25">
      <c r="A144">
        <v>143</v>
      </c>
    </row>
    <row r="145" spans="1:5" x14ac:dyDescent="0.25">
      <c r="A145">
        <v>144</v>
      </c>
    </row>
    <row r="146" spans="1:5" x14ac:dyDescent="0.25">
      <c r="A146">
        <v>145</v>
      </c>
    </row>
    <row r="147" spans="1:5" x14ac:dyDescent="0.25">
      <c r="A147">
        <v>146</v>
      </c>
      <c r="C147" s="2">
        <v>2</v>
      </c>
    </row>
    <row r="148" spans="1:5" x14ac:dyDescent="0.25">
      <c r="A148">
        <v>147</v>
      </c>
      <c r="C148" s="2">
        <v>2</v>
      </c>
    </row>
    <row r="149" spans="1:5" x14ac:dyDescent="0.25">
      <c r="A149">
        <v>148</v>
      </c>
      <c r="C149" s="2">
        <v>2</v>
      </c>
    </row>
    <row r="150" spans="1:5" x14ac:dyDescent="0.25">
      <c r="A150">
        <v>149</v>
      </c>
      <c r="C150" s="2">
        <v>2</v>
      </c>
    </row>
    <row r="151" spans="1:5" x14ac:dyDescent="0.25">
      <c r="A151">
        <v>150</v>
      </c>
      <c r="C151" s="2">
        <v>2</v>
      </c>
    </row>
    <row r="152" spans="1:5" x14ac:dyDescent="0.25">
      <c r="A152">
        <v>151</v>
      </c>
      <c r="C152" s="2">
        <v>2</v>
      </c>
    </row>
    <row r="153" spans="1:5" x14ac:dyDescent="0.25">
      <c r="A153">
        <v>152</v>
      </c>
      <c r="B153" s="5">
        <v>1</v>
      </c>
      <c r="C153" s="2">
        <v>2</v>
      </c>
    </row>
    <row r="154" spans="1:5" x14ac:dyDescent="0.25">
      <c r="A154">
        <v>153</v>
      </c>
      <c r="B154" s="5">
        <v>1</v>
      </c>
      <c r="C154" s="2">
        <v>2</v>
      </c>
    </row>
    <row r="155" spans="1:5" x14ac:dyDescent="0.25">
      <c r="A155">
        <v>154</v>
      </c>
      <c r="B155" s="5">
        <v>1</v>
      </c>
      <c r="C155" s="2">
        <v>2</v>
      </c>
    </row>
    <row r="156" spans="1:5" x14ac:dyDescent="0.25">
      <c r="A156">
        <v>155</v>
      </c>
      <c r="B156" s="5">
        <v>1</v>
      </c>
    </row>
    <row r="157" spans="1:5" x14ac:dyDescent="0.25">
      <c r="A157">
        <v>156</v>
      </c>
      <c r="B157" s="5">
        <v>1</v>
      </c>
    </row>
    <row r="158" spans="1:5" x14ac:dyDescent="0.25">
      <c r="A158">
        <v>157</v>
      </c>
      <c r="B158" s="5">
        <v>1</v>
      </c>
    </row>
    <row r="159" spans="1:5" x14ac:dyDescent="0.25">
      <c r="A159">
        <v>158</v>
      </c>
      <c r="B159" s="5">
        <v>1</v>
      </c>
      <c r="D159" s="3">
        <v>3</v>
      </c>
      <c r="E159" s="4">
        <v>4</v>
      </c>
    </row>
    <row r="160" spans="1:5" x14ac:dyDescent="0.25">
      <c r="A160">
        <v>159</v>
      </c>
      <c r="D160" s="3">
        <v>3</v>
      </c>
      <c r="E160" s="4">
        <v>4</v>
      </c>
    </row>
    <row r="161" spans="1:5" x14ac:dyDescent="0.25">
      <c r="A161">
        <v>160</v>
      </c>
      <c r="D161" s="3">
        <v>3</v>
      </c>
      <c r="E161" s="4">
        <v>4</v>
      </c>
    </row>
    <row r="162" spans="1:5" x14ac:dyDescent="0.25">
      <c r="A162">
        <v>161</v>
      </c>
      <c r="D162" s="3">
        <v>3</v>
      </c>
      <c r="E162" s="4">
        <v>4</v>
      </c>
    </row>
    <row r="163" spans="1:5" x14ac:dyDescent="0.25">
      <c r="A163">
        <v>162</v>
      </c>
      <c r="D163" s="3">
        <v>3</v>
      </c>
      <c r="E163" s="4">
        <v>4</v>
      </c>
    </row>
    <row r="164" spans="1:5" x14ac:dyDescent="0.25">
      <c r="A164">
        <v>163</v>
      </c>
      <c r="D164" s="3">
        <v>3</v>
      </c>
      <c r="E164" s="4">
        <v>4</v>
      </c>
    </row>
    <row r="165" spans="1:5" x14ac:dyDescent="0.25">
      <c r="A165">
        <v>164</v>
      </c>
      <c r="D165" s="3">
        <v>3</v>
      </c>
      <c r="E165" s="4">
        <v>4</v>
      </c>
    </row>
    <row r="166" spans="1:5" x14ac:dyDescent="0.25">
      <c r="A166">
        <v>165</v>
      </c>
      <c r="D166" s="3">
        <v>3</v>
      </c>
      <c r="E166" s="4">
        <v>4</v>
      </c>
    </row>
    <row r="167" spans="1:5" x14ac:dyDescent="0.25">
      <c r="A167">
        <v>166</v>
      </c>
      <c r="C167" s="2">
        <v>2</v>
      </c>
      <c r="D167" s="3">
        <v>3</v>
      </c>
    </row>
    <row r="168" spans="1:5" x14ac:dyDescent="0.25">
      <c r="A168">
        <v>167</v>
      </c>
      <c r="C168" s="2">
        <v>2</v>
      </c>
    </row>
    <row r="169" spans="1:5" x14ac:dyDescent="0.25">
      <c r="A169">
        <v>168</v>
      </c>
      <c r="C169" s="2">
        <v>2</v>
      </c>
    </row>
    <row r="170" spans="1:5" x14ac:dyDescent="0.25">
      <c r="A170">
        <v>169</v>
      </c>
      <c r="C170" s="2">
        <v>2</v>
      </c>
    </row>
    <row r="171" spans="1:5" x14ac:dyDescent="0.25">
      <c r="A171">
        <v>170</v>
      </c>
      <c r="C171" s="2">
        <v>2</v>
      </c>
    </row>
    <row r="172" spans="1:5" x14ac:dyDescent="0.25">
      <c r="A172">
        <v>171</v>
      </c>
      <c r="C172" s="2">
        <v>2</v>
      </c>
    </row>
    <row r="173" spans="1:5" x14ac:dyDescent="0.25">
      <c r="A173">
        <v>172</v>
      </c>
      <c r="B173" s="5">
        <v>1</v>
      </c>
      <c r="C173" s="2">
        <v>2</v>
      </c>
    </row>
    <row r="174" spans="1:5" x14ac:dyDescent="0.25">
      <c r="A174">
        <v>173</v>
      </c>
      <c r="B174" s="5">
        <v>1</v>
      </c>
      <c r="C174" s="2">
        <v>2</v>
      </c>
    </row>
    <row r="175" spans="1:5" x14ac:dyDescent="0.25">
      <c r="A175">
        <v>174</v>
      </c>
      <c r="B175" s="5">
        <v>1</v>
      </c>
      <c r="C175" s="2">
        <v>2</v>
      </c>
    </row>
    <row r="176" spans="1:5" x14ac:dyDescent="0.25">
      <c r="A176">
        <v>175</v>
      </c>
      <c r="B176" s="5">
        <v>1</v>
      </c>
    </row>
    <row r="177" spans="1:5" x14ac:dyDescent="0.25">
      <c r="A177">
        <v>176</v>
      </c>
      <c r="B177" s="5">
        <v>1</v>
      </c>
    </row>
    <row r="178" spans="1:5" x14ac:dyDescent="0.25">
      <c r="A178">
        <v>177</v>
      </c>
      <c r="B178" s="5">
        <v>1</v>
      </c>
    </row>
    <row r="179" spans="1:5" x14ac:dyDescent="0.25">
      <c r="A179">
        <v>178</v>
      </c>
      <c r="B179" s="5">
        <v>1</v>
      </c>
      <c r="E179" s="4">
        <v>4</v>
      </c>
    </row>
    <row r="180" spans="1:5" x14ac:dyDescent="0.25">
      <c r="A180">
        <v>179</v>
      </c>
      <c r="B180" s="5">
        <v>1</v>
      </c>
      <c r="D180" s="3">
        <v>3</v>
      </c>
      <c r="E180" s="4">
        <v>4</v>
      </c>
    </row>
    <row r="181" spans="1:5" x14ac:dyDescent="0.25">
      <c r="A181">
        <v>180</v>
      </c>
      <c r="D181" s="3">
        <v>3</v>
      </c>
      <c r="E181" s="4">
        <v>4</v>
      </c>
    </row>
    <row r="182" spans="1:5" x14ac:dyDescent="0.25">
      <c r="A182">
        <v>181</v>
      </c>
      <c r="D182" s="3">
        <v>3</v>
      </c>
      <c r="E182" s="4">
        <v>4</v>
      </c>
    </row>
    <row r="183" spans="1:5" x14ac:dyDescent="0.25">
      <c r="A183">
        <v>182</v>
      </c>
      <c r="D183" s="3">
        <v>3</v>
      </c>
      <c r="E183" s="4">
        <v>4</v>
      </c>
    </row>
    <row r="184" spans="1:5" x14ac:dyDescent="0.25">
      <c r="A184">
        <v>183</v>
      </c>
      <c r="D184" s="3">
        <v>3</v>
      </c>
      <c r="E184" s="4">
        <v>4</v>
      </c>
    </row>
    <row r="185" spans="1:5" x14ac:dyDescent="0.25">
      <c r="A185">
        <v>184</v>
      </c>
      <c r="D185" s="3">
        <v>3</v>
      </c>
      <c r="E185" s="4">
        <v>4</v>
      </c>
    </row>
    <row r="186" spans="1:5" x14ac:dyDescent="0.25">
      <c r="A186">
        <v>185</v>
      </c>
      <c r="D186" s="3">
        <v>3</v>
      </c>
      <c r="E186" s="4">
        <v>4</v>
      </c>
    </row>
    <row r="187" spans="1:5" x14ac:dyDescent="0.25">
      <c r="A187">
        <v>186</v>
      </c>
      <c r="D187" s="3">
        <v>3</v>
      </c>
      <c r="E187" s="4">
        <v>4</v>
      </c>
    </row>
    <row r="188" spans="1:5" x14ac:dyDescent="0.25">
      <c r="A188">
        <v>187</v>
      </c>
      <c r="D188" s="3">
        <v>3</v>
      </c>
      <c r="E188" s="4">
        <v>4</v>
      </c>
    </row>
    <row r="189" spans="1:5" x14ac:dyDescent="0.25">
      <c r="A189">
        <v>188</v>
      </c>
      <c r="C189" s="2">
        <v>2</v>
      </c>
    </row>
    <row r="190" spans="1:5" x14ac:dyDescent="0.25">
      <c r="A190">
        <v>189</v>
      </c>
      <c r="C190" s="2">
        <v>2</v>
      </c>
    </row>
    <row r="191" spans="1:5" x14ac:dyDescent="0.25">
      <c r="A191">
        <v>190</v>
      </c>
      <c r="C191" s="2">
        <v>2</v>
      </c>
    </row>
    <row r="192" spans="1:5" x14ac:dyDescent="0.25">
      <c r="A192">
        <v>191</v>
      </c>
      <c r="C192" s="2">
        <v>2</v>
      </c>
    </row>
    <row r="193" spans="1:5" x14ac:dyDescent="0.25">
      <c r="A193">
        <v>192</v>
      </c>
      <c r="C193" s="2">
        <v>2</v>
      </c>
    </row>
    <row r="194" spans="1:5" x14ac:dyDescent="0.25">
      <c r="A194">
        <v>193</v>
      </c>
      <c r="C194" s="2">
        <v>2</v>
      </c>
    </row>
    <row r="195" spans="1:5" x14ac:dyDescent="0.25">
      <c r="A195">
        <v>194</v>
      </c>
      <c r="C195" s="2">
        <v>2</v>
      </c>
    </row>
    <row r="196" spans="1:5" x14ac:dyDescent="0.25">
      <c r="A196">
        <v>195</v>
      </c>
      <c r="B196" s="5">
        <v>1</v>
      </c>
      <c r="C196" s="2">
        <v>2</v>
      </c>
    </row>
    <row r="197" spans="1:5" x14ac:dyDescent="0.25">
      <c r="A197">
        <v>196</v>
      </c>
      <c r="B197" s="5">
        <v>1</v>
      </c>
      <c r="C197" s="2">
        <v>2</v>
      </c>
    </row>
    <row r="198" spans="1:5" x14ac:dyDescent="0.25">
      <c r="A198">
        <v>197</v>
      </c>
      <c r="B198" s="5">
        <v>1</v>
      </c>
      <c r="C198" s="2">
        <v>2</v>
      </c>
    </row>
    <row r="199" spans="1:5" x14ac:dyDescent="0.25">
      <c r="A199">
        <v>198</v>
      </c>
      <c r="B199" s="5">
        <v>1</v>
      </c>
    </row>
    <row r="200" spans="1:5" x14ac:dyDescent="0.25">
      <c r="A200">
        <v>199</v>
      </c>
      <c r="B200" s="5">
        <v>1</v>
      </c>
    </row>
    <row r="201" spans="1:5" x14ac:dyDescent="0.25">
      <c r="A201">
        <v>200</v>
      </c>
      <c r="B201" s="5">
        <v>1</v>
      </c>
    </row>
    <row r="202" spans="1:5" x14ac:dyDescent="0.25">
      <c r="A202">
        <v>201</v>
      </c>
      <c r="B202" s="5">
        <v>1</v>
      </c>
    </row>
    <row r="203" spans="1:5" x14ac:dyDescent="0.25">
      <c r="A203">
        <v>202</v>
      </c>
      <c r="B203" s="5">
        <v>1</v>
      </c>
      <c r="E203" s="4">
        <v>4</v>
      </c>
    </row>
    <row r="204" spans="1:5" x14ac:dyDescent="0.25">
      <c r="A204">
        <v>203</v>
      </c>
      <c r="B204" s="5">
        <v>1</v>
      </c>
      <c r="D204" s="3">
        <v>3</v>
      </c>
      <c r="E204" s="4">
        <v>4</v>
      </c>
    </row>
    <row r="205" spans="1:5" x14ac:dyDescent="0.25">
      <c r="A205">
        <v>204</v>
      </c>
      <c r="D205" s="3">
        <v>3</v>
      </c>
      <c r="E205" s="4">
        <v>4</v>
      </c>
    </row>
    <row r="206" spans="1:5" x14ac:dyDescent="0.25">
      <c r="A206">
        <v>205</v>
      </c>
      <c r="D206" s="3">
        <v>3</v>
      </c>
      <c r="E206" s="4">
        <v>4</v>
      </c>
    </row>
    <row r="207" spans="1:5" x14ac:dyDescent="0.25">
      <c r="A207">
        <v>206</v>
      </c>
      <c r="D207" s="3">
        <v>3</v>
      </c>
      <c r="E207" s="4">
        <v>4</v>
      </c>
    </row>
    <row r="208" spans="1:5" x14ac:dyDescent="0.25">
      <c r="A208">
        <v>207</v>
      </c>
      <c r="D208" s="3">
        <v>3</v>
      </c>
      <c r="E208" s="4">
        <v>4</v>
      </c>
    </row>
    <row r="209" spans="1:6" x14ac:dyDescent="0.25">
      <c r="A209">
        <v>208</v>
      </c>
      <c r="D209" s="3">
        <v>3</v>
      </c>
      <c r="E209" s="4">
        <v>4</v>
      </c>
    </row>
    <row r="210" spans="1:6" x14ac:dyDescent="0.25">
      <c r="A210">
        <v>209</v>
      </c>
      <c r="C210" s="2">
        <v>2</v>
      </c>
      <c r="D210" s="3">
        <v>3</v>
      </c>
      <c r="E210" s="4">
        <v>4</v>
      </c>
    </row>
    <row r="211" spans="1:6" x14ac:dyDescent="0.25">
      <c r="A211">
        <v>210</v>
      </c>
      <c r="C211" s="2">
        <v>2</v>
      </c>
      <c r="D211" s="3">
        <v>3</v>
      </c>
      <c r="E211" s="4">
        <v>4</v>
      </c>
    </row>
    <row r="212" spans="1:6" x14ac:dyDescent="0.25">
      <c r="A212">
        <v>211</v>
      </c>
      <c r="C212" s="2">
        <v>2</v>
      </c>
      <c r="D212" s="3">
        <v>3</v>
      </c>
    </row>
    <row r="213" spans="1:6" x14ac:dyDescent="0.25">
      <c r="A213">
        <v>212</v>
      </c>
      <c r="C213" s="2">
        <v>2</v>
      </c>
      <c r="D213" s="3">
        <v>3</v>
      </c>
    </row>
    <row r="214" spans="1:6" x14ac:dyDescent="0.25">
      <c r="A214">
        <v>213</v>
      </c>
      <c r="C214" s="2">
        <v>2</v>
      </c>
      <c r="D214" s="3">
        <v>3</v>
      </c>
    </row>
    <row r="215" spans="1:6" x14ac:dyDescent="0.25">
      <c r="A215">
        <v>214</v>
      </c>
      <c r="C215" s="2">
        <v>2</v>
      </c>
    </row>
    <row r="216" spans="1:6" x14ac:dyDescent="0.25">
      <c r="A216">
        <v>215</v>
      </c>
      <c r="B216" s="5">
        <v>1</v>
      </c>
      <c r="C216" s="2">
        <v>2</v>
      </c>
    </row>
    <row r="217" spans="1:6" x14ac:dyDescent="0.25">
      <c r="A217">
        <v>216</v>
      </c>
      <c r="B217" s="5">
        <v>1</v>
      </c>
      <c r="C217" s="2">
        <v>2</v>
      </c>
    </row>
    <row r="218" spans="1:6" x14ac:dyDescent="0.25">
      <c r="A218">
        <v>217</v>
      </c>
      <c r="B218" s="5">
        <v>1</v>
      </c>
      <c r="C218" s="2">
        <v>2</v>
      </c>
    </row>
    <row r="219" spans="1:6" x14ac:dyDescent="0.25">
      <c r="A219">
        <v>218</v>
      </c>
      <c r="B219" s="5">
        <v>1</v>
      </c>
      <c r="C219" s="2">
        <v>2</v>
      </c>
    </row>
    <row r="220" spans="1:6" x14ac:dyDescent="0.25">
      <c r="A220">
        <v>219</v>
      </c>
      <c r="B220" s="5">
        <v>1</v>
      </c>
      <c r="C220" s="2">
        <v>2</v>
      </c>
    </row>
    <row r="221" spans="1:6" x14ac:dyDescent="0.25">
      <c r="A221">
        <v>220</v>
      </c>
      <c r="B221" s="5">
        <v>1</v>
      </c>
      <c r="C221" s="2">
        <v>2</v>
      </c>
    </row>
    <row r="222" spans="1:6" x14ac:dyDescent="0.25">
      <c r="A222">
        <v>221</v>
      </c>
      <c r="B222" s="5">
        <v>1</v>
      </c>
    </row>
    <row r="223" spans="1:6" x14ac:dyDescent="0.25">
      <c r="A223">
        <v>222</v>
      </c>
      <c r="B223" s="5">
        <v>1</v>
      </c>
      <c r="F223" t="s">
        <v>22</v>
      </c>
    </row>
    <row r="224" spans="1:6" x14ac:dyDescent="0.25">
      <c r="A224">
        <v>223</v>
      </c>
    </row>
    <row r="225" spans="1:6" x14ac:dyDescent="0.25">
      <c r="A225">
        <v>224</v>
      </c>
      <c r="F225" t="s">
        <v>22</v>
      </c>
    </row>
    <row r="226" spans="1:6" x14ac:dyDescent="0.25">
      <c r="A226">
        <v>225</v>
      </c>
      <c r="C226" s="2">
        <v>2</v>
      </c>
    </row>
    <row r="227" spans="1:6" x14ac:dyDescent="0.25">
      <c r="A227">
        <v>226</v>
      </c>
      <c r="C227" s="2">
        <v>2</v>
      </c>
    </row>
    <row r="228" spans="1:6" x14ac:dyDescent="0.25">
      <c r="A228">
        <v>227</v>
      </c>
      <c r="C228" s="2">
        <v>2</v>
      </c>
      <c r="D228" s="3">
        <v>3</v>
      </c>
    </row>
    <row r="229" spans="1:6" x14ac:dyDescent="0.25">
      <c r="A229">
        <v>228</v>
      </c>
      <c r="C229" s="2">
        <v>2</v>
      </c>
      <c r="D229" s="3">
        <v>3</v>
      </c>
    </row>
    <row r="230" spans="1:6" x14ac:dyDescent="0.25">
      <c r="A230">
        <v>229</v>
      </c>
      <c r="C230" s="2">
        <v>2</v>
      </c>
      <c r="D230" s="3">
        <v>3</v>
      </c>
    </row>
    <row r="231" spans="1:6" x14ac:dyDescent="0.25">
      <c r="A231">
        <v>230</v>
      </c>
      <c r="C231" s="2">
        <v>2</v>
      </c>
      <c r="D231" s="3">
        <v>3</v>
      </c>
    </row>
    <row r="232" spans="1:6" x14ac:dyDescent="0.25">
      <c r="A232">
        <v>231</v>
      </c>
      <c r="C232" s="2">
        <v>2</v>
      </c>
      <c r="D232" s="3">
        <v>3</v>
      </c>
    </row>
    <row r="233" spans="1:6" x14ac:dyDescent="0.25">
      <c r="A233">
        <v>232</v>
      </c>
      <c r="C233" s="2">
        <v>2</v>
      </c>
      <c r="D233" s="3">
        <v>3</v>
      </c>
    </row>
    <row r="234" spans="1:6" x14ac:dyDescent="0.25">
      <c r="A234">
        <v>233</v>
      </c>
      <c r="C234" s="2">
        <v>2</v>
      </c>
      <c r="D234" s="3">
        <v>3</v>
      </c>
    </row>
    <row r="235" spans="1:6" x14ac:dyDescent="0.25">
      <c r="A235">
        <v>234</v>
      </c>
      <c r="C235" s="2">
        <v>2</v>
      </c>
      <c r="D235" s="3">
        <v>3</v>
      </c>
    </row>
    <row r="236" spans="1:6" x14ac:dyDescent="0.25">
      <c r="A236">
        <v>235</v>
      </c>
      <c r="C236" s="2">
        <v>2</v>
      </c>
      <c r="D236" s="3">
        <v>3</v>
      </c>
    </row>
    <row r="237" spans="1:6" x14ac:dyDescent="0.25">
      <c r="A237">
        <v>236</v>
      </c>
      <c r="C237" s="2">
        <v>2</v>
      </c>
      <c r="D237" s="3">
        <v>3</v>
      </c>
    </row>
    <row r="238" spans="1:6" x14ac:dyDescent="0.25">
      <c r="A238">
        <v>237</v>
      </c>
      <c r="C238" s="2">
        <v>2</v>
      </c>
      <c r="D238" s="3">
        <v>3</v>
      </c>
    </row>
    <row r="239" spans="1:6" x14ac:dyDescent="0.25">
      <c r="A239">
        <v>238</v>
      </c>
      <c r="C239" s="2">
        <v>2</v>
      </c>
      <c r="D239" s="3">
        <v>3</v>
      </c>
    </row>
    <row r="240" spans="1:6" x14ac:dyDescent="0.25">
      <c r="A240">
        <v>239</v>
      </c>
      <c r="C240" s="2">
        <v>2</v>
      </c>
      <c r="D240" s="3">
        <v>3</v>
      </c>
    </row>
    <row r="241" spans="1:5" x14ac:dyDescent="0.25">
      <c r="A241">
        <v>240</v>
      </c>
      <c r="C241" s="2">
        <v>2</v>
      </c>
      <c r="D241" s="3">
        <v>3</v>
      </c>
    </row>
    <row r="242" spans="1:5" x14ac:dyDescent="0.25">
      <c r="A242">
        <v>241</v>
      </c>
      <c r="C242" s="2">
        <v>2</v>
      </c>
      <c r="D242" s="3">
        <v>3</v>
      </c>
    </row>
    <row r="243" spans="1:5" x14ac:dyDescent="0.25">
      <c r="A243">
        <v>242</v>
      </c>
      <c r="C243" s="2">
        <v>2</v>
      </c>
      <c r="D243" s="3">
        <v>3</v>
      </c>
    </row>
    <row r="244" spans="1:5" x14ac:dyDescent="0.25">
      <c r="A244">
        <v>243</v>
      </c>
      <c r="D244" s="3">
        <v>3</v>
      </c>
    </row>
    <row r="245" spans="1:5" x14ac:dyDescent="0.25">
      <c r="A245">
        <v>244</v>
      </c>
      <c r="E245" s="4">
        <v>4</v>
      </c>
    </row>
    <row r="246" spans="1:5" x14ac:dyDescent="0.25">
      <c r="A246">
        <v>245</v>
      </c>
      <c r="B246" s="5">
        <v>1</v>
      </c>
      <c r="E246" s="4">
        <v>4</v>
      </c>
    </row>
    <row r="247" spans="1:5" x14ac:dyDescent="0.25">
      <c r="A247">
        <v>246</v>
      </c>
      <c r="B247" s="5">
        <v>1</v>
      </c>
      <c r="E247" s="4">
        <v>4</v>
      </c>
    </row>
    <row r="248" spans="1:5" x14ac:dyDescent="0.25">
      <c r="A248">
        <v>247</v>
      </c>
      <c r="B248" s="5">
        <v>1</v>
      </c>
      <c r="E248" s="4">
        <v>4</v>
      </c>
    </row>
    <row r="249" spans="1:5" x14ac:dyDescent="0.25">
      <c r="A249">
        <v>248</v>
      </c>
      <c r="B249" s="5">
        <v>1</v>
      </c>
      <c r="E249" s="4">
        <v>4</v>
      </c>
    </row>
    <row r="250" spans="1:5" x14ac:dyDescent="0.25">
      <c r="A250">
        <v>249</v>
      </c>
      <c r="B250" s="5">
        <v>1</v>
      </c>
      <c r="E250" s="4">
        <v>4</v>
      </c>
    </row>
    <row r="251" spans="1:5" x14ac:dyDescent="0.25">
      <c r="A251">
        <v>250</v>
      </c>
      <c r="B251" s="5">
        <v>1</v>
      </c>
      <c r="E251" s="4">
        <v>4</v>
      </c>
    </row>
    <row r="252" spans="1:5" x14ac:dyDescent="0.25">
      <c r="A252">
        <v>251</v>
      </c>
      <c r="B252" s="5">
        <v>1</v>
      </c>
      <c r="E252" s="4">
        <v>4</v>
      </c>
    </row>
    <row r="253" spans="1:5" x14ac:dyDescent="0.25">
      <c r="A253">
        <v>252</v>
      </c>
      <c r="B253" s="5">
        <v>1</v>
      </c>
      <c r="E253" s="4">
        <v>4</v>
      </c>
    </row>
    <row r="254" spans="1:5" x14ac:dyDescent="0.25">
      <c r="A254">
        <v>253</v>
      </c>
      <c r="B254" s="5">
        <v>1</v>
      </c>
      <c r="E254" s="4">
        <v>4</v>
      </c>
    </row>
    <row r="255" spans="1:5" x14ac:dyDescent="0.25">
      <c r="A255">
        <v>254</v>
      </c>
      <c r="B255" s="5">
        <v>1</v>
      </c>
      <c r="E255" s="4">
        <v>4</v>
      </c>
    </row>
    <row r="256" spans="1:5" x14ac:dyDescent="0.25">
      <c r="A256">
        <v>255</v>
      </c>
      <c r="B256" s="5">
        <v>1</v>
      </c>
      <c r="E256" s="4">
        <v>4</v>
      </c>
    </row>
    <row r="257" spans="1:5" x14ac:dyDescent="0.25">
      <c r="A257">
        <v>256</v>
      </c>
      <c r="B257" s="5">
        <v>1</v>
      </c>
      <c r="E257" s="4">
        <v>4</v>
      </c>
    </row>
    <row r="258" spans="1:5" x14ac:dyDescent="0.25">
      <c r="A258">
        <v>257</v>
      </c>
      <c r="B258" s="5">
        <v>1</v>
      </c>
      <c r="E258" s="4">
        <v>4</v>
      </c>
    </row>
    <row r="259" spans="1:5" x14ac:dyDescent="0.25">
      <c r="A259">
        <v>258</v>
      </c>
      <c r="B259" s="5">
        <v>1</v>
      </c>
      <c r="E259" s="4">
        <v>4</v>
      </c>
    </row>
    <row r="260" spans="1:5" x14ac:dyDescent="0.25">
      <c r="A260">
        <v>259</v>
      </c>
      <c r="B260" s="5">
        <v>1</v>
      </c>
    </row>
    <row r="261" spans="1:5" x14ac:dyDescent="0.25">
      <c r="A261">
        <v>260</v>
      </c>
      <c r="B261" s="5">
        <v>1</v>
      </c>
      <c r="C261" s="2">
        <v>2</v>
      </c>
    </row>
    <row r="262" spans="1:5" x14ac:dyDescent="0.25">
      <c r="A262">
        <v>261</v>
      </c>
      <c r="C262" s="2">
        <v>2</v>
      </c>
    </row>
    <row r="263" spans="1:5" x14ac:dyDescent="0.25">
      <c r="A263">
        <v>262</v>
      </c>
      <c r="C263" s="2">
        <v>2</v>
      </c>
      <c r="D263" s="3">
        <v>3</v>
      </c>
    </row>
    <row r="264" spans="1:5" x14ac:dyDescent="0.25">
      <c r="A264">
        <v>263</v>
      </c>
      <c r="C264" s="2">
        <v>2</v>
      </c>
      <c r="D264" s="3">
        <v>3</v>
      </c>
    </row>
    <row r="265" spans="1:5" x14ac:dyDescent="0.25">
      <c r="A265">
        <v>264</v>
      </c>
      <c r="C265" s="2">
        <v>2</v>
      </c>
      <c r="D265" s="3">
        <v>3</v>
      </c>
    </row>
    <row r="266" spans="1:5" x14ac:dyDescent="0.25">
      <c r="A266">
        <v>265</v>
      </c>
      <c r="C266" s="2">
        <v>2</v>
      </c>
      <c r="D266" s="3">
        <v>3</v>
      </c>
    </row>
    <row r="267" spans="1:5" x14ac:dyDescent="0.25">
      <c r="A267">
        <v>266</v>
      </c>
      <c r="C267" s="2">
        <v>2</v>
      </c>
      <c r="D267" s="3">
        <v>3</v>
      </c>
    </row>
    <row r="268" spans="1:5" x14ac:dyDescent="0.25">
      <c r="A268">
        <v>267</v>
      </c>
      <c r="C268" s="2">
        <v>2</v>
      </c>
      <c r="D268" s="3">
        <v>3</v>
      </c>
    </row>
    <row r="269" spans="1:5" x14ac:dyDescent="0.25">
      <c r="A269">
        <v>268</v>
      </c>
      <c r="C269" s="2">
        <v>2</v>
      </c>
      <c r="D269" s="3">
        <v>3</v>
      </c>
    </row>
    <row r="270" spans="1:5" x14ac:dyDescent="0.25">
      <c r="A270">
        <v>269</v>
      </c>
      <c r="C270" s="2">
        <v>2</v>
      </c>
      <c r="D270" s="3">
        <v>3</v>
      </c>
    </row>
    <row r="271" spans="1:5" x14ac:dyDescent="0.25">
      <c r="A271">
        <v>270</v>
      </c>
      <c r="C271" s="2">
        <v>2</v>
      </c>
      <c r="D271" s="3">
        <v>3</v>
      </c>
    </row>
    <row r="272" spans="1:5" x14ac:dyDescent="0.25">
      <c r="A272">
        <v>271</v>
      </c>
      <c r="C272" s="2">
        <v>2</v>
      </c>
      <c r="D272" s="3">
        <v>3</v>
      </c>
    </row>
    <row r="273" spans="1:5" x14ac:dyDescent="0.25">
      <c r="A273">
        <v>272</v>
      </c>
      <c r="C273" s="2">
        <v>2</v>
      </c>
      <c r="D273" s="3">
        <v>3</v>
      </c>
    </row>
    <row r="274" spans="1:5" x14ac:dyDescent="0.25">
      <c r="A274">
        <v>273</v>
      </c>
      <c r="D274" s="3">
        <v>3</v>
      </c>
    </row>
    <row r="275" spans="1:5" x14ac:dyDescent="0.25">
      <c r="A275">
        <v>274</v>
      </c>
    </row>
    <row r="276" spans="1:5" x14ac:dyDescent="0.25">
      <c r="A276">
        <v>275</v>
      </c>
      <c r="E276" s="4">
        <v>4</v>
      </c>
    </row>
    <row r="277" spans="1:5" x14ac:dyDescent="0.25">
      <c r="A277">
        <v>276</v>
      </c>
      <c r="E277" s="4">
        <v>4</v>
      </c>
    </row>
    <row r="278" spans="1:5" x14ac:dyDescent="0.25">
      <c r="A278">
        <v>277</v>
      </c>
      <c r="B278" s="5">
        <v>1</v>
      </c>
      <c r="E278" s="4">
        <v>4</v>
      </c>
    </row>
    <row r="279" spans="1:5" x14ac:dyDescent="0.25">
      <c r="A279">
        <v>278</v>
      </c>
      <c r="B279" s="5">
        <v>1</v>
      </c>
      <c r="E279" s="4">
        <v>4</v>
      </c>
    </row>
    <row r="280" spans="1:5" x14ac:dyDescent="0.25">
      <c r="A280">
        <v>279</v>
      </c>
      <c r="B280" s="5">
        <v>1</v>
      </c>
      <c r="E280" s="4">
        <v>4</v>
      </c>
    </row>
    <row r="281" spans="1:5" x14ac:dyDescent="0.25">
      <c r="A281">
        <v>280</v>
      </c>
      <c r="B281" s="5">
        <v>1</v>
      </c>
      <c r="E281" s="4">
        <v>4</v>
      </c>
    </row>
    <row r="282" spans="1:5" x14ac:dyDescent="0.25">
      <c r="A282">
        <v>281</v>
      </c>
      <c r="B282" s="5">
        <v>1</v>
      </c>
      <c r="E282" s="4">
        <v>4</v>
      </c>
    </row>
    <row r="283" spans="1:5" x14ac:dyDescent="0.25">
      <c r="A283">
        <v>282</v>
      </c>
      <c r="B283" s="5">
        <v>1</v>
      </c>
      <c r="E283" s="4">
        <v>4</v>
      </c>
    </row>
    <row r="284" spans="1:5" x14ac:dyDescent="0.25">
      <c r="A284">
        <v>283</v>
      </c>
      <c r="B284" s="5">
        <v>1</v>
      </c>
      <c r="E284" s="4">
        <v>4</v>
      </c>
    </row>
    <row r="285" spans="1:5" x14ac:dyDescent="0.25">
      <c r="A285">
        <v>284</v>
      </c>
      <c r="B285" s="5">
        <v>1</v>
      </c>
      <c r="E285" s="4">
        <v>4</v>
      </c>
    </row>
    <row r="286" spans="1:5" x14ac:dyDescent="0.25">
      <c r="A286">
        <v>285</v>
      </c>
      <c r="B286" s="5">
        <v>1</v>
      </c>
      <c r="E286" s="4">
        <v>4</v>
      </c>
    </row>
    <row r="287" spans="1:5" x14ac:dyDescent="0.25">
      <c r="A287">
        <v>286</v>
      </c>
      <c r="B287" s="5">
        <v>1</v>
      </c>
      <c r="E287" s="4">
        <v>4</v>
      </c>
    </row>
    <row r="288" spans="1:5" x14ac:dyDescent="0.25">
      <c r="A288">
        <v>287</v>
      </c>
      <c r="B288" s="5">
        <v>1</v>
      </c>
    </row>
    <row r="289" spans="1:5" x14ac:dyDescent="0.25">
      <c r="A289">
        <v>288</v>
      </c>
      <c r="B289" s="5">
        <v>1</v>
      </c>
    </row>
    <row r="290" spans="1:5" x14ac:dyDescent="0.25">
      <c r="A290">
        <v>289</v>
      </c>
      <c r="B290" s="5">
        <v>1</v>
      </c>
    </row>
    <row r="291" spans="1:5" x14ac:dyDescent="0.25">
      <c r="A291">
        <v>290</v>
      </c>
      <c r="C291" s="2">
        <v>2</v>
      </c>
    </row>
    <row r="292" spans="1:5" x14ac:dyDescent="0.25">
      <c r="A292">
        <v>291</v>
      </c>
      <c r="C292" s="2">
        <v>2</v>
      </c>
      <c r="D292" s="3">
        <v>3</v>
      </c>
    </row>
    <row r="293" spans="1:5" x14ac:dyDescent="0.25">
      <c r="A293">
        <v>292</v>
      </c>
      <c r="C293" s="2">
        <v>2</v>
      </c>
      <c r="D293" s="3">
        <v>3</v>
      </c>
    </row>
    <row r="294" spans="1:5" x14ac:dyDescent="0.25">
      <c r="A294">
        <v>293</v>
      </c>
      <c r="C294" s="2">
        <v>2</v>
      </c>
      <c r="D294" s="3">
        <v>3</v>
      </c>
    </row>
    <row r="295" spans="1:5" x14ac:dyDescent="0.25">
      <c r="A295">
        <v>294</v>
      </c>
      <c r="C295" s="2">
        <v>2</v>
      </c>
      <c r="D295" s="3">
        <v>3</v>
      </c>
    </row>
    <row r="296" spans="1:5" x14ac:dyDescent="0.25">
      <c r="A296">
        <v>295</v>
      </c>
      <c r="C296" s="2">
        <v>2</v>
      </c>
      <c r="D296" s="3">
        <v>3</v>
      </c>
    </row>
    <row r="297" spans="1:5" x14ac:dyDescent="0.25">
      <c r="A297">
        <v>296</v>
      </c>
      <c r="C297" s="2">
        <v>2</v>
      </c>
      <c r="D297" s="3">
        <v>3</v>
      </c>
    </row>
    <row r="298" spans="1:5" x14ac:dyDescent="0.25">
      <c r="A298">
        <v>297</v>
      </c>
      <c r="C298" s="2">
        <v>2</v>
      </c>
      <c r="D298" s="3">
        <v>3</v>
      </c>
    </row>
    <row r="299" spans="1:5" x14ac:dyDescent="0.25">
      <c r="A299">
        <v>298</v>
      </c>
      <c r="C299" s="2">
        <v>2</v>
      </c>
      <c r="D299" s="3">
        <v>3</v>
      </c>
    </row>
    <row r="300" spans="1:5" x14ac:dyDescent="0.25">
      <c r="A300">
        <v>299</v>
      </c>
      <c r="C300" s="2">
        <v>2</v>
      </c>
      <c r="D300" s="3">
        <v>3</v>
      </c>
    </row>
    <row r="301" spans="1:5" x14ac:dyDescent="0.25">
      <c r="A301">
        <v>300</v>
      </c>
      <c r="C301" s="2">
        <v>2</v>
      </c>
      <c r="D301" s="3">
        <v>3</v>
      </c>
    </row>
    <row r="302" spans="1:5" x14ac:dyDescent="0.25">
      <c r="A302">
        <v>301</v>
      </c>
      <c r="D302" s="3">
        <v>3</v>
      </c>
      <c r="E302" s="4">
        <v>4</v>
      </c>
    </row>
    <row r="303" spans="1:5" x14ac:dyDescent="0.25">
      <c r="A303">
        <v>302</v>
      </c>
      <c r="E303" s="4">
        <v>4</v>
      </c>
    </row>
    <row r="304" spans="1:5" x14ac:dyDescent="0.25">
      <c r="A304">
        <v>303</v>
      </c>
      <c r="E304" s="4">
        <v>4</v>
      </c>
    </row>
    <row r="305" spans="1:5" x14ac:dyDescent="0.25">
      <c r="A305">
        <v>304</v>
      </c>
      <c r="E305" s="4">
        <v>4</v>
      </c>
    </row>
    <row r="306" spans="1:5" x14ac:dyDescent="0.25">
      <c r="A306">
        <v>305</v>
      </c>
      <c r="B306" s="5">
        <v>1</v>
      </c>
      <c r="E306" s="4">
        <v>4</v>
      </c>
    </row>
    <row r="307" spans="1:5" x14ac:dyDescent="0.25">
      <c r="A307">
        <v>306</v>
      </c>
      <c r="B307" s="5">
        <v>1</v>
      </c>
      <c r="E307" s="4">
        <v>4</v>
      </c>
    </row>
    <row r="308" spans="1:5" x14ac:dyDescent="0.25">
      <c r="A308">
        <v>307</v>
      </c>
      <c r="B308" s="5">
        <v>1</v>
      </c>
      <c r="E308" s="4">
        <v>4</v>
      </c>
    </row>
    <row r="309" spans="1:5" x14ac:dyDescent="0.25">
      <c r="A309">
        <v>308</v>
      </c>
      <c r="B309" s="5">
        <v>1</v>
      </c>
      <c r="E309" s="4">
        <v>4</v>
      </c>
    </row>
    <row r="310" spans="1:5" x14ac:dyDescent="0.25">
      <c r="A310">
        <v>309</v>
      </c>
      <c r="B310" s="5">
        <v>1</v>
      </c>
      <c r="E310" s="4">
        <v>4</v>
      </c>
    </row>
    <row r="311" spans="1:5" x14ac:dyDescent="0.25">
      <c r="A311">
        <v>310</v>
      </c>
      <c r="B311" s="5">
        <v>1</v>
      </c>
      <c r="E311" s="4">
        <v>4</v>
      </c>
    </row>
    <row r="312" spans="1:5" x14ac:dyDescent="0.25">
      <c r="A312">
        <v>311</v>
      </c>
      <c r="B312" s="5">
        <v>1</v>
      </c>
    </row>
    <row r="313" spans="1:5" x14ac:dyDescent="0.25">
      <c r="A313">
        <v>312</v>
      </c>
      <c r="B313" s="5">
        <v>1</v>
      </c>
    </row>
    <row r="314" spans="1:5" x14ac:dyDescent="0.25">
      <c r="A314">
        <v>313</v>
      </c>
      <c r="B314" s="5">
        <v>1</v>
      </c>
    </row>
    <row r="315" spans="1:5" x14ac:dyDescent="0.25">
      <c r="A315">
        <v>314</v>
      </c>
      <c r="B315" s="5">
        <v>1</v>
      </c>
      <c r="C315" s="2">
        <v>2</v>
      </c>
    </row>
    <row r="316" spans="1:5" x14ac:dyDescent="0.25">
      <c r="A316">
        <v>315</v>
      </c>
      <c r="C316" s="2">
        <v>2</v>
      </c>
    </row>
    <row r="317" spans="1:5" x14ac:dyDescent="0.25">
      <c r="A317">
        <v>316</v>
      </c>
      <c r="C317" s="2">
        <v>2</v>
      </c>
    </row>
    <row r="318" spans="1:5" x14ac:dyDescent="0.25">
      <c r="A318">
        <v>317</v>
      </c>
      <c r="C318" s="2">
        <v>2</v>
      </c>
    </row>
    <row r="319" spans="1:5" x14ac:dyDescent="0.25">
      <c r="A319">
        <v>318</v>
      </c>
      <c r="C319" s="2">
        <v>2</v>
      </c>
    </row>
    <row r="320" spans="1:5" x14ac:dyDescent="0.25">
      <c r="A320">
        <v>319</v>
      </c>
      <c r="C320" s="2">
        <v>2</v>
      </c>
      <c r="D320" s="3">
        <v>3</v>
      </c>
    </row>
    <row r="321" spans="1:5" x14ac:dyDescent="0.25">
      <c r="A321">
        <v>320</v>
      </c>
      <c r="C321" s="2">
        <v>2</v>
      </c>
      <c r="D321" s="3">
        <v>3</v>
      </c>
    </row>
    <row r="322" spans="1:5" x14ac:dyDescent="0.25">
      <c r="A322">
        <v>321</v>
      </c>
      <c r="C322" s="2">
        <v>2</v>
      </c>
      <c r="D322" s="3">
        <v>3</v>
      </c>
    </row>
    <row r="323" spans="1:5" x14ac:dyDescent="0.25">
      <c r="A323">
        <v>322</v>
      </c>
      <c r="C323" s="2">
        <v>2</v>
      </c>
      <c r="D323" s="3">
        <v>3</v>
      </c>
    </row>
    <row r="324" spans="1:5" x14ac:dyDescent="0.25">
      <c r="A324">
        <v>323</v>
      </c>
      <c r="C324" s="2">
        <v>2</v>
      </c>
      <c r="D324" s="3">
        <v>3</v>
      </c>
    </row>
    <row r="325" spans="1:5" x14ac:dyDescent="0.25">
      <c r="A325">
        <v>324</v>
      </c>
      <c r="C325" s="2">
        <v>2</v>
      </c>
      <c r="D325" s="3">
        <v>3</v>
      </c>
      <c r="E325" s="4">
        <v>4</v>
      </c>
    </row>
    <row r="326" spans="1:5" x14ac:dyDescent="0.25">
      <c r="A326">
        <v>325</v>
      </c>
      <c r="D326" s="3">
        <v>3</v>
      </c>
      <c r="E326" s="4">
        <v>4</v>
      </c>
    </row>
    <row r="327" spans="1:5" x14ac:dyDescent="0.25">
      <c r="A327">
        <v>326</v>
      </c>
      <c r="D327" s="3">
        <v>3</v>
      </c>
      <c r="E327" s="4">
        <v>4</v>
      </c>
    </row>
    <row r="328" spans="1:5" x14ac:dyDescent="0.25">
      <c r="A328">
        <v>327</v>
      </c>
      <c r="D328" s="3">
        <v>3</v>
      </c>
      <c r="E328" s="4">
        <v>4</v>
      </c>
    </row>
    <row r="329" spans="1:5" x14ac:dyDescent="0.25">
      <c r="A329">
        <v>328</v>
      </c>
      <c r="E329" s="4">
        <v>4</v>
      </c>
    </row>
    <row r="330" spans="1:5" x14ac:dyDescent="0.25">
      <c r="A330">
        <v>329</v>
      </c>
      <c r="B330" s="5">
        <v>1</v>
      </c>
      <c r="E330" s="4">
        <v>4</v>
      </c>
    </row>
    <row r="331" spans="1:5" x14ac:dyDescent="0.25">
      <c r="A331">
        <v>330</v>
      </c>
      <c r="B331" s="5">
        <v>1</v>
      </c>
      <c r="E331" s="4">
        <v>4</v>
      </c>
    </row>
    <row r="332" spans="1:5" x14ac:dyDescent="0.25">
      <c r="A332">
        <v>331</v>
      </c>
      <c r="B332" s="5">
        <v>1</v>
      </c>
      <c r="E332" s="4">
        <v>4</v>
      </c>
    </row>
    <row r="333" spans="1:5" x14ac:dyDescent="0.25">
      <c r="A333">
        <v>332</v>
      </c>
      <c r="B333" s="5">
        <v>1</v>
      </c>
      <c r="E333" s="4">
        <v>4</v>
      </c>
    </row>
    <row r="334" spans="1:5" x14ac:dyDescent="0.25">
      <c r="A334">
        <v>333</v>
      </c>
      <c r="B334" s="5">
        <v>1</v>
      </c>
      <c r="E334" s="4">
        <v>4</v>
      </c>
    </row>
    <row r="335" spans="1:5" x14ac:dyDescent="0.25">
      <c r="A335">
        <v>334</v>
      </c>
      <c r="B335" s="5">
        <v>1</v>
      </c>
    </row>
    <row r="336" spans="1:5" x14ac:dyDescent="0.25">
      <c r="A336">
        <v>335</v>
      </c>
      <c r="B336" s="5">
        <v>1</v>
      </c>
    </row>
    <row r="337" spans="1:5" x14ac:dyDescent="0.25">
      <c r="A337">
        <v>336</v>
      </c>
      <c r="B337" s="5">
        <v>1</v>
      </c>
    </row>
    <row r="338" spans="1:5" x14ac:dyDescent="0.25">
      <c r="A338">
        <v>337</v>
      </c>
      <c r="B338" s="5">
        <v>1</v>
      </c>
      <c r="C338" s="2">
        <v>2</v>
      </c>
    </row>
    <row r="339" spans="1:5" x14ac:dyDescent="0.25">
      <c r="A339">
        <v>338</v>
      </c>
      <c r="B339" s="5">
        <v>1</v>
      </c>
      <c r="C339" s="2">
        <v>2</v>
      </c>
    </row>
    <row r="340" spans="1:5" x14ac:dyDescent="0.25">
      <c r="A340">
        <v>339</v>
      </c>
      <c r="B340" s="5">
        <v>1</v>
      </c>
      <c r="C340" s="2">
        <v>2</v>
      </c>
    </row>
    <row r="341" spans="1:5" x14ac:dyDescent="0.25">
      <c r="A341">
        <v>340</v>
      </c>
      <c r="C341" s="2">
        <v>2</v>
      </c>
    </row>
    <row r="342" spans="1:5" x14ac:dyDescent="0.25">
      <c r="A342">
        <v>341</v>
      </c>
      <c r="C342" s="2">
        <v>2</v>
      </c>
    </row>
    <row r="343" spans="1:5" x14ac:dyDescent="0.25">
      <c r="A343">
        <v>342</v>
      </c>
      <c r="C343" s="2">
        <v>2</v>
      </c>
    </row>
    <row r="344" spans="1:5" x14ac:dyDescent="0.25">
      <c r="A344">
        <v>343</v>
      </c>
      <c r="C344" s="2">
        <v>2</v>
      </c>
    </row>
    <row r="345" spans="1:5" x14ac:dyDescent="0.25">
      <c r="A345">
        <v>344</v>
      </c>
      <c r="C345" s="2">
        <v>2</v>
      </c>
      <c r="D345" s="3">
        <v>3</v>
      </c>
    </row>
    <row r="346" spans="1:5" x14ac:dyDescent="0.25">
      <c r="A346">
        <v>345</v>
      </c>
      <c r="C346" s="2">
        <v>2</v>
      </c>
      <c r="D346" s="3">
        <v>3</v>
      </c>
    </row>
    <row r="347" spans="1:5" x14ac:dyDescent="0.25">
      <c r="A347">
        <v>346</v>
      </c>
      <c r="C347" s="2">
        <v>2</v>
      </c>
      <c r="D347" s="3">
        <v>3</v>
      </c>
      <c r="E347" s="4">
        <v>4</v>
      </c>
    </row>
    <row r="348" spans="1:5" x14ac:dyDescent="0.25">
      <c r="A348">
        <v>347</v>
      </c>
      <c r="D348" s="3">
        <v>3</v>
      </c>
      <c r="E348" s="4">
        <v>4</v>
      </c>
    </row>
    <row r="349" spans="1:5" x14ac:dyDescent="0.25">
      <c r="A349">
        <v>348</v>
      </c>
      <c r="D349" s="3">
        <v>3</v>
      </c>
      <c r="E349" s="4">
        <v>4</v>
      </c>
    </row>
    <row r="350" spans="1:5" x14ac:dyDescent="0.25">
      <c r="A350">
        <v>349</v>
      </c>
      <c r="D350" s="3">
        <v>3</v>
      </c>
      <c r="E350" s="4">
        <v>4</v>
      </c>
    </row>
    <row r="351" spans="1:5" x14ac:dyDescent="0.25">
      <c r="A351">
        <v>350</v>
      </c>
      <c r="D351" s="3">
        <v>3</v>
      </c>
      <c r="E351" s="4">
        <v>4</v>
      </c>
    </row>
    <row r="352" spans="1:5" x14ac:dyDescent="0.25">
      <c r="A352">
        <v>351</v>
      </c>
      <c r="D352" s="3">
        <v>3</v>
      </c>
      <c r="E352" s="4">
        <v>4</v>
      </c>
    </row>
    <row r="353" spans="1:5" x14ac:dyDescent="0.25">
      <c r="A353">
        <v>352</v>
      </c>
      <c r="D353" s="3">
        <v>3</v>
      </c>
      <c r="E353" s="4">
        <v>4</v>
      </c>
    </row>
    <row r="354" spans="1:5" x14ac:dyDescent="0.25">
      <c r="A354">
        <v>353</v>
      </c>
      <c r="B354" s="5">
        <v>1</v>
      </c>
      <c r="D354" s="3">
        <v>3</v>
      </c>
      <c r="E354" s="4">
        <v>4</v>
      </c>
    </row>
    <row r="355" spans="1:5" x14ac:dyDescent="0.25">
      <c r="A355">
        <v>354</v>
      </c>
      <c r="B355" s="5">
        <v>1</v>
      </c>
      <c r="D355" s="3">
        <v>3</v>
      </c>
      <c r="E355" s="4">
        <v>4</v>
      </c>
    </row>
    <row r="356" spans="1:5" x14ac:dyDescent="0.25">
      <c r="A356">
        <v>355</v>
      </c>
      <c r="B356" s="5">
        <v>1</v>
      </c>
      <c r="E356" s="4">
        <v>4</v>
      </c>
    </row>
    <row r="357" spans="1:5" x14ac:dyDescent="0.25">
      <c r="A357">
        <v>356</v>
      </c>
      <c r="B357" s="5">
        <v>1</v>
      </c>
      <c r="E357" s="4">
        <v>4</v>
      </c>
    </row>
    <row r="358" spans="1:5" x14ac:dyDescent="0.25">
      <c r="A358">
        <v>357</v>
      </c>
      <c r="B358" s="5">
        <v>1</v>
      </c>
    </row>
    <row r="359" spans="1:5" x14ac:dyDescent="0.25">
      <c r="A359">
        <v>358</v>
      </c>
      <c r="B359" s="5">
        <v>1</v>
      </c>
    </row>
    <row r="360" spans="1:5" x14ac:dyDescent="0.25">
      <c r="A360">
        <v>359</v>
      </c>
      <c r="B360" s="5">
        <v>1</v>
      </c>
    </row>
    <row r="361" spans="1:5" x14ac:dyDescent="0.25">
      <c r="A361">
        <v>360</v>
      </c>
      <c r="B361" s="5">
        <v>1</v>
      </c>
    </row>
    <row r="362" spans="1:5" x14ac:dyDescent="0.25">
      <c r="A362">
        <v>361</v>
      </c>
      <c r="B362" s="5">
        <v>1</v>
      </c>
      <c r="C362" s="2">
        <v>2</v>
      </c>
    </row>
    <row r="363" spans="1:5" x14ac:dyDescent="0.25">
      <c r="A363">
        <v>362</v>
      </c>
      <c r="B363" s="5">
        <v>1</v>
      </c>
      <c r="C363" s="2">
        <v>2</v>
      </c>
    </row>
    <row r="364" spans="1:5" x14ac:dyDescent="0.25">
      <c r="A364">
        <v>363</v>
      </c>
      <c r="B364" s="5">
        <v>1</v>
      </c>
      <c r="C364" s="2">
        <v>2</v>
      </c>
    </row>
    <row r="365" spans="1:5" x14ac:dyDescent="0.25">
      <c r="A365">
        <v>364</v>
      </c>
      <c r="C365" s="2">
        <v>2</v>
      </c>
    </row>
    <row r="366" spans="1:5" x14ac:dyDescent="0.25">
      <c r="A366">
        <v>365</v>
      </c>
      <c r="C366" s="2">
        <v>2</v>
      </c>
    </row>
    <row r="367" spans="1:5" x14ac:dyDescent="0.25">
      <c r="A367">
        <v>366</v>
      </c>
      <c r="C367" s="2">
        <v>2</v>
      </c>
    </row>
    <row r="368" spans="1:5" x14ac:dyDescent="0.25">
      <c r="A368">
        <v>367</v>
      </c>
      <c r="C368" s="2">
        <v>2</v>
      </c>
    </row>
    <row r="369" spans="1:5" x14ac:dyDescent="0.25">
      <c r="A369">
        <v>368</v>
      </c>
      <c r="C369" s="2">
        <v>2</v>
      </c>
      <c r="D369" s="3">
        <v>3</v>
      </c>
    </row>
    <row r="370" spans="1:5" x14ac:dyDescent="0.25">
      <c r="A370">
        <v>369</v>
      </c>
      <c r="C370" s="2">
        <v>2</v>
      </c>
      <c r="D370" s="3">
        <v>3</v>
      </c>
      <c r="E370" s="4">
        <v>4</v>
      </c>
    </row>
    <row r="371" spans="1:5" x14ac:dyDescent="0.25">
      <c r="A371">
        <v>370</v>
      </c>
      <c r="D371" s="3">
        <v>3</v>
      </c>
      <c r="E371" s="4">
        <v>4</v>
      </c>
    </row>
    <row r="372" spans="1:5" x14ac:dyDescent="0.25">
      <c r="A372">
        <v>371</v>
      </c>
      <c r="D372" s="3">
        <v>3</v>
      </c>
      <c r="E372" s="4">
        <v>4</v>
      </c>
    </row>
    <row r="373" spans="1:5" x14ac:dyDescent="0.25">
      <c r="A373">
        <v>372</v>
      </c>
      <c r="D373" s="3">
        <v>3</v>
      </c>
      <c r="E373" s="4">
        <v>4</v>
      </c>
    </row>
    <row r="374" spans="1:5" x14ac:dyDescent="0.25">
      <c r="A374">
        <v>373</v>
      </c>
      <c r="D374" s="3">
        <v>3</v>
      </c>
      <c r="E374" s="4">
        <v>4</v>
      </c>
    </row>
    <row r="375" spans="1:5" x14ac:dyDescent="0.25">
      <c r="A375">
        <v>374</v>
      </c>
      <c r="D375" s="3">
        <v>3</v>
      </c>
      <c r="E375" s="4">
        <v>4</v>
      </c>
    </row>
    <row r="376" spans="1:5" x14ac:dyDescent="0.25">
      <c r="A376">
        <v>375</v>
      </c>
      <c r="D376" s="3">
        <v>3</v>
      </c>
      <c r="E376" s="4">
        <v>4</v>
      </c>
    </row>
    <row r="377" spans="1:5" x14ac:dyDescent="0.25">
      <c r="A377">
        <v>376</v>
      </c>
      <c r="D377" s="3">
        <v>3</v>
      </c>
      <c r="E377" s="4">
        <v>4</v>
      </c>
    </row>
    <row r="378" spans="1:5" x14ac:dyDescent="0.25">
      <c r="A378">
        <v>377</v>
      </c>
      <c r="D378" s="3">
        <v>3</v>
      </c>
      <c r="E378" s="4">
        <v>4</v>
      </c>
    </row>
    <row r="379" spans="1:5" x14ac:dyDescent="0.25">
      <c r="A379">
        <v>378</v>
      </c>
      <c r="D379" s="3">
        <v>3</v>
      </c>
      <c r="E379" s="4">
        <v>4</v>
      </c>
    </row>
    <row r="380" spans="1:5" x14ac:dyDescent="0.25">
      <c r="A380">
        <v>379</v>
      </c>
    </row>
    <row r="381" spans="1:5" x14ac:dyDescent="0.25">
      <c r="A381">
        <v>380</v>
      </c>
      <c r="B381" s="5">
        <v>1</v>
      </c>
    </row>
    <row r="382" spans="1:5" x14ac:dyDescent="0.25">
      <c r="A382">
        <v>381</v>
      </c>
      <c r="B382" s="5">
        <v>1</v>
      </c>
    </row>
    <row r="383" spans="1:5" x14ac:dyDescent="0.25">
      <c r="A383">
        <v>382</v>
      </c>
      <c r="B383" s="5">
        <v>1</v>
      </c>
    </row>
    <row r="384" spans="1:5" x14ac:dyDescent="0.25">
      <c r="A384">
        <v>383</v>
      </c>
      <c r="B384" s="5">
        <v>1</v>
      </c>
    </row>
    <row r="385" spans="1:5" x14ac:dyDescent="0.25">
      <c r="A385">
        <v>384</v>
      </c>
      <c r="B385" s="5">
        <v>1</v>
      </c>
    </row>
    <row r="386" spans="1:5" x14ac:dyDescent="0.25">
      <c r="A386">
        <v>385</v>
      </c>
      <c r="B386" s="5">
        <v>1</v>
      </c>
      <c r="C386" s="2">
        <v>2</v>
      </c>
    </row>
    <row r="387" spans="1:5" x14ac:dyDescent="0.25">
      <c r="A387">
        <v>386</v>
      </c>
      <c r="B387" s="5">
        <v>1</v>
      </c>
      <c r="C387" s="2">
        <v>2</v>
      </c>
    </row>
    <row r="388" spans="1:5" x14ac:dyDescent="0.25">
      <c r="A388">
        <v>387</v>
      </c>
      <c r="B388" s="5">
        <v>1</v>
      </c>
      <c r="C388" s="2">
        <v>2</v>
      </c>
    </row>
    <row r="389" spans="1:5" x14ac:dyDescent="0.25">
      <c r="A389">
        <v>388</v>
      </c>
      <c r="B389" s="5">
        <v>1</v>
      </c>
      <c r="C389" s="2">
        <v>2</v>
      </c>
    </row>
    <row r="390" spans="1:5" x14ac:dyDescent="0.25">
      <c r="A390">
        <v>389</v>
      </c>
      <c r="B390" s="5">
        <v>1</v>
      </c>
      <c r="C390" s="2">
        <v>2</v>
      </c>
    </row>
    <row r="391" spans="1:5" x14ac:dyDescent="0.25">
      <c r="A391">
        <v>390</v>
      </c>
      <c r="C391" s="2">
        <v>2</v>
      </c>
    </row>
    <row r="392" spans="1:5" x14ac:dyDescent="0.25">
      <c r="A392">
        <v>391</v>
      </c>
      <c r="C392" s="2">
        <v>2</v>
      </c>
    </row>
    <row r="393" spans="1:5" x14ac:dyDescent="0.25">
      <c r="A393">
        <v>392</v>
      </c>
      <c r="C393" s="2">
        <v>2</v>
      </c>
    </row>
    <row r="394" spans="1:5" x14ac:dyDescent="0.25">
      <c r="A394">
        <v>393</v>
      </c>
      <c r="D394" s="3">
        <v>3</v>
      </c>
      <c r="E394" s="4">
        <v>4</v>
      </c>
    </row>
    <row r="395" spans="1:5" x14ac:dyDescent="0.25">
      <c r="A395">
        <v>394</v>
      </c>
      <c r="D395" s="3">
        <v>3</v>
      </c>
      <c r="E395" s="4">
        <v>4</v>
      </c>
    </row>
    <row r="396" spans="1:5" x14ac:dyDescent="0.25">
      <c r="A396">
        <v>395</v>
      </c>
      <c r="D396" s="3">
        <v>3</v>
      </c>
      <c r="E396" s="4">
        <v>4</v>
      </c>
    </row>
    <row r="397" spans="1:5" x14ac:dyDescent="0.25">
      <c r="A397">
        <v>396</v>
      </c>
      <c r="D397" s="3">
        <v>3</v>
      </c>
      <c r="E397" s="4">
        <v>4</v>
      </c>
    </row>
    <row r="398" spans="1:5" x14ac:dyDescent="0.25">
      <c r="A398">
        <v>397</v>
      </c>
      <c r="D398" s="3">
        <v>3</v>
      </c>
      <c r="E398" s="4">
        <v>4</v>
      </c>
    </row>
    <row r="399" spans="1:5" x14ac:dyDescent="0.25">
      <c r="A399">
        <v>398</v>
      </c>
      <c r="D399" s="3">
        <v>3</v>
      </c>
      <c r="E399" s="4">
        <v>4</v>
      </c>
    </row>
    <row r="400" spans="1:5" x14ac:dyDescent="0.25">
      <c r="A400">
        <v>399</v>
      </c>
      <c r="D400" s="3">
        <v>3</v>
      </c>
      <c r="E400" s="4">
        <v>4</v>
      </c>
    </row>
    <row r="401" spans="1:5" x14ac:dyDescent="0.25">
      <c r="A401">
        <v>400</v>
      </c>
      <c r="D401" s="3">
        <v>3</v>
      </c>
    </row>
    <row r="402" spans="1:5" x14ac:dyDescent="0.25">
      <c r="A402">
        <v>401</v>
      </c>
    </row>
    <row r="403" spans="1:5" x14ac:dyDescent="0.25">
      <c r="A403">
        <v>402</v>
      </c>
    </row>
    <row r="404" spans="1:5" x14ac:dyDescent="0.25">
      <c r="A404">
        <v>403</v>
      </c>
      <c r="C404" s="2">
        <v>2</v>
      </c>
    </row>
    <row r="405" spans="1:5" x14ac:dyDescent="0.25">
      <c r="A405">
        <v>404</v>
      </c>
      <c r="C405" s="2">
        <v>2</v>
      </c>
    </row>
    <row r="406" spans="1:5" x14ac:dyDescent="0.25">
      <c r="A406">
        <v>405</v>
      </c>
      <c r="C406" s="2">
        <v>2</v>
      </c>
    </row>
    <row r="407" spans="1:5" x14ac:dyDescent="0.25">
      <c r="A407">
        <v>406</v>
      </c>
      <c r="C407" s="2">
        <v>2</v>
      </c>
    </row>
    <row r="408" spans="1:5" x14ac:dyDescent="0.25">
      <c r="A408">
        <v>407</v>
      </c>
      <c r="C408" s="2">
        <v>2</v>
      </c>
    </row>
    <row r="409" spans="1:5" x14ac:dyDescent="0.25">
      <c r="A409">
        <v>408</v>
      </c>
      <c r="B409" s="5">
        <v>1</v>
      </c>
      <c r="C409" s="2">
        <v>2</v>
      </c>
    </row>
    <row r="410" spans="1:5" x14ac:dyDescent="0.25">
      <c r="A410">
        <v>409</v>
      </c>
      <c r="B410" s="5">
        <v>1</v>
      </c>
      <c r="C410" s="2">
        <v>2</v>
      </c>
    </row>
    <row r="411" spans="1:5" x14ac:dyDescent="0.25">
      <c r="A411">
        <v>410</v>
      </c>
      <c r="B411" s="5">
        <v>1</v>
      </c>
      <c r="C411" s="2">
        <v>2</v>
      </c>
    </row>
    <row r="412" spans="1:5" x14ac:dyDescent="0.25">
      <c r="A412">
        <v>411</v>
      </c>
      <c r="B412" s="5">
        <v>1</v>
      </c>
    </row>
    <row r="413" spans="1:5" x14ac:dyDescent="0.25">
      <c r="A413">
        <v>412</v>
      </c>
      <c r="B413" s="5">
        <v>1</v>
      </c>
    </row>
    <row r="414" spans="1:5" x14ac:dyDescent="0.25">
      <c r="A414">
        <v>413</v>
      </c>
      <c r="B414" s="5">
        <v>1</v>
      </c>
    </row>
    <row r="415" spans="1:5" x14ac:dyDescent="0.25">
      <c r="A415">
        <v>414</v>
      </c>
      <c r="B415" s="5">
        <v>1</v>
      </c>
    </row>
    <row r="416" spans="1:5" x14ac:dyDescent="0.25">
      <c r="A416">
        <v>415</v>
      </c>
      <c r="B416" s="5">
        <v>1</v>
      </c>
      <c r="E416" s="4">
        <v>4</v>
      </c>
    </row>
    <row r="417" spans="1:5" x14ac:dyDescent="0.25">
      <c r="A417">
        <v>416</v>
      </c>
      <c r="D417" s="3">
        <v>3</v>
      </c>
      <c r="E417" s="4">
        <v>4</v>
      </c>
    </row>
    <row r="418" spans="1:5" x14ac:dyDescent="0.25">
      <c r="A418">
        <v>417</v>
      </c>
      <c r="D418" s="3">
        <v>3</v>
      </c>
      <c r="E418" s="4">
        <v>4</v>
      </c>
    </row>
    <row r="419" spans="1:5" x14ac:dyDescent="0.25">
      <c r="A419">
        <v>418</v>
      </c>
      <c r="D419" s="3">
        <v>3</v>
      </c>
      <c r="E419" s="4">
        <v>4</v>
      </c>
    </row>
    <row r="420" spans="1:5" x14ac:dyDescent="0.25">
      <c r="A420">
        <v>419</v>
      </c>
      <c r="D420" s="3">
        <v>3</v>
      </c>
      <c r="E420" s="4">
        <v>4</v>
      </c>
    </row>
    <row r="421" spans="1:5" x14ac:dyDescent="0.25">
      <c r="A421">
        <v>420</v>
      </c>
      <c r="D421" s="3">
        <v>3</v>
      </c>
      <c r="E421" s="4">
        <v>4</v>
      </c>
    </row>
    <row r="422" spans="1:5" x14ac:dyDescent="0.25">
      <c r="A422">
        <v>421</v>
      </c>
      <c r="D422" s="3">
        <v>3</v>
      </c>
      <c r="E422" s="4">
        <v>4</v>
      </c>
    </row>
    <row r="423" spans="1:5" x14ac:dyDescent="0.25">
      <c r="A423">
        <v>422</v>
      </c>
      <c r="D423" s="3">
        <v>3</v>
      </c>
      <c r="E423" s="4">
        <v>4</v>
      </c>
    </row>
    <row r="424" spans="1:5" x14ac:dyDescent="0.25">
      <c r="A424">
        <v>423</v>
      </c>
      <c r="D424" s="3">
        <v>3</v>
      </c>
    </row>
    <row r="425" spans="1:5" x14ac:dyDescent="0.25">
      <c r="A425">
        <v>424</v>
      </c>
      <c r="C425" s="2">
        <v>2</v>
      </c>
      <c r="D425" s="3">
        <v>3</v>
      </c>
    </row>
    <row r="426" spans="1:5" x14ac:dyDescent="0.25">
      <c r="A426">
        <v>425</v>
      </c>
      <c r="C426" s="2">
        <v>2</v>
      </c>
    </row>
    <row r="427" spans="1:5" x14ac:dyDescent="0.25">
      <c r="A427">
        <v>426</v>
      </c>
      <c r="C427" s="2">
        <v>2</v>
      </c>
    </row>
    <row r="428" spans="1:5" x14ac:dyDescent="0.25">
      <c r="A428">
        <v>427</v>
      </c>
      <c r="C428" s="2">
        <v>2</v>
      </c>
    </row>
    <row r="429" spans="1:5" x14ac:dyDescent="0.25">
      <c r="A429">
        <v>428</v>
      </c>
      <c r="C429" s="2">
        <v>2</v>
      </c>
    </row>
    <row r="430" spans="1:5" x14ac:dyDescent="0.25">
      <c r="A430">
        <v>429</v>
      </c>
      <c r="C430" s="2">
        <v>2</v>
      </c>
    </row>
    <row r="431" spans="1:5" x14ac:dyDescent="0.25">
      <c r="A431">
        <v>430</v>
      </c>
      <c r="B431" s="5">
        <v>1</v>
      </c>
      <c r="C431" s="2">
        <v>2</v>
      </c>
    </row>
    <row r="432" spans="1:5" x14ac:dyDescent="0.25">
      <c r="A432">
        <v>431</v>
      </c>
      <c r="B432" s="5">
        <v>1</v>
      </c>
      <c r="C432" s="2">
        <v>2</v>
      </c>
    </row>
    <row r="433" spans="1:5" x14ac:dyDescent="0.25">
      <c r="A433">
        <v>432</v>
      </c>
      <c r="B433" s="5">
        <v>1</v>
      </c>
      <c r="C433" s="2">
        <v>2</v>
      </c>
    </row>
    <row r="434" spans="1:5" x14ac:dyDescent="0.25">
      <c r="A434">
        <v>433</v>
      </c>
      <c r="B434" s="5">
        <v>1</v>
      </c>
    </row>
    <row r="435" spans="1:5" x14ac:dyDescent="0.25">
      <c r="A435">
        <v>434</v>
      </c>
      <c r="B435" s="5">
        <v>1</v>
      </c>
    </row>
    <row r="436" spans="1:5" x14ac:dyDescent="0.25">
      <c r="A436">
        <v>435</v>
      </c>
      <c r="B436" s="5">
        <v>1</v>
      </c>
    </row>
    <row r="437" spans="1:5" x14ac:dyDescent="0.25">
      <c r="A437">
        <v>436</v>
      </c>
      <c r="B437" s="5">
        <v>1</v>
      </c>
    </row>
    <row r="438" spans="1:5" x14ac:dyDescent="0.25">
      <c r="A438">
        <v>437</v>
      </c>
      <c r="B438" s="5">
        <v>1</v>
      </c>
    </row>
    <row r="439" spans="1:5" x14ac:dyDescent="0.25">
      <c r="A439">
        <v>438</v>
      </c>
      <c r="B439" s="5">
        <v>1</v>
      </c>
      <c r="D439" s="3">
        <v>3</v>
      </c>
      <c r="E439" s="4">
        <v>4</v>
      </c>
    </row>
    <row r="440" spans="1:5" x14ac:dyDescent="0.25">
      <c r="A440">
        <v>439</v>
      </c>
      <c r="D440" s="3">
        <v>3</v>
      </c>
      <c r="E440" s="4">
        <v>4</v>
      </c>
    </row>
    <row r="441" spans="1:5" x14ac:dyDescent="0.25">
      <c r="A441">
        <v>440</v>
      </c>
      <c r="D441" s="3">
        <v>3</v>
      </c>
      <c r="E441" s="4">
        <v>4</v>
      </c>
    </row>
    <row r="442" spans="1:5" x14ac:dyDescent="0.25">
      <c r="A442">
        <v>441</v>
      </c>
      <c r="D442" s="3">
        <v>3</v>
      </c>
      <c r="E442" s="4">
        <v>4</v>
      </c>
    </row>
    <row r="443" spans="1:5" x14ac:dyDescent="0.25">
      <c r="A443">
        <v>442</v>
      </c>
      <c r="D443" s="3">
        <v>3</v>
      </c>
      <c r="E443" s="4">
        <v>4</v>
      </c>
    </row>
    <row r="444" spans="1:5" x14ac:dyDescent="0.25">
      <c r="A444">
        <v>443</v>
      </c>
      <c r="D444" s="3">
        <v>3</v>
      </c>
      <c r="E444" s="4">
        <v>4</v>
      </c>
    </row>
    <row r="445" spans="1:5" x14ac:dyDescent="0.25">
      <c r="A445">
        <v>444</v>
      </c>
      <c r="D445" s="3">
        <v>3</v>
      </c>
      <c r="E445" s="4">
        <v>4</v>
      </c>
    </row>
    <row r="446" spans="1:5" x14ac:dyDescent="0.25">
      <c r="A446">
        <v>445</v>
      </c>
      <c r="C446" s="2">
        <v>2</v>
      </c>
      <c r="D446" s="3">
        <v>3</v>
      </c>
      <c r="E446" s="4">
        <v>4</v>
      </c>
    </row>
    <row r="447" spans="1:5" x14ac:dyDescent="0.25">
      <c r="A447">
        <v>446</v>
      </c>
      <c r="C447" s="2">
        <v>2</v>
      </c>
      <c r="D447" s="3">
        <v>3</v>
      </c>
    </row>
    <row r="448" spans="1:5" x14ac:dyDescent="0.25">
      <c r="A448">
        <v>447</v>
      </c>
      <c r="C448" s="2">
        <v>2</v>
      </c>
      <c r="D448" s="3">
        <v>3</v>
      </c>
    </row>
    <row r="449" spans="1:5" x14ac:dyDescent="0.25">
      <c r="A449">
        <v>448</v>
      </c>
      <c r="C449" s="2">
        <v>2</v>
      </c>
    </row>
    <row r="450" spans="1:5" x14ac:dyDescent="0.25">
      <c r="A450">
        <v>449</v>
      </c>
      <c r="C450" s="2">
        <v>2</v>
      </c>
    </row>
    <row r="451" spans="1:5" x14ac:dyDescent="0.25">
      <c r="A451">
        <v>450</v>
      </c>
      <c r="C451" s="2">
        <v>2</v>
      </c>
    </row>
    <row r="452" spans="1:5" x14ac:dyDescent="0.25">
      <c r="A452">
        <v>451</v>
      </c>
      <c r="C452" s="2">
        <v>2</v>
      </c>
    </row>
    <row r="453" spans="1:5" x14ac:dyDescent="0.25">
      <c r="A453">
        <v>452</v>
      </c>
      <c r="C453" s="2">
        <v>2</v>
      </c>
    </row>
    <row r="454" spans="1:5" x14ac:dyDescent="0.25">
      <c r="A454">
        <v>453</v>
      </c>
      <c r="B454" s="5">
        <v>1</v>
      </c>
      <c r="C454" s="2">
        <v>2</v>
      </c>
    </row>
    <row r="455" spans="1:5" x14ac:dyDescent="0.25">
      <c r="A455">
        <v>454</v>
      </c>
      <c r="B455" s="5">
        <v>1</v>
      </c>
    </row>
    <row r="456" spans="1:5" x14ac:dyDescent="0.25">
      <c r="A456">
        <v>455</v>
      </c>
      <c r="B456" s="5">
        <v>1</v>
      </c>
    </row>
    <row r="457" spans="1:5" x14ac:dyDescent="0.25">
      <c r="A457">
        <v>456</v>
      </c>
      <c r="B457" s="5">
        <v>1</v>
      </c>
    </row>
    <row r="458" spans="1:5" x14ac:dyDescent="0.25">
      <c r="A458">
        <v>457</v>
      </c>
      <c r="B458" s="5">
        <v>1</v>
      </c>
    </row>
    <row r="459" spans="1:5" x14ac:dyDescent="0.25">
      <c r="A459">
        <v>458</v>
      </c>
      <c r="B459" s="5">
        <v>1</v>
      </c>
    </row>
    <row r="460" spans="1:5" x14ac:dyDescent="0.25">
      <c r="A460">
        <v>459</v>
      </c>
      <c r="B460" s="5">
        <v>1</v>
      </c>
      <c r="E460" s="4">
        <v>4</v>
      </c>
    </row>
    <row r="461" spans="1:5" x14ac:dyDescent="0.25">
      <c r="A461">
        <v>460</v>
      </c>
      <c r="B461" s="5">
        <v>1</v>
      </c>
      <c r="E461" s="4">
        <v>4</v>
      </c>
    </row>
    <row r="462" spans="1:5" x14ac:dyDescent="0.25">
      <c r="A462">
        <v>461</v>
      </c>
      <c r="D462" s="3">
        <v>3</v>
      </c>
      <c r="E462" s="4">
        <v>4</v>
      </c>
    </row>
    <row r="463" spans="1:5" x14ac:dyDescent="0.25">
      <c r="A463">
        <v>462</v>
      </c>
      <c r="D463" s="3">
        <v>3</v>
      </c>
      <c r="E463" s="4">
        <v>4</v>
      </c>
    </row>
    <row r="464" spans="1:5" x14ac:dyDescent="0.25">
      <c r="A464">
        <v>463</v>
      </c>
      <c r="D464" s="3">
        <v>3</v>
      </c>
      <c r="E464" s="4">
        <v>4</v>
      </c>
    </row>
    <row r="465" spans="1:5" x14ac:dyDescent="0.25">
      <c r="A465">
        <v>464</v>
      </c>
      <c r="D465" s="3">
        <v>3</v>
      </c>
      <c r="E465" s="4">
        <v>4</v>
      </c>
    </row>
    <row r="466" spans="1:5" x14ac:dyDescent="0.25">
      <c r="A466">
        <v>465</v>
      </c>
      <c r="D466" s="3">
        <v>3</v>
      </c>
      <c r="E466" s="4">
        <v>4</v>
      </c>
    </row>
    <row r="467" spans="1:5" x14ac:dyDescent="0.25">
      <c r="A467">
        <v>466</v>
      </c>
      <c r="D467" s="3">
        <v>3</v>
      </c>
      <c r="E467" s="4">
        <v>4</v>
      </c>
    </row>
    <row r="468" spans="1:5" x14ac:dyDescent="0.25">
      <c r="A468">
        <v>467</v>
      </c>
      <c r="C468" s="2">
        <v>2</v>
      </c>
      <c r="D468" s="3">
        <v>3</v>
      </c>
      <c r="E468" s="4">
        <v>4</v>
      </c>
    </row>
    <row r="469" spans="1:5" x14ac:dyDescent="0.25">
      <c r="A469">
        <v>468</v>
      </c>
      <c r="C469" s="2">
        <v>2</v>
      </c>
      <c r="D469" s="3">
        <v>3</v>
      </c>
    </row>
    <row r="470" spans="1:5" x14ac:dyDescent="0.25">
      <c r="A470">
        <v>469</v>
      </c>
      <c r="C470" s="2">
        <v>2</v>
      </c>
      <c r="D470" s="3">
        <v>3</v>
      </c>
    </row>
    <row r="471" spans="1:5" x14ac:dyDescent="0.25">
      <c r="A471">
        <v>470</v>
      </c>
      <c r="C471" s="2">
        <v>2</v>
      </c>
    </row>
    <row r="472" spans="1:5" x14ac:dyDescent="0.25">
      <c r="A472">
        <v>471</v>
      </c>
      <c r="C472" s="2">
        <v>2</v>
      </c>
    </row>
    <row r="473" spans="1:5" x14ac:dyDescent="0.25">
      <c r="A473">
        <v>472</v>
      </c>
      <c r="C473" s="2">
        <v>2</v>
      </c>
    </row>
    <row r="474" spans="1:5" x14ac:dyDescent="0.25">
      <c r="A474">
        <v>473</v>
      </c>
      <c r="C474" s="2">
        <v>2</v>
      </c>
    </row>
    <row r="475" spans="1:5" x14ac:dyDescent="0.25">
      <c r="A475">
        <v>474</v>
      </c>
      <c r="C475" s="2">
        <v>2</v>
      </c>
    </row>
    <row r="476" spans="1:5" x14ac:dyDescent="0.25">
      <c r="A476">
        <v>475</v>
      </c>
      <c r="C476" s="2">
        <v>2</v>
      </c>
    </row>
    <row r="477" spans="1:5" x14ac:dyDescent="0.25">
      <c r="A477">
        <v>476</v>
      </c>
      <c r="B477" s="5">
        <v>1</v>
      </c>
      <c r="C477" s="2">
        <v>2</v>
      </c>
    </row>
    <row r="478" spans="1:5" x14ac:dyDescent="0.25">
      <c r="A478">
        <v>477</v>
      </c>
      <c r="B478" s="5">
        <v>1</v>
      </c>
      <c r="C478" s="2">
        <v>2</v>
      </c>
    </row>
    <row r="479" spans="1:5" x14ac:dyDescent="0.25">
      <c r="A479">
        <v>478</v>
      </c>
      <c r="B479" s="5">
        <v>1</v>
      </c>
    </row>
    <row r="480" spans="1:5" x14ac:dyDescent="0.25">
      <c r="A480">
        <v>479</v>
      </c>
      <c r="B480" s="5">
        <v>1</v>
      </c>
    </row>
    <row r="481" spans="1:5" x14ac:dyDescent="0.25">
      <c r="A481">
        <v>480</v>
      </c>
      <c r="B481" s="5">
        <v>1</v>
      </c>
    </row>
    <row r="482" spans="1:5" x14ac:dyDescent="0.25">
      <c r="A482">
        <v>481</v>
      </c>
      <c r="B482" s="5">
        <v>1</v>
      </c>
    </row>
    <row r="483" spans="1:5" x14ac:dyDescent="0.25">
      <c r="A483">
        <v>482</v>
      </c>
      <c r="B483" s="5">
        <v>1</v>
      </c>
    </row>
    <row r="484" spans="1:5" x14ac:dyDescent="0.25">
      <c r="A484">
        <v>483</v>
      </c>
      <c r="B484" s="5">
        <v>1</v>
      </c>
      <c r="E484" s="4">
        <v>4</v>
      </c>
    </row>
    <row r="485" spans="1:5" x14ac:dyDescent="0.25">
      <c r="A485">
        <v>484</v>
      </c>
      <c r="B485" s="5">
        <v>1</v>
      </c>
      <c r="E485" s="4">
        <v>4</v>
      </c>
    </row>
    <row r="486" spans="1:5" x14ac:dyDescent="0.25">
      <c r="A486">
        <v>485</v>
      </c>
      <c r="E486" s="4">
        <v>4</v>
      </c>
    </row>
    <row r="487" spans="1:5" x14ac:dyDescent="0.25">
      <c r="A487">
        <v>486</v>
      </c>
      <c r="D487" s="3">
        <v>3</v>
      </c>
      <c r="E487" s="4">
        <v>4</v>
      </c>
    </row>
    <row r="488" spans="1:5" x14ac:dyDescent="0.25">
      <c r="A488">
        <v>487</v>
      </c>
      <c r="D488" s="3">
        <v>3</v>
      </c>
      <c r="E488" s="4">
        <v>4</v>
      </c>
    </row>
    <row r="489" spans="1:5" x14ac:dyDescent="0.25">
      <c r="A489">
        <v>488</v>
      </c>
      <c r="D489" s="3">
        <v>3</v>
      </c>
      <c r="E489" s="4">
        <v>4</v>
      </c>
    </row>
    <row r="490" spans="1:5" x14ac:dyDescent="0.25">
      <c r="A490">
        <v>489</v>
      </c>
      <c r="C490" s="2">
        <v>2</v>
      </c>
      <c r="D490" s="3">
        <v>3</v>
      </c>
      <c r="E490" s="4">
        <v>4</v>
      </c>
    </row>
    <row r="491" spans="1:5" x14ac:dyDescent="0.25">
      <c r="A491">
        <v>490</v>
      </c>
      <c r="C491" s="2">
        <v>2</v>
      </c>
      <c r="D491" s="3">
        <v>3</v>
      </c>
      <c r="E491" s="4">
        <v>4</v>
      </c>
    </row>
    <row r="492" spans="1:5" x14ac:dyDescent="0.25">
      <c r="A492">
        <v>491</v>
      </c>
      <c r="C492" s="2">
        <v>2</v>
      </c>
      <c r="D492" s="3">
        <v>3</v>
      </c>
      <c r="E492" s="4">
        <v>4</v>
      </c>
    </row>
    <row r="493" spans="1:5" x14ac:dyDescent="0.25">
      <c r="A493">
        <v>492</v>
      </c>
      <c r="C493" s="2">
        <v>2</v>
      </c>
      <c r="D493" s="3">
        <v>3</v>
      </c>
    </row>
    <row r="494" spans="1:5" x14ac:dyDescent="0.25">
      <c r="A494">
        <v>493</v>
      </c>
      <c r="C494" s="2">
        <v>2</v>
      </c>
      <c r="D494" s="3">
        <v>3</v>
      </c>
    </row>
    <row r="495" spans="1:5" x14ac:dyDescent="0.25">
      <c r="A495">
        <v>494</v>
      </c>
      <c r="C495" s="2">
        <v>2</v>
      </c>
      <c r="D495" s="3">
        <v>3</v>
      </c>
    </row>
    <row r="496" spans="1:5" x14ac:dyDescent="0.25">
      <c r="A496">
        <v>495</v>
      </c>
      <c r="C496" s="2">
        <v>2</v>
      </c>
      <c r="D496" s="3">
        <v>3</v>
      </c>
    </row>
    <row r="497" spans="1:6" x14ac:dyDescent="0.25">
      <c r="A497">
        <v>496</v>
      </c>
      <c r="C497" s="2">
        <v>2</v>
      </c>
    </row>
    <row r="498" spans="1:6" x14ac:dyDescent="0.25">
      <c r="A498">
        <v>497</v>
      </c>
      <c r="C498" s="2">
        <v>2</v>
      </c>
    </row>
    <row r="499" spans="1:6" x14ac:dyDescent="0.25">
      <c r="A499">
        <v>498</v>
      </c>
      <c r="C499" s="2">
        <v>2</v>
      </c>
    </row>
    <row r="500" spans="1:6" x14ac:dyDescent="0.25">
      <c r="A500">
        <v>499</v>
      </c>
      <c r="B500" s="5">
        <v>1</v>
      </c>
      <c r="C500" s="2">
        <v>2</v>
      </c>
    </row>
    <row r="501" spans="1:6" x14ac:dyDescent="0.25">
      <c r="A501">
        <v>500</v>
      </c>
      <c r="B501" s="5">
        <v>1</v>
      </c>
      <c r="C501" s="2">
        <v>2</v>
      </c>
    </row>
    <row r="502" spans="1:6" x14ac:dyDescent="0.25">
      <c r="A502">
        <v>501</v>
      </c>
      <c r="B502" s="5">
        <v>1</v>
      </c>
      <c r="C502" s="2">
        <v>2</v>
      </c>
    </row>
    <row r="503" spans="1:6" x14ac:dyDescent="0.25">
      <c r="A503">
        <v>502</v>
      </c>
      <c r="B503" s="5">
        <v>1</v>
      </c>
    </row>
    <row r="504" spans="1:6" x14ac:dyDescent="0.25">
      <c r="A504">
        <v>503</v>
      </c>
      <c r="B504" s="5">
        <v>1</v>
      </c>
      <c r="F504" t="s">
        <v>22</v>
      </c>
    </row>
    <row r="505" spans="1:6" x14ac:dyDescent="0.25">
      <c r="A505">
        <v>504</v>
      </c>
    </row>
    <row r="506" spans="1:6" x14ac:dyDescent="0.25">
      <c r="A506">
        <v>505</v>
      </c>
      <c r="F506" t="s">
        <v>22</v>
      </c>
    </row>
    <row r="507" spans="1:6" x14ac:dyDescent="0.25">
      <c r="A507">
        <v>506</v>
      </c>
      <c r="B507" s="5">
        <v>1</v>
      </c>
    </row>
    <row r="508" spans="1:6" x14ac:dyDescent="0.25">
      <c r="A508">
        <v>507</v>
      </c>
      <c r="B508" s="5">
        <v>1</v>
      </c>
    </row>
    <row r="509" spans="1:6" x14ac:dyDescent="0.25">
      <c r="A509">
        <v>508</v>
      </c>
      <c r="B509" s="5">
        <v>1</v>
      </c>
      <c r="E509" s="4">
        <v>4</v>
      </c>
    </row>
    <row r="510" spans="1:6" x14ac:dyDescent="0.25">
      <c r="A510">
        <v>509</v>
      </c>
      <c r="B510" s="5">
        <v>1</v>
      </c>
      <c r="E510" s="4">
        <v>4</v>
      </c>
    </row>
    <row r="511" spans="1:6" x14ac:dyDescent="0.25">
      <c r="A511">
        <v>510</v>
      </c>
      <c r="B511" s="5">
        <v>1</v>
      </c>
      <c r="E511" s="4">
        <v>4</v>
      </c>
    </row>
    <row r="512" spans="1:6" x14ac:dyDescent="0.25">
      <c r="A512">
        <v>511</v>
      </c>
      <c r="B512" s="5">
        <v>1</v>
      </c>
      <c r="E512" s="4">
        <v>4</v>
      </c>
    </row>
    <row r="513" spans="1:5" x14ac:dyDescent="0.25">
      <c r="A513">
        <v>512</v>
      </c>
      <c r="B513" s="5">
        <v>1</v>
      </c>
      <c r="E513" s="4">
        <v>4</v>
      </c>
    </row>
    <row r="514" spans="1:5" x14ac:dyDescent="0.25">
      <c r="A514">
        <v>513</v>
      </c>
      <c r="B514" s="5">
        <v>1</v>
      </c>
      <c r="E514" s="4">
        <v>4</v>
      </c>
    </row>
    <row r="515" spans="1:5" x14ac:dyDescent="0.25">
      <c r="A515">
        <v>514</v>
      </c>
      <c r="B515" s="5">
        <v>1</v>
      </c>
      <c r="E515" s="4">
        <v>4</v>
      </c>
    </row>
    <row r="516" spans="1:5" x14ac:dyDescent="0.25">
      <c r="A516">
        <v>515</v>
      </c>
      <c r="B516" s="5">
        <v>1</v>
      </c>
      <c r="E516" s="4">
        <v>4</v>
      </c>
    </row>
    <row r="517" spans="1:5" x14ac:dyDescent="0.25">
      <c r="A517">
        <v>516</v>
      </c>
      <c r="B517" s="5">
        <v>1</v>
      </c>
      <c r="D517" s="3">
        <v>3</v>
      </c>
      <c r="E517" s="4">
        <v>4</v>
      </c>
    </row>
    <row r="518" spans="1:5" x14ac:dyDescent="0.25">
      <c r="A518">
        <v>517</v>
      </c>
      <c r="D518" s="3">
        <v>3</v>
      </c>
      <c r="E518" s="4">
        <v>4</v>
      </c>
    </row>
    <row r="519" spans="1:5" x14ac:dyDescent="0.25">
      <c r="A519">
        <v>518</v>
      </c>
      <c r="D519" s="3">
        <v>3</v>
      </c>
      <c r="E519" s="4">
        <v>4</v>
      </c>
    </row>
    <row r="520" spans="1:5" x14ac:dyDescent="0.25">
      <c r="A520">
        <v>519</v>
      </c>
      <c r="D520" s="3">
        <v>3</v>
      </c>
      <c r="E520" s="4">
        <v>4</v>
      </c>
    </row>
    <row r="521" spans="1:5" x14ac:dyDescent="0.25">
      <c r="A521">
        <v>520</v>
      </c>
      <c r="C521" s="2">
        <v>2</v>
      </c>
      <c r="D521" s="3">
        <v>3</v>
      </c>
    </row>
    <row r="522" spans="1:5" x14ac:dyDescent="0.25">
      <c r="A522">
        <v>521</v>
      </c>
      <c r="C522" s="2">
        <v>2</v>
      </c>
      <c r="D522" s="3">
        <v>3</v>
      </c>
    </row>
    <row r="523" spans="1:5" x14ac:dyDescent="0.25">
      <c r="A523">
        <v>522</v>
      </c>
      <c r="C523" s="2">
        <v>2</v>
      </c>
      <c r="D523" s="3">
        <v>3</v>
      </c>
    </row>
    <row r="524" spans="1:5" x14ac:dyDescent="0.25">
      <c r="A524">
        <v>523</v>
      </c>
      <c r="C524" s="2">
        <v>2</v>
      </c>
      <c r="D524" s="3">
        <v>3</v>
      </c>
    </row>
    <row r="525" spans="1:5" x14ac:dyDescent="0.25">
      <c r="A525">
        <v>524</v>
      </c>
      <c r="C525" s="2">
        <v>2</v>
      </c>
      <c r="D525" s="3">
        <v>3</v>
      </c>
    </row>
    <row r="526" spans="1:5" x14ac:dyDescent="0.25">
      <c r="A526">
        <v>525</v>
      </c>
      <c r="C526" s="2">
        <v>2</v>
      </c>
    </row>
    <row r="527" spans="1:5" x14ac:dyDescent="0.25">
      <c r="A527">
        <v>526</v>
      </c>
      <c r="C527" s="2">
        <v>2</v>
      </c>
    </row>
    <row r="528" spans="1:5" x14ac:dyDescent="0.25">
      <c r="A528">
        <v>527</v>
      </c>
      <c r="C528" s="2">
        <v>2</v>
      </c>
    </row>
    <row r="529" spans="1:5" x14ac:dyDescent="0.25">
      <c r="A529">
        <v>528</v>
      </c>
      <c r="C529" s="2">
        <v>2</v>
      </c>
    </row>
    <row r="530" spans="1:5" x14ac:dyDescent="0.25">
      <c r="A530">
        <v>529</v>
      </c>
      <c r="C530" s="2">
        <v>2</v>
      </c>
    </row>
    <row r="531" spans="1:5" x14ac:dyDescent="0.25">
      <c r="A531">
        <v>530</v>
      </c>
      <c r="C531" s="2">
        <v>2</v>
      </c>
    </row>
    <row r="532" spans="1:5" x14ac:dyDescent="0.25">
      <c r="A532">
        <v>531</v>
      </c>
      <c r="B532" s="5">
        <v>1</v>
      </c>
      <c r="C532" s="2">
        <v>2</v>
      </c>
    </row>
    <row r="533" spans="1:5" x14ac:dyDescent="0.25">
      <c r="A533">
        <v>532</v>
      </c>
      <c r="B533" s="5">
        <v>1</v>
      </c>
    </row>
    <row r="534" spans="1:5" x14ac:dyDescent="0.25">
      <c r="A534">
        <v>533</v>
      </c>
      <c r="B534" s="5">
        <v>1</v>
      </c>
    </row>
    <row r="535" spans="1:5" x14ac:dyDescent="0.25">
      <c r="A535">
        <v>534</v>
      </c>
      <c r="B535" s="5">
        <v>1</v>
      </c>
    </row>
    <row r="536" spans="1:5" x14ac:dyDescent="0.25">
      <c r="A536">
        <v>535</v>
      </c>
      <c r="B536" s="5">
        <v>1</v>
      </c>
      <c r="E536" s="4">
        <v>4</v>
      </c>
    </row>
    <row r="537" spans="1:5" x14ac:dyDescent="0.25">
      <c r="A537">
        <v>536</v>
      </c>
      <c r="B537" s="5">
        <v>1</v>
      </c>
      <c r="E537" s="4">
        <v>4</v>
      </c>
    </row>
    <row r="538" spans="1:5" x14ac:dyDescent="0.25">
      <c r="A538">
        <v>537</v>
      </c>
      <c r="B538" s="5">
        <v>1</v>
      </c>
      <c r="E538" s="4">
        <v>4</v>
      </c>
    </row>
    <row r="539" spans="1:5" x14ac:dyDescent="0.25">
      <c r="A539">
        <v>538</v>
      </c>
      <c r="B539" s="5">
        <v>1</v>
      </c>
      <c r="D539" s="3">
        <v>3</v>
      </c>
      <c r="E539" s="4">
        <v>4</v>
      </c>
    </row>
    <row r="540" spans="1:5" x14ac:dyDescent="0.25">
      <c r="A540">
        <v>539</v>
      </c>
      <c r="B540" s="5">
        <v>1</v>
      </c>
      <c r="D540" s="3">
        <v>3</v>
      </c>
      <c r="E540" s="4">
        <v>4</v>
      </c>
    </row>
    <row r="541" spans="1:5" x14ac:dyDescent="0.25">
      <c r="A541">
        <v>540</v>
      </c>
      <c r="D541" s="3">
        <v>3</v>
      </c>
      <c r="E541" s="4">
        <v>4</v>
      </c>
    </row>
    <row r="542" spans="1:5" x14ac:dyDescent="0.25">
      <c r="A542">
        <v>541</v>
      </c>
      <c r="D542" s="3">
        <v>3</v>
      </c>
      <c r="E542" s="4">
        <v>4</v>
      </c>
    </row>
    <row r="543" spans="1:5" x14ac:dyDescent="0.25">
      <c r="A543">
        <v>542</v>
      </c>
      <c r="D543" s="3">
        <v>3</v>
      </c>
      <c r="E543" s="4">
        <v>4</v>
      </c>
    </row>
    <row r="544" spans="1:5" x14ac:dyDescent="0.25">
      <c r="A544">
        <v>543</v>
      </c>
      <c r="D544" s="3">
        <v>3</v>
      </c>
      <c r="E544" s="4">
        <v>4</v>
      </c>
    </row>
    <row r="545" spans="1:5" x14ac:dyDescent="0.25">
      <c r="A545">
        <v>544</v>
      </c>
      <c r="D545" s="3">
        <v>3</v>
      </c>
    </row>
    <row r="546" spans="1:5" x14ac:dyDescent="0.25">
      <c r="A546">
        <v>545</v>
      </c>
      <c r="D546" s="3">
        <v>3</v>
      </c>
    </row>
    <row r="547" spans="1:5" x14ac:dyDescent="0.25">
      <c r="A547">
        <v>546</v>
      </c>
      <c r="C547" s="2">
        <v>2</v>
      </c>
      <c r="D547" s="3">
        <v>3</v>
      </c>
    </row>
    <row r="548" spans="1:5" x14ac:dyDescent="0.25">
      <c r="A548">
        <v>547</v>
      </c>
      <c r="C548" s="2">
        <v>2</v>
      </c>
      <c r="D548" s="3">
        <v>3</v>
      </c>
    </row>
    <row r="549" spans="1:5" x14ac:dyDescent="0.25">
      <c r="A549">
        <v>548</v>
      </c>
      <c r="C549" s="2">
        <v>2</v>
      </c>
    </row>
    <row r="550" spans="1:5" x14ac:dyDescent="0.25">
      <c r="A550">
        <v>549</v>
      </c>
      <c r="C550" s="2">
        <v>2</v>
      </c>
    </row>
    <row r="551" spans="1:5" x14ac:dyDescent="0.25">
      <c r="A551">
        <v>550</v>
      </c>
      <c r="C551" s="2">
        <v>2</v>
      </c>
    </row>
    <row r="552" spans="1:5" x14ac:dyDescent="0.25">
      <c r="A552">
        <v>551</v>
      </c>
      <c r="C552" s="2">
        <v>2</v>
      </c>
    </row>
    <row r="553" spans="1:5" x14ac:dyDescent="0.25">
      <c r="A553">
        <v>552</v>
      </c>
      <c r="C553" s="2">
        <v>2</v>
      </c>
    </row>
    <row r="554" spans="1:5" x14ac:dyDescent="0.25">
      <c r="A554">
        <v>553</v>
      </c>
      <c r="C554" s="2">
        <v>2</v>
      </c>
    </row>
    <row r="555" spans="1:5" x14ac:dyDescent="0.25">
      <c r="A555">
        <v>554</v>
      </c>
      <c r="B555" s="5">
        <v>1</v>
      </c>
      <c r="C555" s="2">
        <v>2</v>
      </c>
    </row>
    <row r="556" spans="1:5" x14ac:dyDescent="0.25">
      <c r="A556">
        <v>555</v>
      </c>
      <c r="B556" s="5">
        <v>1</v>
      </c>
      <c r="C556" s="2">
        <v>2</v>
      </c>
    </row>
    <row r="557" spans="1:5" x14ac:dyDescent="0.25">
      <c r="A557">
        <v>556</v>
      </c>
      <c r="B557" s="5">
        <v>1</v>
      </c>
    </row>
    <row r="558" spans="1:5" x14ac:dyDescent="0.25">
      <c r="A558">
        <v>557</v>
      </c>
      <c r="B558" s="5">
        <v>1</v>
      </c>
    </row>
    <row r="559" spans="1:5" x14ac:dyDescent="0.25">
      <c r="A559">
        <v>558</v>
      </c>
      <c r="B559" s="5">
        <v>1</v>
      </c>
    </row>
    <row r="560" spans="1:5" x14ac:dyDescent="0.25">
      <c r="A560">
        <v>559</v>
      </c>
      <c r="B560" s="5">
        <v>1</v>
      </c>
      <c r="E560" s="4">
        <v>4</v>
      </c>
    </row>
    <row r="561" spans="1:5" x14ac:dyDescent="0.25">
      <c r="A561">
        <v>560</v>
      </c>
      <c r="B561" s="5">
        <v>1</v>
      </c>
      <c r="E561" s="4">
        <v>4</v>
      </c>
    </row>
    <row r="562" spans="1:5" x14ac:dyDescent="0.25">
      <c r="A562">
        <v>561</v>
      </c>
      <c r="B562" s="5">
        <v>1</v>
      </c>
      <c r="E562" s="4">
        <v>4</v>
      </c>
    </row>
    <row r="563" spans="1:5" x14ac:dyDescent="0.25">
      <c r="A563">
        <v>562</v>
      </c>
      <c r="D563" s="3">
        <v>3</v>
      </c>
      <c r="E563" s="4">
        <v>4</v>
      </c>
    </row>
    <row r="564" spans="1:5" x14ac:dyDescent="0.25">
      <c r="A564">
        <v>563</v>
      </c>
      <c r="D564" s="3">
        <v>3</v>
      </c>
      <c r="E564" s="4">
        <v>4</v>
      </c>
    </row>
    <row r="565" spans="1:5" x14ac:dyDescent="0.25">
      <c r="A565">
        <v>564</v>
      </c>
      <c r="D565" s="3">
        <v>3</v>
      </c>
      <c r="E565" s="4">
        <v>4</v>
      </c>
    </row>
    <row r="566" spans="1:5" x14ac:dyDescent="0.25">
      <c r="A566">
        <v>565</v>
      </c>
      <c r="D566" s="3">
        <v>3</v>
      </c>
      <c r="E566" s="4">
        <v>4</v>
      </c>
    </row>
    <row r="567" spans="1:5" x14ac:dyDescent="0.25">
      <c r="A567">
        <v>566</v>
      </c>
      <c r="D567" s="3">
        <v>3</v>
      </c>
      <c r="E567" s="4">
        <v>4</v>
      </c>
    </row>
    <row r="568" spans="1:5" x14ac:dyDescent="0.25">
      <c r="A568">
        <v>567</v>
      </c>
      <c r="D568" s="3">
        <v>3</v>
      </c>
      <c r="E568" s="4">
        <v>4</v>
      </c>
    </row>
    <row r="569" spans="1:5" x14ac:dyDescent="0.25">
      <c r="A569">
        <v>568</v>
      </c>
      <c r="C569" s="2">
        <v>2</v>
      </c>
      <c r="D569" s="3">
        <v>3</v>
      </c>
    </row>
    <row r="570" spans="1:5" x14ac:dyDescent="0.25">
      <c r="A570">
        <v>569</v>
      </c>
      <c r="C570" s="2">
        <v>2</v>
      </c>
      <c r="D570" s="3">
        <v>3</v>
      </c>
    </row>
    <row r="571" spans="1:5" x14ac:dyDescent="0.25">
      <c r="A571">
        <v>570</v>
      </c>
      <c r="C571" s="2">
        <v>2</v>
      </c>
      <c r="D571" s="3">
        <v>3</v>
      </c>
    </row>
    <row r="572" spans="1:5" x14ac:dyDescent="0.25">
      <c r="A572">
        <v>571</v>
      </c>
      <c r="C572" s="2">
        <v>2</v>
      </c>
    </row>
    <row r="573" spans="1:5" x14ac:dyDescent="0.25">
      <c r="A573">
        <v>572</v>
      </c>
      <c r="C573" s="2">
        <v>2</v>
      </c>
    </row>
    <row r="574" spans="1:5" x14ac:dyDescent="0.25">
      <c r="A574">
        <v>573</v>
      </c>
      <c r="C574" s="2">
        <v>2</v>
      </c>
    </row>
    <row r="575" spans="1:5" x14ac:dyDescent="0.25">
      <c r="A575">
        <v>574</v>
      </c>
      <c r="C575" s="2">
        <v>2</v>
      </c>
    </row>
    <row r="576" spans="1:5" x14ac:dyDescent="0.25">
      <c r="A576">
        <v>575</v>
      </c>
      <c r="B576" s="5">
        <v>1</v>
      </c>
      <c r="C576" s="2">
        <v>2</v>
      </c>
    </row>
    <row r="577" spans="1:5" x14ac:dyDescent="0.25">
      <c r="A577">
        <v>576</v>
      </c>
      <c r="B577" s="5">
        <v>1</v>
      </c>
      <c r="C577" s="2">
        <v>2</v>
      </c>
    </row>
    <row r="578" spans="1:5" x14ac:dyDescent="0.25">
      <c r="A578">
        <v>577</v>
      </c>
      <c r="B578" s="5">
        <v>1</v>
      </c>
      <c r="C578" s="2">
        <v>2</v>
      </c>
    </row>
    <row r="579" spans="1:5" x14ac:dyDescent="0.25">
      <c r="A579">
        <v>578</v>
      </c>
      <c r="B579" s="5">
        <v>1</v>
      </c>
      <c r="C579" s="2">
        <v>2</v>
      </c>
    </row>
    <row r="580" spans="1:5" x14ac:dyDescent="0.25">
      <c r="A580">
        <v>579</v>
      </c>
      <c r="B580" s="5">
        <v>1</v>
      </c>
    </row>
    <row r="581" spans="1:5" x14ac:dyDescent="0.25">
      <c r="A581">
        <v>580</v>
      </c>
      <c r="B581" s="5">
        <v>1</v>
      </c>
    </row>
    <row r="582" spans="1:5" x14ac:dyDescent="0.25">
      <c r="A582">
        <v>581</v>
      </c>
      <c r="B582" s="5">
        <v>1</v>
      </c>
    </row>
    <row r="583" spans="1:5" x14ac:dyDescent="0.25">
      <c r="A583">
        <v>582</v>
      </c>
      <c r="B583" s="5">
        <v>1</v>
      </c>
    </row>
    <row r="584" spans="1:5" x14ac:dyDescent="0.25">
      <c r="A584">
        <v>583</v>
      </c>
      <c r="B584" s="5">
        <v>1</v>
      </c>
      <c r="D584" s="3">
        <v>3</v>
      </c>
      <c r="E584" s="4">
        <v>4</v>
      </c>
    </row>
    <row r="585" spans="1:5" x14ac:dyDescent="0.25">
      <c r="A585">
        <v>584</v>
      </c>
      <c r="D585" s="3">
        <v>3</v>
      </c>
      <c r="E585" s="4">
        <v>4</v>
      </c>
    </row>
    <row r="586" spans="1:5" x14ac:dyDescent="0.25">
      <c r="A586">
        <v>585</v>
      </c>
      <c r="D586" s="3">
        <v>3</v>
      </c>
      <c r="E586" s="4">
        <v>4</v>
      </c>
    </row>
    <row r="587" spans="1:5" x14ac:dyDescent="0.25">
      <c r="A587">
        <v>586</v>
      </c>
      <c r="D587" s="3">
        <v>3</v>
      </c>
      <c r="E587" s="4">
        <v>4</v>
      </c>
    </row>
    <row r="588" spans="1:5" x14ac:dyDescent="0.25">
      <c r="A588">
        <v>587</v>
      </c>
      <c r="D588" s="3">
        <v>3</v>
      </c>
      <c r="E588" s="4">
        <v>4</v>
      </c>
    </row>
    <row r="589" spans="1:5" x14ac:dyDescent="0.25">
      <c r="A589">
        <v>588</v>
      </c>
      <c r="D589" s="3">
        <v>3</v>
      </c>
      <c r="E589" s="4">
        <v>4</v>
      </c>
    </row>
    <row r="590" spans="1:5" x14ac:dyDescent="0.25">
      <c r="A590">
        <v>589</v>
      </c>
      <c r="D590" s="3">
        <v>3</v>
      </c>
      <c r="E590" s="4">
        <v>4</v>
      </c>
    </row>
    <row r="591" spans="1:5" x14ac:dyDescent="0.25">
      <c r="A591">
        <v>590</v>
      </c>
      <c r="D591" s="3">
        <v>3</v>
      </c>
      <c r="E591" s="4">
        <v>4</v>
      </c>
    </row>
    <row r="592" spans="1:5" x14ac:dyDescent="0.25">
      <c r="A592">
        <v>591</v>
      </c>
      <c r="D592" s="3">
        <v>3</v>
      </c>
      <c r="E592" s="4">
        <v>4</v>
      </c>
    </row>
    <row r="593" spans="1:5" x14ac:dyDescent="0.25">
      <c r="A593">
        <v>592</v>
      </c>
      <c r="C593" s="2">
        <v>2</v>
      </c>
      <c r="D593" s="3">
        <v>3</v>
      </c>
    </row>
    <row r="594" spans="1:5" x14ac:dyDescent="0.25">
      <c r="A594">
        <v>593</v>
      </c>
      <c r="C594" s="2">
        <v>2</v>
      </c>
    </row>
    <row r="595" spans="1:5" x14ac:dyDescent="0.25">
      <c r="A595">
        <v>594</v>
      </c>
      <c r="C595" s="2">
        <v>2</v>
      </c>
    </row>
    <row r="596" spans="1:5" x14ac:dyDescent="0.25">
      <c r="A596">
        <v>595</v>
      </c>
      <c r="C596" s="2">
        <v>2</v>
      </c>
    </row>
    <row r="597" spans="1:5" x14ac:dyDescent="0.25">
      <c r="A597">
        <v>596</v>
      </c>
      <c r="C597" s="2">
        <v>2</v>
      </c>
    </row>
    <row r="598" spans="1:5" x14ac:dyDescent="0.25">
      <c r="A598">
        <v>597</v>
      </c>
      <c r="C598" s="2">
        <v>2</v>
      </c>
    </row>
    <row r="599" spans="1:5" x14ac:dyDescent="0.25">
      <c r="A599">
        <v>598</v>
      </c>
      <c r="C599" s="2">
        <v>2</v>
      </c>
    </row>
    <row r="600" spans="1:5" x14ac:dyDescent="0.25">
      <c r="A600">
        <v>599</v>
      </c>
      <c r="B600" s="5">
        <v>1</v>
      </c>
      <c r="C600" s="2">
        <v>2</v>
      </c>
    </row>
    <row r="601" spans="1:5" x14ac:dyDescent="0.25">
      <c r="A601">
        <v>600</v>
      </c>
      <c r="B601" s="5">
        <v>1</v>
      </c>
      <c r="C601" s="2">
        <v>2</v>
      </c>
    </row>
    <row r="602" spans="1:5" x14ac:dyDescent="0.25">
      <c r="A602">
        <v>601</v>
      </c>
      <c r="B602" s="5">
        <v>1</v>
      </c>
      <c r="C602" s="2">
        <v>2</v>
      </c>
    </row>
    <row r="603" spans="1:5" x14ac:dyDescent="0.25">
      <c r="A603">
        <v>602</v>
      </c>
      <c r="B603" s="5">
        <v>1</v>
      </c>
    </row>
    <row r="604" spans="1:5" x14ac:dyDescent="0.25">
      <c r="A604">
        <v>603</v>
      </c>
      <c r="B604" s="5">
        <v>1</v>
      </c>
    </row>
    <row r="605" spans="1:5" x14ac:dyDescent="0.25">
      <c r="A605">
        <v>604</v>
      </c>
      <c r="B605" s="5">
        <v>1</v>
      </c>
    </row>
    <row r="606" spans="1:5" x14ac:dyDescent="0.25">
      <c r="A606">
        <v>605</v>
      </c>
      <c r="B606" s="5">
        <v>1</v>
      </c>
    </row>
    <row r="607" spans="1:5" x14ac:dyDescent="0.25">
      <c r="A607">
        <v>606</v>
      </c>
      <c r="B607" s="5">
        <v>1</v>
      </c>
      <c r="E607" s="4">
        <v>4</v>
      </c>
    </row>
    <row r="608" spans="1:5" x14ac:dyDescent="0.25">
      <c r="A608">
        <v>607</v>
      </c>
      <c r="B608" s="5">
        <v>1</v>
      </c>
      <c r="E608" s="4">
        <v>4</v>
      </c>
    </row>
    <row r="609" spans="1:5" x14ac:dyDescent="0.25">
      <c r="A609">
        <v>608</v>
      </c>
      <c r="D609" s="3">
        <v>3</v>
      </c>
      <c r="E609" s="4">
        <v>4</v>
      </c>
    </row>
    <row r="610" spans="1:5" x14ac:dyDescent="0.25">
      <c r="A610">
        <v>609</v>
      </c>
      <c r="D610" s="3">
        <v>3</v>
      </c>
      <c r="E610" s="4">
        <v>4</v>
      </c>
    </row>
    <row r="611" spans="1:5" x14ac:dyDescent="0.25">
      <c r="A611">
        <v>610</v>
      </c>
      <c r="D611" s="3">
        <v>3</v>
      </c>
      <c r="E611" s="4">
        <v>4</v>
      </c>
    </row>
    <row r="612" spans="1:5" x14ac:dyDescent="0.25">
      <c r="A612">
        <v>611</v>
      </c>
      <c r="D612" s="3">
        <v>3</v>
      </c>
      <c r="E612" s="4">
        <v>4</v>
      </c>
    </row>
    <row r="613" spans="1:5" x14ac:dyDescent="0.25">
      <c r="A613">
        <v>612</v>
      </c>
      <c r="D613" s="3">
        <v>3</v>
      </c>
      <c r="E613" s="4">
        <v>4</v>
      </c>
    </row>
    <row r="614" spans="1:5" x14ac:dyDescent="0.25">
      <c r="A614">
        <v>613</v>
      </c>
      <c r="D614" s="3">
        <v>3</v>
      </c>
      <c r="E614" s="4">
        <v>4</v>
      </c>
    </row>
    <row r="615" spans="1:5" x14ac:dyDescent="0.25">
      <c r="A615">
        <v>614</v>
      </c>
      <c r="D615" s="3">
        <v>3</v>
      </c>
      <c r="E615" s="4">
        <v>4</v>
      </c>
    </row>
    <row r="616" spans="1:5" x14ac:dyDescent="0.25">
      <c r="A616">
        <v>615</v>
      </c>
      <c r="C616" s="2">
        <v>2</v>
      </c>
      <c r="D616" s="3">
        <v>3</v>
      </c>
    </row>
    <row r="617" spans="1:5" x14ac:dyDescent="0.25">
      <c r="A617">
        <v>616</v>
      </c>
      <c r="C617" s="2">
        <v>2</v>
      </c>
      <c r="D617" s="3">
        <v>3</v>
      </c>
    </row>
    <row r="618" spans="1:5" x14ac:dyDescent="0.25">
      <c r="A618">
        <v>617</v>
      </c>
      <c r="C618" s="2">
        <v>2</v>
      </c>
    </row>
    <row r="619" spans="1:5" x14ac:dyDescent="0.25">
      <c r="A619">
        <v>618</v>
      </c>
      <c r="C619" s="2">
        <v>2</v>
      </c>
    </row>
    <row r="620" spans="1:5" x14ac:dyDescent="0.25">
      <c r="A620">
        <v>619</v>
      </c>
      <c r="C620" s="2">
        <v>2</v>
      </c>
    </row>
    <row r="621" spans="1:5" x14ac:dyDescent="0.25">
      <c r="A621">
        <v>620</v>
      </c>
      <c r="C621" s="2">
        <v>2</v>
      </c>
    </row>
    <row r="622" spans="1:5" x14ac:dyDescent="0.25">
      <c r="A622">
        <v>621</v>
      </c>
      <c r="B622" s="5">
        <v>1</v>
      </c>
      <c r="C622" s="2">
        <v>2</v>
      </c>
    </row>
    <row r="623" spans="1:5" x14ac:dyDescent="0.25">
      <c r="A623">
        <v>622</v>
      </c>
      <c r="B623" s="5">
        <v>1</v>
      </c>
      <c r="C623" s="2">
        <v>2</v>
      </c>
    </row>
    <row r="624" spans="1:5" x14ac:dyDescent="0.25">
      <c r="A624">
        <v>623</v>
      </c>
      <c r="B624" s="5">
        <v>1</v>
      </c>
      <c r="C624" s="2">
        <v>2</v>
      </c>
    </row>
    <row r="625" spans="1:5" x14ac:dyDescent="0.25">
      <c r="A625">
        <v>624</v>
      </c>
      <c r="B625" s="5">
        <v>1</v>
      </c>
      <c r="C625" s="2">
        <v>2</v>
      </c>
    </row>
    <row r="626" spans="1:5" x14ac:dyDescent="0.25">
      <c r="A626">
        <v>625</v>
      </c>
      <c r="B626" s="5">
        <v>1</v>
      </c>
    </row>
    <row r="627" spans="1:5" x14ac:dyDescent="0.25">
      <c r="A627">
        <v>626</v>
      </c>
      <c r="B627" s="5">
        <v>1</v>
      </c>
    </row>
    <row r="628" spans="1:5" x14ac:dyDescent="0.25">
      <c r="A628">
        <v>627</v>
      </c>
      <c r="B628" s="5">
        <v>1</v>
      </c>
    </row>
    <row r="629" spans="1:5" x14ac:dyDescent="0.25">
      <c r="A629">
        <v>628</v>
      </c>
      <c r="B629" s="5">
        <v>1</v>
      </c>
    </row>
    <row r="630" spans="1:5" x14ac:dyDescent="0.25">
      <c r="A630">
        <v>629</v>
      </c>
      <c r="B630" s="5">
        <v>1</v>
      </c>
      <c r="D630" s="3">
        <v>3</v>
      </c>
      <c r="E630" s="4">
        <v>4</v>
      </c>
    </row>
    <row r="631" spans="1:5" x14ac:dyDescent="0.25">
      <c r="A631">
        <v>630</v>
      </c>
      <c r="D631" s="3">
        <v>3</v>
      </c>
      <c r="E631" s="4">
        <v>4</v>
      </c>
    </row>
    <row r="632" spans="1:5" x14ac:dyDescent="0.25">
      <c r="A632">
        <v>631</v>
      </c>
      <c r="D632" s="3">
        <v>3</v>
      </c>
      <c r="E632" s="4">
        <v>4</v>
      </c>
    </row>
    <row r="633" spans="1:5" x14ac:dyDescent="0.25">
      <c r="A633">
        <v>632</v>
      </c>
      <c r="D633" s="3">
        <v>3</v>
      </c>
      <c r="E633" s="4">
        <v>4</v>
      </c>
    </row>
    <row r="634" spans="1:5" x14ac:dyDescent="0.25">
      <c r="A634">
        <v>633</v>
      </c>
      <c r="D634" s="3">
        <v>3</v>
      </c>
      <c r="E634" s="4">
        <v>4</v>
      </c>
    </row>
    <row r="635" spans="1:5" x14ac:dyDescent="0.25">
      <c r="A635">
        <v>634</v>
      </c>
      <c r="D635" s="3">
        <v>3</v>
      </c>
      <c r="E635" s="4">
        <v>4</v>
      </c>
    </row>
    <row r="636" spans="1:5" x14ac:dyDescent="0.25">
      <c r="A636">
        <v>635</v>
      </c>
      <c r="D636" s="3">
        <v>3</v>
      </c>
      <c r="E636" s="4">
        <v>4</v>
      </c>
    </row>
    <row r="637" spans="1:5" x14ac:dyDescent="0.25">
      <c r="A637">
        <v>636</v>
      </c>
      <c r="D637" s="3">
        <v>3</v>
      </c>
      <c r="E637" s="4">
        <v>4</v>
      </c>
    </row>
    <row r="638" spans="1:5" x14ac:dyDescent="0.25">
      <c r="A638">
        <v>637</v>
      </c>
      <c r="D638" s="3">
        <v>3</v>
      </c>
    </row>
    <row r="639" spans="1:5" x14ac:dyDescent="0.25">
      <c r="A639">
        <v>638</v>
      </c>
    </row>
    <row r="640" spans="1:5" x14ac:dyDescent="0.25">
      <c r="A640">
        <v>639</v>
      </c>
    </row>
    <row r="641" spans="1:5" x14ac:dyDescent="0.25">
      <c r="A641">
        <v>640</v>
      </c>
    </row>
    <row r="642" spans="1:5" x14ac:dyDescent="0.25">
      <c r="A642">
        <v>641</v>
      </c>
      <c r="C642" s="2">
        <v>2</v>
      </c>
    </row>
    <row r="643" spans="1:5" x14ac:dyDescent="0.25">
      <c r="A643">
        <v>642</v>
      </c>
      <c r="C643" s="2">
        <v>2</v>
      </c>
    </row>
    <row r="644" spans="1:5" x14ac:dyDescent="0.25">
      <c r="A644">
        <v>643</v>
      </c>
      <c r="C644" s="2">
        <v>2</v>
      </c>
    </row>
    <row r="645" spans="1:5" x14ac:dyDescent="0.25">
      <c r="A645">
        <v>644</v>
      </c>
      <c r="C645" s="2">
        <v>2</v>
      </c>
    </row>
    <row r="646" spans="1:5" x14ac:dyDescent="0.25">
      <c r="A646">
        <v>645</v>
      </c>
      <c r="C646" s="2">
        <v>2</v>
      </c>
    </row>
    <row r="647" spans="1:5" x14ac:dyDescent="0.25">
      <c r="A647">
        <v>646</v>
      </c>
      <c r="C647" s="2">
        <v>2</v>
      </c>
    </row>
    <row r="648" spans="1:5" x14ac:dyDescent="0.25">
      <c r="A648">
        <v>647</v>
      </c>
      <c r="B648" s="5">
        <v>1</v>
      </c>
      <c r="C648" s="2">
        <v>2</v>
      </c>
    </row>
    <row r="649" spans="1:5" x14ac:dyDescent="0.25">
      <c r="A649">
        <v>648</v>
      </c>
      <c r="B649" s="5">
        <v>1</v>
      </c>
      <c r="C649" s="2">
        <v>2</v>
      </c>
    </row>
    <row r="650" spans="1:5" x14ac:dyDescent="0.25">
      <c r="A650">
        <v>649</v>
      </c>
      <c r="B650" s="5">
        <v>1</v>
      </c>
      <c r="C650" s="2">
        <v>2</v>
      </c>
    </row>
    <row r="651" spans="1:5" x14ac:dyDescent="0.25">
      <c r="A651">
        <v>650</v>
      </c>
      <c r="B651" s="5">
        <v>1</v>
      </c>
    </row>
    <row r="652" spans="1:5" x14ac:dyDescent="0.25">
      <c r="A652">
        <v>651</v>
      </c>
      <c r="B652" s="5">
        <v>1</v>
      </c>
    </row>
    <row r="653" spans="1:5" x14ac:dyDescent="0.25">
      <c r="A653">
        <v>652</v>
      </c>
      <c r="B653" s="5">
        <v>1</v>
      </c>
    </row>
    <row r="654" spans="1:5" x14ac:dyDescent="0.25">
      <c r="A654">
        <v>653</v>
      </c>
      <c r="B654" s="5">
        <v>1</v>
      </c>
      <c r="E654" s="4">
        <v>4</v>
      </c>
    </row>
    <row r="655" spans="1:5" x14ac:dyDescent="0.25">
      <c r="A655">
        <v>654</v>
      </c>
      <c r="B655" s="5">
        <v>1</v>
      </c>
      <c r="D655" s="3">
        <v>3</v>
      </c>
      <c r="E655" s="4">
        <v>4</v>
      </c>
    </row>
    <row r="656" spans="1:5" x14ac:dyDescent="0.25">
      <c r="A656">
        <v>655</v>
      </c>
      <c r="D656" s="3">
        <v>3</v>
      </c>
      <c r="E656" s="4">
        <v>4</v>
      </c>
    </row>
    <row r="657" spans="1:5" x14ac:dyDescent="0.25">
      <c r="A657">
        <v>656</v>
      </c>
      <c r="D657" s="3">
        <v>3</v>
      </c>
      <c r="E657" s="4">
        <v>4</v>
      </c>
    </row>
    <row r="658" spans="1:5" x14ac:dyDescent="0.25">
      <c r="A658">
        <v>657</v>
      </c>
      <c r="D658" s="3">
        <v>3</v>
      </c>
      <c r="E658" s="4">
        <v>4</v>
      </c>
    </row>
    <row r="659" spans="1:5" x14ac:dyDescent="0.25">
      <c r="A659">
        <v>658</v>
      </c>
      <c r="D659" s="3">
        <v>3</v>
      </c>
      <c r="E659" s="4">
        <v>4</v>
      </c>
    </row>
    <row r="660" spans="1:5" x14ac:dyDescent="0.25">
      <c r="A660">
        <v>659</v>
      </c>
      <c r="D660" s="3">
        <v>3</v>
      </c>
      <c r="E660" s="4">
        <v>4</v>
      </c>
    </row>
    <row r="661" spans="1:5" x14ac:dyDescent="0.25">
      <c r="A661">
        <v>660</v>
      </c>
      <c r="D661" s="3">
        <v>3</v>
      </c>
      <c r="E661" s="4">
        <v>4</v>
      </c>
    </row>
    <row r="662" spans="1:5" x14ac:dyDescent="0.25">
      <c r="A662">
        <v>661</v>
      </c>
      <c r="D662" s="3">
        <v>3</v>
      </c>
      <c r="E662" s="4">
        <v>4</v>
      </c>
    </row>
    <row r="663" spans="1:5" x14ac:dyDescent="0.25">
      <c r="A663">
        <v>662</v>
      </c>
      <c r="C663" s="2">
        <v>2</v>
      </c>
    </row>
    <row r="664" spans="1:5" x14ac:dyDescent="0.25">
      <c r="A664">
        <v>663</v>
      </c>
      <c r="C664" s="2">
        <v>2</v>
      </c>
    </row>
    <row r="665" spans="1:5" x14ac:dyDescent="0.25">
      <c r="A665">
        <v>664</v>
      </c>
      <c r="C665" s="2">
        <v>2</v>
      </c>
    </row>
    <row r="666" spans="1:5" x14ac:dyDescent="0.25">
      <c r="A666">
        <v>665</v>
      </c>
      <c r="C666" s="2">
        <v>2</v>
      </c>
    </row>
    <row r="667" spans="1:5" x14ac:dyDescent="0.25">
      <c r="A667">
        <v>666</v>
      </c>
      <c r="C667" s="2">
        <v>2</v>
      </c>
    </row>
    <row r="668" spans="1:5" x14ac:dyDescent="0.25">
      <c r="A668">
        <v>667</v>
      </c>
      <c r="C668" s="2">
        <v>2</v>
      </c>
    </row>
    <row r="669" spans="1:5" x14ac:dyDescent="0.25">
      <c r="A669">
        <v>668</v>
      </c>
      <c r="C669" s="2">
        <v>2</v>
      </c>
    </row>
    <row r="670" spans="1:5" x14ac:dyDescent="0.25">
      <c r="A670">
        <v>669</v>
      </c>
      <c r="B670" s="5">
        <v>1</v>
      </c>
      <c r="C670" s="2">
        <v>2</v>
      </c>
    </row>
    <row r="671" spans="1:5" x14ac:dyDescent="0.25">
      <c r="A671">
        <v>670</v>
      </c>
      <c r="B671" s="5">
        <v>1</v>
      </c>
      <c r="C671" s="2">
        <v>2</v>
      </c>
    </row>
    <row r="672" spans="1:5" x14ac:dyDescent="0.25">
      <c r="A672">
        <v>671</v>
      </c>
      <c r="B672" s="5">
        <v>1</v>
      </c>
      <c r="C672" s="2">
        <v>2</v>
      </c>
    </row>
    <row r="673" spans="1:5" x14ac:dyDescent="0.25">
      <c r="A673">
        <v>672</v>
      </c>
      <c r="B673" s="5">
        <v>1</v>
      </c>
    </row>
    <row r="674" spans="1:5" x14ac:dyDescent="0.25">
      <c r="A674">
        <v>673</v>
      </c>
      <c r="B674" s="5">
        <v>1</v>
      </c>
    </row>
    <row r="675" spans="1:5" x14ac:dyDescent="0.25">
      <c r="A675">
        <v>674</v>
      </c>
      <c r="B675" s="5">
        <v>1</v>
      </c>
    </row>
    <row r="676" spans="1:5" x14ac:dyDescent="0.25">
      <c r="A676">
        <v>675</v>
      </c>
      <c r="B676" s="5">
        <v>1</v>
      </c>
      <c r="E676" s="4">
        <v>4</v>
      </c>
    </row>
    <row r="677" spans="1:5" x14ac:dyDescent="0.25">
      <c r="A677">
        <v>676</v>
      </c>
      <c r="B677" s="5">
        <v>1</v>
      </c>
      <c r="D677" s="3">
        <v>3</v>
      </c>
      <c r="E677" s="4">
        <v>4</v>
      </c>
    </row>
    <row r="678" spans="1:5" x14ac:dyDescent="0.25">
      <c r="A678">
        <v>677</v>
      </c>
      <c r="D678" s="3">
        <v>3</v>
      </c>
      <c r="E678" s="4">
        <v>4</v>
      </c>
    </row>
    <row r="679" spans="1:5" x14ac:dyDescent="0.25">
      <c r="A679">
        <v>678</v>
      </c>
      <c r="D679" s="3">
        <v>3</v>
      </c>
      <c r="E679" s="4">
        <v>4</v>
      </c>
    </row>
    <row r="680" spans="1:5" x14ac:dyDescent="0.25">
      <c r="A680">
        <v>679</v>
      </c>
      <c r="D680" s="3">
        <v>3</v>
      </c>
      <c r="E680" s="4">
        <v>4</v>
      </c>
    </row>
    <row r="681" spans="1:5" x14ac:dyDescent="0.25">
      <c r="A681">
        <v>680</v>
      </c>
      <c r="D681" s="3">
        <v>3</v>
      </c>
      <c r="E681" s="4">
        <v>4</v>
      </c>
    </row>
    <row r="682" spans="1:5" x14ac:dyDescent="0.25">
      <c r="A682">
        <v>681</v>
      </c>
      <c r="D682" s="3">
        <v>3</v>
      </c>
      <c r="E682" s="4">
        <v>4</v>
      </c>
    </row>
    <row r="683" spans="1:5" x14ac:dyDescent="0.25">
      <c r="A683">
        <v>682</v>
      </c>
      <c r="D683" s="3">
        <v>3</v>
      </c>
      <c r="E683" s="4">
        <v>4</v>
      </c>
    </row>
    <row r="684" spans="1:5" x14ac:dyDescent="0.25">
      <c r="A684">
        <v>683</v>
      </c>
      <c r="D684" s="3">
        <v>3</v>
      </c>
      <c r="E684" s="4">
        <v>4</v>
      </c>
    </row>
    <row r="685" spans="1:5" x14ac:dyDescent="0.25">
      <c r="A685">
        <v>684</v>
      </c>
      <c r="C685" s="2">
        <v>2</v>
      </c>
      <c r="D685" s="3">
        <v>3</v>
      </c>
    </row>
    <row r="686" spans="1:5" x14ac:dyDescent="0.25">
      <c r="A686">
        <v>685</v>
      </c>
      <c r="C686" s="2">
        <v>2</v>
      </c>
    </row>
    <row r="687" spans="1:5" x14ac:dyDescent="0.25">
      <c r="A687">
        <v>686</v>
      </c>
      <c r="C687" s="2">
        <v>2</v>
      </c>
    </row>
    <row r="688" spans="1:5" x14ac:dyDescent="0.25">
      <c r="A688">
        <v>687</v>
      </c>
      <c r="C688" s="2">
        <v>2</v>
      </c>
    </row>
    <row r="689" spans="1:5" x14ac:dyDescent="0.25">
      <c r="A689">
        <v>688</v>
      </c>
      <c r="C689" s="2">
        <v>2</v>
      </c>
    </row>
    <row r="690" spans="1:5" x14ac:dyDescent="0.25">
      <c r="A690">
        <v>689</v>
      </c>
      <c r="C690" s="2">
        <v>2</v>
      </c>
    </row>
    <row r="691" spans="1:5" x14ac:dyDescent="0.25">
      <c r="A691">
        <v>690</v>
      </c>
      <c r="C691" s="2">
        <v>2</v>
      </c>
    </row>
    <row r="692" spans="1:5" x14ac:dyDescent="0.25">
      <c r="A692">
        <v>691</v>
      </c>
      <c r="B692" s="5">
        <v>1</v>
      </c>
      <c r="C692" s="2">
        <v>2</v>
      </c>
    </row>
    <row r="693" spans="1:5" x14ac:dyDescent="0.25">
      <c r="A693">
        <v>692</v>
      </c>
      <c r="B693" s="5">
        <v>1</v>
      </c>
      <c r="C693" s="2">
        <v>2</v>
      </c>
    </row>
    <row r="694" spans="1:5" x14ac:dyDescent="0.25">
      <c r="A694">
        <v>693</v>
      </c>
      <c r="B694" s="5">
        <v>1</v>
      </c>
    </row>
    <row r="695" spans="1:5" x14ac:dyDescent="0.25">
      <c r="A695">
        <v>694</v>
      </c>
      <c r="B695" s="5">
        <v>1</v>
      </c>
    </row>
    <row r="696" spans="1:5" x14ac:dyDescent="0.25">
      <c r="A696">
        <v>695</v>
      </c>
      <c r="B696" s="5">
        <v>1</v>
      </c>
    </row>
    <row r="697" spans="1:5" x14ac:dyDescent="0.25">
      <c r="A697">
        <v>696</v>
      </c>
      <c r="B697" s="5">
        <v>1</v>
      </c>
    </row>
    <row r="698" spans="1:5" x14ac:dyDescent="0.25">
      <c r="A698">
        <v>697</v>
      </c>
      <c r="B698" s="5">
        <v>1</v>
      </c>
    </row>
    <row r="699" spans="1:5" x14ac:dyDescent="0.25">
      <c r="A699">
        <v>698</v>
      </c>
      <c r="B699" s="5">
        <v>1</v>
      </c>
      <c r="E699" s="4">
        <v>4</v>
      </c>
    </row>
    <row r="700" spans="1:5" x14ac:dyDescent="0.25">
      <c r="A700">
        <v>699</v>
      </c>
      <c r="E700" s="4">
        <v>4</v>
      </c>
    </row>
    <row r="701" spans="1:5" x14ac:dyDescent="0.25">
      <c r="A701">
        <v>700</v>
      </c>
      <c r="D701" s="3">
        <v>3</v>
      </c>
      <c r="E701" s="4">
        <v>4</v>
      </c>
    </row>
    <row r="702" spans="1:5" x14ac:dyDescent="0.25">
      <c r="A702">
        <v>701</v>
      </c>
      <c r="D702" s="3">
        <v>3</v>
      </c>
      <c r="E702" s="4">
        <v>4</v>
      </c>
    </row>
    <row r="703" spans="1:5" x14ac:dyDescent="0.25">
      <c r="A703">
        <v>702</v>
      </c>
      <c r="D703" s="3">
        <v>3</v>
      </c>
      <c r="E703" s="4">
        <v>4</v>
      </c>
    </row>
    <row r="704" spans="1:5" x14ac:dyDescent="0.25">
      <c r="A704">
        <v>703</v>
      </c>
      <c r="D704" s="3">
        <v>3</v>
      </c>
      <c r="E704" s="4">
        <v>4</v>
      </c>
    </row>
    <row r="705" spans="1:5" x14ac:dyDescent="0.25">
      <c r="A705">
        <v>704</v>
      </c>
      <c r="D705" s="3">
        <v>3</v>
      </c>
      <c r="E705" s="4">
        <v>4</v>
      </c>
    </row>
    <row r="706" spans="1:5" x14ac:dyDescent="0.25">
      <c r="A706">
        <v>705</v>
      </c>
      <c r="C706" s="2">
        <v>2</v>
      </c>
      <c r="D706" s="3">
        <v>3</v>
      </c>
      <c r="E706" s="4">
        <v>4</v>
      </c>
    </row>
    <row r="707" spans="1:5" x14ac:dyDescent="0.25">
      <c r="A707">
        <v>706</v>
      </c>
      <c r="C707" s="2">
        <v>2</v>
      </c>
      <c r="D707" s="3">
        <v>3</v>
      </c>
      <c r="E707" s="4">
        <v>4</v>
      </c>
    </row>
    <row r="708" spans="1:5" x14ac:dyDescent="0.25">
      <c r="A708">
        <v>707</v>
      </c>
      <c r="C708" s="2">
        <v>2</v>
      </c>
      <c r="D708" s="3">
        <v>3</v>
      </c>
    </row>
    <row r="709" spans="1:5" x14ac:dyDescent="0.25">
      <c r="A709">
        <v>708</v>
      </c>
      <c r="C709" s="2">
        <v>2</v>
      </c>
      <c r="D709" s="3">
        <v>3</v>
      </c>
    </row>
    <row r="710" spans="1:5" x14ac:dyDescent="0.25">
      <c r="A710">
        <v>709</v>
      </c>
      <c r="C710" s="2">
        <v>2</v>
      </c>
    </row>
    <row r="711" spans="1:5" x14ac:dyDescent="0.25">
      <c r="A711">
        <v>710</v>
      </c>
      <c r="C711" s="2">
        <v>2</v>
      </c>
    </row>
    <row r="712" spans="1:5" x14ac:dyDescent="0.25">
      <c r="A712">
        <v>711</v>
      </c>
      <c r="C712" s="2">
        <v>2</v>
      </c>
    </row>
    <row r="713" spans="1:5" x14ac:dyDescent="0.25">
      <c r="A713">
        <v>712</v>
      </c>
      <c r="C713" s="2">
        <v>2</v>
      </c>
    </row>
    <row r="714" spans="1:5" x14ac:dyDescent="0.25">
      <c r="A714">
        <v>713</v>
      </c>
      <c r="B714" s="5">
        <v>1</v>
      </c>
      <c r="C714" s="2">
        <v>2</v>
      </c>
    </row>
    <row r="715" spans="1:5" x14ac:dyDescent="0.25">
      <c r="A715">
        <v>714</v>
      </c>
      <c r="B715" s="5">
        <v>1</v>
      </c>
      <c r="C715" s="2">
        <v>2</v>
      </c>
    </row>
    <row r="716" spans="1:5" x14ac:dyDescent="0.25">
      <c r="A716">
        <v>715</v>
      </c>
      <c r="B716" s="5">
        <v>1</v>
      </c>
      <c r="C716" s="2">
        <v>2</v>
      </c>
    </row>
    <row r="717" spans="1:5" x14ac:dyDescent="0.25">
      <c r="A717">
        <v>716</v>
      </c>
      <c r="B717" s="5">
        <v>1</v>
      </c>
      <c r="C717" s="2">
        <v>2</v>
      </c>
    </row>
    <row r="718" spans="1:5" x14ac:dyDescent="0.25">
      <c r="A718">
        <v>717</v>
      </c>
      <c r="B718" s="5">
        <v>1</v>
      </c>
    </row>
    <row r="719" spans="1:5" x14ac:dyDescent="0.25">
      <c r="A719">
        <v>718</v>
      </c>
      <c r="B719" s="5">
        <v>1</v>
      </c>
    </row>
    <row r="720" spans="1:5" x14ac:dyDescent="0.25">
      <c r="A720">
        <v>719</v>
      </c>
      <c r="B720" s="5">
        <v>1</v>
      </c>
    </row>
    <row r="721" spans="1:5" x14ac:dyDescent="0.25">
      <c r="A721">
        <v>720</v>
      </c>
      <c r="B721" s="5">
        <v>1</v>
      </c>
    </row>
    <row r="722" spans="1:5" x14ac:dyDescent="0.25">
      <c r="A722">
        <v>721</v>
      </c>
      <c r="B722" s="5">
        <v>1</v>
      </c>
      <c r="E722" s="4">
        <v>4</v>
      </c>
    </row>
    <row r="723" spans="1:5" x14ac:dyDescent="0.25">
      <c r="A723">
        <v>722</v>
      </c>
      <c r="B723" s="5">
        <v>1</v>
      </c>
      <c r="E723" s="4">
        <v>4</v>
      </c>
    </row>
    <row r="724" spans="1:5" x14ac:dyDescent="0.25">
      <c r="A724">
        <v>723</v>
      </c>
      <c r="E724" s="4">
        <v>4</v>
      </c>
    </row>
    <row r="725" spans="1:5" x14ac:dyDescent="0.25">
      <c r="A725">
        <v>724</v>
      </c>
      <c r="D725" s="3">
        <v>3</v>
      </c>
      <c r="E725" s="4">
        <v>4</v>
      </c>
    </row>
    <row r="726" spans="1:5" x14ac:dyDescent="0.25">
      <c r="A726">
        <v>725</v>
      </c>
      <c r="D726" s="3">
        <v>3</v>
      </c>
      <c r="E726" s="4">
        <v>4</v>
      </c>
    </row>
    <row r="727" spans="1:5" x14ac:dyDescent="0.25">
      <c r="A727">
        <v>726</v>
      </c>
      <c r="D727" s="3">
        <v>3</v>
      </c>
      <c r="E727" s="4">
        <v>4</v>
      </c>
    </row>
    <row r="728" spans="1:5" x14ac:dyDescent="0.25">
      <c r="A728">
        <v>727</v>
      </c>
      <c r="D728" s="3">
        <v>3</v>
      </c>
      <c r="E728" s="4">
        <v>4</v>
      </c>
    </row>
    <row r="729" spans="1:5" x14ac:dyDescent="0.25">
      <c r="A729">
        <v>728</v>
      </c>
      <c r="D729" s="3">
        <v>3</v>
      </c>
      <c r="E729" s="4">
        <v>4</v>
      </c>
    </row>
    <row r="730" spans="1:5" x14ac:dyDescent="0.25">
      <c r="A730">
        <v>729</v>
      </c>
      <c r="C730" s="2">
        <v>2</v>
      </c>
      <c r="D730" s="3">
        <v>3</v>
      </c>
      <c r="E730" s="4">
        <v>4</v>
      </c>
    </row>
    <row r="731" spans="1:5" x14ac:dyDescent="0.25">
      <c r="A731">
        <v>730</v>
      </c>
      <c r="C731" s="2">
        <v>2</v>
      </c>
      <c r="D731" s="3">
        <v>3</v>
      </c>
      <c r="E731" s="4">
        <v>4</v>
      </c>
    </row>
    <row r="732" spans="1:5" x14ac:dyDescent="0.25">
      <c r="A732">
        <v>731</v>
      </c>
      <c r="C732" s="2">
        <v>2</v>
      </c>
      <c r="D732" s="3">
        <v>3</v>
      </c>
    </row>
    <row r="733" spans="1:5" x14ac:dyDescent="0.25">
      <c r="A733">
        <v>732</v>
      </c>
      <c r="C733" s="2">
        <v>2</v>
      </c>
      <c r="D733" s="3">
        <v>3</v>
      </c>
    </row>
    <row r="734" spans="1:5" x14ac:dyDescent="0.25">
      <c r="A734">
        <v>733</v>
      </c>
      <c r="C734" s="2">
        <v>2</v>
      </c>
      <c r="D734" s="3">
        <v>3</v>
      </c>
    </row>
    <row r="735" spans="1:5" x14ac:dyDescent="0.25">
      <c r="A735">
        <v>734</v>
      </c>
      <c r="C735" s="2">
        <v>2</v>
      </c>
      <c r="D735" s="3">
        <v>3</v>
      </c>
    </row>
    <row r="736" spans="1:5" x14ac:dyDescent="0.25">
      <c r="A736">
        <v>735</v>
      </c>
      <c r="C736" s="2">
        <v>2</v>
      </c>
      <c r="D736" s="3">
        <v>3</v>
      </c>
    </row>
    <row r="737" spans="1:5" x14ac:dyDescent="0.25">
      <c r="A737">
        <v>736</v>
      </c>
      <c r="C737" s="2">
        <v>2</v>
      </c>
    </row>
    <row r="738" spans="1:5" x14ac:dyDescent="0.25">
      <c r="A738">
        <v>737</v>
      </c>
      <c r="C738" s="2">
        <v>2</v>
      </c>
    </row>
    <row r="739" spans="1:5" x14ac:dyDescent="0.25">
      <c r="A739">
        <v>738</v>
      </c>
      <c r="B739" s="5">
        <v>1</v>
      </c>
      <c r="C739" s="2">
        <v>2</v>
      </c>
    </row>
    <row r="740" spans="1:5" x14ac:dyDescent="0.25">
      <c r="A740">
        <v>739</v>
      </c>
      <c r="B740" s="5">
        <v>1</v>
      </c>
      <c r="C740" s="2">
        <v>2</v>
      </c>
    </row>
    <row r="741" spans="1:5" x14ac:dyDescent="0.25">
      <c r="A741">
        <v>740</v>
      </c>
      <c r="B741" s="5">
        <v>1</v>
      </c>
      <c r="C741" s="2">
        <v>2</v>
      </c>
    </row>
    <row r="742" spans="1:5" x14ac:dyDescent="0.25">
      <c r="A742">
        <v>741</v>
      </c>
      <c r="B742" s="5">
        <v>1</v>
      </c>
    </row>
    <row r="743" spans="1:5" x14ac:dyDescent="0.25">
      <c r="A743">
        <v>742</v>
      </c>
      <c r="B743" s="5">
        <v>1</v>
      </c>
    </row>
    <row r="744" spans="1:5" x14ac:dyDescent="0.25">
      <c r="A744">
        <v>743</v>
      </c>
      <c r="B744" s="5">
        <v>1</v>
      </c>
    </row>
    <row r="745" spans="1:5" x14ac:dyDescent="0.25">
      <c r="A745">
        <v>744</v>
      </c>
      <c r="B745" s="5">
        <v>1</v>
      </c>
    </row>
    <row r="746" spans="1:5" x14ac:dyDescent="0.25">
      <c r="A746">
        <v>745</v>
      </c>
      <c r="B746" s="5">
        <v>1</v>
      </c>
    </row>
    <row r="747" spans="1:5" x14ac:dyDescent="0.25">
      <c r="A747">
        <v>746</v>
      </c>
      <c r="B747" s="5">
        <v>1</v>
      </c>
      <c r="E747" s="4">
        <v>4</v>
      </c>
    </row>
    <row r="748" spans="1:5" x14ac:dyDescent="0.25">
      <c r="A748">
        <v>747</v>
      </c>
      <c r="B748" s="5">
        <v>1</v>
      </c>
      <c r="E748" s="4">
        <v>4</v>
      </c>
    </row>
    <row r="749" spans="1:5" x14ac:dyDescent="0.25">
      <c r="A749">
        <v>748</v>
      </c>
      <c r="B749" s="5">
        <v>1</v>
      </c>
      <c r="E749" s="4">
        <v>4</v>
      </c>
    </row>
    <row r="750" spans="1:5" x14ac:dyDescent="0.25">
      <c r="A750">
        <v>749</v>
      </c>
      <c r="B750" s="5">
        <v>1</v>
      </c>
      <c r="E750" s="4">
        <v>4</v>
      </c>
    </row>
    <row r="751" spans="1:5" x14ac:dyDescent="0.25">
      <c r="A751">
        <v>750</v>
      </c>
      <c r="B751" s="5">
        <v>1</v>
      </c>
      <c r="E751" s="4">
        <v>4</v>
      </c>
    </row>
    <row r="752" spans="1:5" x14ac:dyDescent="0.25">
      <c r="A752">
        <v>751</v>
      </c>
      <c r="D752" s="3">
        <v>3</v>
      </c>
      <c r="E752" s="4">
        <v>4</v>
      </c>
    </row>
    <row r="753" spans="1:6" x14ac:dyDescent="0.25">
      <c r="A753">
        <v>752</v>
      </c>
      <c r="D753" s="3">
        <v>3</v>
      </c>
      <c r="E753" s="4">
        <v>4</v>
      </c>
      <c r="F753" t="s">
        <v>22</v>
      </c>
    </row>
    <row r="754" spans="1:6" x14ac:dyDescent="0.25">
      <c r="A754">
        <v>753</v>
      </c>
    </row>
    <row r="755" spans="1:6" x14ac:dyDescent="0.25">
      <c r="A755">
        <v>754</v>
      </c>
      <c r="F755" t="s">
        <v>22</v>
      </c>
    </row>
    <row r="756" spans="1:6" x14ac:dyDescent="0.25">
      <c r="A756">
        <v>755</v>
      </c>
      <c r="B756" s="5">
        <v>1</v>
      </c>
    </row>
    <row r="757" spans="1:6" x14ac:dyDescent="0.25">
      <c r="A757">
        <v>756</v>
      </c>
      <c r="B757" s="5">
        <v>1</v>
      </c>
    </row>
    <row r="758" spans="1:6" x14ac:dyDescent="0.25">
      <c r="A758">
        <v>757</v>
      </c>
      <c r="B758" s="5">
        <v>1</v>
      </c>
    </row>
    <row r="759" spans="1:6" x14ac:dyDescent="0.25">
      <c r="A759">
        <v>758</v>
      </c>
      <c r="B759" s="5">
        <v>1</v>
      </c>
    </row>
    <row r="760" spans="1:6" x14ac:dyDescent="0.25">
      <c r="A760">
        <v>759</v>
      </c>
      <c r="B760" s="5">
        <v>1</v>
      </c>
      <c r="E760" s="4">
        <v>4</v>
      </c>
    </row>
    <row r="761" spans="1:6" x14ac:dyDescent="0.25">
      <c r="A761">
        <v>760</v>
      </c>
      <c r="B761" s="5">
        <v>1</v>
      </c>
      <c r="E761" s="4">
        <v>4</v>
      </c>
    </row>
    <row r="762" spans="1:6" x14ac:dyDescent="0.25">
      <c r="A762">
        <v>761</v>
      </c>
      <c r="B762" s="5">
        <v>1</v>
      </c>
      <c r="E762" s="4">
        <v>4</v>
      </c>
    </row>
    <row r="763" spans="1:6" x14ac:dyDescent="0.25">
      <c r="A763">
        <v>762</v>
      </c>
      <c r="B763" s="5">
        <v>1</v>
      </c>
      <c r="E763" s="4">
        <v>4</v>
      </c>
    </row>
    <row r="764" spans="1:6" x14ac:dyDescent="0.25">
      <c r="A764">
        <v>763</v>
      </c>
      <c r="B764" s="5">
        <v>1</v>
      </c>
      <c r="E764" s="4">
        <v>4</v>
      </c>
    </row>
    <row r="765" spans="1:6" x14ac:dyDescent="0.25">
      <c r="A765">
        <v>764</v>
      </c>
      <c r="B765" s="5">
        <v>1</v>
      </c>
      <c r="E765" s="4">
        <v>4</v>
      </c>
    </row>
    <row r="766" spans="1:6" x14ac:dyDescent="0.25">
      <c r="A766">
        <v>765</v>
      </c>
      <c r="B766" s="5">
        <v>1</v>
      </c>
      <c r="E766" s="4">
        <v>4</v>
      </c>
    </row>
    <row r="767" spans="1:6" x14ac:dyDescent="0.25">
      <c r="A767">
        <v>766</v>
      </c>
      <c r="B767" s="5">
        <v>1</v>
      </c>
      <c r="E767" s="4">
        <v>4</v>
      </c>
    </row>
    <row r="768" spans="1:6" x14ac:dyDescent="0.25">
      <c r="A768">
        <v>767</v>
      </c>
      <c r="B768" s="5">
        <v>1</v>
      </c>
      <c r="E768" s="4">
        <v>4</v>
      </c>
    </row>
    <row r="769" spans="1:5" x14ac:dyDescent="0.25">
      <c r="A769">
        <v>768</v>
      </c>
      <c r="B769" s="5">
        <v>1</v>
      </c>
      <c r="E769" s="4">
        <v>4</v>
      </c>
    </row>
    <row r="770" spans="1:5" x14ac:dyDescent="0.25">
      <c r="A770">
        <v>769</v>
      </c>
      <c r="B770" s="5">
        <v>1</v>
      </c>
      <c r="E770" s="4">
        <v>4</v>
      </c>
    </row>
    <row r="771" spans="1:5" x14ac:dyDescent="0.25">
      <c r="A771">
        <v>770</v>
      </c>
      <c r="C771" s="2">
        <v>2</v>
      </c>
      <c r="E771" s="4">
        <v>4</v>
      </c>
    </row>
    <row r="772" spans="1:5" x14ac:dyDescent="0.25">
      <c r="A772">
        <v>771</v>
      </c>
      <c r="C772" s="2">
        <v>2</v>
      </c>
      <c r="E772" s="4">
        <v>4</v>
      </c>
    </row>
    <row r="773" spans="1:5" x14ac:dyDescent="0.25">
      <c r="A773">
        <v>772</v>
      </c>
      <c r="C773" s="2">
        <v>2</v>
      </c>
      <c r="D773" s="3">
        <v>3</v>
      </c>
      <c r="E773" s="4">
        <v>4</v>
      </c>
    </row>
    <row r="774" spans="1:5" x14ac:dyDescent="0.25">
      <c r="A774">
        <v>773</v>
      </c>
      <c r="C774" s="2">
        <v>2</v>
      </c>
      <c r="D774" s="3">
        <v>3</v>
      </c>
    </row>
    <row r="775" spans="1:5" x14ac:dyDescent="0.25">
      <c r="A775">
        <v>774</v>
      </c>
      <c r="C775" s="2">
        <v>2</v>
      </c>
      <c r="D775" s="3">
        <v>3</v>
      </c>
    </row>
    <row r="776" spans="1:5" x14ac:dyDescent="0.25">
      <c r="A776">
        <v>775</v>
      </c>
      <c r="C776" s="2">
        <v>2</v>
      </c>
      <c r="D776" s="3">
        <v>3</v>
      </c>
    </row>
    <row r="777" spans="1:5" x14ac:dyDescent="0.25">
      <c r="A777">
        <v>776</v>
      </c>
      <c r="C777" s="2">
        <v>2</v>
      </c>
      <c r="D777" s="3">
        <v>3</v>
      </c>
    </row>
    <row r="778" spans="1:5" x14ac:dyDescent="0.25">
      <c r="A778">
        <v>777</v>
      </c>
      <c r="C778" s="2">
        <v>2</v>
      </c>
      <c r="D778" s="3">
        <v>3</v>
      </c>
    </row>
    <row r="779" spans="1:5" x14ac:dyDescent="0.25">
      <c r="A779">
        <v>778</v>
      </c>
      <c r="C779" s="2">
        <v>2</v>
      </c>
      <c r="D779" s="3">
        <v>3</v>
      </c>
    </row>
    <row r="780" spans="1:5" x14ac:dyDescent="0.25">
      <c r="A780">
        <v>779</v>
      </c>
      <c r="C780" s="2">
        <v>2</v>
      </c>
      <c r="D780" s="3">
        <v>3</v>
      </c>
    </row>
    <row r="781" spans="1:5" x14ac:dyDescent="0.25">
      <c r="A781">
        <v>780</v>
      </c>
      <c r="C781" s="2">
        <v>2</v>
      </c>
      <c r="D781" s="3">
        <v>3</v>
      </c>
    </row>
    <row r="782" spans="1:5" x14ac:dyDescent="0.25">
      <c r="A782">
        <v>781</v>
      </c>
      <c r="C782" s="2">
        <v>2</v>
      </c>
      <c r="D782" s="3">
        <v>3</v>
      </c>
    </row>
    <row r="783" spans="1:5" x14ac:dyDescent="0.25">
      <c r="A783">
        <v>782</v>
      </c>
      <c r="C783" s="2">
        <v>2</v>
      </c>
      <c r="D783" s="3">
        <v>3</v>
      </c>
    </row>
    <row r="784" spans="1:5" x14ac:dyDescent="0.25">
      <c r="A784">
        <v>783</v>
      </c>
      <c r="C784" s="2">
        <v>2</v>
      </c>
      <c r="D784" s="3">
        <v>3</v>
      </c>
    </row>
    <row r="785" spans="1:5" x14ac:dyDescent="0.25">
      <c r="A785">
        <v>784</v>
      </c>
      <c r="C785" s="2">
        <v>2</v>
      </c>
    </row>
    <row r="786" spans="1:5" x14ac:dyDescent="0.25">
      <c r="A786">
        <v>785</v>
      </c>
    </row>
    <row r="787" spans="1:5" x14ac:dyDescent="0.25">
      <c r="A787">
        <v>786</v>
      </c>
    </row>
    <row r="788" spans="1:5" x14ac:dyDescent="0.25">
      <c r="A788">
        <v>787</v>
      </c>
      <c r="B788" s="5">
        <v>1</v>
      </c>
    </row>
    <row r="789" spans="1:5" x14ac:dyDescent="0.25">
      <c r="A789">
        <v>788</v>
      </c>
      <c r="B789" s="5">
        <v>1</v>
      </c>
    </row>
    <row r="790" spans="1:5" x14ac:dyDescent="0.25">
      <c r="A790">
        <v>789</v>
      </c>
      <c r="B790" s="5">
        <v>1</v>
      </c>
      <c r="E790" s="4">
        <v>4</v>
      </c>
    </row>
    <row r="791" spans="1:5" x14ac:dyDescent="0.25">
      <c r="A791">
        <v>790</v>
      </c>
      <c r="B791" s="5">
        <v>1</v>
      </c>
      <c r="E791" s="4">
        <v>4</v>
      </c>
    </row>
    <row r="792" spans="1:5" x14ac:dyDescent="0.25">
      <c r="A792">
        <v>791</v>
      </c>
      <c r="B792" s="5">
        <v>1</v>
      </c>
      <c r="E792" s="4">
        <v>4</v>
      </c>
    </row>
    <row r="793" spans="1:5" x14ac:dyDescent="0.25">
      <c r="A793">
        <v>792</v>
      </c>
      <c r="B793" s="5">
        <v>1</v>
      </c>
      <c r="E793" s="4">
        <v>4</v>
      </c>
    </row>
    <row r="794" spans="1:5" x14ac:dyDescent="0.25">
      <c r="A794">
        <v>793</v>
      </c>
      <c r="B794" s="5">
        <v>1</v>
      </c>
      <c r="E794" s="4">
        <v>4</v>
      </c>
    </row>
    <row r="795" spans="1:5" x14ac:dyDescent="0.25">
      <c r="A795">
        <v>794</v>
      </c>
      <c r="B795" s="5">
        <v>1</v>
      </c>
      <c r="E795" s="4">
        <v>4</v>
      </c>
    </row>
    <row r="796" spans="1:5" x14ac:dyDescent="0.25">
      <c r="A796">
        <v>795</v>
      </c>
      <c r="B796" s="5">
        <v>1</v>
      </c>
      <c r="E796" s="4">
        <v>4</v>
      </c>
    </row>
    <row r="797" spans="1:5" x14ac:dyDescent="0.25">
      <c r="A797">
        <v>796</v>
      </c>
      <c r="B797" s="5">
        <v>1</v>
      </c>
      <c r="E797" s="4">
        <v>4</v>
      </c>
    </row>
    <row r="798" spans="1:5" x14ac:dyDescent="0.25">
      <c r="A798">
        <v>797</v>
      </c>
      <c r="B798" s="5">
        <v>1</v>
      </c>
      <c r="E798" s="4">
        <v>4</v>
      </c>
    </row>
    <row r="799" spans="1:5" x14ac:dyDescent="0.25">
      <c r="A799">
        <v>798</v>
      </c>
      <c r="B799" s="5">
        <v>1</v>
      </c>
      <c r="E799" s="4">
        <v>4</v>
      </c>
    </row>
    <row r="800" spans="1:5" x14ac:dyDescent="0.25">
      <c r="A800">
        <v>799</v>
      </c>
      <c r="D800" s="3">
        <v>3</v>
      </c>
      <c r="E800" s="4">
        <v>4</v>
      </c>
    </row>
    <row r="801" spans="1:4" x14ac:dyDescent="0.25">
      <c r="A801">
        <v>800</v>
      </c>
      <c r="D801" s="3">
        <v>3</v>
      </c>
    </row>
    <row r="802" spans="1:4" x14ac:dyDescent="0.25">
      <c r="A802">
        <v>801</v>
      </c>
      <c r="D802" s="3">
        <v>3</v>
      </c>
    </row>
    <row r="803" spans="1:4" x14ac:dyDescent="0.25">
      <c r="A803">
        <v>802</v>
      </c>
      <c r="D803" s="3">
        <v>3</v>
      </c>
    </row>
    <row r="804" spans="1:4" x14ac:dyDescent="0.25">
      <c r="A804">
        <v>803</v>
      </c>
      <c r="C804" s="2">
        <v>2</v>
      </c>
      <c r="D804" s="3">
        <v>3</v>
      </c>
    </row>
    <row r="805" spans="1:4" x14ac:dyDescent="0.25">
      <c r="A805">
        <v>804</v>
      </c>
      <c r="C805" s="2">
        <v>2</v>
      </c>
      <c r="D805" s="3">
        <v>3</v>
      </c>
    </row>
    <row r="806" spans="1:4" x14ac:dyDescent="0.25">
      <c r="A806">
        <v>805</v>
      </c>
      <c r="C806" s="2">
        <v>2</v>
      </c>
      <c r="D806" s="3">
        <v>3</v>
      </c>
    </row>
    <row r="807" spans="1:4" x14ac:dyDescent="0.25">
      <c r="A807">
        <v>806</v>
      </c>
      <c r="C807" s="2">
        <v>2</v>
      </c>
      <c r="D807" s="3">
        <v>3</v>
      </c>
    </row>
    <row r="808" spans="1:4" x14ac:dyDescent="0.25">
      <c r="A808">
        <v>807</v>
      </c>
      <c r="C808" s="2">
        <v>2</v>
      </c>
      <c r="D808" s="3">
        <v>3</v>
      </c>
    </row>
    <row r="809" spans="1:4" x14ac:dyDescent="0.25">
      <c r="A809">
        <v>808</v>
      </c>
      <c r="C809" s="2">
        <v>2</v>
      </c>
      <c r="D809" s="3">
        <v>3</v>
      </c>
    </row>
    <row r="810" spans="1:4" x14ac:dyDescent="0.25">
      <c r="A810">
        <v>809</v>
      </c>
      <c r="C810" s="2">
        <v>2</v>
      </c>
      <c r="D810" s="3">
        <v>3</v>
      </c>
    </row>
    <row r="811" spans="1:4" x14ac:dyDescent="0.25">
      <c r="A811">
        <v>810</v>
      </c>
      <c r="C811" s="2">
        <v>2</v>
      </c>
    </row>
    <row r="812" spans="1:4" x14ac:dyDescent="0.25">
      <c r="A812">
        <v>811</v>
      </c>
      <c r="C812" s="2">
        <v>2</v>
      </c>
    </row>
    <row r="813" spans="1:4" x14ac:dyDescent="0.25">
      <c r="A813">
        <v>812</v>
      </c>
      <c r="C813" s="2">
        <v>2</v>
      </c>
    </row>
    <row r="814" spans="1:4" x14ac:dyDescent="0.25">
      <c r="A814">
        <v>813</v>
      </c>
    </row>
    <row r="815" spans="1:4" x14ac:dyDescent="0.25">
      <c r="A815">
        <v>814</v>
      </c>
      <c r="B815" s="5">
        <v>1</v>
      </c>
    </row>
    <row r="816" spans="1:4" x14ac:dyDescent="0.25">
      <c r="A816">
        <v>815</v>
      </c>
      <c r="B816" s="5">
        <v>1</v>
      </c>
    </row>
    <row r="817" spans="1:5" x14ac:dyDescent="0.25">
      <c r="A817">
        <v>816</v>
      </c>
      <c r="B817" s="5">
        <v>1</v>
      </c>
    </row>
    <row r="818" spans="1:5" x14ac:dyDescent="0.25">
      <c r="A818">
        <v>817</v>
      </c>
      <c r="B818" s="5">
        <v>1</v>
      </c>
    </row>
    <row r="819" spans="1:5" x14ac:dyDescent="0.25">
      <c r="A819">
        <v>818</v>
      </c>
      <c r="B819" s="5">
        <v>1</v>
      </c>
      <c r="E819" s="4">
        <v>4</v>
      </c>
    </row>
    <row r="820" spans="1:5" x14ac:dyDescent="0.25">
      <c r="A820">
        <v>819</v>
      </c>
      <c r="B820" s="5">
        <v>1</v>
      </c>
      <c r="E820" s="4">
        <v>4</v>
      </c>
    </row>
    <row r="821" spans="1:5" x14ac:dyDescent="0.25">
      <c r="A821">
        <v>820</v>
      </c>
      <c r="B821" s="5">
        <v>1</v>
      </c>
      <c r="E821" s="4">
        <v>4</v>
      </c>
    </row>
    <row r="822" spans="1:5" x14ac:dyDescent="0.25">
      <c r="A822">
        <v>821</v>
      </c>
      <c r="B822" s="5">
        <v>1</v>
      </c>
      <c r="E822" s="4">
        <v>4</v>
      </c>
    </row>
    <row r="823" spans="1:5" x14ac:dyDescent="0.25">
      <c r="A823">
        <v>822</v>
      </c>
      <c r="B823" s="5">
        <v>1</v>
      </c>
      <c r="E823" s="4">
        <v>4</v>
      </c>
    </row>
    <row r="824" spans="1:5" x14ac:dyDescent="0.25">
      <c r="A824">
        <v>823</v>
      </c>
      <c r="B824" s="5">
        <v>1</v>
      </c>
      <c r="E824" s="4">
        <v>4</v>
      </c>
    </row>
    <row r="825" spans="1:5" x14ac:dyDescent="0.25">
      <c r="A825">
        <v>824</v>
      </c>
      <c r="E825" s="4">
        <v>4</v>
      </c>
    </row>
    <row r="826" spans="1:5" x14ac:dyDescent="0.25">
      <c r="A826">
        <v>825</v>
      </c>
      <c r="D826" s="3">
        <v>3</v>
      </c>
      <c r="E826" s="4">
        <v>4</v>
      </c>
    </row>
    <row r="827" spans="1:5" x14ac:dyDescent="0.25">
      <c r="A827">
        <v>826</v>
      </c>
      <c r="D827" s="3">
        <v>3</v>
      </c>
      <c r="E827" s="4">
        <v>4</v>
      </c>
    </row>
    <row r="828" spans="1:5" x14ac:dyDescent="0.25">
      <c r="A828">
        <v>827</v>
      </c>
      <c r="D828" s="3">
        <v>3</v>
      </c>
    </row>
    <row r="829" spans="1:5" x14ac:dyDescent="0.25">
      <c r="A829">
        <v>828</v>
      </c>
      <c r="C829" s="2">
        <v>2</v>
      </c>
      <c r="D829" s="3">
        <v>3</v>
      </c>
    </row>
    <row r="830" spans="1:5" x14ac:dyDescent="0.25">
      <c r="A830">
        <v>829</v>
      </c>
      <c r="C830" s="2">
        <v>2</v>
      </c>
      <c r="D830" s="3">
        <v>3</v>
      </c>
    </row>
    <row r="831" spans="1:5" x14ac:dyDescent="0.25">
      <c r="A831">
        <v>830</v>
      </c>
      <c r="C831" s="2">
        <v>2</v>
      </c>
      <c r="D831" s="3">
        <v>3</v>
      </c>
    </row>
    <row r="832" spans="1:5" x14ac:dyDescent="0.25">
      <c r="A832">
        <v>831</v>
      </c>
      <c r="C832" s="2">
        <v>2</v>
      </c>
      <c r="D832" s="3">
        <v>3</v>
      </c>
    </row>
    <row r="833" spans="1:5" x14ac:dyDescent="0.25">
      <c r="A833">
        <v>832</v>
      </c>
      <c r="C833" s="2">
        <v>2</v>
      </c>
      <c r="D833" s="3">
        <v>3</v>
      </c>
    </row>
    <row r="834" spans="1:5" x14ac:dyDescent="0.25">
      <c r="A834">
        <v>833</v>
      </c>
      <c r="C834" s="2">
        <v>2</v>
      </c>
      <c r="D834" s="3">
        <v>3</v>
      </c>
    </row>
    <row r="835" spans="1:5" x14ac:dyDescent="0.25">
      <c r="A835">
        <v>834</v>
      </c>
      <c r="C835" s="2">
        <v>2</v>
      </c>
    </row>
    <row r="836" spans="1:5" x14ac:dyDescent="0.25">
      <c r="A836">
        <v>835</v>
      </c>
      <c r="C836" s="2">
        <v>2</v>
      </c>
    </row>
    <row r="837" spans="1:5" x14ac:dyDescent="0.25">
      <c r="A837">
        <v>836</v>
      </c>
      <c r="C837" s="2">
        <v>2</v>
      </c>
    </row>
    <row r="838" spans="1:5" x14ac:dyDescent="0.25">
      <c r="A838">
        <v>837</v>
      </c>
      <c r="C838" s="2">
        <v>2</v>
      </c>
    </row>
    <row r="839" spans="1:5" x14ac:dyDescent="0.25">
      <c r="A839">
        <v>838</v>
      </c>
      <c r="B839" s="5">
        <v>1</v>
      </c>
    </row>
    <row r="840" spans="1:5" x14ac:dyDescent="0.25">
      <c r="A840">
        <v>839</v>
      </c>
      <c r="B840" s="5">
        <v>1</v>
      </c>
    </row>
    <row r="841" spans="1:5" x14ac:dyDescent="0.25">
      <c r="A841">
        <v>840</v>
      </c>
      <c r="B841" s="5">
        <v>1</v>
      </c>
    </row>
    <row r="842" spans="1:5" x14ac:dyDescent="0.25">
      <c r="A842">
        <v>841</v>
      </c>
      <c r="B842" s="5">
        <v>1</v>
      </c>
    </row>
    <row r="843" spans="1:5" x14ac:dyDescent="0.25">
      <c r="A843">
        <v>842</v>
      </c>
      <c r="B843" s="5">
        <v>1</v>
      </c>
    </row>
    <row r="844" spans="1:5" x14ac:dyDescent="0.25">
      <c r="A844">
        <v>843</v>
      </c>
      <c r="B844" s="5">
        <v>1</v>
      </c>
      <c r="E844" s="4">
        <v>4</v>
      </c>
    </row>
    <row r="845" spans="1:5" x14ac:dyDescent="0.25">
      <c r="A845">
        <v>844</v>
      </c>
      <c r="B845" s="5">
        <v>1</v>
      </c>
      <c r="E845" s="4">
        <v>4</v>
      </c>
    </row>
    <row r="846" spans="1:5" x14ac:dyDescent="0.25">
      <c r="A846">
        <v>845</v>
      </c>
      <c r="B846" s="5">
        <v>1</v>
      </c>
      <c r="E846" s="4">
        <v>4</v>
      </c>
    </row>
    <row r="847" spans="1:5" x14ac:dyDescent="0.25">
      <c r="A847">
        <v>846</v>
      </c>
      <c r="B847" s="5">
        <v>1</v>
      </c>
      <c r="D847" s="3">
        <v>3</v>
      </c>
      <c r="E847" s="4">
        <v>4</v>
      </c>
    </row>
    <row r="848" spans="1:5" x14ac:dyDescent="0.25">
      <c r="A848">
        <v>847</v>
      </c>
      <c r="D848" s="3">
        <v>3</v>
      </c>
      <c r="E848" s="4">
        <v>4</v>
      </c>
    </row>
    <row r="849" spans="1:5" x14ac:dyDescent="0.25">
      <c r="A849">
        <v>848</v>
      </c>
      <c r="D849" s="3">
        <v>3</v>
      </c>
      <c r="E849" s="4">
        <v>4</v>
      </c>
    </row>
    <row r="850" spans="1:5" x14ac:dyDescent="0.25">
      <c r="A850">
        <v>849</v>
      </c>
      <c r="D850" s="3">
        <v>3</v>
      </c>
      <c r="E850" s="4">
        <v>4</v>
      </c>
    </row>
    <row r="851" spans="1:5" x14ac:dyDescent="0.25">
      <c r="A851">
        <v>850</v>
      </c>
      <c r="D851" s="3">
        <v>3</v>
      </c>
      <c r="E851" s="4">
        <v>4</v>
      </c>
    </row>
    <row r="852" spans="1:5" x14ac:dyDescent="0.25">
      <c r="A852">
        <v>851</v>
      </c>
      <c r="D852" s="3">
        <v>3</v>
      </c>
      <c r="E852" s="4">
        <v>4</v>
      </c>
    </row>
    <row r="853" spans="1:5" x14ac:dyDescent="0.25">
      <c r="A853">
        <v>852</v>
      </c>
      <c r="D853" s="3">
        <v>3</v>
      </c>
    </row>
    <row r="854" spans="1:5" x14ac:dyDescent="0.25">
      <c r="A854">
        <v>853</v>
      </c>
      <c r="D854" s="3">
        <v>3</v>
      </c>
    </row>
    <row r="855" spans="1:5" x14ac:dyDescent="0.25">
      <c r="A855">
        <v>854</v>
      </c>
      <c r="D855" s="3">
        <v>3</v>
      </c>
    </row>
    <row r="856" spans="1:5" x14ac:dyDescent="0.25">
      <c r="A856">
        <v>855</v>
      </c>
      <c r="C856" s="2">
        <v>2</v>
      </c>
      <c r="D856" s="3">
        <v>3</v>
      </c>
    </row>
    <row r="857" spans="1:5" x14ac:dyDescent="0.25">
      <c r="A857">
        <v>856</v>
      </c>
      <c r="C857" s="2">
        <v>2</v>
      </c>
    </row>
    <row r="858" spans="1:5" x14ac:dyDescent="0.25">
      <c r="A858">
        <v>857</v>
      </c>
      <c r="C858" s="2">
        <v>2</v>
      </c>
    </row>
    <row r="859" spans="1:5" x14ac:dyDescent="0.25">
      <c r="A859">
        <v>858</v>
      </c>
      <c r="C859" s="2">
        <v>2</v>
      </c>
    </row>
    <row r="860" spans="1:5" x14ac:dyDescent="0.25">
      <c r="A860">
        <v>859</v>
      </c>
      <c r="C860" s="2">
        <v>2</v>
      </c>
    </row>
    <row r="861" spans="1:5" x14ac:dyDescent="0.25">
      <c r="A861">
        <v>860</v>
      </c>
      <c r="C861" s="2">
        <v>2</v>
      </c>
    </row>
    <row r="862" spans="1:5" x14ac:dyDescent="0.25">
      <c r="A862">
        <v>861</v>
      </c>
      <c r="C862" s="2">
        <v>2</v>
      </c>
    </row>
    <row r="863" spans="1:5" x14ac:dyDescent="0.25">
      <c r="A863">
        <v>862</v>
      </c>
      <c r="C863" s="2">
        <v>2</v>
      </c>
    </row>
    <row r="864" spans="1:5" x14ac:dyDescent="0.25">
      <c r="A864">
        <v>863</v>
      </c>
      <c r="B864" s="5">
        <v>1</v>
      </c>
      <c r="C864" s="2">
        <v>2</v>
      </c>
    </row>
    <row r="865" spans="1:5" x14ac:dyDescent="0.25">
      <c r="A865">
        <v>864</v>
      </c>
      <c r="B865" s="5">
        <v>1</v>
      </c>
    </row>
    <row r="866" spans="1:5" x14ac:dyDescent="0.25">
      <c r="A866">
        <v>865</v>
      </c>
      <c r="B866" s="5">
        <v>1</v>
      </c>
    </row>
    <row r="867" spans="1:5" x14ac:dyDescent="0.25">
      <c r="A867">
        <v>866</v>
      </c>
      <c r="B867" s="5">
        <v>1</v>
      </c>
      <c r="E867" s="4">
        <v>4</v>
      </c>
    </row>
    <row r="868" spans="1:5" x14ac:dyDescent="0.25">
      <c r="A868">
        <v>867</v>
      </c>
      <c r="B868" s="5">
        <v>1</v>
      </c>
      <c r="E868" s="4">
        <v>4</v>
      </c>
    </row>
    <row r="869" spans="1:5" x14ac:dyDescent="0.25">
      <c r="A869">
        <v>868</v>
      </c>
      <c r="B869" s="5">
        <v>1</v>
      </c>
      <c r="E869" s="4">
        <v>4</v>
      </c>
    </row>
    <row r="870" spans="1:5" x14ac:dyDescent="0.25">
      <c r="A870">
        <v>869</v>
      </c>
      <c r="B870" s="5">
        <v>1</v>
      </c>
      <c r="D870" s="3">
        <v>3</v>
      </c>
      <c r="E870" s="4">
        <v>4</v>
      </c>
    </row>
    <row r="871" spans="1:5" x14ac:dyDescent="0.25">
      <c r="A871">
        <v>870</v>
      </c>
      <c r="D871" s="3">
        <v>3</v>
      </c>
      <c r="E871" s="4">
        <v>4</v>
      </c>
    </row>
    <row r="872" spans="1:5" x14ac:dyDescent="0.25">
      <c r="A872">
        <v>871</v>
      </c>
      <c r="D872" s="3">
        <v>3</v>
      </c>
      <c r="E872" s="4">
        <v>4</v>
      </c>
    </row>
    <row r="873" spans="1:5" x14ac:dyDescent="0.25">
      <c r="A873">
        <v>872</v>
      </c>
      <c r="D873" s="3">
        <v>3</v>
      </c>
      <c r="E873" s="4">
        <v>4</v>
      </c>
    </row>
    <row r="874" spans="1:5" x14ac:dyDescent="0.25">
      <c r="A874">
        <v>873</v>
      </c>
      <c r="D874" s="3">
        <v>3</v>
      </c>
      <c r="E874" s="4">
        <v>4</v>
      </c>
    </row>
    <row r="875" spans="1:5" x14ac:dyDescent="0.25">
      <c r="A875">
        <v>874</v>
      </c>
      <c r="D875" s="3">
        <v>3</v>
      </c>
    </row>
    <row r="876" spans="1:5" x14ac:dyDescent="0.25">
      <c r="A876">
        <v>875</v>
      </c>
      <c r="D876" s="3">
        <v>3</v>
      </c>
    </row>
    <row r="877" spans="1:5" x14ac:dyDescent="0.25">
      <c r="A877">
        <v>876</v>
      </c>
      <c r="D877" s="3">
        <v>3</v>
      </c>
    </row>
    <row r="878" spans="1:5" x14ac:dyDescent="0.25">
      <c r="A878">
        <v>877</v>
      </c>
      <c r="D878" s="3">
        <v>3</v>
      </c>
    </row>
    <row r="879" spans="1:5" x14ac:dyDescent="0.25">
      <c r="A879">
        <v>878</v>
      </c>
    </row>
    <row r="880" spans="1:5" x14ac:dyDescent="0.25">
      <c r="A880">
        <v>879</v>
      </c>
      <c r="C880" s="2">
        <v>2</v>
      </c>
    </row>
    <row r="881" spans="1:5" x14ac:dyDescent="0.25">
      <c r="A881">
        <v>880</v>
      </c>
      <c r="C881" s="2">
        <v>2</v>
      </c>
    </row>
    <row r="882" spans="1:5" x14ac:dyDescent="0.25">
      <c r="A882">
        <v>881</v>
      </c>
      <c r="C882" s="2">
        <v>2</v>
      </c>
    </row>
    <row r="883" spans="1:5" x14ac:dyDescent="0.25">
      <c r="A883">
        <v>882</v>
      </c>
      <c r="C883" s="2">
        <v>2</v>
      </c>
    </row>
    <row r="884" spans="1:5" x14ac:dyDescent="0.25">
      <c r="A884">
        <v>883</v>
      </c>
      <c r="C884" s="2">
        <v>2</v>
      </c>
    </row>
    <row r="885" spans="1:5" x14ac:dyDescent="0.25">
      <c r="A885">
        <v>884</v>
      </c>
      <c r="B885" s="5">
        <v>1</v>
      </c>
      <c r="C885" s="2">
        <v>2</v>
      </c>
    </row>
    <row r="886" spans="1:5" x14ac:dyDescent="0.25">
      <c r="A886">
        <v>885</v>
      </c>
      <c r="B886" s="5">
        <v>1</v>
      </c>
      <c r="C886" s="2">
        <v>2</v>
      </c>
    </row>
    <row r="887" spans="1:5" x14ac:dyDescent="0.25">
      <c r="A887">
        <v>886</v>
      </c>
      <c r="B887" s="5">
        <v>1</v>
      </c>
      <c r="C887" s="2">
        <v>2</v>
      </c>
    </row>
    <row r="888" spans="1:5" x14ac:dyDescent="0.25">
      <c r="A888">
        <v>887</v>
      </c>
      <c r="B888" s="5">
        <v>1</v>
      </c>
    </row>
    <row r="889" spans="1:5" x14ac:dyDescent="0.25">
      <c r="A889">
        <v>888</v>
      </c>
      <c r="B889" s="5">
        <v>1</v>
      </c>
    </row>
    <row r="890" spans="1:5" x14ac:dyDescent="0.25">
      <c r="A890">
        <v>889</v>
      </c>
      <c r="B890" s="5">
        <v>1</v>
      </c>
    </row>
    <row r="891" spans="1:5" x14ac:dyDescent="0.25">
      <c r="A891">
        <v>890</v>
      </c>
      <c r="B891" s="5">
        <v>1</v>
      </c>
    </row>
    <row r="892" spans="1:5" x14ac:dyDescent="0.25">
      <c r="A892">
        <v>891</v>
      </c>
      <c r="B892" s="5">
        <v>1</v>
      </c>
    </row>
    <row r="893" spans="1:5" x14ac:dyDescent="0.25">
      <c r="A893">
        <v>892</v>
      </c>
      <c r="D893" s="3">
        <v>3</v>
      </c>
      <c r="E893" s="4">
        <v>4</v>
      </c>
    </row>
    <row r="894" spans="1:5" x14ac:dyDescent="0.25">
      <c r="A894">
        <v>893</v>
      </c>
      <c r="D894" s="3">
        <v>3</v>
      </c>
      <c r="E894" s="4">
        <v>4</v>
      </c>
    </row>
    <row r="895" spans="1:5" x14ac:dyDescent="0.25">
      <c r="A895">
        <v>894</v>
      </c>
      <c r="D895" s="3">
        <v>3</v>
      </c>
      <c r="E895" s="4">
        <v>4</v>
      </c>
    </row>
    <row r="896" spans="1:5" x14ac:dyDescent="0.25">
      <c r="A896">
        <v>895</v>
      </c>
      <c r="D896" s="3">
        <v>3</v>
      </c>
      <c r="E896" s="4">
        <v>4</v>
      </c>
    </row>
    <row r="897" spans="1:5" x14ac:dyDescent="0.25">
      <c r="A897">
        <v>896</v>
      </c>
      <c r="D897" s="3">
        <v>3</v>
      </c>
      <c r="E897" s="4">
        <v>4</v>
      </c>
    </row>
    <row r="898" spans="1:5" x14ac:dyDescent="0.25">
      <c r="A898">
        <v>897</v>
      </c>
      <c r="D898" s="3">
        <v>3</v>
      </c>
      <c r="E898" s="4">
        <v>4</v>
      </c>
    </row>
    <row r="899" spans="1:5" x14ac:dyDescent="0.25">
      <c r="A899">
        <v>898</v>
      </c>
      <c r="D899" s="3">
        <v>3</v>
      </c>
      <c r="E899" s="4">
        <v>4</v>
      </c>
    </row>
    <row r="900" spans="1:5" x14ac:dyDescent="0.25">
      <c r="A900">
        <v>899</v>
      </c>
      <c r="D900" s="3">
        <v>3</v>
      </c>
    </row>
    <row r="901" spans="1:5" x14ac:dyDescent="0.25">
      <c r="A901">
        <v>900</v>
      </c>
      <c r="C901" s="2">
        <v>2</v>
      </c>
    </row>
    <row r="902" spans="1:5" x14ac:dyDescent="0.25">
      <c r="A902">
        <v>901</v>
      </c>
      <c r="C902" s="2">
        <v>2</v>
      </c>
    </row>
    <row r="903" spans="1:5" x14ac:dyDescent="0.25">
      <c r="A903">
        <v>902</v>
      </c>
      <c r="C903" s="2">
        <v>2</v>
      </c>
    </row>
    <row r="904" spans="1:5" x14ac:dyDescent="0.25">
      <c r="A904">
        <v>903</v>
      </c>
      <c r="C904" s="2">
        <v>2</v>
      </c>
    </row>
    <row r="905" spans="1:5" x14ac:dyDescent="0.25">
      <c r="A905">
        <v>904</v>
      </c>
      <c r="C905" s="2">
        <v>2</v>
      </c>
    </row>
    <row r="906" spans="1:5" x14ac:dyDescent="0.25">
      <c r="A906">
        <v>905</v>
      </c>
      <c r="C906" s="2">
        <v>2</v>
      </c>
    </row>
    <row r="907" spans="1:5" x14ac:dyDescent="0.25">
      <c r="A907">
        <v>906</v>
      </c>
      <c r="C907" s="2">
        <v>2</v>
      </c>
    </row>
    <row r="908" spans="1:5" x14ac:dyDescent="0.25">
      <c r="A908">
        <v>907</v>
      </c>
      <c r="B908" s="5">
        <v>1</v>
      </c>
      <c r="C908" s="2">
        <v>2</v>
      </c>
    </row>
    <row r="909" spans="1:5" x14ac:dyDescent="0.25">
      <c r="A909">
        <v>908</v>
      </c>
      <c r="B909" s="5">
        <v>1</v>
      </c>
      <c r="C909" s="2">
        <v>2</v>
      </c>
    </row>
    <row r="910" spans="1:5" x14ac:dyDescent="0.25">
      <c r="A910">
        <v>909</v>
      </c>
      <c r="B910" s="5">
        <v>1</v>
      </c>
    </row>
    <row r="911" spans="1:5" x14ac:dyDescent="0.25">
      <c r="A911">
        <v>910</v>
      </c>
      <c r="B911" s="5">
        <v>1</v>
      </c>
    </row>
    <row r="912" spans="1:5" x14ac:dyDescent="0.25">
      <c r="A912">
        <v>911</v>
      </c>
      <c r="B912" s="5">
        <v>1</v>
      </c>
    </row>
    <row r="913" spans="1:5" x14ac:dyDescent="0.25">
      <c r="A913">
        <v>912</v>
      </c>
      <c r="B913" s="5">
        <v>1</v>
      </c>
      <c r="E913" s="4">
        <v>4</v>
      </c>
    </row>
    <row r="914" spans="1:5" x14ac:dyDescent="0.25">
      <c r="A914">
        <v>913</v>
      </c>
      <c r="B914" s="5">
        <v>1</v>
      </c>
      <c r="E914" s="4">
        <v>4</v>
      </c>
    </row>
    <row r="915" spans="1:5" x14ac:dyDescent="0.25">
      <c r="A915">
        <v>914</v>
      </c>
      <c r="B915" s="5">
        <v>1</v>
      </c>
      <c r="D915" s="3">
        <v>3</v>
      </c>
      <c r="E915" s="4">
        <v>4</v>
      </c>
    </row>
    <row r="916" spans="1:5" x14ac:dyDescent="0.25">
      <c r="A916">
        <v>915</v>
      </c>
      <c r="D916" s="3">
        <v>3</v>
      </c>
      <c r="E916" s="4">
        <v>4</v>
      </c>
    </row>
    <row r="917" spans="1:5" x14ac:dyDescent="0.25">
      <c r="A917">
        <v>916</v>
      </c>
      <c r="D917" s="3">
        <v>3</v>
      </c>
      <c r="E917" s="4">
        <v>4</v>
      </c>
    </row>
    <row r="918" spans="1:5" x14ac:dyDescent="0.25">
      <c r="A918">
        <v>917</v>
      </c>
      <c r="D918" s="3">
        <v>3</v>
      </c>
      <c r="E918" s="4">
        <v>4</v>
      </c>
    </row>
    <row r="919" spans="1:5" x14ac:dyDescent="0.25">
      <c r="A919">
        <v>918</v>
      </c>
      <c r="D919" s="3">
        <v>3</v>
      </c>
      <c r="E919" s="4">
        <v>4</v>
      </c>
    </row>
    <row r="920" spans="1:5" x14ac:dyDescent="0.25">
      <c r="A920">
        <v>919</v>
      </c>
      <c r="D920" s="3">
        <v>3</v>
      </c>
      <c r="E920" s="4">
        <v>4</v>
      </c>
    </row>
    <row r="921" spans="1:5" x14ac:dyDescent="0.25">
      <c r="A921">
        <v>920</v>
      </c>
      <c r="D921" s="3">
        <v>3</v>
      </c>
      <c r="E921" s="4">
        <v>4</v>
      </c>
    </row>
    <row r="922" spans="1:5" x14ac:dyDescent="0.25">
      <c r="A922">
        <v>921</v>
      </c>
      <c r="D922" s="3">
        <v>3</v>
      </c>
    </row>
    <row r="923" spans="1:5" x14ac:dyDescent="0.25">
      <c r="A923">
        <v>922</v>
      </c>
      <c r="C923" s="2">
        <v>2</v>
      </c>
      <c r="D923" s="3">
        <v>3</v>
      </c>
    </row>
    <row r="924" spans="1:5" x14ac:dyDescent="0.25">
      <c r="A924">
        <v>923</v>
      </c>
      <c r="C924" s="2">
        <v>2</v>
      </c>
    </row>
    <row r="925" spans="1:5" x14ac:dyDescent="0.25">
      <c r="A925">
        <v>924</v>
      </c>
      <c r="C925" s="2">
        <v>2</v>
      </c>
    </row>
    <row r="926" spans="1:5" x14ac:dyDescent="0.25">
      <c r="A926">
        <v>925</v>
      </c>
      <c r="C926" s="2">
        <v>2</v>
      </c>
    </row>
    <row r="927" spans="1:5" x14ac:dyDescent="0.25">
      <c r="A927">
        <v>926</v>
      </c>
      <c r="C927" s="2">
        <v>2</v>
      </c>
    </row>
    <row r="928" spans="1:5" x14ac:dyDescent="0.25">
      <c r="A928">
        <v>927</v>
      </c>
      <c r="C928" s="2">
        <v>2</v>
      </c>
    </row>
    <row r="929" spans="1:5" x14ac:dyDescent="0.25">
      <c r="A929">
        <v>928</v>
      </c>
      <c r="B929" s="5">
        <v>1</v>
      </c>
      <c r="C929" s="2">
        <v>2</v>
      </c>
    </row>
    <row r="930" spans="1:5" x14ac:dyDescent="0.25">
      <c r="A930">
        <v>929</v>
      </c>
      <c r="B930" s="5">
        <v>1</v>
      </c>
      <c r="C930" s="2">
        <v>2</v>
      </c>
    </row>
    <row r="931" spans="1:5" x14ac:dyDescent="0.25">
      <c r="A931">
        <v>930</v>
      </c>
      <c r="B931" s="5">
        <v>1</v>
      </c>
      <c r="C931" s="2">
        <v>2</v>
      </c>
    </row>
    <row r="932" spans="1:5" x14ac:dyDescent="0.25">
      <c r="A932">
        <v>931</v>
      </c>
      <c r="B932" s="5">
        <v>1</v>
      </c>
    </row>
    <row r="933" spans="1:5" x14ac:dyDescent="0.25">
      <c r="A933">
        <v>932</v>
      </c>
      <c r="B933" s="5">
        <v>1</v>
      </c>
    </row>
    <row r="934" spans="1:5" x14ac:dyDescent="0.25">
      <c r="A934">
        <v>933</v>
      </c>
      <c r="B934" s="5">
        <v>1</v>
      </c>
    </row>
    <row r="935" spans="1:5" x14ac:dyDescent="0.25">
      <c r="A935">
        <v>934</v>
      </c>
      <c r="B935" s="5">
        <v>1</v>
      </c>
    </row>
    <row r="936" spans="1:5" x14ac:dyDescent="0.25">
      <c r="A936">
        <v>935</v>
      </c>
      <c r="B936" s="5">
        <v>1</v>
      </c>
    </row>
    <row r="937" spans="1:5" x14ac:dyDescent="0.25">
      <c r="A937">
        <v>936</v>
      </c>
      <c r="D937" s="3">
        <v>3</v>
      </c>
      <c r="E937" s="4">
        <v>4</v>
      </c>
    </row>
    <row r="938" spans="1:5" x14ac:dyDescent="0.25">
      <c r="A938">
        <v>937</v>
      </c>
      <c r="D938" s="3">
        <v>3</v>
      </c>
      <c r="E938" s="4">
        <v>4</v>
      </c>
    </row>
    <row r="939" spans="1:5" x14ac:dyDescent="0.25">
      <c r="A939">
        <v>938</v>
      </c>
      <c r="D939" s="3">
        <v>3</v>
      </c>
      <c r="E939" s="4">
        <v>4</v>
      </c>
    </row>
    <row r="940" spans="1:5" x14ac:dyDescent="0.25">
      <c r="A940">
        <v>939</v>
      </c>
      <c r="D940" s="3">
        <v>3</v>
      </c>
      <c r="E940" s="4">
        <v>4</v>
      </c>
    </row>
    <row r="941" spans="1:5" x14ac:dyDescent="0.25">
      <c r="A941">
        <v>940</v>
      </c>
      <c r="D941" s="3">
        <v>3</v>
      </c>
      <c r="E941" s="4">
        <v>4</v>
      </c>
    </row>
    <row r="942" spans="1:5" x14ac:dyDescent="0.25">
      <c r="A942">
        <v>941</v>
      </c>
      <c r="D942" s="3">
        <v>3</v>
      </c>
      <c r="E942" s="4">
        <v>4</v>
      </c>
    </row>
    <row r="943" spans="1:5" x14ac:dyDescent="0.25">
      <c r="A943">
        <v>942</v>
      </c>
      <c r="D943" s="3">
        <v>3</v>
      </c>
      <c r="E943" s="4">
        <v>4</v>
      </c>
    </row>
    <row r="944" spans="1:5" x14ac:dyDescent="0.25">
      <c r="A944">
        <v>943</v>
      </c>
      <c r="C944" s="2">
        <v>2</v>
      </c>
      <c r="D944" s="3">
        <v>3</v>
      </c>
    </row>
    <row r="945" spans="1:5" x14ac:dyDescent="0.25">
      <c r="A945">
        <v>944</v>
      </c>
      <c r="C945" s="2">
        <v>2</v>
      </c>
      <c r="D945" s="3">
        <v>3</v>
      </c>
    </row>
    <row r="946" spans="1:5" x14ac:dyDescent="0.25">
      <c r="A946">
        <v>945</v>
      </c>
      <c r="C946" s="2">
        <v>2</v>
      </c>
    </row>
    <row r="947" spans="1:5" x14ac:dyDescent="0.25">
      <c r="A947">
        <v>946</v>
      </c>
      <c r="C947" s="2">
        <v>2</v>
      </c>
    </row>
    <row r="948" spans="1:5" x14ac:dyDescent="0.25">
      <c r="A948">
        <v>947</v>
      </c>
      <c r="C948" s="2">
        <v>2</v>
      </c>
    </row>
    <row r="949" spans="1:5" x14ac:dyDescent="0.25">
      <c r="A949">
        <v>948</v>
      </c>
      <c r="C949" s="2">
        <v>2</v>
      </c>
    </row>
    <row r="950" spans="1:5" x14ac:dyDescent="0.25">
      <c r="A950">
        <v>949</v>
      </c>
      <c r="C950" s="2">
        <v>2</v>
      </c>
    </row>
    <row r="951" spans="1:5" x14ac:dyDescent="0.25">
      <c r="A951">
        <v>950</v>
      </c>
      <c r="B951" s="5">
        <v>1</v>
      </c>
      <c r="C951" s="2">
        <v>2</v>
      </c>
    </row>
    <row r="952" spans="1:5" x14ac:dyDescent="0.25">
      <c r="A952">
        <v>951</v>
      </c>
      <c r="B952" s="5">
        <v>1</v>
      </c>
      <c r="C952" s="2">
        <v>2</v>
      </c>
    </row>
    <row r="953" spans="1:5" x14ac:dyDescent="0.25">
      <c r="A953">
        <v>952</v>
      </c>
      <c r="B953" s="5">
        <v>1</v>
      </c>
      <c r="C953" s="2">
        <v>2</v>
      </c>
    </row>
    <row r="954" spans="1:5" x14ac:dyDescent="0.25">
      <c r="A954">
        <v>953</v>
      </c>
      <c r="B954" s="5">
        <v>1</v>
      </c>
    </row>
    <row r="955" spans="1:5" x14ac:dyDescent="0.25">
      <c r="A955">
        <v>954</v>
      </c>
      <c r="B955" s="5">
        <v>1</v>
      </c>
    </row>
    <row r="956" spans="1:5" x14ac:dyDescent="0.25">
      <c r="A956">
        <v>955</v>
      </c>
      <c r="B956" s="5">
        <v>1</v>
      </c>
    </row>
    <row r="957" spans="1:5" x14ac:dyDescent="0.25">
      <c r="A957">
        <v>956</v>
      </c>
      <c r="B957" s="5">
        <v>1</v>
      </c>
    </row>
    <row r="958" spans="1:5" x14ac:dyDescent="0.25">
      <c r="A958">
        <v>957</v>
      </c>
      <c r="B958" s="5">
        <v>1</v>
      </c>
    </row>
    <row r="959" spans="1:5" x14ac:dyDescent="0.25">
      <c r="A959">
        <v>958</v>
      </c>
      <c r="B959" s="5">
        <v>1</v>
      </c>
      <c r="E959" s="4">
        <v>4</v>
      </c>
    </row>
    <row r="960" spans="1:5" x14ac:dyDescent="0.25">
      <c r="A960">
        <v>959</v>
      </c>
      <c r="B960" s="5">
        <v>1</v>
      </c>
      <c r="E960" s="4">
        <v>4</v>
      </c>
    </row>
    <row r="961" spans="1:5" x14ac:dyDescent="0.25">
      <c r="A961">
        <v>960</v>
      </c>
      <c r="D961" s="3">
        <v>3</v>
      </c>
      <c r="E961" s="4">
        <v>4</v>
      </c>
    </row>
    <row r="962" spans="1:5" x14ac:dyDescent="0.25">
      <c r="A962">
        <v>961</v>
      </c>
      <c r="D962" s="3">
        <v>3</v>
      </c>
      <c r="E962" s="4">
        <v>4</v>
      </c>
    </row>
    <row r="963" spans="1:5" x14ac:dyDescent="0.25">
      <c r="A963">
        <v>962</v>
      </c>
      <c r="D963" s="3">
        <v>3</v>
      </c>
      <c r="E963" s="4">
        <v>4</v>
      </c>
    </row>
    <row r="964" spans="1:5" x14ac:dyDescent="0.25">
      <c r="A964">
        <v>963</v>
      </c>
      <c r="D964" s="3">
        <v>3</v>
      </c>
      <c r="E964" s="4">
        <v>4</v>
      </c>
    </row>
    <row r="965" spans="1:5" x14ac:dyDescent="0.25">
      <c r="A965">
        <v>964</v>
      </c>
      <c r="D965" s="3">
        <v>3</v>
      </c>
      <c r="E965" s="4">
        <v>4</v>
      </c>
    </row>
    <row r="966" spans="1:5" x14ac:dyDescent="0.25">
      <c r="A966">
        <v>965</v>
      </c>
      <c r="C966" s="2">
        <v>2</v>
      </c>
      <c r="D966" s="3">
        <v>3</v>
      </c>
      <c r="E966" s="4">
        <v>4</v>
      </c>
    </row>
    <row r="967" spans="1:5" x14ac:dyDescent="0.25">
      <c r="A967">
        <v>966</v>
      </c>
      <c r="C967" s="2">
        <v>2</v>
      </c>
      <c r="D967" s="3">
        <v>3</v>
      </c>
      <c r="E967" s="4">
        <v>4</v>
      </c>
    </row>
    <row r="968" spans="1:5" x14ac:dyDescent="0.25">
      <c r="A968">
        <v>967</v>
      </c>
      <c r="C968" s="2">
        <v>2</v>
      </c>
      <c r="D968" s="3">
        <v>3</v>
      </c>
      <c r="E968" s="4">
        <v>4</v>
      </c>
    </row>
    <row r="969" spans="1:5" x14ac:dyDescent="0.25">
      <c r="A969">
        <v>968</v>
      </c>
      <c r="C969" s="2">
        <v>2</v>
      </c>
      <c r="D969" s="3">
        <v>3</v>
      </c>
    </row>
    <row r="970" spans="1:5" x14ac:dyDescent="0.25">
      <c r="A970">
        <v>969</v>
      </c>
      <c r="C970" s="2">
        <v>2</v>
      </c>
      <c r="D970" s="3">
        <v>3</v>
      </c>
    </row>
    <row r="971" spans="1:5" x14ac:dyDescent="0.25">
      <c r="A971">
        <v>970</v>
      </c>
      <c r="C971" s="2">
        <v>2</v>
      </c>
      <c r="D971" s="3">
        <v>3</v>
      </c>
    </row>
    <row r="972" spans="1:5" x14ac:dyDescent="0.25">
      <c r="A972">
        <v>971</v>
      </c>
      <c r="C972" s="2">
        <v>2</v>
      </c>
    </row>
    <row r="973" spans="1:5" x14ac:dyDescent="0.25">
      <c r="A973">
        <v>972</v>
      </c>
      <c r="C973" s="2">
        <v>2</v>
      </c>
    </row>
    <row r="974" spans="1:5" x14ac:dyDescent="0.25">
      <c r="A974">
        <v>973</v>
      </c>
      <c r="B974" s="5">
        <v>1</v>
      </c>
      <c r="C974" s="2">
        <v>2</v>
      </c>
    </row>
    <row r="975" spans="1:5" x14ac:dyDescent="0.25">
      <c r="A975">
        <v>974</v>
      </c>
      <c r="B975" s="5">
        <v>1</v>
      </c>
      <c r="C975" s="2">
        <v>2</v>
      </c>
    </row>
    <row r="976" spans="1:5" x14ac:dyDescent="0.25">
      <c r="A976">
        <v>975</v>
      </c>
      <c r="B976" s="5">
        <v>1</v>
      </c>
      <c r="C976" s="2">
        <v>2</v>
      </c>
    </row>
    <row r="977" spans="1:6" x14ac:dyDescent="0.25">
      <c r="A977">
        <v>976</v>
      </c>
      <c r="B977" s="5">
        <v>1</v>
      </c>
      <c r="C977" s="2">
        <v>2</v>
      </c>
    </row>
    <row r="978" spans="1:6" x14ac:dyDescent="0.25">
      <c r="A978">
        <v>977</v>
      </c>
      <c r="B978" s="5">
        <v>1</v>
      </c>
    </row>
    <row r="979" spans="1:6" x14ac:dyDescent="0.25">
      <c r="A979">
        <v>978</v>
      </c>
      <c r="B979" s="5">
        <v>1</v>
      </c>
    </row>
    <row r="980" spans="1:6" x14ac:dyDescent="0.25">
      <c r="A980">
        <v>979</v>
      </c>
      <c r="B980" s="5">
        <v>1</v>
      </c>
    </row>
    <row r="981" spans="1:6" x14ac:dyDescent="0.25">
      <c r="A981">
        <v>980</v>
      </c>
      <c r="B981" s="5">
        <v>1</v>
      </c>
    </row>
    <row r="982" spans="1:6" x14ac:dyDescent="0.25">
      <c r="A982">
        <v>981</v>
      </c>
      <c r="B982" s="5">
        <v>1</v>
      </c>
    </row>
    <row r="983" spans="1:6" x14ac:dyDescent="0.25">
      <c r="A983">
        <v>982</v>
      </c>
      <c r="B983" s="5">
        <v>1</v>
      </c>
    </row>
    <row r="984" spans="1:6" x14ac:dyDescent="0.25">
      <c r="A984">
        <v>983</v>
      </c>
      <c r="B984" s="5">
        <v>1</v>
      </c>
      <c r="E984" s="4">
        <v>4</v>
      </c>
    </row>
    <row r="985" spans="1:6" x14ac:dyDescent="0.25">
      <c r="A985">
        <v>984</v>
      </c>
      <c r="B985" s="5">
        <v>1</v>
      </c>
      <c r="E985" s="4">
        <v>4</v>
      </c>
    </row>
    <row r="986" spans="1:6" x14ac:dyDescent="0.25">
      <c r="A986">
        <v>985</v>
      </c>
      <c r="B986" s="5">
        <v>1</v>
      </c>
      <c r="E986" s="4">
        <v>4</v>
      </c>
    </row>
    <row r="987" spans="1:6" x14ac:dyDescent="0.25">
      <c r="A987">
        <v>986</v>
      </c>
      <c r="D987" s="3">
        <v>3</v>
      </c>
      <c r="E987" s="4">
        <v>4</v>
      </c>
    </row>
    <row r="988" spans="1:6" x14ac:dyDescent="0.25">
      <c r="A988">
        <v>987</v>
      </c>
      <c r="D988" s="3">
        <v>3</v>
      </c>
      <c r="E988" s="4">
        <v>4</v>
      </c>
      <c r="F988" t="s">
        <v>22</v>
      </c>
    </row>
    <row r="989" spans="1:6" x14ac:dyDescent="0.25">
      <c r="A989">
        <v>988</v>
      </c>
    </row>
    <row r="990" spans="1:6" x14ac:dyDescent="0.25">
      <c r="A990">
        <v>989</v>
      </c>
      <c r="F990" t="s">
        <v>22</v>
      </c>
    </row>
    <row r="991" spans="1:6" x14ac:dyDescent="0.25">
      <c r="A991">
        <v>990</v>
      </c>
      <c r="D991" s="3">
        <v>3</v>
      </c>
    </row>
    <row r="992" spans="1:6" x14ac:dyDescent="0.25">
      <c r="A992">
        <v>991</v>
      </c>
      <c r="D992" s="3">
        <v>3</v>
      </c>
    </row>
    <row r="993" spans="1:4" x14ac:dyDescent="0.25">
      <c r="A993">
        <v>992</v>
      </c>
      <c r="D993" s="3">
        <v>3</v>
      </c>
    </row>
    <row r="994" spans="1:4" x14ac:dyDescent="0.25">
      <c r="A994">
        <v>993</v>
      </c>
      <c r="C994" s="2">
        <v>2</v>
      </c>
      <c r="D994" s="3">
        <v>3</v>
      </c>
    </row>
    <row r="995" spans="1:4" x14ac:dyDescent="0.25">
      <c r="A995">
        <v>994</v>
      </c>
      <c r="C995" s="2">
        <v>2</v>
      </c>
      <c r="D995" s="3">
        <v>3</v>
      </c>
    </row>
    <row r="996" spans="1:4" x14ac:dyDescent="0.25">
      <c r="A996">
        <v>995</v>
      </c>
      <c r="C996" s="2">
        <v>2</v>
      </c>
      <c r="D996" s="3">
        <v>3</v>
      </c>
    </row>
    <row r="997" spans="1:4" x14ac:dyDescent="0.25">
      <c r="A997">
        <v>996</v>
      </c>
      <c r="C997" s="2">
        <v>2</v>
      </c>
      <c r="D997" s="3">
        <v>3</v>
      </c>
    </row>
    <row r="998" spans="1:4" x14ac:dyDescent="0.25">
      <c r="A998">
        <v>997</v>
      </c>
      <c r="C998" s="2">
        <v>2</v>
      </c>
      <c r="D998" s="3">
        <v>3</v>
      </c>
    </row>
    <row r="999" spans="1:4" x14ac:dyDescent="0.25">
      <c r="A999">
        <v>998</v>
      </c>
      <c r="C999" s="2">
        <v>2</v>
      </c>
      <c r="D999" s="3">
        <v>3</v>
      </c>
    </row>
    <row r="1000" spans="1:4" x14ac:dyDescent="0.25">
      <c r="A1000">
        <v>999</v>
      </c>
      <c r="C1000" s="2">
        <v>2</v>
      </c>
      <c r="D1000" s="3">
        <v>3</v>
      </c>
    </row>
    <row r="1001" spans="1:4" x14ac:dyDescent="0.25">
      <c r="A1001">
        <v>1000</v>
      </c>
      <c r="C1001" s="2">
        <v>2</v>
      </c>
      <c r="D1001" s="3">
        <v>3</v>
      </c>
    </row>
    <row r="1002" spans="1:4" x14ac:dyDescent="0.25">
      <c r="A1002">
        <v>1001</v>
      </c>
      <c r="C1002" s="2">
        <v>2</v>
      </c>
      <c r="D1002" s="3">
        <v>3</v>
      </c>
    </row>
    <row r="1003" spans="1:4" x14ac:dyDescent="0.25">
      <c r="A1003">
        <v>1002</v>
      </c>
      <c r="C1003" s="2">
        <v>2</v>
      </c>
      <c r="D1003" s="3">
        <v>3</v>
      </c>
    </row>
    <row r="1004" spans="1:4" x14ac:dyDescent="0.25">
      <c r="A1004">
        <v>1003</v>
      </c>
      <c r="C1004" s="2">
        <v>2</v>
      </c>
      <c r="D1004" s="3">
        <v>3</v>
      </c>
    </row>
    <row r="1005" spans="1:4" x14ac:dyDescent="0.25">
      <c r="A1005">
        <v>1004</v>
      </c>
      <c r="C1005" s="2">
        <v>2</v>
      </c>
      <c r="D1005" s="3">
        <v>3</v>
      </c>
    </row>
    <row r="1006" spans="1:4" x14ac:dyDescent="0.25">
      <c r="A1006">
        <v>1005</v>
      </c>
      <c r="C1006" s="2">
        <v>2</v>
      </c>
    </row>
    <row r="1007" spans="1:4" x14ac:dyDescent="0.25">
      <c r="A1007">
        <v>1006</v>
      </c>
      <c r="C1007" s="2">
        <v>2</v>
      </c>
    </row>
    <row r="1008" spans="1:4" x14ac:dyDescent="0.25">
      <c r="A1008">
        <v>1007</v>
      </c>
      <c r="B1008" s="5">
        <v>1</v>
      </c>
    </row>
    <row r="1009" spans="1:5" x14ac:dyDescent="0.25">
      <c r="A1009">
        <v>1008</v>
      </c>
      <c r="B1009" s="5">
        <v>1</v>
      </c>
    </row>
    <row r="1010" spans="1:5" x14ac:dyDescent="0.25">
      <c r="A1010">
        <v>1009</v>
      </c>
      <c r="B1010" s="5">
        <v>1</v>
      </c>
    </row>
    <row r="1011" spans="1:5" x14ac:dyDescent="0.25">
      <c r="A1011">
        <v>1010</v>
      </c>
      <c r="B1011" s="5">
        <v>1</v>
      </c>
      <c r="E1011" s="4">
        <v>4</v>
      </c>
    </row>
    <row r="1012" spans="1:5" x14ac:dyDescent="0.25">
      <c r="A1012">
        <v>1011</v>
      </c>
      <c r="B1012" s="5">
        <v>1</v>
      </c>
      <c r="E1012" s="4">
        <v>4</v>
      </c>
    </row>
    <row r="1013" spans="1:5" x14ac:dyDescent="0.25">
      <c r="A1013">
        <v>1012</v>
      </c>
      <c r="B1013" s="5">
        <v>1</v>
      </c>
      <c r="E1013" s="4">
        <v>4</v>
      </c>
    </row>
    <row r="1014" spans="1:5" x14ac:dyDescent="0.25">
      <c r="A1014">
        <v>1013</v>
      </c>
      <c r="B1014" s="5">
        <v>1</v>
      </c>
      <c r="E1014" s="4">
        <v>4</v>
      </c>
    </row>
    <row r="1015" spans="1:5" x14ac:dyDescent="0.25">
      <c r="A1015">
        <v>1014</v>
      </c>
      <c r="B1015" s="5">
        <v>1</v>
      </c>
      <c r="E1015" s="4">
        <v>4</v>
      </c>
    </row>
    <row r="1016" spans="1:5" x14ac:dyDescent="0.25">
      <c r="A1016">
        <v>1015</v>
      </c>
      <c r="B1016" s="5">
        <v>1</v>
      </c>
      <c r="E1016" s="4">
        <v>4</v>
      </c>
    </row>
    <row r="1017" spans="1:5" x14ac:dyDescent="0.25">
      <c r="A1017">
        <v>1016</v>
      </c>
      <c r="B1017" s="5">
        <v>1</v>
      </c>
      <c r="E1017" s="4">
        <v>4</v>
      </c>
    </row>
    <row r="1018" spans="1:5" x14ac:dyDescent="0.25">
      <c r="A1018">
        <v>1017</v>
      </c>
      <c r="B1018" s="5">
        <v>1</v>
      </c>
      <c r="E1018" s="4">
        <v>4</v>
      </c>
    </row>
    <row r="1019" spans="1:5" x14ac:dyDescent="0.25">
      <c r="A1019">
        <v>1018</v>
      </c>
      <c r="B1019" s="5">
        <v>1</v>
      </c>
      <c r="E1019" s="4">
        <v>4</v>
      </c>
    </row>
    <row r="1020" spans="1:5" x14ac:dyDescent="0.25">
      <c r="A1020">
        <v>1019</v>
      </c>
      <c r="B1020" s="5">
        <v>1</v>
      </c>
      <c r="D1020" s="3">
        <v>3</v>
      </c>
      <c r="E1020" s="4">
        <v>4</v>
      </c>
    </row>
    <row r="1021" spans="1:5" x14ac:dyDescent="0.25">
      <c r="A1021">
        <v>1020</v>
      </c>
      <c r="D1021" s="3">
        <v>3</v>
      </c>
      <c r="E1021" s="4">
        <v>4</v>
      </c>
    </row>
    <row r="1022" spans="1:5" x14ac:dyDescent="0.25">
      <c r="A1022">
        <v>1021</v>
      </c>
      <c r="D1022" s="3">
        <v>3</v>
      </c>
      <c r="E1022" s="4">
        <v>4</v>
      </c>
    </row>
    <row r="1023" spans="1:5" x14ac:dyDescent="0.25">
      <c r="A1023">
        <v>1022</v>
      </c>
      <c r="D1023" s="3">
        <v>3</v>
      </c>
    </row>
    <row r="1024" spans="1:5" x14ac:dyDescent="0.25">
      <c r="A1024">
        <v>1023</v>
      </c>
      <c r="C1024" s="2">
        <v>2</v>
      </c>
      <c r="D1024" s="3">
        <v>3</v>
      </c>
    </row>
    <row r="1025" spans="1:5" x14ac:dyDescent="0.25">
      <c r="A1025">
        <v>1024</v>
      </c>
      <c r="C1025" s="2">
        <v>2</v>
      </c>
      <c r="D1025" s="3">
        <v>3</v>
      </c>
    </row>
    <row r="1026" spans="1:5" x14ac:dyDescent="0.25">
      <c r="A1026">
        <v>1025</v>
      </c>
      <c r="C1026" s="2">
        <v>2</v>
      </c>
      <c r="D1026" s="3">
        <v>3</v>
      </c>
    </row>
    <row r="1027" spans="1:5" x14ac:dyDescent="0.25">
      <c r="A1027">
        <v>1026</v>
      </c>
      <c r="C1027" s="2">
        <v>2</v>
      </c>
      <c r="D1027" s="3">
        <v>3</v>
      </c>
    </row>
    <row r="1028" spans="1:5" x14ac:dyDescent="0.25">
      <c r="A1028">
        <v>1027</v>
      </c>
      <c r="C1028" s="2">
        <v>2</v>
      </c>
      <c r="D1028" s="3">
        <v>3</v>
      </c>
    </row>
    <row r="1029" spans="1:5" x14ac:dyDescent="0.25">
      <c r="A1029">
        <v>1028</v>
      </c>
      <c r="C1029" s="2">
        <v>2</v>
      </c>
      <c r="D1029" s="3">
        <v>3</v>
      </c>
    </row>
    <row r="1030" spans="1:5" x14ac:dyDescent="0.25">
      <c r="A1030">
        <v>1029</v>
      </c>
      <c r="C1030" s="2">
        <v>2</v>
      </c>
      <c r="D1030" s="3">
        <v>3</v>
      </c>
    </row>
    <row r="1031" spans="1:5" x14ac:dyDescent="0.25">
      <c r="A1031">
        <v>1030</v>
      </c>
      <c r="C1031" s="2">
        <v>2</v>
      </c>
    </row>
    <row r="1032" spans="1:5" x14ac:dyDescent="0.25">
      <c r="A1032">
        <v>1031</v>
      </c>
      <c r="C1032" s="2">
        <v>2</v>
      </c>
    </row>
    <row r="1033" spans="1:5" x14ac:dyDescent="0.25">
      <c r="A1033">
        <v>1032</v>
      </c>
      <c r="C1033" s="2">
        <v>2</v>
      </c>
    </row>
    <row r="1034" spans="1:5" x14ac:dyDescent="0.25">
      <c r="A1034">
        <v>1033</v>
      </c>
      <c r="C1034" s="2">
        <v>2</v>
      </c>
    </row>
    <row r="1035" spans="1:5" x14ac:dyDescent="0.25">
      <c r="A1035">
        <v>1034</v>
      </c>
      <c r="B1035" s="5">
        <v>1</v>
      </c>
      <c r="C1035" s="2">
        <v>2</v>
      </c>
    </row>
    <row r="1036" spans="1:5" x14ac:dyDescent="0.25">
      <c r="A1036">
        <v>1035</v>
      </c>
      <c r="B1036" s="5">
        <v>1</v>
      </c>
    </row>
    <row r="1037" spans="1:5" x14ac:dyDescent="0.25">
      <c r="A1037">
        <v>1036</v>
      </c>
      <c r="B1037" s="5">
        <v>1</v>
      </c>
    </row>
    <row r="1038" spans="1:5" x14ac:dyDescent="0.25">
      <c r="A1038">
        <v>1037</v>
      </c>
      <c r="B1038" s="5">
        <v>1</v>
      </c>
    </row>
    <row r="1039" spans="1:5" x14ac:dyDescent="0.25">
      <c r="A1039">
        <v>1038</v>
      </c>
      <c r="B1039" s="5">
        <v>1</v>
      </c>
      <c r="E1039" s="4">
        <v>4</v>
      </c>
    </row>
    <row r="1040" spans="1:5" x14ac:dyDescent="0.25">
      <c r="A1040">
        <v>1039</v>
      </c>
      <c r="B1040" s="5">
        <v>1</v>
      </c>
      <c r="E1040" s="4">
        <v>4</v>
      </c>
    </row>
    <row r="1041" spans="1:5" x14ac:dyDescent="0.25">
      <c r="A1041">
        <v>1040</v>
      </c>
      <c r="B1041" s="5">
        <v>1</v>
      </c>
      <c r="E1041" s="4">
        <v>4</v>
      </c>
    </row>
    <row r="1042" spans="1:5" x14ac:dyDescent="0.25">
      <c r="A1042">
        <v>1041</v>
      </c>
      <c r="B1042" s="5">
        <v>1</v>
      </c>
      <c r="E1042" s="4">
        <v>4</v>
      </c>
    </row>
    <row r="1043" spans="1:5" x14ac:dyDescent="0.25">
      <c r="A1043">
        <v>1042</v>
      </c>
      <c r="B1043" s="5">
        <v>1</v>
      </c>
      <c r="E1043" s="4">
        <v>4</v>
      </c>
    </row>
    <row r="1044" spans="1:5" x14ac:dyDescent="0.25">
      <c r="A1044">
        <v>1043</v>
      </c>
      <c r="B1044" s="5">
        <v>1</v>
      </c>
      <c r="D1044" s="3">
        <v>3</v>
      </c>
      <c r="E1044" s="4">
        <v>4</v>
      </c>
    </row>
    <row r="1045" spans="1:5" x14ac:dyDescent="0.25">
      <c r="A1045">
        <v>1044</v>
      </c>
      <c r="D1045" s="3">
        <v>3</v>
      </c>
      <c r="E1045" s="4">
        <v>4</v>
      </c>
    </row>
    <row r="1046" spans="1:5" x14ac:dyDescent="0.25">
      <c r="A1046">
        <v>1045</v>
      </c>
      <c r="D1046" s="3">
        <v>3</v>
      </c>
      <c r="E1046" s="4">
        <v>4</v>
      </c>
    </row>
    <row r="1047" spans="1:5" x14ac:dyDescent="0.25">
      <c r="A1047">
        <v>1046</v>
      </c>
      <c r="D1047" s="3">
        <v>3</v>
      </c>
      <c r="E1047" s="4">
        <v>4</v>
      </c>
    </row>
    <row r="1048" spans="1:5" x14ac:dyDescent="0.25">
      <c r="A1048">
        <v>1047</v>
      </c>
      <c r="C1048" s="2">
        <v>2</v>
      </c>
      <c r="D1048" s="3">
        <v>3</v>
      </c>
    </row>
    <row r="1049" spans="1:5" x14ac:dyDescent="0.25">
      <c r="A1049">
        <v>1048</v>
      </c>
      <c r="C1049" s="2">
        <v>2</v>
      </c>
      <c r="D1049" s="3">
        <v>3</v>
      </c>
    </row>
    <row r="1050" spans="1:5" x14ac:dyDescent="0.25">
      <c r="A1050">
        <v>1049</v>
      </c>
      <c r="C1050" s="2">
        <v>2</v>
      </c>
      <c r="D1050" s="3">
        <v>3</v>
      </c>
    </row>
    <row r="1051" spans="1:5" x14ac:dyDescent="0.25">
      <c r="A1051">
        <v>1050</v>
      </c>
      <c r="C1051" s="2">
        <v>2</v>
      </c>
      <c r="D1051" s="3">
        <v>3</v>
      </c>
    </row>
    <row r="1052" spans="1:5" x14ac:dyDescent="0.25">
      <c r="A1052">
        <v>1051</v>
      </c>
      <c r="C1052" s="2">
        <v>2</v>
      </c>
    </row>
    <row r="1053" spans="1:5" x14ac:dyDescent="0.25">
      <c r="A1053">
        <v>1052</v>
      </c>
      <c r="C1053" s="2">
        <v>2</v>
      </c>
    </row>
    <row r="1054" spans="1:5" x14ac:dyDescent="0.25">
      <c r="A1054">
        <v>1053</v>
      </c>
      <c r="C1054" s="2">
        <v>2</v>
      </c>
    </row>
    <row r="1055" spans="1:5" x14ac:dyDescent="0.25">
      <c r="A1055">
        <v>1054</v>
      </c>
      <c r="C1055" s="2">
        <v>2</v>
      </c>
    </row>
    <row r="1056" spans="1:5" x14ac:dyDescent="0.25">
      <c r="A1056">
        <v>1055</v>
      </c>
      <c r="B1056" s="5">
        <v>1</v>
      </c>
      <c r="C1056" s="2">
        <v>2</v>
      </c>
    </row>
    <row r="1057" spans="1:5" x14ac:dyDescent="0.25">
      <c r="A1057">
        <v>1056</v>
      </c>
      <c r="B1057" s="5">
        <v>1</v>
      </c>
      <c r="C1057" s="2">
        <v>2</v>
      </c>
    </row>
    <row r="1058" spans="1:5" x14ac:dyDescent="0.25">
      <c r="A1058">
        <v>1057</v>
      </c>
      <c r="B1058" s="5">
        <v>1</v>
      </c>
      <c r="C1058" s="2">
        <v>2</v>
      </c>
    </row>
    <row r="1059" spans="1:5" x14ac:dyDescent="0.25">
      <c r="A1059">
        <v>1058</v>
      </c>
      <c r="B1059" s="5">
        <v>1</v>
      </c>
    </row>
    <row r="1060" spans="1:5" x14ac:dyDescent="0.25">
      <c r="A1060">
        <v>1059</v>
      </c>
      <c r="B1060" s="5">
        <v>1</v>
      </c>
    </row>
    <row r="1061" spans="1:5" x14ac:dyDescent="0.25">
      <c r="A1061">
        <v>1060</v>
      </c>
      <c r="B1061" s="5">
        <v>1</v>
      </c>
    </row>
    <row r="1062" spans="1:5" x14ac:dyDescent="0.25">
      <c r="A1062">
        <v>1061</v>
      </c>
      <c r="B1062" s="5">
        <v>1</v>
      </c>
      <c r="E1062" s="4">
        <v>4</v>
      </c>
    </row>
    <row r="1063" spans="1:5" x14ac:dyDescent="0.25">
      <c r="A1063">
        <v>1062</v>
      </c>
      <c r="B1063" s="5">
        <v>1</v>
      </c>
      <c r="E1063" s="4">
        <v>4</v>
      </c>
    </row>
    <row r="1064" spans="1:5" x14ac:dyDescent="0.25">
      <c r="A1064">
        <v>1063</v>
      </c>
      <c r="B1064" s="5">
        <v>1</v>
      </c>
      <c r="D1064" s="3">
        <v>3</v>
      </c>
      <c r="E1064" s="4">
        <v>4</v>
      </c>
    </row>
    <row r="1065" spans="1:5" x14ac:dyDescent="0.25">
      <c r="A1065">
        <v>1064</v>
      </c>
      <c r="B1065" s="5">
        <v>1</v>
      </c>
      <c r="D1065" s="3">
        <v>3</v>
      </c>
      <c r="E1065" s="4">
        <v>4</v>
      </c>
    </row>
    <row r="1066" spans="1:5" x14ac:dyDescent="0.25">
      <c r="A1066">
        <v>1065</v>
      </c>
      <c r="D1066" s="3">
        <v>3</v>
      </c>
      <c r="E1066" s="4">
        <v>4</v>
      </c>
    </row>
    <row r="1067" spans="1:5" x14ac:dyDescent="0.25">
      <c r="A1067">
        <v>1066</v>
      </c>
      <c r="D1067" s="3">
        <v>3</v>
      </c>
      <c r="E1067" s="4">
        <v>4</v>
      </c>
    </row>
    <row r="1068" spans="1:5" x14ac:dyDescent="0.25">
      <c r="A1068">
        <v>1067</v>
      </c>
      <c r="D1068" s="3">
        <v>3</v>
      </c>
      <c r="E1068" s="4">
        <v>4</v>
      </c>
    </row>
    <row r="1069" spans="1:5" x14ac:dyDescent="0.25">
      <c r="A1069">
        <v>1068</v>
      </c>
      <c r="D1069" s="3">
        <v>3</v>
      </c>
      <c r="E1069" s="4">
        <v>4</v>
      </c>
    </row>
    <row r="1070" spans="1:5" x14ac:dyDescent="0.25">
      <c r="A1070">
        <v>1069</v>
      </c>
      <c r="D1070" s="3">
        <v>3</v>
      </c>
      <c r="E1070" s="4">
        <v>4</v>
      </c>
    </row>
    <row r="1071" spans="1:5" x14ac:dyDescent="0.25">
      <c r="A1071">
        <v>1070</v>
      </c>
      <c r="C1071" s="2">
        <v>2</v>
      </c>
      <c r="D1071" s="3">
        <v>3</v>
      </c>
      <c r="E1071" s="4">
        <v>4</v>
      </c>
    </row>
    <row r="1072" spans="1:5" x14ac:dyDescent="0.25">
      <c r="A1072">
        <v>1071</v>
      </c>
      <c r="C1072" s="2">
        <v>2</v>
      </c>
      <c r="D1072" s="3">
        <v>3</v>
      </c>
    </row>
    <row r="1073" spans="1:5" x14ac:dyDescent="0.25">
      <c r="A1073">
        <v>1072</v>
      </c>
      <c r="C1073" s="2">
        <v>2</v>
      </c>
      <c r="D1073" s="3">
        <v>3</v>
      </c>
    </row>
    <row r="1074" spans="1:5" x14ac:dyDescent="0.25">
      <c r="A1074">
        <v>1073</v>
      </c>
      <c r="C1074" s="2">
        <v>2</v>
      </c>
    </row>
    <row r="1075" spans="1:5" x14ac:dyDescent="0.25">
      <c r="A1075">
        <v>1074</v>
      </c>
      <c r="C1075" s="2">
        <v>2</v>
      </c>
    </row>
    <row r="1076" spans="1:5" x14ac:dyDescent="0.25">
      <c r="A1076">
        <v>1075</v>
      </c>
      <c r="C1076" s="2">
        <v>2</v>
      </c>
    </row>
    <row r="1077" spans="1:5" x14ac:dyDescent="0.25">
      <c r="A1077">
        <v>1076</v>
      </c>
      <c r="B1077" s="5">
        <v>1</v>
      </c>
      <c r="C1077" s="2">
        <v>2</v>
      </c>
    </row>
    <row r="1078" spans="1:5" x14ac:dyDescent="0.25">
      <c r="A1078">
        <v>1077</v>
      </c>
      <c r="B1078" s="5">
        <v>1</v>
      </c>
      <c r="C1078" s="2">
        <v>2</v>
      </c>
    </row>
    <row r="1079" spans="1:5" x14ac:dyDescent="0.25">
      <c r="A1079">
        <v>1078</v>
      </c>
      <c r="B1079" s="5">
        <v>1</v>
      </c>
      <c r="C1079" s="2">
        <v>2</v>
      </c>
    </row>
    <row r="1080" spans="1:5" x14ac:dyDescent="0.25">
      <c r="A1080">
        <v>1079</v>
      </c>
      <c r="B1080" s="5">
        <v>1</v>
      </c>
    </row>
    <row r="1081" spans="1:5" x14ac:dyDescent="0.25">
      <c r="A1081">
        <v>1080</v>
      </c>
      <c r="B1081" s="5">
        <v>1</v>
      </c>
    </row>
    <row r="1082" spans="1:5" x14ac:dyDescent="0.25">
      <c r="A1082">
        <v>1081</v>
      </c>
      <c r="B1082" s="5">
        <v>1</v>
      </c>
    </row>
    <row r="1083" spans="1:5" x14ac:dyDescent="0.25">
      <c r="A1083">
        <v>1082</v>
      </c>
      <c r="B1083" s="5">
        <v>1</v>
      </c>
    </row>
    <row r="1084" spans="1:5" x14ac:dyDescent="0.25">
      <c r="A1084">
        <v>1083</v>
      </c>
      <c r="B1084" s="5">
        <v>1</v>
      </c>
    </row>
    <row r="1085" spans="1:5" x14ac:dyDescent="0.25">
      <c r="A1085">
        <v>1084</v>
      </c>
      <c r="B1085" s="5">
        <v>1</v>
      </c>
      <c r="D1085" s="3">
        <v>3</v>
      </c>
    </row>
    <row r="1086" spans="1:5" x14ac:dyDescent="0.25">
      <c r="A1086">
        <v>1085</v>
      </c>
      <c r="D1086" s="3">
        <v>3</v>
      </c>
      <c r="E1086" s="4">
        <v>4</v>
      </c>
    </row>
    <row r="1087" spans="1:5" x14ac:dyDescent="0.25">
      <c r="A1087">
        <v>1086</v>
      </c>
      <c r="D1087" s="3">
        <v>3</v>
      </c>
      <c r="E1087" s="4">
        <v>4</v>
      </c>
    </row>
    <row r="1088" spans="1:5" x14ac:dyDescent="0.25">
      <c r="A1088">
        <v>1087</v>
      </c>
      <c r="D1088" s="3">
        <v>3</v>
      </c>
      <c r="E1088" s="4">
        <v>4</v>
      </c>
    </row>
    <row r="1089" spans="1:5" x14ac:dyDescent="0.25">
      <c r="A1089">
        <v>1088</v>
      </c>
      <c r="D1089" s="3">
        <v>3</v>
      </c>
      <c r="E1089" s="4">
        <v>4</v>
      </c>
    </row>
    <row r="1090" spans="1:5" x14ac:dyDescent="0.25">
      <c r="A1090">
        <v>1089</v>
      </c>
      <c r="D1090" s="3">
        <v>3</v>
      </c>
      <c r="E1090" s="4">
        <v>4</v>
      </c>
    </row>
    <row r="1091" spans="1:5" x14ac:dyDescent="0.25">
      <c r="A1091">
        <v>1090</v>
      </c>
      <c r="D1091" s="3">
        <v>3</v>
      </c>
      <c r="E1091" s="4">
        <v>4</v>
      </c>
    </row>
    <row r="1092" spans="1:5" x14ac:dyDescent="0.25">
      <c r="A1092">
        <v>1091</v>
      </c>
      <c r="D1092" s="3">
        <v>3</v>
      </c>
      <c r="E1092" s="4">
        <v>4</v>
      </c>
    </row>
    <row r="1093" spans="1:5" x14ac:dyDescent="0.25">
      <c r="A1093">
        <v>1092</v>
      </c>
      <c r="D1093" s="3">
        <v>3</v>
      </c>
      <c r="E1093" s="4">
        <v>4</v>
      </c>
    </row>
    <row r="1094" spans="1:5" x14ac:dyDescent="0.25">
      <c r="A1094">
        <v>1093</v>
      </c>
      <c r="D1094" s="3">
        <v>3</v>
      </c>
      <c r="E1094" s="4">
        <v>4</v>
      </c>
    </row>
    <row r="1095" spans="1:5" x14ac:dyDescent="0.25">
      <c r="A1095">
        <v>1094</v>
      </c>
      <c r="C1095" s="2">
        <v>2</v>
      </c>
    </row>
    <row r="1096" spans="1:5" x14ac:dyDescent="0.25">
      <c r="A1096">
        <v>1095</v>
      </c>
      <c r="C1096" s="2">
        <v>2</v>
      </c>
    </row>
    <row r="1097" spans="1:5" x14ac:dyDescent="0.25">
      <c r="A1097">
        <v>1096</v>
      </c>
      <c r="C1097" s="2">
        <v>2</v>
      </c>
    </row>
    <row r="1098" spans="1:5" x14ac:dyDescent="0.25">
      <c r="A1098">
        <v>1097</v>
      </c>
      <c r="C1098" s="2">
        <v>2</v>
      </c>
    </row>
    <row r="1099" spans="1:5" x14ac:dyDescent="0.25">
      <c r="A1099">
        <v>1098</v>
      </c>
      <c r="C1099" s="2">
        <v>2</v>
      </c>
    </row>
    <row r="1100" spans="1:5" x14ac:dyDescent="0.25">
      <c r="A1100">
        <v>1099</v>
      </c>
      <c r="C1100" s="2">
        <v>2</v>
      </c>
    </row>
    <row r="1101" spans="1:5" x14ac:dyDescent="0.25">
      <c r="A1101">
        <v>1100</v>
      </c>
      <c r="B1101" s="5">
        <v>1</v>
      </c>
      <c r="C1101" s="2">
        <v>2</v>
      </c>
    </row>
    <row r="1102" spans="1:5" x14ac:dyDescent="0.25">
      <c r="A1102">
        <v>1101</v>
      </c>
      <c r="B1102" s="5">
        <v>1</v>
      </c>
      <c r="C1102" s="2">
        <v>2</v>
      </c>
    </row>
    <row r="1103" spans="1:5" x14ac:dyDescent="0.25">
      <c r="A1103">
        <v>1102</v>
      </c>
      <c r="B1103" s="5">
        <v>1</v>
      </c>
    </row>
    <row r="1104" spans="1:5" x14ac:dyDescent="0.25">
      <c r="A1104">
        <v>1103</v>
      </c>
      <c r="B1104" s="5">
        <v>1</v>
      </c>
    </row>
    <row r="1105" spans="1:5" x14ac:dyDescent="0.25">
      <c r="A1105">
        <v>1104</v>
      </c>
      <c r="B1105" s="5">
        <v>1</v>
      </c>
    </row>
    <row r="1106" spans="1:5" x14ac:dyDescent="0.25">
      <c r="A1106">
        <v>1105</v>
      </c>
      <c r="B1106" s="5">
        <v>1</v>
      </c>
    </row>
    <row r="1107" spans="1:5" x14ac:dyDescent="0.25">
      <c r="A1107">
        <v>1106</v>
      </c>
      <c r="B1107" s="5">
        <v>1</v>
      </c>
    </row>
    <row r="1108" spans="1:5" x14ac:dyDescent="0.25">
      <c r="A1108">
        <v>1107</v>
      </c>
      <c r="B1108" s="5">
        <v>1</v>
      </c>
      <c r="E1108" s="4">
        <v>4</v>
      </c>
    </row>
    <row r="1109" spans="1:5" x14ac:dyDescent="0.25">
      <c r="A1109">
        <v>1108</v>
      </c>
      <c r="D1109" s="3">
        <v>3</v>
      </c>
      <c r="E1109" s="4">
        <v>4</v>
      </c>
    </row>
    <row r="1110" spans="1:5" x14ac:dyDescent="0.25">
      <c r="A1110">
        <v>1109</v>
      </c>
      <c r="D1110" s="3">
        <v>3</v>
      </c>
      <c r="E1110" s="4">
        <v>4</v>
      </c>
    </row>
    <row r="1111" spans="1:5" x14ac:dyDescent="0.25">
      <c r="A1111">
        <v>1110</v>
      </c>
      <c r="D1111" s="3">
        <v>3</v>
      </c>
      <c r="E1111" s="4">
        <v>4</v>
      </c>
    </row>
    <row r="1112" spans="1:5" x14ac:dyDescent="0.25">
      <c r="A1112">
        <v>1111</v>
      </c>
      <c r="D1112" s="3">
        <v>3</v>
      </c>
      <c r="E1112" s="4">
        <v>4</v>
      </c>
    </row>
    <row r="1113" spans="1:5" x14ac:dyDescent="0.25">
      <c r="A1113">
        <v>1112</v>
      </c>
      <c r="D1113" s="3">
        <v>3</v>
      </c>
      <c r="E1113" s="4">
        <v>4</v>
      </c>
    </row>
    <row r="1114" spans="1:5" x14ac:dyDescent="0.25">
      <c r="A1114">
        <v>1113</v>
      </c>
      <c r="D1114" s="3">
        <v>3</v>
      </c>
      <c r="E1114" s="4">
        <v>4</v>
      </c>
    </row>
    <row r="1115" spans="1:5" x14ac:dyDescent="0.25">
      <c r="A1115">
        <v>1114</v>
      </c>
      <c r="D1115" s="3">
        <v>3</v>
      </c>
      <c r="E1115" s="4">
        <v>4</v>
      </c>
    </row>
    <row r="1116" spans="1:5" x14ac:dyDescent="0.25">
      <c r="A1116">
        <v>1115</v>
      </c>
      <c r="D1116" s="3">
        <v>3</v>
      </c>
      <c r="E1116" s="4">
        <v>4</v>
      </c>
    </row>
    <row r="1117" spans="1:5" x14ac:dyDescent="0.25">
      <c r="A1117">
        <v>1116</v>
      </c>
      <c r="C1117" s="2">
        <v>2</v>
      </c>
      <c r="D1117" s="3">
        <v>3</v>
      </c>
    </row>
    <row r="1118" spans="1:5" x14ac:dyDescent="0.25">
      <c r="A1118">
        <v>1117</v>
      </c>
      <c r="C1118" s="2">
        <v>2</v>
      </c>
    </row>
    <row r="1119" spans="1:5" x14ac:dyDescent="0.25">
      <c r="A1119">
        <v>1118</v>
      </c>
      <c r="C1119" s="2">
        <v>2</v>
      </c>
    </row>
    <row r="1120" spans="1:5" x14ac:dyDescent="0.25">
      <c r="A1120">
        <v>1119</v>
      </c>
      <c r="C1120" s="2">
        <v>2</v>
      </c>
    </row>
    <row r="1121" spans="1:5" x14ac:dyDescent="0.25">
      <c r="A1121">
        <v>1120</v>
      </c>
      <c r="C1121" s="2">
        <v>2</v>
      </c>
    </row>
    <row r="1122" spans="1:5" x14ac:dyDescent="0.25">
      <c r="A1122">
        <v>1121</v>
      </c>
      <c r="C1122" s="2">
        <v>2</v>
      </c>
    </row>
    <row r="1123" spans="1:5" x14ac:dyDescent="0.25">
      <c r="A1123">
        <v>1122</v>
      </c>
      <c r="C1123" s="2">
        <v>2</v>
      </c>
    </row>
    <row r="1124" spans="1:5" x14ac:dyDescent="0.25">
      <c r="A1124">
        <v>1123</v>
      </c>
      <c r="B1124" s="5">
        <v>1</v>
      </c>
      <c r="C1124" s="2">
        <v>2</v>
      </c>
    </row>
    <row r="1125" spans="1:5" x14ac:dyDescent="0.25">
      <c r="A1125">
        <v>1124</v>
      </c>
      <c r="B1125" s="5">
        <v>1</v>
      </c>
      <c r="C1125" s="2">
        <v>2</v>
      </c>
    </row>
    <row r="1126" spans="1:5" x14ac:dyDescent="0.25">
      <c r="A1126">
        <v>1125</v>
      </c>
      <c r="B1126" s="5">
        <v>1</v>
      </c>
      <c r="C1126" s="2">
        <v>2</v>
      </c>
    </row>
    <row r="1127" spans="1:5" x14ac:dyDescent="0.25">
      <c r="A1127">
        <v>1126</v>
      </c>
      <c r="B1127" s="5">
        <v>1</v>
      </c>
    </row>
    <row r="1128" spans="1:5" x14ac:dyDescent="0.25">
      <c r="A1128">
        <v>1127</v>
      </c>
      <c r="B1128" s="5">
        <v>1</v>
      </c>
    </row>
    <row r="1129" spans="1:5" x14ac:dyDescent="0.25">
      <c r="A1129">
        <v>1128</v>
      </c>
      <c r="B1129" s="5">
        <v>1</v>
      </c>
    </row>
    <row r="1130" spans="1:5" x14ac:dyDescent="0.25">
      <c r="A1130">
        <v>1129</v>
      </c>
      <c r="B1130" s="5">
        <v>1</v>
      </c>
    </row>
    <row r="1131" spans="1:5" x14ac:dyDescent="0.25">
      <c r="A1131">
        <v>1130</v>
      </c>
      <c r="D1131" s="3">
        <v>3</v>
      </c>
      <c r="E1131" s="4">
        <v>4</v>
      </c>
    </row>
    <row r="1132" spans="1:5" x14ac:dyDescent="0.25">
      <c r="A1132">
        <v>1131</v>
      </c>
      <c r="D1132" s="3">
        <v>3</v>
      </c>
      <c r="E1132" s="4">
        <v>4</v>
      </c>
    </row>
    <row r="1133" spans="1:5" x14ac:dyDescent="0.25">
      <c r="A1133">
        <v>1132</v>
      </c>
      <c r="D1133" s="3">
        <v>3</v>
      </c>
      <c r="E1133" s="4">
        <v>4</v>
      </c>
    </row>
    <row r="1134" spans="1:5" x14ac:dyDescent="0.25">
      <c r="A1134">
        <v>1133</v>
      </c>
      <c r="D1134" s="3">
        <v>3</v>
      </c>
      <c r="E1134" s="4">
        <v>4</v>
      </c>
    </row>
    <row r="1135" spans="1:5" x14ac:dyDescent="0.25">
      <c r="A1135">
        <v>1134</v>
      </c>
      <c r="D1135" s="3">
        <v>3</v>
      </c>
      <c r="E1135" s="4">
        <v>4</v>
      </c>
    </row>
    <row r="1136" spans="1:5" x14ac:dyDescent="0.25">
      <c r="A1136">
        <v>1135</v>
      </c>
      <c r="D1136" s="3">
        <v>3</v>
      </c>
      <c r="E1136" s="4">
        <v>4</v>
      </c>
    </row>
    <row r="1137" spans="1:5" x14ac:dyDescent="0.25">
      <c r="A1137">
        <v>1136</v>
      </c>
      <c r="D1137" s="3">
        <v>3</v>
      </c>
      <c r="E1137" s="4">
        <v>4</v>
      </c>
    </row>
    <row r="1138" spans="1:5" x14ac:dyDescent="0.25">
      <c r="A1138">
        <v>1137</v>
      </c>
      <c r="D1138" s="3">
        <v>3</v>
      </c>
      <c r="E1138" s="4">
        <v>4</v>
      </c>
    </row>
    <row r="1139" spans="1:5" x14ac:dyDescent="0.25">
      <c r="A1139">
        <v>1138</v>
      </c>
      <c r="D1139" s="3">
        <v>3</v>
      </c>
    </row>
    <row r="1140" spans="1:5" x14ac:dyDescent="0.25">
      <c r="A1140">
        <v>1139</v>
      </c>
    </row>
    <row r="1141" spans="1:5" x14ac:dyDescent="0.25">
      <c r="A1141">
        <v>1140</v>
      </c>
      <c r="C1141" s="2">
        <v>2</v>
      </c>
    </row>
    <row r="1142" spans="1:5" x14ac:dyDescent="0.25">
      <c r="A1142">
        <v>1141</v>
      </c>
      <c r="C1142" s="2">
        <v>2</v>
      </c>
    </row>
    <row r="1143" spans="1:5" x14ac:dyDescent="0.25">
      <c r="A1143">
        <v>1142</v>
      </c>
      <c r="C1143" s="2">
        <v>2</v>
      </c>
    </row>
    <row r="1144" spans="1:5" x14ac:dyDescent="0.25">
      <c r="A1144">
        <v>1143</v>
      </c>
      <c r="C1144" s="2">
        <v>2</v>
      </c>
    </row>
    <row r="1145" spans="1:5" x14ac:dyDescent="0.25">
      <c r="A1145">
        <v>1144</v>
      </c>
      <c r="C1145" s="2">
        <v>2</v>
      </c>
    </row>
    <row r="1146" spans="1:5" x14ac:dyDescent="0.25">
      <c r="A1146">
        <v>1145</v>
      </c>
      <c r="B1146" s="5">
        <v>1</v>
      </c>
      <c r="C1146" s="2">
        <v>2</v>
      </c>
    </row>
    <row r="1147" spans="1:5" x14ac:dyDescent="0.25">
      <c r="A1147">
        <v>1146</v>
      </c>
      <c r="B1147" s="5">
        <v>1</v>
      </c>
      <c r="C1147" s="2">
        <v>2</v>
      </c>
    </row>
    <row r="1148" spans="1:5" x14ac:dyDescent="0.25">
      <c r="A1148">
        <v>1147</v>
      </c>
      <c r="B1148" s="5">
        <v>1</v>
      </c>
      <c r="C1148" s="2">
        <v>2</v>
      </c>
    </row>
    <row r="1149" spans="1:5" x14ac:dyDescent="0.25">
      <c r="A1149">
        <v>1148</v>
      </c>
      <c r="B1149" s="5">
        <v>1</v>
      </c>
      <c r="C1149" s="2">
        <v>2</v>
      </c>
    </row>
    <row r="1150" spans="1:5" x14ac:dyDescent="0.25">
      <c r="A1150">
        <v>1149</v>
      </c>
      <c r="B1150" s="5">
        <v>1</v>
      </c>
    </row>
    <row r="1151" spans="1:5" x14ac:dyDescent="0.25">
      <c r="A1151">
        <v>1150</v>
      </c>
      <c r="B1151" s="5">
        <v>1</v>
      </c>
    </row>
    <row r="1152" spans="1:5" x14ac:dyDescent="0.25">
      <c r="A1152">
        <v>1151</v>
      </c>
      <c r="B1152" s="5">
        <v>1</v>
      </c>
    </row>
    <row r="1153" spans="1:5" x14ac:dyDescent="0.25">
      <c r="A1153">
        <v>1152</v>
      </c>
      <c r="B1153" s="5">
        <v>1</v>
      </c>
    </row>
    <row r="1154" spans="1:5" x14ac:dyDescent="0.25">
      <c r="A1154">
        <v>1153</v>
      </c>
      <c r="D1154" s="3">
        <v>3</v>
      </c>
      <c r="E1154" s="4">
        <v>4</v>
      </c>
    </row>
    <row r="1155" spans="1:5" x14ac:dyDescent="0.25">
      <c r="A1155">
        <v>1154</v>
      </c>
      <c r="D1155" s="3">
        <v>3</v>
      </c>
      <c r="E1155" s="4">
        <v>4</v>
      </c>
    </row>
    <row r="1156" spans="1:5" x14ac:dyDescent="0.25">
      <c r="A1156">
        <v>1155</v>
      </c>
      <c r="D1156" s="3">
        <v>3</v>
      </c>
      <c r="E1156" s="4">
        <v>4</v>
      </c>
    </row>
    <row r="1157" spans="1:5" x14ac:dyDescent="0.25">
      <c r="A1157">
        <v>1156</v>
      </c>
      <c r="D1157" s="3">
        <v>3</v>
      </c>
      <c r="E1157" s="4">
        <v>4</v>
      </c>
    </row>
    <row r="1158" spans="1:5" x14ac:dyDescent="0.25">
      <c r="A1158">
        <v>1157</v>
      </c>
      <c r="D1158" s="3">
        <v>3</v>
      </c>
      <c r="E1158" s="4">
        <v>4</v>
      </c>
    </row>
    <row r="1159" spans="1:5" x14ac:dyDescent="0.25">
      <c r="A1159">
        <v>1158</v>
      </c>
      <c r="D1159" s="3">
        <v>3</v>
      </c>
      <c r="E1159" s="4">
        <v>4</v>
      </c>
    </row>
    <row r="1160" spans="1:5" x14ac:dyDescent="0.25">
      <c r="A1160">
        <v>1159</v>
      </c>
      <c r="D1160" s="3">
        <v>3</v>
      </c>
      <c r="E1160" s="4">
        <v>4</v>
      </c>
    </row>
    <row r="1161" spans="1:5" x14ac:dyDescent="0.25">
      <c r="A1161">
        <v>1160</v>
      </c>
      <c r="D1161" s="3">
        <v>3</v>
      </c>
      <c r="E1161" s="4">
        <v>4</v>
      </c>
    </row>
    <row r="1162" spans="1:5" x14ac:dyDescent="0.25">
      <c r="A1162">
        <v>1161</v>
      </c>
      <c r="C1162" s="2">
        <v>2</v>
      </c>
    </row>
    <row r="1163" spans="1:5" x14ac:dyDescent="0.25">
      <c r="A1163">
        <v>1162</v>
      </c>
      <c r="C1163" s="2">
        <v>2</v>
      </c>
    </row>
    <row r="1164" spans="1:5" x14ac:dyDescent="0.25">
      <c r="A1164">
        <v>1163</v>
      </c>
      <c r="C1164" s="2">
        <v>2</v>
      </c>
    </row>
    <row r="1165" spans="1:5" x14ac:dyDescent="0.25">
      <c r="A1165">
        <v>1164</v>
      </c>
      <c r="C1165" s="2">
        <v>2</v>
      </c>
    </row>
    <row r="1166" spans="1:5" x14ac:dyDescent="0.25">
      <c r="A1166">
        <v>1165</v>
      </c>
      <c r="C1166" s="2">
        <v>2</v>
      </c>
    </row>
    <row r="1167" spans="1:5" x14ac:dyDescent="0.25">
      <c r="A1167">
        <v>1166</v>
      </c>
      <c r="B1167" s="5">
        <v>1</v>
      </c>
      <c r="C1167" s="2">
        <v>2</v>
      </c>
    </row>
    <row r="1168" spans="1:5" x14ac:dyDescent="0.25">
      <c r="A1168">
        <v>1167</v>
      </c>
      <c r="B1168" s="5">
        <v>1</v>
      </c>
      <c r="C1168" s="2">
        <v>2</v>
      </c>
    </row>
    <row r="1169" spans="1:5" x14ac:dyDescent="0.25">
      <c r="A1169">
        <v>1168</v>
      </c>
      <c r="B1169" s="5">
        <v>1</v>
      </c>
      <c r="C1169" s="2">
        <v>2</v>
      </c>
    </row>
    <row r="1170" spans="1:5" x14ac:dyDescent="0.25">
      <c r="A1170">
        <v>1169</v>
      </c>
      <c r="B1170" s="5">
        <v>1</v>
      </c>
      <c r="C1170" s="2">
        <v>2</v>
      </c>
    </row>
    <row r="1171" spans="1:5" x14ac:dyDescent="0.25">
      <c r="A1171">
        <v>1170</v>
      </c>
      <c r="B1171" s="5">
        <v>1</v>
      </c>
    </row>
    <row r="1172" spans="1:5" x14ac:dyDescent="0.25">
      <c r="A1172">
        <v>1171</v>
      </c>
      <c r="B1172" s="5">
        <v>1</v>
      </c>
    </row>
    <row r="1173" spans="1:5" x14ac:dyDescent="0.25">
      <c r="A1173">
        <v>1172</v>
      </c>
      <c r="B1173" s="5">
        <v>1</v>
      </c>
    </row>
    <row r="1174" spans="1:5" x14ac:dyDescent="0.25">
      <c r="A1174">
        <v>1173</v>
      </c>
      <c r="B1174" s="5">
        <v>1</v>
      </c>
    </row>
    <row r="1175" spans="1:5" x14ac:dyDescent="0.25">
      <c r="A1175">
        <v>1174</v>
      </c>
      <c r="D1175" s="3">
        <v>3</v>
      </c>
      <c r="E1175" s="4">
        <v>4</v>
      </c>
    </row>
    <row r="1176" spans="1:5" x14ac:dyDescent="0.25">
      <c r="A1176">
        <v>1175</v>
      </c>
      <c r="D1176" s="3">
        <v>3</v>
      </c>
      <c r="E1176" s="4">
        <v>4</v>
      </c>
    </row>
    <row r="1177" spans="1:5" x14ac:dyDescent="0.25">
      <c r="A1177">
        <v>1176</v>
      </c>
      <c r="D1177" s="3">
        <v>3</v>
      </c>
      <c r="E1177" s="4">
        <v>4</v>
      </c>
    </row>
    <row r="1178" spans="1:5" x14ac:dyDescent="0.25">
      <c r="A1178">
        <v>1177</v>
      </c>
      <c r="D1178" s="3">
        <v>3</v>
      </c>
      <c r="E1178" s="4">
        <v>4</v>
      </c>
    </row>
    <row r="1179" spans="1:5" x14ac:dyDescent="0.25">
      <c r="A1179">
        <v>1178</v>
      </c>
      <c r="D1179" s="3">
        <v>3</v>
      </c>
      <c r="E1179" s="4">
        <v>4</v>
      </c>
    </row>
    <row r="1180" spans="1:5" x14ac:dyDescent="0.25">
      <c r="A1180">
        <v>1179</v>
      </c>
      <c r="D1180" s="3">
        <v>3</v>
      </c>
      <c r="E1180" s="4">
        <v>4</v>
      </c>
    </row>
    <row r="1181" spans="1:5" x14ac:dyDescent="0.25">
      <c r="A1181">
        <v>1180</v>
      </c>
      <c r="D1181" s="3">
        <v>3</v>
      </c>
      <c r="E1181" s="4">
        <v>4</v>
      </c>
    </row>
    <row r="1182" spans="1:5" x14ac:dyDescent="0.25">
      <c r="A1182">
        <v>1181</v>
      </c>
      <c r="D1182" s="3">
        <v>3</v>
      </c>
      <c r="E1182" s="4">
        <v>4</v>
      </c>
    </row>
    <row r="1183" spans="1:5" x14ac:dyDescent="0.25">
      <c r="A1183">
        <v>1182</v>
      </c>
      <c r="C1183" s="2">
        <v>2</v>
      </c>
      <c r="D1183" s="3">
        <v>3</v>
      </c>
    </row>
    <row r="1184" spans="1:5" x14ac:dyDescent="0.25">
      <c r="A1184">
        <v>1183</v>
      </c>
      <c r="C1184" s="2">
        <v>2</v>
      </c>
    </row>
    <row r="1185" spans="1:5" x14ac:dyDescent="0.25">
      <c r="A1185">
        <v>1184</v>
      </c>
      <c r="C1185" s="2">
        <v>2</v>
      </c>
    </row>
    <row r="1186" spans="1:5" x14ac:dyDescent="0.25">
      <c r="A1186">
        <v>1185</v>
      </c>
      <c r="C1186" s="2">
        <v>2</v>
      </c>
    </row>
    <row r="1187" spans="1:5" x14ac:dyDescent="0.25">
      <c r="A1187">
        <v>1186</v>
      </c>
      <c r="C1187" s="2">
        <v>2</v>
      </c>
    </row>
    <row r="1188" spans="1:5" x14ac:dyDescent="0.25">
      <c r="A1188">
        <v>1187</v>
      </c>
      <c r="C1188" s="2">
        <v>2</v>
      </c>
    </row>
    <row r="1189" spans="1:5" x14ac:dyDescent="0.25">
      <c r="A1189">
        <v>1188</v>
      </c>
      <c r="C1189" s="2">
        <v>2</v>
      </c>
    </row>
    <row r="1190" spans="1:5" x14ac:dyDescent="0.25">
      <c r="A1190">
        <v>1189</v>
      </c>
      <c r="B1190" s="5">
        <v>1</v>
      </c>
      <c r="C1190" s="2">
        <v>2</v>
      </c>
    </row>
    <row r="1191" spans="1:5" x14ac:dyDescent="0.25">
      <c r="A1191">
        <v>1190</v>
      </c>
      <c r="B1191" s="5">
        <v>1</v>
      </c>
      <c r="C1191" s="2">
        <v>2</v>
      </c>
    </row>
    <row r="1192" spans="1:5" x14ac:dyDescent="0.25">
      <c r="A1192">
        <v>1191</v>
      </c>
      <c r="B1192" s="5">
        <v>1</v>
      </c>
      <c r="C1192" s="2">
        <v>2</v>
      </c>
    </row>
    <row r="1193" spans="1:5" x14ac:dyDescent="0.25">
      <c r="A1193">
        <v>1192</v>
      </c>
      <c r="B1193" s="5">
        <v>1</v>
      </c>
    </row>
    <row r="1194" spans="1:5" x14ac:dyDescent="0.25">
      <c r="A1194">
        <v>1193</v>
      </c>
      <c r="B1194" s="5">
        <v>1</v>
      </c>
    </row>
    <row r="1195" spans="1:5" x14ac:dyDescent="0.25">
      <c r="A1195">
        <v>1194</v>
      </c>
      <c r="B1195" s="5">
        <v>1</v>
      </c>
    </row>
    <row r="1196" spans="1:5" x14ac:dyDescent="0.25">
      <c r="A1196">
        <v>1195</v>
      </c>
      <c r="B1196" s="5">
        <v>1</v>
      </c>
    </row>
    <row r="1197" spans="1:5" x14ac:dyDescent="0.25">
      <c r="A1197">
        <v>1196</v>
      </c>
      <c r="B1197" s="5">
        <v>1</v>
      </c>
    </row>
    <row r="1198" spans="1:5" x14ac:dyDescent="0.25">
      <c r="A1198">
        <v>1197</v>
      </c>
      <c r="B1198" s="5">
        <v>1</v>
      </c>
      <c r="E1198" s="4">
        <v>4</v>
      </c>
    </row>
    <row r="1199" spans="1:5" x14ac:dyDescent="0.25">
      <c r="A1199">
        <v>1198</v>
      </c>
      <c r="D1199" s="3">
        <v>3</v>
      </c>
      <c r="E1199" s="4">
        <v>4</v>
      </c>
    </row>
    <row r="1200" spans="1:5" x14ac:dyDescent="0.25">
      <c r="A1200">
        <v>1199</v>
      </c>
      <c r="D1200" s="3">
        <v>3</v>
      </c>
      <c r="E1200" s="4">
        <v>4</v>
      </c>
    </row>
    <row r="1201" spans="1:5" x14ac:dyDescent="0.25">
      <c r="A1201">
        <v>1200</v>
      </c>
      <c r="D1201" s="3">
        <v>3</v>
      </c>
      <c r="E1201" s="4">
        <v>4</v>
      </c>
    </row>
    <row r="1202" spans="1:5" x14ac:dyDescent="0.25">
      <c r="A1202">
        <v>1201</v>
      </c>
      <c r="D1202" s="3">
        <v>3</v>
      </c>
      <c r="E1202" s="4">
        <v>4</v>
      </c>
    </row>
    <row r="1203" spans="1:5" x14ac:dyDescent="0.25">
      <c r="A1203">
        <v>1202</v>
      </c>
      <c r="D1203" s="3">
        <v>3</v>
      </c>
      <c r="E1203" s="4">
        <v>4</v>
      </c>
    </row>
    <row r="1204" spans="1:5" x14ac:dyDescent="0.25">
      <c r="A1204">
        <v>1203</v>
      </c>
      <c r="D1204" s="3">
        <v>3</v>
      </c>
      <c r="E1204" s="4">
        <v>4</v>
      </c>
    </row>
    <row r="1205" spans="1:5" x14ac:dyDescent="0.25">
      <c r="A1205">
        <v>1204</v>
      </c>
      <c r="C1205" s="2">
        <v>2</v>
      </c>
      <c r="D1205" s="3">
        <v>3</v>
      </c>
      <c r="E1205" s="4">
        <v>4</v>
      </c>
    </row>
    <row r="1206" spans="1:5" x14ac:dyDescent="0.25">
      <c r="A1206">
        <v>1205</v>
      </c>
      <c r="C1206" s="2">
        <v>2</v>
      </c>
      <c r="D1206" s="3">
        <v>3</v>
      </c>
      <c r="E1206" s="4">
        <v>4</v>
      </c>
    </row>
    <row r="1207" spans="1:5" x14ac:dyDescent="0.25">
      <c r="A1207">
        <v>1206</v>
      </c>
      <c r="C1207" s="2">
        <v>2</v>
      </c>
      <c r="D1207" s="3">
        <v>3</v>
      </c>
    </row>
    <row r="1208" spans="1:5" x14ac:dyDescent="0.25">
      <c r="A1208">
        <v>1207</v>
      </c>
      <c r="C1208" s="2">
        <v>2</v>
      </c>
    </row>
    <row r="1209" spans="1:5" x14ac:dyDescent="0.25">
      <c r="A1209">
        <v>1208</v>
      </c>
      <c r="C1209" s="2">
        <v>2</v>
      </c>
    </row>
    <row r="1210" spans="1:5" x14ac:dyDescent="0.25">
      <c r="A1210">
        <v>1209</v>
      </c>
      <c r="C1210" s="2">
        <v>2</v>
      </c>
    </row>
    <row r="1211" spans="1:5" x14ac:dyDescent="0.25">
      <c r="A1211">
        <v>1210</v>
      </c>
      <c r="C1211" s="2">
        <v>2</v>
      </c>
    </row>
    <row r="1212" spans="1:5" x14ac:dyDescent="0.25">
      <c r="A1212">
        <v>1211</v>
      </c>
      <c r="B1212" s="5">
        <v>1</v>
      </c>
      <c r="C1212" s="2">
        <v>2</v>
      </c>
    </row>
    <row r="1213" spans="1:5" x14ac:dyDescent="0.25">
      <c r="A1213">
        <v>1212</v>
      </c>
      <c r="B1213" s="5">
        <v>1</v>
      </c>
      <c r="C1213" s="2">
        <v>2</v>
      </c>
    </row>
    <row r="1214" spans="1:5" x14ac:dyDescent="0.25">
      <c r="A1214">
        <v>1213</v>
      </c>
      <c r="B1214" s="5">
        <v>1</v>
      </c>
      <c r="C1214" s="2">
        <v>2</v>
      </c>
    </row>
    <row r="1215" spans="1:5" x14ac:dyDescent="0.25">
      <c r="A1215">
        <v>1214</v>
      </c>
      <c r="B1215" s="5">
        <v>1</v>
      </c>
    </row>
    <row r="1216" spans="1:5" x14ac:dyDescent="0.25">
      <c r="A1216">
        <v>1215</v>
      </c>
      <c r="B1216" s="5">
        <v>1</v>
      </c>
    </row>
    <row r="1217" spans="1:5" x14ac:dyDescent="0.25">
      <c r="A1217">
        <v>1216</v>
      </c>
      <c r="B1217" s="5">
        <v>1</v>
      </c>
    </row>
    <row r="1218" spans="1:5" x14ac:dyDescent="0.25">
      <c r="A1218">
        <v>1217</v>
      </c>
      <c r="B1218" s="5">
        <v>1</v>
      </c>
    </row>
    <row r="1219" spans="1:5" x14ac:dyDescent="0.25">
      <c r="A1219">
        <v>1218</v>
      </c>
      <c r="B1219" s="5">
        <v>1</v>
      </c>
    </row>
    <row r="1220" spans="1:5" x14ac:dyDescent="0.25">
      <c r="A1220">
        <v>1219</v>
      </c>
      <c r="B1220" s="5">
        <v>1</v>
      </c>
      <c r="E1220" s="4">
        <v>4</v>
      </c>
    </row>
    <row r="1221" spans="1:5" x14ac:dyDescent="0.25">
      <c r="A1221">
        <v>1220</v>
      </c>
      <c r="E1221" s="4">
        <v>4</v>
      </c>
    </row>
    <row r="1222" spans="1:5" x14ac:dyDescent="0.25">
      <c r="A1222">
        <v>1221</v>
      </c>
      <c r="E1222" s="4">
        <v>4</v>
      </c>
    </row>
    <row r="1223" spans="1:5" x14ac:dyDescent="0.25">
      <c r="A1223">
        <v>1222</v>
      </c>
      <c r="D1223" s="3">
        <v>3</v>
      </c>
      <c r="E1223" s="4">
        <v>4</v>
      </c>
    </row>
    <row r="1224" spans="1:5" x14ac:dyDescent="0.25">
      <c r="A1224">
        <v>1223</v>
      </c>
      <c r="D1224" s="3">
        <v>3</v>
      </c>
      <c r="E1224" s="4">
        <v>4</v>
      </c>
    </row>
    <row r="1225" spans="1:5" x14ac:dyDescent="0.25">
      <c r="A1225">
        <v>1224</v>
      </c>
      <c r="D1225" s="3">
        <v>3</v>
      </c>
      <c r="E1225" s="4">
        <v>4</v>
      </c>
    </row>
    <row r="1226" spans="1:5" x14ac:dyDescent="0.25">
      <c r="A1226">
        <v>1225</v>
      </c>
      <c r="D1226" s="3">
        <v>3</v>
      </c>
      <c r="E1226" s="4">
        <v>4</v>
      </c>
    </row>
    <row r="1227" spans="1:5" x14ac:dyDescent="0.25">
      <c r="A1227">
        <v>1226</v>
      </c>
      <c r="D1227" s="3">
        <v>3</v>
      </c>
      <c r="E1227" s="4">
        <v>4</v>
      </c>
    </row>
    <row r="1228" spans="1:5" x14ac:dyDescent="0.25">
      <c r="A1228">
        <v>1227</v>
      </c>
      <c r="C1228" s="2">
        <v>2</v>
      </c>
      <c r="D1228" s="3">
        <v>3</v>
      </c>
      <c r="E1228" s="4">
        <v>4</v>
      </c>
    </row>
    <row r="1229" spans="1:5" x14ac:dyDescent="0.25">
      <c r="A1229">
        <v>1228</v>
      </c>
      <c r="C1229" s="2">
        <v>2</v>
      </c>
      <c r="D1229" s="3">
        <v>3</v>
      </c>
      <c r="E1229" s="4">
        <v>4</v>
      </c>
    </row>
    <row r="1230" spans="1:5" x14ac:dyDescent="0.25">
      <c r="A1230">
        <v>1229</v>
      </c>
      <c r="C1230" s="2">
        <v>2</v>
      </c>
      <c r="D1230" s="3">
        <v>3</v>
      </c>
    </row>
    <row r="1231" spans="1:5" x14ac:dyDescent="0.25">
      <c r="A1231">
        <v>1230</v>
      </c>
      <c r="C1231" s="2">
        <v>2</v>
      </c>
      <c r="D1231" s="3">
        <v>3</v>
      </c>
    </row>
    <row r="1232" spans="1:5" x14ac:dyDescent="0.25">
      <c r="A1232">
        <v>1231</v>
      </c>
      <c r="C1232" s="2">
        <v>2</v>
      </c>
      <c r="D1232" s="3">
        <v>3</v>
      </c>
    </row>
    <row r="1233" spans="1:6" x14ac:dyDescent="0.25">
      <c r="A1233">
        <v>1232</v>
      </c>
      <c r="C1233" s="2">
        <v>2</v>
      </c>
    </row>
    <row r="1234" spans="1:6" x14ac:dyDescent="0.25">
      <c r="A1234">
        <v>1233</v>
      </c>
      <c r="C1234" s="2">
        <v>2</v>
      </c>
    </row>
    <row r="1235" spans="1:6" x14ac:dyDescent="0.25">
      <c r="A1235">
        <v>1234</v>
      </c>
      <c r="B1235" s="5">
        <v>1</v>
      </c>
      <c r="C1235" s="2">
        <v>2</v>
      </c>
    </row>
    <row r="1236" spans="1:6" x14ac:dyDescent="0.25">
      <c r="A1236">
        <v>1235</v>
      </c>
      <c r="B1236" s="5">
        <v>1</v>
      </c>
      <c r="C1236" s="2">
        <v>2</v>
      </c>
    </row>
    <row r="1237" spans="1:6" x14ac:dyDescent="0.25">
      <c r="A1237">
        <v>1236</v>
      </c>
      <c r="B1237" s="5">
        <v>1</v>
      </c>
      <c r="C1237" s="2">
        <v>2</v>
      </c>
    </row>
    <row r="1238" spans="1:6" x14ac:dyDescent="0.25">
      <c r="A1238">
        <v>1237</v>
      </c>
      <c r="B1238" s="5">
        <v>1</v>
      </c>
      <c r="C1238" s="2">
        <v>2</v>
      </c>
    </row>
    <row r="1239" spans="1:6" x14ac:dyDescent="0.25">
      <c r="A1239">
        <v>1238</v>
      </c>
      <c r="B1239" s="5">
        <v>1</v>
      </c>
      <c r="C1239" s="2">
        <v>2</v>
      </c>
    </row>
    <row r="1240" spans="1:6" x14ac:dyDescent="0.25">
      <c r="A1240">
        <v>1239</v>
      </c>
      <c r="B1240" s="5">
        <v>1</v>
      </c>
      <c r="C1240" s="2">
        <v>2</v>
      </c>
    </row>
    <row r="1241" spans="1:6" x14ac:dyDescent="0.25">
      <c r="A1241">
        <v>1240</v>
      </c>
      <c r="B1241" s="5">
        <v>1</v>
      </c>
    </row>
    <row r="1242" spans="1:6" x14ac:dyDescent="0.25">
      <c r="A1242">
        <v>1241</v>
      </c>
      <c r="B1242" s="5">
        <v>1</v>
      </c>
      <c r="F1242" t="s">
        <v>22</v>
      </c>
    </row>
    <row r="1243" spans="1:6" x14ac:dyDescent="0.25">
      <c r="A1243">
        <v>1242</v>
      </c>
    </row>
    <row r="1244" spans="1:6" x14ac:dyDescent="0.25">
      <c r="A1244">
        <v>1243</v>
      </c>
      <c r="F1244" t="s">
        <v>22</v>
      </c>
    </row>
    <row r="1245" spans="1:6" x14ac:dyDescent="0.25">
      <c r="A1245">
        <v>1244</v>
      </c>
      <c r="C1245" s="2">
        <v>2</v>
      </c>
    </row>
    <row r="1246" spans="1:6" x14ac:dyDescent="0.25">
      <c r="A1246">
        <v>1245</v>
      </c>
      <c r="C1246" s="2">
        <v>2</v>
      </c>
      <c r="D1246" s="3">
        <v>3</v>
      </c>
    </row>
    <row r="1247" spans="1:6" x14ac:dyDescent="0.25">
      <c r="A1247">
        <v>1246</v>
      </c>
      <c r="C1247" s="2">
        <v>2</v>
      </c>
      <c r="D1247" s="3">
        <v>3</v>
      </c>
    </row>
    <row r="1248" spans="1:6" x14ac:dyDescent="0.25">
      <c r="A1248">
        <v>1247</v>
      </c>
      <c r="C1248" s="2">
        <v>2</v>
      </c>
      <c r="D1248" s="3">
        <v>3</v>
      </c>
    </row>
    <row r="1249" spans="1:4" x14ac:dyDescent="0.25">
      <c r="A1249">
        <v>1248</v>
      </c>
      <c r="C1249" s="2">
        <v>2</v>
      </c>
      <c r="D1249" s="3">
        <v>3</v>
      </c>
    </row>
    <row r="1250" spans="1:4" x14ac:dyDescent="0.25">
      <c r="A1250">
        <v>1249</v>
      </c>
      <c r="C1250" s="2">
        <v>2</v>
      </c>
      <c r="D1250" s="3">
        <v>3</v>
      </c>
    </row>
    <row r="1251" spans="1:4" x14ac:dyDescent="0.25">
      <c r="A1251">
        <v>1250</v>
      </c>
      <c r="C1251" s="2">
        <v>2</v>
      </c>
      <c r="D1251" s="3">
        <v>3</v>
      </c>
    </row>
    <row r="1252" spans="1:4" x14ac:dyDescent="0.25">
      <c r="A1252">
        <v>1251</v>
      </c>
      <c r="C1252" s="2">
        <v>2</v>
      </c>
      <c r="D1252" s="3">
        <v>3</v>
      </c>
    </row>
    <row r="1253" spans="1:4" x14ac:dyDescent="0.25">
      <c r="A1253">
        <v>1252</v>
      </c>
      <c r="C1253" s="2">
        <v>2</v>
      </c>
      <c r="D1253" s="3">
        <v>3</v>
      </c>
    </row>
    <row r="1254" spans="1:4" x14ac:dyDescent="0.25">
      <c r="A1254">
        <v>1253</v>
      </c>
      <c r="C1254" s="2">
        <v>2</v>
      </c>
      <c r="D1254" s="3">
        <v>3</v>
      </c>
    </row>
    <row r="1255" spans="1:4" x14ac:dyDescent="0.25">
      <c r="A1255">
        <v>1254</v>
      </c>
      <c r="C1255" s="2">
        <v>2</v>
      </c>
      <c r="D1255" s="3">
        <v>3</v>
      </c>
    </row>
    <row r="1256" spans="1:4" x14ac:dyDescent="0.25">
      <c r="A1256">
        <v>1255</v>
      </c>
      <c r="C1256" s="2">
        <v>2</v>
      </c>
      <c r="D1256" s="3">
        <v>3</v>
      </c>
    </row>
    <row r="1257" spans="1:4" x14ac:dyDescent="0.25">
      <c r="A1257">
        <v>1256</v>
      </c>
      <c r="C1257" s="2">
        <v>2</v>
      </c>
      <c r="D1257" s="3">
        <v>3</v>
      </c>
    </row>
    <row r="1258" spans="1:4" x14ac:dyDescent="0.25">
      <c r="A1258">
        <v>1257</v>
      </c>
      <c r="C1258" s="2">
        <v>2</v>
      </c>
      <c r="D1258" s="3">
        <v>3</v>
      </c>
    </row>
    <row r="1259" spans="1:4" x14ac:dyDescent="0.25">
      <c r="A1259">
        <v>1258</v>
      </c>
      <c r="C1259" s="2">
        <v>2</v>
      </c>
      <c r="D1259" s="3">
        <v>3</v>
      </c>
    </row>
    <row r="1260" spans="1:4" x14ac:dyDescent="0.25">
      <c r="A1260">
        <v>1259</v>
      </c>
      <c r="C1260" s="2">
        <v>2</v>
      </c>
      <c r="D1260" s="3">
        <v>3</v>
      </c>
    </row>
    <row r="1261" spans="1:4" x14ac:dyDescent="0.25">
      <c r="A1261">
        <v>1260</v>
      </c>
      <c r="D1261" s="3">
        <v>3</v>
      </c>
    </row>
    <row r="1262" spans="1:4" x14ac:dyDescent="0.25">
      <c r="A1262">
        <v>1261</v>
      </c>
      <c r="D1262" s="3">
        <v>3</v>
      </c>
    </row>
    <row r="1263" spans="1:4" x14ac:dyDescent="0.25">
      <c r="A1263">
        <v>1262</v>
      </c>
      <c r="B1263" s="5">
        <v>1</v>
      </c>
    </row>
    <row r="1264" spans="1:4" x14ac:dyDescent="0.25">
      <c r="A1264">
        <v>1263</v>
      </c>
      <c r="B1264" s="5">
        <v>1</v>
      </c>
    </row>
    <row r="1265" spans="1:5" x14ac:dyDescent="0.25">
      <c r="A1265">
        <v>1264</v>
      </c>
      <c r="B1265" s="5">
        <v>1</v>
      </c>
      <c r="E1265" s="4">
        <v>4</v>
      </c>
    </row>
    <row r="1266" spans="1:5" x14ac:dyDescent="0.25">
      <c r="A1266">
        <v>1265</v>
      </c>
      <c r="B1266" s="5">
        <v>1</v>
      </c>
      <c r="E1266" s="4">
        <v>4</v>
      </c>
    </row>
    <row r="1267" spans="1:5" x14ac:dyDescent="0.25">
      <c r="A1267">
        <v>1266</v>
      </c>
      <c r="B1267" s="5">
        <v>1</v>
      </c>
      <c r="E1267" s="4">
        <v>4</v>
      </c>
    </row>
    <row r="1268" spans="1:5" x14ac:dyDescent="0.25">
      <c r="A1268">
        <v>1267</v>
      </c>
      <c r="B1268" s="5">
        <v>1</v>
      </c>
      <c r="E1268" s="4">
        <v>4</v>
      </c>
    </row>
    <row r="1269" spans="1:5" x14ac:dyDescent="0.25">
      <c r="A1269">
        <v>1268</v>
      </c>
      <c r="B1269" s="5">
        <v>1</v>
      </c>
      <c r="E1269" s="4">
        <v>4</v>
      </c>
    </row>
    <row r="1270" spans="1:5" x14ac:dyDescent="0.25">
      <c r="A1270">
        <v>1269</v>
      </c>
      <c r="B1270" s="5">
        <v>1</v>
      </c>
      <c r="E1270" s="4">
        <v>4</v>
      </c>
    </row>
    <row r="1271" spans="1:5" x14ac:dyDescent="0.25">
      <c r="A1271">
        <v>1270</v>
      </c>
      <c r="B1271" s="5">
        <v>1</v>
      </c>
      <c r="E1271" s="4">
        <v>4</v>
      </c>
    </row>
    <row r="1272" spans="1:5" x14ac:dyDescent="0.25">
      <c r="A1272">
        <v>1271</v>
      </c>
      <c r="B1272" s="5">
        <v>1</v>
      </c>
      <c r="E1272" s="4">
        <v>4</v>
      </c>
    </row>
    <row r="1273" spans="1:5" x14ac:dyDescent="0.25">
      <c r="A1273">
        <v>1272</v>
      </c>
      <c r="B1273" s="5">
        <v>1</v>
      </c>
      <c r="E1273" s="4">
        <v>4</v>
      </c>
    </row>
    <row r="1274" spans="1:5" x14ac:dyDescent="0.25">
      <c r="A1274">
        <v>1273</v>
      </c>
      <c r="B1274" s="5">
        <v>1</v>
      </c>
      <c r="E1274" s="4">
        <v>4</v>
      </c>
    </row>
    <row r="1275" spans="1:5" x14ac:dyDescent="0.25">
      <c r="A1275">
        <v>1274</v>
      </c>
      <c r="B1275" s="5">
        <v>1</v>
      </c>
      <c r="E1275" s="4">
        <v>4</v>
      </c>
    </row>
    <row r="1276" spans="1:5" x14ac:dyDescent="0.25">
      <c r="A1276">
        <v>1275</v>
      </c>
      <c r="B1276" s="5">
        <v>1</v>
      </c>
      <c r="E1276" s="4">
        <v>4</v>
      </c>
    </row>
    <row r="1277" spans="1:5" x14ac:dyDescent="0.25">
      <c r="A1277">
        <v>1276</v>
      </c>
      <c r="B1277" s="5">
        <v>1</v>
      </c>
      <c r="E1277" s="4">
        <v>4</v>
      </c>
    </row>
    <row r="1278" spans="1:5" x14ac:dyDescent="0.25">
      <c r="A1278">
        <v>1277</v>
      </c>
    </row>
    <row r="1279" spans="1:5" x14ac:dyDescent="0.25">
      <c r="A1279">
        <v>1278</v>
      </c>
      <c r="D1279" s="3">
        <v>3</v>
      </c>
    </row>
    <row r="1280" spans="1:5" x14ac:dyDescent="0.25">
      <c r="A1280">
        <v>1279</v>
      </c>
      <c r="D1280" s="3">
        <v>3</v>
      </c>
    </row>
    <row r="1281" spans="1:5" x14ac:dyDescent="0.25">
      <c r="A1281">
        <v>1280</v>
      </c>
      <c r="C1281" s="2">
        <v>2</v>
      </c>
      <c r="D1281" s="3">
        <v>3</v>
      </c>
    </row>
    <row r="1282" spans="1:5" x14ac:dyDescent="0.25">
      <c r="A1282">
        <v>1281</v>
      </c>
      <c r="C1282" s="2">
        <v>2</v>
      </c>
      <c r="D1282" s="3">
        <v>3</v>
      </c>
    </row>
    <row r="1283" spans="1:5" x14ac:dyDescent="0.25">
      <c r="A1283">
        <v>1282</v>
      </c>
      <c r="C1283" s="2">
        <v>2</v>
      </c>
      <c r="D1283" s="3">
        <v>3</v>
      </c>
    </row>
    <row r="1284" spans="1:5" x14ac:dyDescent="0.25">
      <c r="A1284">
        <v>1283</v>
      </c>
      <c r="C1284" s="2">
        <v>2</v>
      </c>
      <c r="D1284" s="3">
        <v>3</v>
      </c>
    </row>
    <row r="1285" spans="1:5" x14ac:dyDescent="0.25">
      <c r="A1285">
        <v>1284</v>
      </c>
      <c r="C1285" s="2">
        <v>2</v>
      </c>
      <c r="D1285" s="3">
        <v>3</v>
      </c>
    </row>
    <row r="1286" spans="1:5" x14ac:dyDescent="0.25">
      <c r="A1286">
        <v>1285</v>
      </c>
      <c r="C1286" s="2">
        <v>2</v>
      </c>
      <c r="D1286" s="3">
        <v>3</v>
      </c>
    </row>
    <row r="1287" spans="1:5" x14ac:dyDescent="0.25">
      <c r="A1287">
        <v>1286</v>
      </c>
      <c r="C1287" s="2">
        <v>2</v>
      </c>
      <c r="D1287" s="3">
        <v>3</v>
      </c>
    </row>
    <row r="1288" spans="1:5" x14ac:dyDescent="0.25">
      <c r="A1288">
        <v>1287</v>
      </c>
      <c r="C1288" s="2">
        <v>2</v>
      </c>
      <c r="D1288" s="3">
        <v>3</v>
      </c>
    </row>
    <row r="1289" spans="1:5" x14ac:dyDescent="0.25">
      <c r="A1289">
        <v>1288</v>
      </c>
      <c r="C1289" s="2">
        <v>2</v>
      </c>
      <c r="D1289" s="3">
        <v>3</v>
      </c>
    </row>
    <row r="1290" spans="1:5" x14ac:dyDescent="0.25">
      <c r="A1290">
        <v>1289</v>
      </c>
      <c r="C1290" s="2">
        <v>2</v>
      </c>
      <c r="D1290" s="3">
        <v>3</v>
      </c>
    </row>
    <row r="1291" spans="1:5" x14ac:dyDescent="0.25">
      <c r="A1291">
        <v>1290</v>
      </c>
      <c r="C1291" s="2">
        <v>2</v>
      </c>
      <c r="D1291" s="3">
        <v>3</v>
      </c>
    </row>
    <row r="1292" spans="1:5" x14ac:dyDescent="0.25">
      <c r="A1292">
        <v>1291</v>
      </c>
      <c r="C1292" s="2">
        <v>2</v>
      </c>
    </row>
    <row r="1293" spans="1:5" x14ac:dyDescent="0.25">
      <c r="A1293">
        <v>1292</v>
      </c>
      <c r="C1293" s="2">
        <v>2</v>
      </c>
    </row>
    <row r="1294" spans="1:5" x14ac:dyDescent="0.25">
      <c r="A1294">
        <v>1293</v>
      </c>
    </row>
    <row r="1295" spans="1:5" x14ac:dyDescent="0.25">
      <c r="A1295">
        <v>1294</v>
      </c>
      <c r="B1295" s="5">
        <v>1</v>
      </c>
    </row>
    <row r="1296" spans="1:5" x14ac:dyDescent="0.25">
      <c r="A1296">
        <v>1295</v>
      </c>
      <c r="B1296" s="5">
        <v>1</v>
      </c>
      <c r="E1296" s="4">
        <v>4</v>
      </c>
    </row>
    <row r="1297" spans="1:5" x14ac:dyDescent="0.25">
      <c r="A1297">
        <v>1296</v>
      </c>
      <c r="B1297" s="5">
        <v>1</v>
      </c>
      <c r="E1297" s="4">
        <v>4</v>
      </c>
    </row>
    <row r="1298" spans="1:5" x14ac:dyDescent="0.25">
      <c r="A1298">
        <v>1297</v>
      </c>
      <c r="B1298" s="5">
        <v>1</v>
      </c>
      <c r="E1298" s="4">
        <v>4</v>
      </c>
    </row>
    <row r="1299" spans="1:5" x14ac:dyDescent="0.25">
      <c r="A1299">
        <v>1298</v>
      </c>
      <c r="B1299" s="5">
        <v>1</v>
      </c>
      <c r="E1299" s="4">
        <v>4</v>
      </c>
    </row>
    <row r="1300" spans="1:5" x14ac:dyDescent="0.25">
      <c r="A1300">
        <v>1299</v>
      </c>
      <c r="B1300" s="5">
        <v>1</v>
      </c>
      <c r="E1300" s="4">
        <v>4</v>
      </c>
    </row>
    <row r="1301" spans="1:5" x14ac:dyDescent="0.25">
      <c r="A1301">
        <v>1300</v>
      </c>
      <c r="B1301" s="5">
        <v>1</v>
      </c>
      <c r="E1301" s="4">
        <v>4</v>
      </c>
    </row>
    <row r="1302" spans="1:5" x14ac:dyDescent="0.25">
      <c r="A1302">
        <v>1301</v>
      </c>
      <c r="B1302" s="5">
        <v>1</v>
      </c>
      <c r="E1302" s="4">
        <v>4</v>
      </c>
    </row>
    <row r="1303" spans="1:5" x14ac:dyDescent="0.25">
      <c r="A1303">
        <v>1302</v>
      </c>
      <c r="B1303" s="5">
        <v>1</v>
      </c>
      <c r="E1303" s="4">
        <v>4</v>
      </c>
    </row>
    <row r="1304" spans="1:5" x14ac:dyDescent="0.25">
      <c r="A1304">
        <v>1303</v>
      </c>
      <c r="B1304" s="5">
        <v>1</v>
      </c>
      <c r="E1304" s="4">
        <v>4</v>
      </c>
    </row>
    <row r="1305" spans="1:5" x14ac:dyDescent="0.25">
      <c r="A1305">
        <v>1304</v>
      </c>
      <c r="B1305" s="5">
        <v>1</v>
      </c>
      <c r="E1305" s="4">
        <v>4</v>
      </c>
    </row>
    <row r="1306" spans="1:5" x14ac:dyDescent="0.25">
      <c r="A1306">
        <v>1305</v>
      </c>
      <c r="B1306" s="5">
        <v>1</v>
      </c>
      <c r="E1306" s="4">
        <v>4</v>
      </c>
    </row>
    <row r="1307" spans="1:5" x14ac:dyDescent="0.25">
      <c r="A1307">
        <v>1306</v>
      </c>
      <c r="B1307" s="5">
        <v>1</v>
      </c>
      <c r="E1307" s="4">
        <v>4</v>
      </c>
    </row>
    <row r="1308" spans="1:5" x14ac:dyDescent="0.25">
      <c r="A1308">
        <v>1307</v>
      </c>
      <c r="B1308" s="5">
        <v>1</v>
      </c>
    </row>
    <row r="1309" spans="1:5" x14ac:dyDescent="0.25">
      <c r="A1309">
        <v>1308</v>
      </c>
      <c r="D1309" s="3">
        <v>3</v>
      </c>
    </row>
    <row r="1310" spans="1:5" x14ac:dyDescent="0.25">
      <c r="A1310">
        <v>1309</v>
      </c>
      <c r="C1310" s="2">
        <v>2</v>
      </c>
      <c r="D1310" s="3">
        <v>3</v>
      </c>
    </row>
    <row r="1311" spans="1:5" x14ac:dyDescent="0.25">
      <c r="A1311">
        <v>1310</v>
      </c>
      <c r="C1311" s="2">
        <v>2</v>
      </c>
      <c r="D1311" s="3">
        <v>3</v>
      </c>
    </row>
    <row r="1312" spans="1:5" x14ac:dyDescent="0.25">
      <c r="A1312">
        <v>1311</v>
      </c>
      <c r="C1312" s="2">
        <v>2</v>
      </c>
      <c r="D1312" s="3">
        <v>3</v>
      </c>
    </row>
    <row r="1313" spans="1:5" x14ac:dyDescent="0.25">
      <c r="A1313">
        <v>1312</v>
      </c>
      <c r="C1313" s="2">
        <v>2</v>
      </c>
      <c r="D1313" s="3">
        <v>3</v>
      </c>
    </row>
    <row r="1314" spans="1:5" x14ac:dyDescent="0.25">
      <c r="A1314">
        <v>1313</v>
      </c>
      <c r="C1314" s="2">
        <v>2</v>
      </c>
      <c r="D1314" s="3">
        <v>3</v>
      </c>
    </row>
    <row r="1315" spans="1:5" x14ac:dyDescent="0.25">
      <c r="A1315">
        <v>1314</v>
      </c>
      <c r="C1315" s="2">
        <v>2</v>
      </c>
      <c r="D1315" s="3">
        <v>3</v>
      </c>
    </row>
    <row r="1316" spans="1:5" x14ac:dyDescent="0.25">
      <c r="A1316">
        <v>1315</v>
      </c>
      <c r="C1316" s="2">
        <v>2</v>
      </c>
      <c r="D1316" s="3">
        <v>3</v>
      </c>
    </row>
    <row r="1317" spans="1:5" x14ac:dyDescent="0.25">
      <c r="A1317">
        <v>1316</v>
      </c>
      <c r="C1317" s="2">
        <v>2</v>
      </c>
      <c r="D1317" s="3">
        <v>3</v>
      </c>
    </row>
    <row r="1318" spans="1:5" x14ac:dyDescent="0.25">
      <c r="A1318">
        <v>1317</v>
      </c>
      <c r="C1318" s="2">
        <v>2</v>
      </c>
      <c r="D1318" s="3">
        <v>3</v>
      </c>
    </row>
    <row r="1319" spans="1:5" x14ac:dyDescent="0.25">
      <c r="A1319">
        <v>1318</v>
      </c>
      <c r="C1319" s="2">
        <v>2</v>
      </c>
      <c r="D1319" s="3">
        <v>3</v>
      </c>
    </row>
    <row r="1320" spans="1:5" x14ac:dyDescent="0.25">
      <c r="A1320">
        <v>1319</v>
      </c>
      <c r="C1320" s="2">
        <v>2</v>
      </c>
    </row>
    <row r="1321" spans="1:5" x14ac:dyDescent="0.25">
      <c r="A1321">
        <v>1320</v>
      </c>
    </row>
    <row r="1322" spans="1:5" x14ac:dyDescent="0.25">
      <c r="A1322">
        <v>1321</v>
      </c>
    </row>
    <row r="1323" spans="1:5" x14ac:dyDescent="0.25">
      <c r="A1323">
        <v>1322</v>
      </c>
    </row>
    <row r="1324" spans="1:5" x14ac:dyDescent="0.25">
      <c r="A1324">
        <v>1323</v>
      </c>
      <c r="B1324" s="5">
        <v>1</v>
      </c>
    </row>
    <row r="1325" spans="1:5" x14ac:dyDescent="0.25">
      <c r="A1325">
        <v>1324</v>
      </c>
      <c r="B1325" s="5">
        <v>1</v>
      </c>
      <c r="E1325" s="4">
        <v>4</v>
      </c>
    </row>
    <row r="1326" spans="1:5" x14ac:dyDescent="0.25">
      <c r="A1326">
        <v>1325</v>
      </c>
      <c r="B1326" s="5">
        <v>1</v>
      </c>
      <c r="E1326" s="4">
        <v>4</v>
      </c>
    </row>
    <row r="1327" spans="1:5" x14ac:dyDescent="0.25">
      <c r="A1327">
        <v>1326</v>
      </c>
      <c r="B1327" s="5">
        <v>1</v>
      </c>
      <c r="E1327" s="4">
        <v>4</v>
      </c>
    </row>
    <row r="1328" spans="1:5" x14ac:dyDescent="0.25">
      <c r="A1328">
        <v>1327</v>
      </c>
      <c r="B1328" s="5">
        <v>1</v>
      </c>
      <c r="E1328" s="4">
        <v>4</v>
      </c>
    </row>
    <row r="1329" spans="1:5" x14ac:dyDescent="0.25">
      <c r="A1329">
        <v>1328</v>
      </c>
      <c r="B1329" s="5">
        <v>1</v>
      </c>
      <c r="E1329" s="4">
        <v>4</v>
      </c>
    </row>
    <row r="1330" spans="1:5" x14ac:dyDescent="0.25">
      <c r="A1330">
        <v>1329</v>
      </c>
      <c r="B1330" s="5">
        <v>1</v>
      </c>
      <c r="E1330" s="4">
        <v>4</v>
      </c>
    </row>
    <row r="1331" spans="1:5" x14ac:dyDescent="0.25">
      <c r="A1331">
        <v>1330</v>
      </c>
      <c r="B1331" s="5">
        <v>1</v>
      </c>
      <c r="E1331" s="4">
        <v>4</v>
      </c>
    </row>
    <row r="1332" spans="1:5" x14ac:dyDescent="0.25">
      <c r="A1332">
        <v>1331</v>
      </c>
      <c r="B1332" s="5">
        <v>1</v>
      </c>
      <c r="E1332" s="4">
        <v>4</v>
      </c>
    </row>
    <row r="1333" spans="1:5" x14ac:dyDescent="0.25">
      <c r="A1333">
        <v>1332</v>
      </c>
      <c r="B1333" s="5">
        <v>1</v>
      </c>
      <c r="E1333" s="4">
        <v>4</v>
      </c>
    </row>
    <row r="1334" spans="1:5" x14ac:dyDescent="0.25">
      <c r="A1334">
        <v>1333</v>
      </c>
      <c r="B1334" s="5">
        <v>1</v>
      </c>
    </row>
    <row r="1335" spans="1:5" x14ac:dyDescent="0.25">
      <c r="A1335">
        <v>1334</v>
      </c>
    </row>
    <row r="1336" spans="1:5" x14ac:dyDescent="0.25">
      <c r="A1336">
        <v>1335</v>
      </c>
      <c r="D1336" s="3">
        <v>3</v>
      </c>
    </row>
    <row r="1337" spans="1:5" x14ac:dyDescent="0.25">
      <c r="A1337">
        <v>1336</v>
      </c>
      <c r="D1337" s="3">
        <v>3</v>
      </c>
    </row>
    <row r="1338" spans="1:5" x14ac:dyDescent="0.25">
      <c r="A1338">
        <v>1337</v>
      </c>
      <c r="C1338" s="2">
        <v>2</v>
      </c>
      <c r="D1338" s="3">
        <v>3</v>
      </c>
    </row>
    <row r="1339" spans="1:5" x14ac:dyDescent="0.25">
      <c r="A1339">
        <v>1338</v>
      </c>
      <c r="C1339" s="2">
        <v>2</v>
      </c>
      <c r="D1339" s="3">
        <v>3</v>
      </c>
    </row>
    <row r="1340" spans="1:5" x14ac:dyDescent="0.25">
      <c r="A1340">
        <v>1339</v>
      </c>
      <c r="C1340" s="2">
        <v>2</v>
      </c>
      <c r="D1340" s="3">
        <v>3</v>
      </c>
    </row>
    <row r="1341" spans="1:5" x14ac:dyDescent="0.25">
      <c r="A1341">
        <v>1340</v>
      </c>
      <c r="C1341" s="2">
        <v>2</v>
      </c>
      <c r="D1341" s="3">
        <v>3</v>
      </c>
    </row>
    <row r="1342" spans="1:5" x14ac:dyDescent="0.25">
      <c r="A1342">
        <v>1341</v>
      </c>
      <c r="C1342" s="2">
        <v>2</v>
      </c>
      <c r="D1342" s="3">
        <v>3</v>
      </c>
    </row>
    <row r="1343" spans="1:5" x14ac:dyDescent="0.25">
      <c r="A1343">
        <v>1342</v>
      </c>
      <c r="C1343" s="2">
        <v>2</v>
      </c>
      <c r="D1343" s="3">
        <v>3</v>
      </c>
    </row>
    <row r="1344" spans="1:5" x14ac:dyDescent="0.25">
      <c r="A1344">
        <v>1343</v>
      </c>
      <c r="C1344" s="2">
        <v>2</v>
      </c>
      <c r="D1344" s="3">
        <v>3</v>
      </c>
    </row>
    <row r="1345" spans="1:5" x14ac:dyDescent="0.25">
      <c r="A1345">
        <v>1344</v>
      </c>
      <c r="C1345" s="2">
        <v>2</v>
      </c>
      <c r="D1345" s="3">
        <v>3</v>
      </c>
    </row>
    <row r="1346" spans="1:5" x14ac:dyDescent="0.25">
      <c r="A1346">
        <v>1345</v>
      </c>
      <c r="C1346" s="2">
        <v>2</v>
      </c>
    </row>
    <row r="1347" spans="1:5" x14ac:dyDescent="0.25">
      <c r="A1347">
        <v>1346</v>
      </c>
      <c r="C1347" s="2">
        <v>2</v>
      </c>
    </row>
    <row r="1348" spans="1:5" x14ac:dyDescent="0.25">
      <c r="A1348">
        <v>1347</v>
      </c>
    </row>
    <row r="1349" spans="1:5" x14ac:dyDescent="0.25">
      <c r="A1349">
        <v>1348</v>
      </c>
      <c r="B1349" s="5">
        <v>1</v>
      </c>
    </row>
    <row r="1350" spans="1:5" x14ac:dyDescent="0.25">
      <c r="A1350">
        <v>1349</v>
      </c>
      <c r="B1350" s="5">
        <v>1</v>
      </c>
    </row>
    <row r="1351" spans="1:5" x14ac:dyDescent="0.25">
      <c r="A1351">
        <v>1350</v>
      </c>
      <c r="B1351" s="5">
        <v>1</v>
      </c>
    </row>
    <row r="1352" spans="1:5" x14ac:dyDescent="0.25">
      <c r="A1352">
        <v>1351</v>
      </c>
      <c r="B1352" s="5">
        <v>1</v>
      </c>
    </row>
    <row r="1353" spans="1:5" x14ac:dyDescent="0.25">
      <c r="A1353">
        <v>1352</v>
      </c>
      <c r="B1353" s="5">
        <v>1</v>
      </c>
      <c r="E1353" s="4">
        <v>4</v>
      </c>
    </row>
    <row r="1354" spans="1:5" x14ac:dyDescent="0.25">
      <c r="A1354">
        <v>1353</v>
      </c>
      <c r="B1354" s="5">
        <v>1</v>
      </c>
      <c r="E1354" s="4">
        <v>4</v>
      </c>
    </row>
    <row r="1355" spans="1:5" x14ac:dyDescent="0.25">
      <c r="A1355">
        <v>1354</v>
      </c>
      <c r="B1355" s="5">
        <v>1</v>
      </c>
      <c r="E1355" s="4">
        <v>4</v>
      </c>
    </row>
    <row r="1356" spans="1:5" x14ac:dyDescent="0.25">
      <c r="A1356">
        <v>1355</v>
      </c>
      <c r="B1356" s="5">
        <v>1</v>
      </c>
      <c r="E1356" s="4">
        <v>4</v>
      </c>
    </row>
    <row r="1357" spans="1:5" x14ac:dyDescent="0.25">
      <c r="A1357">
        <v>1356</v>
      </c>
      <c r="B1357" s="5">
        <v>1</v>
      </c>
      <c r="E1357" s="4">
        <v>4</v>
      </c>
    </row>
    <row r="1358" spans="1:5" x14ac:dyDescent="0.25">
      <c r="A1358">
        <v>1357</v>
      </c>
      <c r="B1358" s="5">
        <v>1</v>
      </c>
      <c r="E1358" s="4">
        <v>4</v>
      </c>
    </row>
    <row r="1359" spans="1:5" x14ac:dyDescent="0.25">
      <c r="A1359">
        <v>1358</v>
      </c>
      <c r="B1359" s="5">
        <v>1</v>
      </c>
      <c r="E1359" s="4">
        <v>4</v>
      </c>
    </row>
    <row r="1360" spans="1:5" x14ac:dyDescent="0.25">
      <c r="A1360">
        <v>1359</v>
      </c>
      <c r="D1360" s="3">
        <v>3</v>
      </c>
      <c r="E1360" s="4">
        <v>4</v>
      </c>
    </row>
    <row r="1361" spans="1:5" x14ac:dyDescent="0.25">
      <c r="A1361">
        <v>1360</v>
      </c>
      <c r="D1361" s="3">
        <v>3</v>
      </c>
      <c r="E1361" s="4">
        <v>4</v>
      </c>
    </row>
    <row r="1362" spans="1:5" x14ac:dyDescent="0.25">
      <c r="A1362">
        <v>1361</v>
      </c>
      <c r="D1362" s="3">
        <v>3</v>
      </c>
    </row>
    <row r="1363" spans="1:5" x14ac:dyDescent="0.25">
      <c r="A1363">
        <v>1362</v>
      </c>
      <c r="D1363" s="3">
        <v>3</v>
      </c>
    </row>
    <row r="1364" spans="1:5" x14ac:dyDescent="0.25">
      <c r="A1364">
        <v>1363</v>
      </c>
      <c r="C1364" s="2">
        <v>2</v>
      </c>
      <c r="D1364" s="3">
        <v>3</v>
      </c>
    </row>
    <row r="1365" spans="1:5" x14ac:dyDescent="0.25">
      <c r="A1365">
        <v>1364</v>
      </c>
      <c r="C1365" s="2">
        <v>2</v>
      </c>
      <c r="D1365" s="3">
        <v>3</v>
      </c>
    </row>
    <row r="1366" spans="1:5" x14ac:dyDescent="0.25">
      <c r="A1366">
        <v>1365</v>
      </c>
      <c r="C1366" s="2">
        <v>2</v>
      </c>
      <c r="D1366" s="3">
        <v>3</v>
      </c>
    </row>
    <row r="1367" spans="1:5" x14ac:dyDescent="0.25">
      <c r="A1367">
        <v>1366</v>
      </c>
      <c r="C1367" s="2">
        <v>2</v>
      </c>
      <c r="D1367" s="3">
        <v>3</v>
      </c>
    </row>
    <row r="1368" spans="1:5" x14ac:dyDescent="0.25">
      <c r="A1368">
        <v>1367</v>
      </c>
      <c r="C1368" s="2">
        <v>2</v>
      </c>
      <c r="D1368" s="3">
        <v>3</v>
      </c>
    </row>
    <row r="1369" spans="1:5" x14ac:dyDescent="0.25">
      <c r="A1369">
        <v>1368</v>
      </c>
      <c r="C1369" s="2">
        <v>2</v>
      </c>
      <c r="D1369" s="3">
        <v>3</v>
      </c>
    </row>
    <row r="1370" spans="1:5" x14ac:dyDescent="0.25">
      <c r="A1370">
        <v>1369</v>
      </c>
      <c r="C1370" s="2">
        <v>2</v>
      </c>
    </row>
    <row r="1371" spans="1:5" x14ac:dyDescent="0.25">
      <c r="A1371">
        <v>1370</v>
      </c>
      <c r="C1371" s="2">
        <v>2</v>
      </c>
    </row>
    <row r="1372" spans="1:5" x14ac:dyDescent="0.25">
      <c r="A1372">
        <v>1371</v>
      </c>
      <c r="C1372" s="2">
        <v>2</v>
      </c>
    </row>
    <row r="1373" spans="1:5" x14ac:dyDescent="0.25">
      <c r="A1373">
        <v>1372</v>
      </c>
      <c r="C1373" s="2">
        <v>2</v>
      </c>
    </row>
    <row r="1374" spans="1:5" x14ac:dyDescent="0.25">
      <c r="A1374">
        <v>1373</v>
      </c>
      <c r="B1374" s="5">
        <v>1</v>
      </c>
      <c r="C1374" s="2">
        <v>2</v>
      </c>
    </row>
    <row r="1375" spans="1:5" x14ac:dyDescent="0.25">
      <c r="A1375">
        <v>1374</v>
      </c>
      <c r="B1375" s="5">
        <v>1</v>
      </c>
    </row>
    <row r="1376" spans="1:5" x14ac:dyDescent="0.25">
      <c r="A1376">
        <v>1375</v>
      </c>
      <c r="B1376" s="5">
        <v>1</v>
      </c>
    </row>
    <row r="1377" spans="1:5" x14ac:dyDescent="0.25">
      <c r="A1377">
        <v>1376</v>
      </c>
      <c r="B1377" s="5">
        <v>1</v>
      </c>
    </row>
    <row r="1378" spans="1:5" x14ac:dyDescent="0.25">
      <c r="A1378">
        <v>1377</v>
      </c>
      <c r="B1378" s="5">
        <v>1</v>
      </c>
    </row>
    <row r="1379" spans="1:5" x14ac:dyDescent="0.25">
      <c r="A1379">
        <v>1378</v>
      </c>
      <c r="B1379" s="5">
        <v>1</v>
      </c>
      <c r="E1379" s="4">
        <v>4</v>
      </c>
    </row>
    <row r="1380" spans="1:5" x14ac:dyDescent="0.25">
      <c r="A1380">
        <v>1379</v>
      </c>
      <c r="B1380" s="5">
        <v>1</v>
      </c>
      <c r="E1380" s="4">
        <v>4</v>
      </c>
    </row>
    <row r="1381" spans="1:5" x14ac:dyDescent="0.25">
      <c r="A1381">
        <v>1380</v>
      </c>
      <c r="B1381" s="5">
        <v>1</v>
      </c>
      <c r="E1381" s="4">
        <v>4</v>
      </c>
    </row>
    <row r="1382" spans="1:5" x14ac:dyDescent="0.25">
      <c r="A1382">
        <v>1381</v>
      </c>
      <c r="B1382" s="5">
        <v>1</v>
      </c>
      <c r="E1382" s="4">
        <v>4</v>
      </c>
    </row>
    <row r="1383" spans="1:5" x14ac:dyDescent="0.25">
      <c r="A1383">
        <v>1382</v>
      </c>
      <c r="B1383" s="5">
        <v>1</v>
      </c>
      <c r="D1383" s="3">
        <v>3</v>
      </c>
      <c r="E1383" s="4">
        <v>4</v>
      </c>
    </row>
    <row r="1384" spans="1:5" x14ac:dyDescent="0.25">
      <c r="A1384">
        <v>1383</v>
      </c>
      <c r="D1384" s="3">
        <v>3</v>
      </c>
      <c r="E1384" s="4">
        <v>4</v>
      </c>
    </row>
    <row r="1385" spans="1:5" x14ac:dyDescent="0.25">
      <c r="A1385">
        <v>1384</v>
      </c>
      <c r="D1385" s="3">
        <v>3</v>
      </c>
      <c r="E1385" s="4">
        <v>4</v>
      </c>
    </row>
    <row r="1386" spans="1:5" x14ac:dyDescent="0.25">
      <c r="A1386">
        <v>1385</v>
      </c>
      <c r="D1386" s="3">
        <v>3</v>
      </c>
      <c r="E1386" s="4">
        <v>4</v>
      </c>
    </row>
    <row r="1387" spans="1:5" x14ac:dyDescent="0.25">
      <c r="A1387">
        <v>1386</v>
      </c>
      <c r="D1387" s="3">
        <v>3</v>
      </c>
      <c r="E1387" s="4">
        <v>4</v>
      </c>
    </row>
    <row r="1388" spans="1:5" x14ac:dyDescent="0.25">
      <c r="A1388">
        <v>1387</v>
      </c>
      <c r="D1388" s="3">
        <v>3</v>
      </c>
      <c r="E1388" s="4">
        <v>4</v>
      </c>
    </row>
    <row r="1389" spans="1:5" x14ac:dyDescent="0.25">
      <c r="A1389">
        <v>1388</v>
      </c>
      <c r="D1389" s="3">
        <v>3</v>
      </c>
    </row>
    <row r="1390" spans="1:5" x14ac:dyDescent="0.25">
      <c r="A1390">
        <v>1389</v>
      </c>
      <c r="D1390" s="3">
        <v>3</v>
      </c>
    </row>
    <row r="1391" spans="1:5" x14ac:dyDescent="0.25">
      <c r="A1391">
        <v>1390</v>
      </c>
      <c r="D1391" s="3">
        <v>3</v>
      </c>
    </row>
    <row r="1392" spans="1:5" x14ac:dyDescent="0.25">
      <c r="A1392">
        <v>1391</v>
      </c>
      <c r="C1392" s="2">
        <v>2</v>
      </c>
    </row>
    <row r="1393" spans="1:5" x14ac:dyDescent="0.25">
      <c r="A1393">
        <v>1392</v>
      </c>
      <c r="C1393" s="2">
        <v>2</v>
      </c>
    </row>
    <row r="1394" spans="1:5" x14ac:dyDescent="0.25">
      <c r="A1394">
        <v>1393</v>
      </c>
      <c r="C1394" s="2">
        <v>2</v>
      </c>
    </row>
    <row r="1395" spans="1:5" x14ac:dyDescent="0.25">
      <c r="A1395">
        <v>1394</v>
      </c>
      <c r="C1395" s="2">
        <v>2</v>
      </c>
    </row>
    <row r="1396" spans="1:5" x14ac:dyDescent="0.25">
      <c r="A1396">
        <v>1395</v>
      </c>
      <c r="C1396" s="2">
        <v>2</v>
      </c>
    </row>
    <row r="1397" spans="1:5" x14ac:dyDescent="0.25">
      <c r="A1397">
        <v>1396</v>
      </c>
      <c r="C1397" s="2">
        <v>2</v>
      </c>
    </row>
    <row r="1398" spans="1:5" x14ac:dyDescent="0.25">
      <c r="A1398">
        <v>1397</v>
      </c>
      <c r="B1398" s="5">
        <v>1</v>
      </c>
      <c r="C1398" s="2">
        <v>2</v>
      </c>
    </row>
    <row r="1399" spans="1:5" x14ac:dyDescent="0.25">
      <c r="A1399">
        <v>1398</v>
      </c>
      <c r="B1399" s="5">
        <v>1</v>
      </c>
      <c r="C1399" s="2">
        <v>2</v>
      </c>
    </row>
    <row r="1400" spans="1:5" x14ac:dyDescent="0.25">
      <c r="A1400">
        <v>1399</v>
      </c>
      <c r="B1400" s="5">
        <v>1</v>
      </c>
    </row>
    <row r="1401" spans="1:5" x14ac:dyDescent="0.25">
      <c r="A1401">
        <v>1400</v>
      </c>
      <c r="B1401" s="5">
        <v>1</v>
      </c>
    </row>
    <row r="1402" spans="1:5" x14ac:dyDescent="0.25">
      <c r="A1402">
        <v>1401</v>
      </c>
      <c r="B1402" s="5">
        <v>1</v>
      </c>
    </row>
    <row r="1403" spans="1:5" x14ac:dyDescent="0.25">
      <c r="A1403">
        <v>1402</v>
      </c>
      <c r="B1403" s="5">
        <v>1</v>
      </c>
    </row>
    <row r="1404" spans="1:5" x14ac:dyDescent="0.25">
      <c r="A1404">
        <v>1403</v>
      </c>
      <c r="B1404" s="5">
        <v>1</v>
      </c>
    </row>
    <row r="1405" spans="1:5" x14ac:dyDescent="0.25">
      <c r="A1405">
        <v>1404</v>
      </c>
      <c r="B1405" s="5">
        <v>1</v>
      </c>
      <c r="E1405" s="4">
        <v>4</v>
      </c>
    </row>
    <row r="1406" spans="1:5" x14ac:dyDescent="0.25">
      <c r="A1406">
        <v>1405</v>
      </c>
      <c r="D1406" s="3">
        <v>3</v>
      </c>
      <c r="E1406" s="4">
        <v>4</v>
      </c>
    </row>
    <row r="1407" spans="1:5" x14ac:dyDescent="0.25">
      <c r="A1407">
        <v>1406</v>
      </c>
      <c r="D1407" s="3">
        <v>3</v>
      </c>
      <c r="E1407" s="4">
        <v>4</v>
      </c>
    </row>
    <row r="1408" spans="1:5" x14ac:dyDescent="0.25">
      <c r="A1408">
        <v>1407</v>
      </c>
      <c r="D1408" s="3">
        <v>3</v>
      </c>
      <c r="E1408" s="4">
        <v>4</v>
      </c>
    </row>
    <row r="1409" spans="1:5" x14ac:dyDescent="0.25">
      <c r="A1409">
        <v>1408</v>
      </c>
      <c r="D1409" s="3">
        <v>3</v>
      </c>
      <c r="E1409" s="4">
        <v>4</v>
      </c>
    </row>
    <row r="1410" spans="1:5" x14ac:dyDescent="0.25">
      <c r="A1410">
        <v>1409</v>
      </c>
      <c r="D1410" s="3">
        <v>3</v>
      </c>
      <c r="E1410" s="4">
        <v>4</v>
      </c>
    </row>
    <row r="1411" spans="1:5" x14ac:dyDescent="0.25">
      <c r="A1411">
        <v>1410</v>
      </c>
      <c r="D1411" s="3">
        <v>3</v>
      </c>
      <c r="E1411" s="4">
        <v>4</v>
      </c>
    </row>
    <row r="1412" spans="1:5" x14ac:dyDescent="0.25">
      <c r="A1412">
        <v>1411</v>
      </c>
      <c r="D1412" s="3">
        <v>3</v>
      </c>
      <c r="E1412" s="4">
        <v>4</v>
      </c>
    </row>
    <row r="1413" spans="1:5" x14ac:dyDescent="0.25">
      <c r="A1413">
        <v>1412</v>
      </c>
      <c r="D1413" s="3">
        <v>3</v>
      </c>
    </row>
    <row r="1414" spans="1:5" x14ac:dyDescent="0.25">
      <c r="A1414">
        <v>1413</v>
      </c>
    </row>
    <row r="1415" spans="1:5" x14ac:dyDescent="0.25">
      <c r="A1415">
        <v>1414</v>
      </c>
      <c r="C1415" s="2">
        <v>2</v>
      </c>
    </row>
    <row r="1416" spans="1:5" x14ac:dyDescent="0.25">
      <c r="A1416">
        <v>1415</v>
      </c>
      <c r="C1416" s="2">
        <v>2</v>
      </c>
    </row>
    <row r="1417" spans="1:5" x14ac:dyDescent="0.25">
      <c r="A1417">
        <v>1416</v>
      </c>
      <c r="C1417" s="2">
        <v>2</v>
      </c>
    </row>
    <row r="1418" spans="1:5" x14ac:dyDescent="0.25">
      <c r="A1418">
        <v>1417</v>
      </c>
      <c r="C1418" s="2">
        <v>2</v>
      </c>
    </row>
    <row r="1419" spans="1:5" x14ac:dyDescent="0.25">
      <c r="A1419">
        <v>1418</v>
      </c>
      <c r="C1419" s="2">
        <v>2</v>
      </c>
    </row>
    <row r="1420" spans="1:5" x14ac:dyDescent="0.25">
      <c r="A1420">
        <v>1419</v>
      </c>
      <c r="C1420" s="2">
        <v>2</v>
      </c>
    </row>
    <row r="1421" spans="1:5" x14ac:dyDescent="0.25">
      <c r="A1421">
        <v>1420</v>
      </c>
      <c r="B1421" s="5">
        <v>1</v>
      </c>
      <c r="C1421" s="2">
        <v>2</v>
      </c>
    </row>
    <row r="1422" spans="1:5" x14ac:dyDescent="0.25">
      <c r="A1422">
        <v>1421</v>
      </c>
      <c r="B1422" s="5">
        <v>1</v>
      </c>
      <c r="C1422" s="2">
        <v>2</v>
      </c>
    </row>
    <row r="1423" spans="1:5" x14ac:dyDescent="0.25">
      <c r="A1423">
        <v>1422</v>
      </c>
      <c r="B1423" s="5">
        <v>1</v>
      </c>
      <c r="C1423" s="2">
        <v>2</v>
      </c>
    </row>
    <row r="1424" spans="1:5" x14ac:dyDescent="0.25">
      <c r="A1424">
        <v>1423</v>
      </c>
      <c r="B1424" s="5">
        <v>1</v>
      </c>
    </row>
    <row r="1425" spans="1:5" x14ac:dyDescent="0.25">
      <c r="A1425">
        <v>1424</v>
      </c>
      <c r="B1425" s="5">
        <v>1</v>
      </c>
    </row>
    <row r="1426" spans="1:5" x14ac:dyDescent="0.25">
      <c r="A1426">
        <v>1425</v>
      </c>
      <c r="B1426" s="5">
        <v>1</v>
      </c>
    </row>
    <row r="1427" spans="1:5" x14ac:dyDescent="0.25">
      <c r="A1427">
        <v>1426</v>
      </c>
      <c r="B1427" s="5">
        <v>1</v>
      </c>
      <c r="E1427" s="4">
        <v>4</v>
      </c>
    </row>
    <row r="1428" spans="1:5" x14ac:dyDescent="0.25">
      <c r="A1428">
        <v>1427</v>
      </c>
      <c r="B1428" s="5">
        <v>1</v>
      </c>
      <c r="E1428" s="4">
        <v>4</v>
      </c>
    </row>
    <row r="1429" spans="1:5" x14ac:dyDescent="0.25">
      <c r="A1429">
        <v>1428</v>
      </c>
      <c r="D1429" s="3">
        <v>3</v>
      </c>
      <c r="E1429" s="4">
        <v>4</v>
      </c>
    </row>
    <row r="1430" spans="1:5" x14ac:dyDescent="0.25">
      <c r="A1430">
        <v>1429</v>
      </c>
      <c r="D1430" s="3">
        <v>3</v>
      </c>
      <c r="E1430" s="4">
        <v>4</v>
      </c>
    </row>
    <row r="1431" spans="1:5" x14ac:dyDescent="0.25">
      <c r="A1431">
        <v>1430</v>
      </c>
      <c r="D1431" s="3">
        <v>3</v>
      </c>
      <c r="E1431" s="4">
        <v>4</v>
      </c>
    </row>
    <row r="1432" spans="1:5" x14ac:dyDescent="0.25">
      <c r="A1432">
        <v>1431</v>
      </c>
      <c r="D1432" s="3">
        <v>3</v>
      </c>
      <c r="E1432" s="4">
        <v>4</v>
      </c>
    </row>
    <row r="1433" spans="1:5" x14ac:dyDescent="0.25">
      <c r="A1433">
        <v>1432</v>
      </c>
      <c r="D1433" s="3">
        <v>3</v>
      </c>
      <c r="E1433" s="4">
        <v>4</v>
      </c>
    </row>
    <row r="1434" spans="1:5" x14ac:dyDescent="0.25">
      <c r="A1434">
        <v>1433</v>
      </c>
      <c r="D1434" s="3">
        <v>3</v>
      </c>
      <c r="E1434" s="4">
        <v>4</v>
      </c>
    </row>
    <row r="1435" spans="1:5" x14ac:dyDescent="0.25">
      <c r="A1435">
        <v>1434</v>
      </c>
      <c r="D1435" s="3">
        <v>3</v>
      </c>
      <c r="E1435" s="4">
        <v>4</v>
      </c>
    </row>
    <row r="1436" spans="1:5" x14ac:dyDescent="0.25">
      <c r="A1436">
        <v>1435</v>
      </c>
      <c r="C1436" s="2">
        <v>2</v>
      </c>
      <c r="D1436" s="3">
        <v>3</v>
      </c>
    </row>
    <row r="1437" spans="1:5" x14ac:dyDescent="0.25">
      <c r="A1437">
        <v>1436</v>
      </c>
      <c r="C1437" s="2">
        <v>2</v>
      </c>
      <c r="D1437" s="3">
        <v>3</v>
      </c>
    </row>
    <row r="1438" spans="1:5" x14ac:dyDescent="0.25">
      <c r="A1438">
        <v>1437</v>
      </c>
      <c r="C1438" s="2">
        <v>2</v>
      </c>
    </row>
    <row r="1439" spans="1:5" x14ac:dyDescent="0.25">
      <c r="A1439">
        <v>1438</v>
      </c>
      <c r="C1439" s="2">
        <v>2</v>
      </c>
    </row>
    <row r="1440" spans="1:5" x14ac:dyDescent="0.25">
      <c r="A1440">
        <v>1439</v>
      </c>
      <c r="C1440" s="2">
        <v>2</v>
      </c>
    </row>
    <row r="1441" spans="1:5" x14ac:dyDescent="0.25">
      <c r="A1441">
        <v>1440</v>
      </c>
      <c r="C1441" s="2">
        <v>2</v>
      </c>
    </row>
    <row r="1442" spans="1:5" x14ac:dyDescent="0.25">
      <c r="A1442">
        <v>1441</v>
      </c>
      <c r="C1442" s="2">
        <v>2</v>
      </c>
    </row>
    <row r="1443" spans="1:5" x14ac:dyDescent="0.25">
      <c r="A1443">
        <v>1442</v>
      </c>
      <c r="B1443" s="5">
        <v>1</v>
      </c>
      <c r="C1443" s="2">
        <v>2</v>
      </c>
    </row>
    <row r="1444" spans="1:5" x14ac:dyDescent="0.25">
      <c r="A1444">
        <v>1443</v>
      </c>
      <c r="B1444" s="5">
        <v>1</v>
      </c>
      <c r="C1444" s="2">
        <v>2</v>
      </c>
    </row>
    <row r="1445" spans="1:5" x14ac:dyDescent="0.25">
      <c r="A1445">
        <v>1444</v>
      </c>
      <c r="B1445" s="5">
        <v>1</v>
      </c>
      <c r="C1445" s="2">
        <v>2</v>
      </c>
    </row>
    <row r="1446" spans="1:5" x14ac:dyDescent="0.25">
      <c r="A1446">
        <v>1445</v>
      </c>
      <c r="B1446" s="5">
        <v>1</v>
      </c>
    </row>
    <row r="1447" spans="1:5" x14ac:dyDescent="0.25">
      <c r="A1447">
        <v>1446</v>
      </c>
      <c r="B1447" s="5">
        <v>1</v>
      </c>
    </row>
    <row r="1448" spans="1:5" x14ac:dyDescent="0.25">
      <c r="A1448">
        <v>1447</v>
      </c>
      <c r="B1448" s="5">
        <v>1</v>
      </c>
    </row>
    <row r="1449" spans="1:5" x14ac:dyDescent="0.25">
      <c r="A1449">
        <v>1448</v>
      </c>
      <c r="B1449" s="5">
        <v>1</v>
      </c>
    </row>
    <row r="1450" spans="1:5" x14ac:dyDescent="0.25">
      <c r="A1450">
        <v>1449</v>
      </c>
      <c r="B1450" s="5">
        <v>1</v>
      </c>
    </row>
    <row r="1451" spans="1:5" x14ac:dyDescent="0.25">
      <c r="A1451">
        <v>1450</v>
      </c>
      <c r="B1451" s="5">
        <v>1</v>
      </c>
      <c r="E1451" s="4">
        <v>4</v>
      </c>
    </row>
    <row r="1452" spans="1:5" x14ac:dyDescent="0.25">
      <c r="A1452">
        <v>1451</v>
      </c>
      <c r="D1452" s="3">
        <v>3</v>
      </c>
      <c r="E1452" s="4">
        <v>4</v>
      </c>
    </row>
    <row r="1453" spans="1:5" x14ac:dyDescent="0.25">
      <c r="A1453">
        <v>1452</v>
      </c>
      <c r="D1453" s="3">
        <v>3</v>
      </c>
      <c r="E1453" s="4">
        <v>4</v>
      </c>
    </row>
    <row r="1454" spans="1:5" x14ac:dyDescent="0.25">
      <c r="A1454">
        <v>1453</v>
      </c>
      <c r="D1454" s="3">
        <v>3</v>
      </c>
      <c r="E1454" s="4">
        <v>4</v>
      </c>
    </row>
    <row r="1455" spans="1:5" x14ac:dyDescent="0.25">
      <c r="A1455">
        <v>1454</v>
      </c>
      <c r="D1455" s="3">
        <v>3</v>
      </c>
      <c r="E1455" s="4">
        <v>4</v>
      </c>
    </row>
    <row r="1456" spans="1:5" x14ac:dyDescent="0.25">
      <c r="A1456">
        <v>1455</v>
      </c>
      <c r="D1456" s="3">
        <v>3</v>
      </c>
      <c r="E1456" s="4">
        <v>4</v>
      </c>
    </row>
    <row r="1457" spans="1:5" x14ac:dyDescent="0.25">
      <c r="A1457">
        <v>1456</v>
      </c>
      <c r="D1457" s="3">
        <v>3</v>
      </c>
      <c r="E1457" s="4">
        <v>4</v>
      </c>
    </row>
    <row r="1458" spans="1:5" x14ac:dyDescent="0.25">
      <c r="A1458">
        <v>1457</v>
      </c>
      <c r="D1458" s="3">
        <v>3</v>
      </c>
      <c r="E1458" s="4">
        <v>4</v>
      </c>
    </row>
    <row r="1459" spans="1:5" x14ac:dyDescent="0.25">
      <c r="A1459">
        <v>1458</v>
      </c>
      <c r="C1459" s="2">
        <v>2</v>
      </c>
      <c r="D1459" s="3">
        <v>3</v>
      </c>
    </row>
    <row r="1460" spans="1:5" x14ac:dyDescent="0.25">
      <c r="A1460">
        <v>1459</v>
      </c>
      <c r="C1460" s="2">
        <v>2</v>
      </c>
      <c r="D1460" s="3">
        <v>3</v>
      </c>
    </row>
    <row r="1461" spans="1:5" x14ac:dyDescent="0.25">
      <c r="A1461">
        <v>1460</v>
      </c>
      <c r="C1461" s="2">
        <v>2</v>
      </c>
    </row>
    <row r="1462" spans="1:5" x14ac:dyDescent="0.25">
      <c r="A1462">
        <v>1461</v>
      </c>
      <c r="C1462" s="2">
        <v>2</v>
      </c>
    </row>
    <row r="1463" spans="1:5" x14ac:dyDescent="0.25">
      <c r="A1463">
        <v>1462</v>
      </c>
      <c r="C1463" s="2">
        <v>2</v>
      </c>
    </row>
    <row r="1464" spans="1:5" x14ac:dyDescent="0.25">
      <c r="A1464">
        <v>1463</v>
      </c>
      <c r="C1464" s="2">
        <v>2</v>
      </c>
    </row>
    <row r="1465" spans="1:5" x14ac:dyDescent="0.25">
      <c r="A1465">
        <v>1464</v>
      </c>
      <c r="C1465" s="2">
        <v>2</v>
      </c>
    </row>
    <row r="1466" spans="1:5" x14ac:dyDescent="0.25">
      <c r="A1466">
        <v>1465</v>
      </c>
      <c r="B1466" s="5">
        <v>1</v>
      </c>
      <c r="C1466" s="2">
        <v>2</v>
      </c>
    </row>
    <row r="1467" spans="1:5" x14ac:dyDescent="0.25">
      <c r="A1467">
        <v>1466</v>
      </c>
      <c r="B1467" s="5">
        <v>1</v>
      </c>
      <c r="C1467" s="2">
        <v>2</v>
      </c>
    </row>
    <row r="1468" spans="1:5" x14ac:dyDescent="0.25">
      <c r="A1468">
        <v>1467</v>
      </c>
      <c r="B1468" s="5">
        <v>1</v>
      </c>
    </row>
    <row r="1469" spans="1:5" x14ac:dyDescent="0.25">
      <c r="A1469">
        <v>1468</v>
      </c>
      <c r="B1469" s="5">
        <v>1</v>
      </c>
    </row>
    <row r="1470" spans="1:5" x14ac:dyDescent="0.25">
      <c r="A1470">
        <v>1469</v>
      </c>
      <c r="B1470" s="5">
        <v>1</v>
      </c>
    </row>
    <row r="1471" spans="1:5" x14ac:dyDescent="0.25">
      <c r="A1471">
        <v>1470</v>
      </c>
      <c r="B1471" s="5">
        <v>1</v>
      </c>
    </row>
    <row r="1472" spans="1:5" x14ac:dyDescent="0.25">
      <c r="A1472">
        <v>1471</v>
      </c>
      <c r="B1472" s="5">
        <v>1</v>
      </c>
    </row>
    <row r="1473" spans="1:5" x14ac:dyDescent="0.25">
      <c r="A1473">
        <v>1472</v>
      </c>
      <c r="B1473" s="5">
        <v>1</v>
      </c>
    </row>
    <row r="1474" spans="1:5" x14ac:dyDescent="0.25">
      <c r="A1474">
        <v>1473</v>
      </c>
      <c r="D1474" s="3">
        <v>3</v>
      </c>
      <c r="E1474" s="4">
        <v>4</v>
      </c>
    </row>
    <row r="1475" spans="1:5" x14ac:dyDescent="0.25">
      <c r="A1475">
        <v>1474</v>
      </c>
      <c r="D1475" s="3">
        <v>3</v>
      </c>
      <c r="E1475" s="4">
        <v>4</v>
      </c>
    </row>
    <row r="1476" spans="1:5" x14ac:dyDescent="0.25">
      <c r="A1476">
        <v>1475</v>
      </c>
      <c r="D1476" s="3">
        <v>3</v>
      </c>
      <c r="E1476" s="4">
        <v>4</v>
      </c>
    </row>
    <row r="1477" spans="1:5" x14ac:dyDescent="0.25">
      <c r="A1477">
        <v>1476</v>
      </c>
      <c r="D1477" s="3">
        <v>3</v>
      </c>
      <c r="E1477" s="4">
        <v>4</v>
      </c>
    </row>
    <row r="1478" spans="1:5" x14ac:dyDescent="0.25">
      <c r="A1478">
        <v>1477</v>
      </c>
      <c r="D1478" s="3">
        <v>3</v>
      </c>
      <c r="E1478" s="4">
        <v>4</v>
      </c>
    </row>
    <row r="1479" spans="1:5" x14ac:dyDescent="0.25">
      <c r="A1479">
        <v>1478</v>
      </c>
      <c r="D1479" s="3">
        <v>3</v>
      </c>
      <c r="E1479" s="4">
        <v>4</v>
      </c>
    </row>
    <row r="1480" spans="1:5" x14ac:dyDescent="0.25">
      <c r="A1480">
        <v>1479</v>
      </c>
      <c r="D1480" s="3">
        <v>3</v>
      </c>
      <c r="E1480" s="4">
        <v>4</v>
      </c>
    </row>
    <row r="1481" spans="1:5" x14ac:dyDescent="0.25">
      <c r="A1481">
        <v>1480</v>
      </c>
      <c r="C1481" s="2">
        <v>2</v>
      </c>
      <c r="D1481" s="3">
        <v>3</v>
      </c>
      <c r="E1481" s="4">
        <v>4</v>
      </c>
    </row>
    <row r="1482" spans="1:5" x14ac:dyDescent="0.25">
      <c r="A1482">
        <v>1481</v>
      </c>
      <c r="C1482" s="2">
        <v>2</v>
      </c>
      <c r="D1482" s="3">
        <v>3</v>
      </c>
      <c r="E1482" s="4">
        <v>4</v>
      </c>
    </row>
    <row r="1483" spans="1:5" x14ac:dyDescent="0.25">
      <c r="A1483">
        <v>1482</v>
      </c>
      <c r="C1483" s="2">
        <v>2</v>
      </c>
      <c r="D1483" s="3">
        <v>3</v>
      </c>
    </row>
    <row r="1484" spans="1:5" x14ac:dyDescent="0.25">
      <c r="A1484">
        <v>1483</v>
      </c>
      <c r="C1484" s="2">
        <v>2</v>
      </c>
    </row>
    <row r="1485" spans="1:5" x14ac:dyDescent="0.25">
      <c r="A1485">
        <v>1484</v>
      </c>
      <c r="C1485" s="2">
        <v>2</v>
      </c>
    </row>
    <row r="1486" spans="1:5" x14ac:dyDescent="0.25">
      <c r="A1486">
        <v>1485</v>
      </c>
      <c r="C1486" s="2">
        <v>2</v>
      </c>
    </row>
    <row r="1487" spans="1:5" x14ac:dyDescent="0.25">
      <c r="A1487">
        <v>1486</v>
      </c>
      <c r="C1487" s="2">
        <v>2</v>
      </c>
    </row>
    <row r="1488" spans="1:5" x14ac:dyDescent="0.25">
      <c r="A1488">
        <v>1487</v>
      </c>
      <c r="C1488" s="2">
        <v>2</v>
      </c>
    </row>
    <row r="1489" spans="1:5" x14ac:dyDescent="0.25">
      <c r="A1489">
        <v>1488</v>
      </c>
      <c r="B1489" s="5">
        <v>1</v>
      </c>
      <c r="C1489" s="2">
        <v>2</v>
      </c>
    </row>
    <row r="1490" spans="1:5" x14ac:dyDescent="0.25">
      <c r="A1490">
        <v>1489</v>
      </c>
      <c r="B1490" s="5">
        <v>1</v>
      </c>
      <c r="C1490" s="2">
        <v>2</v>
      </c>
    </row>
    <row r="1491" spans="1:5" x14ac:dyDescent="0.25">
      <c r="A1491">
        <v>1490</v>
      </c>
      <c r="B1491" s="5">
        <v>1</v>
      </c>
      <c r="C1491" s="2">
        <v>2</v>
      </c>
    </row>
    <row r="1492" spans="1:5" x14ac:dyDescent="0.25">
      <c r="A1492">
        <v>1491</v>
      </c>
      <c r="B1492" s="5">
        <v>1</v>
      </c>
    </row>
    <row r="1493" spans="1:5" x14ac:dyDescent="0.25">
      <c r="A1493">
        <v>1492</v>
      </c>
      <c r="B1493" s="5">
        <v>1</v>
      </c>
    </row>
    <row r="1494" spans="1:5" x14ac:dyDescent="0.25">
      <c r="A1494">
        <v>1493</v>
      </c>
      <c r="B1494" s="5">
        <v>1</v>
      </c>
    </row>
    <row r="1495" spans="1:5" x14ac:dyDescent="0.25">
      <c r="A1495">
        <v>1494</v>
      </c>
      <c r="B1495" s="5">
        <v>1</v>
      </c>
    </row>
    <row r="1496" spans="1:5" x14ac:dyDescent="0.25">
      <c r="A1496">
        <v>1495</v>
      </c>
      <c r="B1496" s="5">
        <v>1</v>
      </c>
    </row>
    <row r="1497" spans="1:5" x14ac:dyDescent="0.25">
      <c r="A1497">
        <v>1496</v>
      </c>
      <c r="B1497" s="5">
        <v>1</v>
      </c>
      <c r="E1497" s="4">
        <v>4</v>
      </c>
    </row>
    <row r="1498" spans="1:5" x14ac:dyDescent="0.25">
      <c r="A1498">
        <v>1497</v>
      </c>
      <c r="D1498" s="3">
        <v>3</v>
      </c>
      <c r="E1498" s="4">
        <v>4</v>
      </c>
    </row>
    <row r="1499" spans="1:5" x14ac:dyDescent="0.25">
      <c r="A1499">
        <v>1498</v>
      </c>
      <c r="D1499" s="3">
        <v>3</v>
      </c>
      <c r="E1499" s="4">
        <v>4</v>
      </c>
    </row>
    <row r="1500" spans="1:5" x14ac:dyDescent="0.25">
      <c r="A1500">
        <v>1499</v>
      </c>
      <c r="D1500" s="3">
        <v>3</v>
      </c>
      <c r="E1500" s="4">
        <v>4</v>
      </c>
    </row>
    <row r="1501" spans="1:5" x14ac:dyDescent="0.25">
      <c r="A1501">
        <v>1500</v>
      </c>
      <c r="D1501" s="3">
        <v>3</v>
      </c>
      <c r="E1501" s="4">
        <v>4</v>
      </c>
    </row>
    <row r="1502" spans="1:5" x14ac:dyDescent="0.25">
      <c r="A1502">
        <v>1501</v>
      </c>
      <c r="D1502" s="3">
        <v>3</v>
      </c>
      <c r="E1502" s="4">
        <v>4</v>
      </c>
    </row>
    <row r="1503" spans="1:5" x14ac:dyDescent="0.25">
      <c r="A1503">
        <v>1502</v>
      </c>
      <c r="C1503" s="2">
        <v>2</v>
      </c>
      <c r="D1503" s="3">
        <v>3</v>
      </c>
      <c r="E1503" s="4">
        <v>4</v>
      </c>
    </row>
    <row r="1504" spans="1:5" x14ac:dyDescent="0.25">
      <c r="A1504">
        <v>1503</v>
      </c>
      <c r="C1504" s="2">
        <v>2</v>
      </c>
      <c r="D1504" s="3">
        <v>3</v>
      </c>
      <c r="E1504" s="4">
        <v>4</v>
      </c>
    </row>
    <row r="1505" spans="1:5" x14ac:dyDescent="0.25">
      <c r="A1505">
        <v>1504</v>
      </c>
      <c r="C1505" s="2">
        <v>2</v>
      </c>
      <c r="D1505" s="3">
        <v>3</v>
      </c>
      <c r="E1505" s="4">
        <v>4</v>
      </c>
    </row>
    <row r="1506" spans="1:5" x14ac:dyDescent="0.25">
      <c r="A1506">
        <v>1505</v>
      </c>
      <c r="C1506" s="2">
        <v>2</v>
      </c>
      <c r="D1506" s="3">
        <v>3</v>
      </c>
      <c r="E1506" s="4">
        <v>4</v>
      </c>
    </row>
    <row r="1507" spans="1:5" x14ac:dyDescent="0.25">
      <c r="A1507">
        <v>1506</v>
      </c>
      <c r="C1507" s="2">
        <v>2</v>
      </c>
      <c r="D1507" s="3">
        <v>3</v>
      </c>
    </row>
    <row r="1508" spans="1:5" x14ac:dyDescent="0.25">
      <c r="A1508">
        <v>1507</v>
      </c>
      <c r="C1508" s="2">
        <v>2</v>
      </c>
      <c r="D1508" s="3">
        <v>3</v>
      </c>
    </row>
    <row r="1509" spans="1:5" x14ac:dyDescent="0.25">
      <c r="A1509">
        <v>1508</v>
      </c>
      <c r="C1509" s="2">
        <v>2</v>
      </c>
      <c r="D1509" s="3">
        <v>3</v>
      </c>
    </row>
    <row r="1510" spans="1:5" x14ac:dyDescent="0.25">
      <c r="A1510">
        <v>1509</v>
      </c>
      <c r="C1510" s="2">
        <v>2</v>
      </c>
      <c r="D1510" s="3">
        <v>3</v>
      </c>
    </row>
    <row r="1511" spans="1:5" x14ac:dyDescent="0.25">
      <c r="A1511">
        <v>1510</v>
      </c>
      <c r="C1511" s="2">
        <v>2</v>
      </c>
      <c r="D1511" s="3">
        <v>3</v>
      </c>
    </row>
    <row r="1512" spans="1:5" x14ac:dyDescent="0.25">
      <c r="A1512">
        <v>1511</v>
      </c>
      <c r="C1512" s="2">
        <v>2</v>
      </c>
    </row>
    <row r="1513" spans="1:5" x14ac:dyDescent="0.25">
      <c r="A1513">
        <v>1512</v>
      </c>
      <c r="C1513" s="2">
        <v>2</v>
      </c>
    </row>
    <row r="1514" spans="1:5" x14ac:dyDescent="0.25">
      <c r="A1514">
        <v>1513</v>
      </c>
      <c r="B1514" s="5">
        <v>1</v>
      </c>
      <c r="C1514" s="2">
        <v>2</v>
      </c>
    </row>
    <row r="1515" spans="1:5" x14ac:dyDescent="0.25">
      <c r="A1515">
        <v>1514</v>
      </c>
      <c r="B1515" s="5">
        <v>1</v>
      </c>
      <c r="C1515" s="2">
        <v>2</v>
      </c>
    </row>
    <row r="1516" spans="1:5" x14ac:dyDescent="0.25">
      <c r="A1516">
        <v>1515</v>
      </c>
      <c r="B1516" s="5">
        <v>1</v>
      </c>
      <c r="C1516" s="2">
        <v>2</v>
      </c>
    </row>
    <row r="1517" spans="1:5" x14ac:dyDescent="0.25">
      <c r="A1517">
        <v>1516</v>
      </c>
      <c r="B1517" s="5">
        <v>1</v>
      </c>
    </row>
    <row r="1518" spans="1:5" x14ac:dyDescent="0.25">
      <c r="A1518">
        <v>1517</v>
      </c>
      <c r="B1518" s="5">
        <v>1</v>
      </c>
    </row>
    <row r="1519" spans="1:5" x14ac:dyDescent="0.25">
      <c r="A1519">
        <v>1518</v>
      </c>
      <c r="B1519" s="5">
        <v>1</v>
      </c>
    </row>
    <row r="1520" spans="1:5" x14ac:dyDescent="0.25">
      <c r="A1520">
        <v>1519</v>
      </c>
      <c r="B1520" s="5">
        <v>1</v>
      </c>
      <c r="E1520" s="4">
        <v>4</v>
      </c>
    </row>
    <row r="1521" spans="1:6" x14ac:dyDescent="0.25">
      <c r="A1521">
        <v>1520</v>
      </c>
      <c r="B1521" s="5">
        <v>1</v>
      </c>
      <c r="E1521" s="4">
        <v>4</v>
      </c>
    </row>
    <row r="1522" spans="1:6" x14ac:dyDescent="0.25">
      <c r="A1522">
        <v>1521</v>
      </c>
      <c r="B1522" s="5">
        <v>1</v>
      </c>
      <c r="E1522" s="4">
        <v>4</v>
      </c>
    </row>
    <row r="1523" spans="1:6" x14ac:dyDescent="0.25">
      <c r="A1523">
        <v>1522</v>
      </c>
      <c r="B1523" s="5">
        <v>1</v>
      </c>
      <c r="E1523" s="4">
        <v>4</v>
      </c>
    </row>
    <row r="1524" spans="1:6" x14ac:dyDescent="0.25">
      <c r="A1524">
        <v>1523</v>
      </c>
      <c r="B1524" s="5">
        <v>1</v>
      </c>
      <c r="E1524" s="4">
        <v>4</v>
      </c>
    </row>
    <row r="1525" spans="1:6" x14ac:dyDescent="0.25">
      <c r="A1525">
        <v>1524</v>
      </c>
      <c r="B1525" s="5">
        <v>1</v>
      </c>
      <c r="E1525" s="4">
        <v>4</v>
      </c>
    </row>
    <row r="1526" spans="1:6" x14ac:dyDescent="0.25">
      <c r="A1526">
        <v>1525</v>
      </c>
      <c r="B1526" s="5">
        <v>1</v>
      </c>
      <c r="D1526" s="3">
        <v>3</v>
      </c>
      <c r="E1526" s="4">
        <v>4</v>
      </c>
    </row>
    <row r="1527" spans="1:6" x14ac:dyDescent="0.25">
      <c r="A1527">
        <v>1526</v>
      </c>
      <c r="D1527" s="3">
        <v>3</v>
      </c>
      <c r="E1527" s="4">
        <v>4</v>
      </c>
    </row>
    <row r="1528" spans="1:6" x14ac:dyDescent="0.25">
      <c r="A1528">
        <v>1527</v>
      </c>
      <c r="D1528" s="3">
        <v>3</v>
      </c>
      <c r="E1528" s="4">
        <v>4</v>
      </c>
      <c r="F1528" t="s">
        <v>22</v>
      </c>
    </row>
    <row r="1529" spans="1:6" x14ac:dyDescent="0.25">
      <c r="A1529">
        <v>1528</v>
      </c>
    </row>
    <row r="1530" spans="1:6" x14ac:dyDescent="0.25">
      <c r="A1530">
        <v>1529</v>
      </c>
      <c r="F1530" t="s">
        <v>22</v>
      </c>
    </row>
    <row r="1531" spans="1:6" x14ac:dyDescent="0.25">
      <c r="A1531">
        <v>1530</v>
      </c>
      <c r="D1531" s="3">
        <v>3</v>
      </c>
    </row>
    <row r="1532" spans="1:6" x14ac:dyDescent="0.25">
      <c r="A1532">
        <v>1531</v>
      </c>
      <c r="C1532" s="2">
        <v>2</v>
      </c>
      <c r="D1532" s="3">
        <v>3</v>
      </c>
    </row>
    <row r="1533" spans="1:6" x14ac:dyDescent="0.25">
      <c r="A1533">
        <v>1532</v>
      </c>
      <c r="C1533" s="2">
        <v>2</v>
      </c>
      <c r="D1533" s="3">
        <v>3</v>
      </c>
    </row>
    <row r="1534" spans="1:6" x14ac:dyDescent="0.25">
      <c r="A1534">
        <v>1533</v>
      </c>
      <c r="C1534" s="2">
        <v>2</v>
      </c>
      <c r="D1534" s="3">
        <v>3</v>
      </c>
    </row>
    <row r="1535" spans="1:6" x14ac:dyDescent="0.25">
      <c r="A1535">
        <v>1534</v>
      </c>
      <c r="C1535" s="2">
        <v>2</v>
      </c>
      <c r="D1535" s="3">
        <v>3</v>
      </c>
    </row>
    <row r="1536" spans="1:6" x14ac:dyDescent="0.25">
      <c r="A1536">
        <v>1535</v>
      </c>
      <c r="C1536" s="2">
        <v>2</v>
      </c>
      <c r="D1536" s="3">
        <v>3</v>
      </c>
    </row>
    <row r="1537" spans="1:5" x14ac:dyDescent="0.25">
      <c r="A1537">
        <v>1536</v>
      </c>
      <c r="C1537" s="2">
        <v>2</v>
      </c>
      <c r="D1537" s="3">
        <v>3</v>
      </c>
    </row>
    <row r="1538" spans="1:5" x14ac:dyDescent="0.25">
      <c r="A1538">
        <v>1537</v>
      </c>
      <c r="C1538" s="2">
        <v>2</v>
      </c>
      <c r="D1538" s="3">
        <v>3</v>
      </c>
    </row>
    <row r="1539" spans="1:5" x14ac:dyDescent="0.25">
      <c r="A1539">
        <v>1538</v>
      </c>
      <c r="C1539" s="2">
        <v>2</v>
      </c>
      <c r="D1539" s="3">
        <v>3</v>
      </c>
    </row>
    <row r="1540" spans="1:5" x14ac:dyDescent="0.25">
      <c r="A1540">
        <v>1539</v>
      </c>
      <c r="C1540" s="2">
        <v>2</v>
      </c>
      <c r="D1540" s="3">
        <v>3</v>
      </c>
    </row>
    <row r="1541" spans="1:5" x14ac:dyDescent="0.25">
      <c r="A1541">
        <v>1540</v>
      </c>
      <c r="C1541" s="2">
        <v>2</v>
      </c>
      <c r="D1541" s="3">
        <v>3</v>
      </c>
    </row>
    <row r="1542" spans="1:5" x14ac:dyDescent="0.25">
      <c r="A1542">
        <v>1541</v>
      </c>
      <c r="C1542" s="2">
        <v>2</v>
      </c>
      <c r="D1542" s="3">
        <v>3</v>
      </c>
    </row>
    <row r="1543" spans="1:5" x14ac:dyDescent="0.25">
      <c r="A1543">
        <v>1542</v>
      </c>
      <c r="C1543" s="2">
        <v>2</v>
      </c>
      <c r="D1543" s="3">
        <v>3</v>
      </c>
    </row>
    <row r="1544" spans="1:5" x14ac:dyDescent="0.25">
      <c r="A1544">
        <v>1543</v>
      </c>
      <c r="C1544" s="2">
        <v>2</v>
      </c>
      <c r="D1544" s="3">
        <v>3</v>
      </c>
    </row>
    <row r="1545" spans="1:5" x14ac:dyDescent="0.25">
      <c r="A1545">
        <v>1544</v>
      </c>
      <c r="C1545" s="2">
        <v>2</v>
      </c>
      <c r="D1545" s="3">
        <v>3</v>
      </c>
    </row>
    <row r="1546" spans="1:5" x14ac:dyDescent="0.25">
      <c r="A1546">
        <v>1545</v>
      </c>
    </row>
    <row r="1547" spans="1:5" x14ac:dyDescent="0.25">
      <c r="A1547">
        <v>1546</v>
      </c>
    </row>
    <row r="1548" spans="1:5" x14ac:dyDescent="0.25">
      <c r="A1548">
        <v>1547</v>
      </c>
      <c r="B1548" s="5">
        <v>1</v>
      </c>
    </row>
    <row r="1549" spans="1:5" x14ac:dyDescent="0.25">
      <c r="A1549">
        <v>1548</v>
      </c>
      <c r="B1549" s="5">
        <v>1</v>
      </c>
      <c r="E1549" s="4">
        <v>4</v>
      </c>
    </row>
    <row r="1550" spans="1:5" x14ac:dyDescent="0.25">
      <c r="A1550">
        <v>1549</v>
      </c>
      <c r="B1550" s="5">
        <v>1</v>
      </c>
      <c r="E1550" s="4">
        <v>4</v>
      </c>
    </row>
    <row r="1551" spans="1:5" x14ac:dyDescent="0.25">
      <c r="A1551">
        <v>1550</v>
      </c>
      <c r="B1551" s="5">
        <v>1</v>
      </c>
      <c r="E1551" s="4">
        <v>4</v>
      </c>
    </row>
    <row r="1552" spans="1:5" x14ac:dyDescent="0.25">
      <c r="A1552">
        <v>1551</v>
      </c>
      <c r="B1552" s="5">
        <v>1</v>
      </c>
      <c r="E1552" s="4">
        <v>4</v>
      </c>
    </row>
    <row r="1553" spans="1:5" x14ac:dyDescent="0.25">
      <c r="A1553">
        <v>1552</v>
      </c>
      <c r="B1553" s="5">
        <v>1</v>
      </c>
      <c r="E1553" s="4">
        <v>4</v>
      </c>
    </row>
    <row r="1554" spans="1:5" x14ac:dyDescent="0.25">
      <c r="A1554">
        <v>1553</v>
      </c>
      <c r="B1554" s="5">
        <v>1</v>
      </c>
      <c r="E1554" s="4">
        <v>4</v>
      </c>
    </row>
    <row r="1555" spans="1:5" x14ac:dyDescent="0.25">
      <c r="A1555">
        <v>1554</v>
      </c>
      <c r="B1555" s="5">
        <v>1</v>
      </c>
      <c r="E1555" s="4">
        <v>4</v>
      </c>
    </row>
    <row r="1556" spans="1:5" x14ac:dyDescent="0.25">
      <c r="A1556">
        <v>1555</v>
      </c>
      <c r="B1556" s="5">
        <v>1</v>
      </c>
      <c r="E1556" s="4">
        <v>4</v>
      </c>
    </row>
    <row r="1557" spans="1:5" x14ac:dyDescent="0.25">
      <c r="A1557">
        <v>1556</v>
      </c>
      <c r="B1557" s="5">
        <v>1</v>
      </c>
      <c r="E1557" s="4">
        <v>4</v>
      </c>
    </row>
    <row r="1558" spans="1:5" x14ac:dyDescent="0.25">
      <c r="A1558">
        <v>1557</v>
      </c>
      <c r="B1558" s="5">
        <v>1</v>
      </c>
      <c r="E1558" s="4">
        <v>4</v>
      </c>
    </row>
    <row r="1559" spans="1:5" x14ac:dyDescent="0.25">
      <c r="A1559">
        <v>1558</v>
      </c>
      <c r="B1559" s="5">
        <v>1</v>
      </c>
      <c r="E1559" s="4">
        <v>4</v>
      </c>
    </row>
    <row r="1560" spans="1:5" x14ac:dyDescent="0.25">
      <c r="A1560">
        <v>1559</v>
      </c>
    </row>
    <row r="1561" spans="1:5" x14ac:dyDescent="0.25">
      <c r="A1561">
        <v>1560</v>
      </c>
      <c r="C1561" s="2">
        <v>2</v>
      </c>
    </row>
    <row r="1562" spans="1:5" x14ac:dyDescent="0.25">
      <c r="A1562">
        <v>1561</v>
      </c>
      <c r="C1562" s="2">
        <v>2</v>
      </c>
      <c r="D1562" s="3">
        <v>3</v>
      </c>
    </row>
    <row r="1563" spans="1:5" x14ac:dyDescent="0.25">
      <c r="A1563">
        <v>1562</v>
      </c>
      <c r="C1563" s="2">
        <v>2</v>
      </c>
      <c r="D1563" s="3">
        <v>3</v>
      </c>
    </row>
    <row r="1564" spans="1:5" x14ac:dyDescent="0.25">
      <c r="A1564">
        <v>1563</v>
      </c>
      <c r="C1564" s="2">
        <v>2</v>
      </c>
      <c r="D1564" s="3">
        <v>3</v>
      </c>
    </row>
    <row r="1565" spans="1:5" x14ac:dyDescent="0.25">
      <c r="A1565">
        <v>1564</v>
      </c>
      <c r="C1565" s="2">
        <v>2</v>
      </c>
      <c r="D1565" s="3">
        <v>3</v>
      </c>
    </row>
    <row r="1566" spans="1:5" x14ac:dyDescent="0.25">
      <c r="A1566">
        <v>1565</v>
      </c>
      <c r="C1566" s="2">
        <v>2</v>
      </c>
      <c r="D1566" s="3">
        <v>3</v>
      </c>
    </row>
    <row r="1567" spans="1:5" x14ac:dyDescent="0.25">
      <c r="A1567">
        <v>1566</v>
      </c>
      <c r="C1567" s="2">
        <v>2</v>
      </c>
      <c r="D1567" s="3">
        <v>3</v>
      </c>
    </row>
    <row r="1568" spans="1:5" x14ac:dyDescent="0.25">
      <c r="A1568">
        <v>1567</v>
      </c>
      <c r="C1568" s="2">
        <v>2</v>
      </c>
      <c r="D1568" s="3">
        <v>3</v>
      </c>
    </row>
    <row r="1569" spans="1:5" x14ac:dyDescent="0.25">
      <c r="A1569">
        <v>1568</v>
      </c>
      <c r="C1569" s="2">
        <v>2</v>
      </c>
      <c r="D1569" s="3">
        <v>3</v>
      </c>
    </row>
    <row r="1570" spans="1:5" x14ac:dyDescent="0.25">
      <c r="A1570">
        <v>1569</v>
      </c>
      <c r="C1570" s="2">
        <v>2</v>
      </c>
      <c r="D1570" s="3">
        <v>3</v>
      </c>
    </row>
    <row r="1571" spans="1:5" x14ac:dyDescent="0.25">
      <c r="A1571">
        <v>1570</v>
      </c>
      <c r="C1571" s="2">
        <v>2</v>
      </c>
      <c r="D1571" s="3">
        <v>3</v>
      </c>
    </row>
    <row r="1572" spans="1:5" x14ac:dyDescent="0.25">
      <c r="A1572">
        <v>1571</v>
      </c>
      <c r="C1572" s="2">
        <v>2</v>
      </c>
      <c r="D1572" s="3">
        <v>3</v>
      </c>
    </row>
    <row r="1573" spans="1:5" x14ac:dyDescent="0.25">
      <c r="A1573">
        <v>1572</v>
      </c>
      <c r="C1573" s="2">
        <v>2</v>
      </c>
    </row>
    <row r="1574" spans="1:5" x14ac:dyDescent="0.25">
      <c r="A1574">
        <v>1573</v>
      </c>
    </row>
    <row r="1575" spans="1:5" x14ac:dyDescent="0.25">
      <c r="A1575">
        <v>1574</v>
      </c>
      <c r="B1575" s="5">
        <v>1</v>
      </c>
    </row>
    <row r="1576" spans="1:5" x14ac:dyDescent="0.25">
      <c r="A1576">
        <v>1575</v>
      </c>
      <c r="B1576" s="5">
        <v>1</v>
      </c>
    </row>
    <row r="1577" spans="1:5" x14ac:dyDescent="0.25">
      <c r="A1577">
        <v>1576</v>
      </c>
      <c r="B1577" s="5">
        <v>1</v>
      </c>
      <c r="E1577" s="4">
        <v>4</v>
      </c>
    </row>
    <row r="1578" spans="1:5" x14ac:dyDescent="0.25">
      <c r="A1578">
        <v>1577</v>
      </c>
      <c r="B1578" s="5">
        <v>1</v>
      </c>
      <c r="E1578" s="4">
        <v>4</v>
      </c>
    </row>
    <row r="1579" spans="1:5" x14ac:dyDescent="0.25">
      <c r="A1579">
        <v>1578</v>
      </c>
      <c r="B1579" s="5">
        <v>1</v>
      </c>
      <c r="E1579" s="4">
        <v>4</v>
      </c>
    </row>
    <row r="1580" spans="1:5" x14ac:dyDescent="0.25">
      <c r="A1580">
        <v>1579</v>
      </c>
      <c r="B1580" s="5">
        <v>1</v>
      </c>
      <c r="E1580" s="4">
        <v>4</v>
      </c>
    </row>
    <row r="1581" spans="1:5" x14ac:dyDescent="0.25">
      <c r="A1581">
        <v>1580</v>
      </c>
      <c r="B1581" s="5">
        <v>1</v>
      </c>
      <c r="E1581" s="4">
        <v>4</v>
      </c>
    </row>
    <row r="1582" spans="1:5" x14ac:dyDescent="0.25">
      <c r="A1582">
        <v>1581</v>
      </c>
      <c r="B1582" s="5">
        <v>1</v>
      </c>
      <c r="E1582" s="4">
        <v>4</v>
      </c>
    </row>
    <row r="1583" spans="1:5" x14ac:dyDescent="0.25">
      <c r="A1583">
        <v>1582</v>
      </c>
      <c r="B1583" s="5">
        <v>1</v>
      </c>
      <c r="E1583" s="4">
        <v>4</v>
      </c>
    </row>
    <row r="1584" spans="1:5" x14ac:dyDescent="0.25">
      <c r="A1584">
        <v>1583</v>
      </c>
      <c r="B1584" s="5">
        <v>1</v>
      </c>
      <c r="E1584" s="4">
        <v>4</v>
      </c>
    </row>
    <row r="1585" spans="1:5" x14ac:dyDescent="0.25">
      <c r="A1585">
        <v>1584</v>
      </c>
      <c r="B1585" s="5">
        <v>1</v>
      </c>
      <c r="E1585" s="4">
        <v>4</v>
      </c>
    </row>
    <row r="1586" spans="1:5" x14ac:dyDescent="0.25">
      <c r="A1586">
        <v>1585</v>
      </c>
      <c r="B1586" s="5">
        <v>1</v>
      </c>
      <c r="E1586" s="4">
        <v>4</v>
      </c>
    </row>
    <row r="1587" spans="1:5" x14ac:dyDescent="0.25">
      <c r="A1587">
        <v>1586</v>
      </c>
      <c r="D1587" s="3">
        <v>3</v>
      </c>
      <c r="E1587" s="4">
        <v>4</v>
      </c>
    </row>
    <row r="1588" spans="1:5" x14ac:dyDescent="0.25">
      <c r="A1588">
        <v>1587</v>
      </c>
      <c r="D1588" s="3">
        <v>3</v>
      </c>
    </row>
    <row r="1589" spans="1:5" x14ac:dyDescent="0.25">
      <c r="A1589">
        <v>1588</v>
      </c>
      <c r="D1589" s="3">
        <v>3</v>
      </c>
    </row>
    <row r="1590" spans="1:5" x14ac:dyDescent="0.25">
      <c r="A1590">
        <v>1589</v>
      </c>
      <c r="D1590" s="3">
        <v>3</v>
      </c>
    </row>
    <row r="1591" spans="1:5" x14ac:dyDescent="0.25">
      <c r="A1591">
        <v>1590</v>
      </c>
      <c r="C1591" s="2">
        <v>2</v>
      </c>
      <c r="D1591" s="3">
        <v>3</v>
      </c>
    </row>
    <row r="1592" spans="1:5" x14ac:dyDescent="0.25">
      <c r="A1592">
        <v>1591</v>
      </c>
      <c r="C1592" s="2">
        <v>2</v>
      </c>
      <c r="D1592" s="3">
        <v>3</v>
      </c>
    </row>
    <row r="1593" spans="1:5" x14ac:dyDescent="0.25">
      <c r="A1593">
        <v>1592</v>
      </c>
      <c r="C1593" s="2">
        <v>2</v>
      </c>
      <c r="D1593" s="3">
        <v>3</v>
      </c>
    </row>
    <row r="1594" spans="1:5" x14ac:dyDescent="0.25">
      <c r="A1594">
        <v>1593</v>
      </c>
      <c r="C1594" s="2">
        <v>2</v>
      </c>
      <c r="D1594" s="3">
        <v>3</v>
      </c>
    </row>
    <row r="1595" spans="1:5" x14ac:dyDescent="0.25">
      <c r="A1595">
        <v>1594</v>
      </c>
      <c r="C1595" s="2">
        <v>2</v>
      </c>
      <c r="D1595" s="3">
        <v>3</v>
      </c>
    </row>
    <row r="1596" spans="1:5" x14ac:dyDescent="0.25">
      <c r="A1596">
        <v>1595</v>
      </c>
      <c r="C1596" s="2">
        <v>2</v>
      </c>
      <c r="D1596" s="3">
        <v>3</v>
      </c>
    </row>
    <row r="1597" spans="1:5" x14ac:dyDescent="0.25">
      <c r="A1597">
        <v>1596</v>
      </c>
      <c r="C1597" s="2">
        <v>2</v>
      </c>
      <c r="D1597" s="3">
        <v>3</v>
      </c>
    </row>
    <row r="1598" spans="1:5" x14ac:dyDescent="0.25">
      <c r="A1598">
        <v>1597</v>
      </c>
      <c r="C1598" s="2">
        <v>2</v>
      </c>
    </row>
    <row r="1599" spans="1:5" x14ac:dyDescent="0.25">
      <c r="A1599">
        <v>1598</v>
      </c>
      <c r="C1599" s="2">
        <v>2</v>
      </c>
    </row>
    <row r="1600" spans="1:5" x14ac:dyDescent="0.25">
      <c r="A1600">
        <v>1599</v>
      </c>
      <c r="C1600" s="2">
        <v>2</v>
      </c>
    </row>
    <row r="1601" spans="1:5" x14ac:dyDescent="0.25">
      <c r="A1601">
        <v>1600</v>
      </c>
      <c r="C1601" s="2">
        <v>2</v>
      </c>
    </row>
    <row r="1602" spans="1:5" x14ac:dyDescent="0.25">
      <c r="A1602">
        <v>1601</v>
      </c>
      <c r="B1602" s="5">
        <v>1</v>
      </c>
    </row>
    <row r="1603" spans="1:5" x14ac:dyDescent="0.25">
      <c r="A1603">
        <v>1602</v>
      </c>
      <c r="B1603" s="5">
        <v>1</v>
      </c>
    </row>
    <row r="1604" spans="1:5" x14ac:dyDescent="0.25">
      <c r="A1604">
        <v>1603</v>
      </c>
      <c r="B1604" s="5">
        <v>1</v>
      </c>
    </row>
    <row r="1605" spans="1:5" x14ac:dyDescent="0.25">
      <c r="A1605">
        <v>1604</v>
      </c>
      <c r="B1605" s="5">
        <v>1</v>
      </c>
      <c r="E1605" s="4">
        <v>4</v>
      </c>
    </row>
    <row r="1606" spans="1:5" x14ac:dyDescent="0.25">
      <c r="A1606">
        <v>1605</v>
      </c>
      <c r="B1606" s="5">
        <v>1</v>
      </c>
      <c r="E1606" s="4">
        <v>4</v>
      </c>
    </row>
    <row r="1607" spans="1:5" x14ac:dyDescent="0.25">
      <c r="A1607">
        <v>1606</v>
      </c>
      <c r="B1607" s="5">
        <v>1</v>
      </c>
      <c r="E1607" s="4">
        <v>4</v>
      </c>
    </row>
    <row r="1608" spans="1:5" x14ac:dyDescent="0.25">
      <c r="A1608">
        <v>1607</v>
      </c>
      <c r="B1608" s="5">
        <v>1</v>
      </c>
      <c r="E1608" s="4">
        <v>4</v>
      </c>
    </row>
    <row r="1609" spans="1:5" x14ac:dyDescent="0.25">
      <c r="A1609">
        <v>1608</v>
      </c>
      <c r="B1609" s="5">
        <v>1</v>
      </c>
      <c r="E1609" s="4">
        <v>4</v>
      </c>
    </row>
    <row r="1610" spans="1:5" x14ac:dyDescent="0.25">
      <c r="A1610">
        <v>1609</v>
      </c>
      <c r="B1610" s="5">
        <v>1</v>
      </c>
      <c r="E1610" s="4">
        <v>4</v>
      </c>
    </row>
    <row r="1611" spans="1:5" x14ac:dyDescent="0.25">
      <c r="A1611">
        <v>1610</v>
      </c>
      <c r="B1611" s="5">
        <v>1</v>
      </c>
      <c r="E1611" s="4">
        <v>4</v>
      </c>
    </row>
    <row r="1612" spans="1:5" x14ac:dyDescent="0.25">
      <c r="A1612">
        <v>1611</v>
      </c>
      <c r="E1612" s="4">
        <v>4</v>
      </c>
    </row>
    <row r="1613" spans="1:5" x14ac:dyDescent="0.25">
      <c r="A1613">
        <v>1612</v>
      </c>
      <c r="D1613" s="3">
        <v>3</v>
      </c>
      <c r="E1613" s="4">
        <v>4</v>
      </c>
    </row>
    <row r="1614" spans="1:5" x14ac:dyDescent="0.25">
      <c r="A1614">
        <v>1613</v>
      </c>
      <c r="D1614" s="3">
        <v>3</v>
      </c>
      <c r="E1614" s="4">
        <v>4</v>
      </c>
    </row>
    <row r="1615" spans="1:5" x14ac:dyDescent="0.25">
      <c r="A1615">
        <v>1614</v>
      </c>
      <c r="D1615" s="3">
        <v>3</v>
      </c>
    </row>
    <row r="1616" spans="1:5" x14ac:dyDescent="0.25">
      <c r="A1616">
        <v>1615</v>
      </c>
      <c r="D1616" s="3">
        <v>3</v>
      </c>
    </row>
    <row r="1617" spans="1:5" x14ac:dyDescent="0.25">
      <c r="A1617">
        <v>1616</v>
      </c>
      <c r="C1617" s="2">
        <v>2</v>
      </c>
      <c r="D1617" s="3">
        <v>3</v>
      </c>
    </row>
    <row r="1618" spans="1:5" x14ac:dyDescent="0.25">
      <c r="A1618">
        <v>1617</v>
      </c>
      <c r="C1618" s="2">
        <v>2</v>
      </c>
      <c r="D1618" s="3">
        <v>3</v>
      </c>
    </row>
    <row r="1619" spans="1:5" x14ac:dyDescent="0.25">
      <c r="A1619">
        <v>1618</v>
      </c>
      <c r="C1619" s="2">
        <v>2</v>
      </c>
      <c r="D1619" s="3">
        <v>3</v>
      </c>
    </row>
    <row r="1620" spans="1:5" x14ac:dyDescent="0.25">
      <c r="A1620">
        <v>1619</v>
      </c>
      <c r="C1620" s="2">
        <v>2</v>
      </c>
      <c r="D1620" s="3">
        <v>3</v>
      </c>
    </row>
    <row r="1621" spans="1:5" x14ac:dyDescent="0.25">
      <c r="A1621">
        <v>1620</v>
      </c>
      <c r="C1621" s="2">
        <v>2</v>
      </c>
      <c r="D1621" s="3">
        <v>3</v>
      </c>
    </row>
    <row r="1622" spans="1:5" x14ac:dyDescent="0.25">
      <c r="A1622">
        <v>1621</v>
      </c>
      <c r="C1622" s="2">
        <v>2</v>
      </c>
    </row>
    <row r="1623" spans="1:5" x14ac:dyDescent="0.25">
      <c r="A1623">
        <v>1622</v>
      </c>
      <c r="C1623" s="2">
        <v>2</v>
      </c>
    </row>
    <row r="1624" spans="1:5" x14ac:dyDescent="0.25">
      <c r="A1624">
        <v>1623</v>
      </c>
      <c r="C1624" s="2">
        <v>2</v>
      </c>
    </row>
    <row r="1625" spans="1:5" x14ac:dyDescent="0.25">
      <c r="A1625">
        <v>1624</v>
      </c>
      <c r="C1625" s="2">
        <v>2</v>
      </c>
    </row>
    <row r="1626" spans="1:5" x14ac:dyDescent="0.25">
      <c r="A1626">
        <v>1625</v>
      </c>
      <c r="B1626" s="5">
        <v>1</v>
      </c>
      <c r="C1626" s="2">
        <v>2</v>
      </c>
    </row>
    <row r="1627" spans="1:5" x14ac:dyDescent="0.25">
      <c r="A1627">
        <v>1626</v>
      </c>
      <c r="B1627" s="5">
        <v>1</v>
      </c>
    </row>
    <row r="1628" spans="1:5" x14ac:dyDescent="0.25">
      <c r="A1628">
        <v>1627</v>
      </c>
      <c r="B1628" s="5">
        <v>1</v>
      </c>
    </row>
    <row r="1629" spans="1:5" x14ac:dyDescent="0.25">
      <c r="A1629">
        <v>1628</v>
      </c>
      <c r="B1629" s="5">
        <v>1</v>
      </c>
    </row>
    <row r="1630" spans="1:5" x14ac:dyDescent="0.25">
      <c r="A1630">
        <v>1629</v>
      </c>
      <c r="B1630" s="5">
        <v>1</v>
      </c>
    </row>
    <row r="1631" spans="1:5" x14ac:dyDescent="0.25">
      <c r="A1631">
        <v>1630</v>
      </c>
      <c r="B1631" s="5">
        <v>1</v>
      </c>
      <c r="E1631" s="4">
        <v>4</v>
      </c>
    </row>
    <row r="1632" spans="1:5" x14ac:dyDescent="0.25">
      <c r="A1632">
        <v>1631</v>
      </c>
      <c r="B1632" s="5">
        <v>1</v>
      </c>
      <c r="E1632" s="4">
        <v>4</v>
      </c>
    </row>
    <row r="1633" spans="1:5" x14ac:dyDescent="0.25">
      <c r="A1633">
        <v>1632</v>
      </c>
      <c r="B1633" s="5">
        <v>1</v>
      </c>
      <c r="E1633" s="4">
        <v>4</v>
      </c>
    </row>
    <row r="1634" spans="1:5" x14ac:dyDescent="0.25">
      <c r="A1634">
        <v>1633</v>
      </c>
      <c r="B1634" s="5">
        <v>1</v>
      </c>
      <c r="E1634" s="4">
        <v>4</v>
      </c>
    </row>
    <row r="1635" spans="1:5" x14ac:dyDescent="0.25">
      <c r="A1635">
        <v>1634</v>
      </c>
      <c r="D1635" s="3">
        <v>3</v>
      </c>
      <c r="E1635" s="4">
        <v>4</v>
      </c>
    </row>
    <row r="1636" spans="1:5" x14ac:dyDescent="0.25">
      <c r="A1636">
        <v>1635</v>
      </c>
      <c r="D1636" s="3">
        <v>3</v>
      </c>
      <c r="E1636" s="4">
        <v>4</v>
      </c>
    </row>
    <row r="1637" spans="1:5" x14ac:dyDescent="0.25">
      <c r="A1637">
        <v>1636</v>
      </c>
      <c r="D1637" s="3">
        <v>3</v>
      </c>
      <c r="E1637" s="4">
        <v>4</v>
      </c>
    </row>
    <row r="1638" spans="1:5" x14ac:dyDescent="0.25">
      <c r="A1638">
        <v>1637</v>
      </c>
      <c r="D1638" s="3">
        <v>3</v>
      </c>
      <c r="E1638" s="4">
        <v>4</v>
      </c>
    </row>
    <row r="1639" spans="1:5" x14ac:dyDescent="0.25">
      <c r="A1639">
        <v>1638</v>
      </c>
      <c r="D1639" s="3">
        <v>3</v>
      </c>
      <c r="E1639" s="4">
        <v>4</v>
      </c>
    </row>
    <row r="1640" spans="1:5" x14ac:dyDescent="0.25">
      <c r="A1640">
        <v>1639</v>
      </c>
      <c r="D1640" s="3">
        <v>3</v>
      </c>
    </row>
    <row r="1641" spans="1:5" x14ac:dyDescent="0.25">
      <c r="A1641">
        <v>1640</v>
      </c>
      <c r="C1641" s="2">
        <v>2</v>
      </c>
      <c r="D1641" s="3">
        <v>3</v>
      </c>
    </row>
    <row r="1642" spans="1:5" x14ac:dyDescent="0.25">
      <c r="A1642">
        <v>1641</v>
      </c>
      <c r="C1642" s="2">
        <v>2</v>
      </c>
      <c r="D1642" s="3">
        <v>3</v>
      </c>
    </row>
    <row r="1643" spans="1:5" x14ac:dyDescent="0.25">
      <c r="A1643">
        <v>1642</v>
      </c>
      <c r="C1643" s="2">
        <v>2</v>
      </c>
      <c r="D1643" s="3">
        <v>3</v>
      </c>
    </row>
    <row r="1644" spans="1:5" x14ac:dyDescent="0.25">
      <c r="A1644">
        <v>1643</v>
      </c>
      <c r="C1644" s="2">
        <v>2</v>
      </c>
      <c r="D1644" s="3">
        <v>3</v>
      </c>
    </row>
    <row r="1645" spans="1:5" x14ac:dyDescent="0.25">
      <c r="A1645">
        <v>1644</v>
      </c>
      <c r="C1645" s="2">
        <v>2</v>
      </c>
    </row>
    <row r="1646" spans="1:5" x14ac:dyDescent="0.25">
      <c r="A1646">
        <v>1645</v>
      </c>
      <c r="C1646" s="2">
        <v>2</v>
      </c>
    </row>
    <row r="1647" spans="1:5" x14ac:dyDescent="0.25">
      <c r="A1647">
        <v>1646</v>
      </c>
      <c r="C1647" s="2">
        <v>2</v>
      </c>
    </row>
    <row r="1648" spans="1:5" x14ac:dyDescent="0.25">
      <c r="A1648">
        <v>1647</v>
      </c>
      <c r="C1648" s="2">
        <v>2</v>
      </c>
    </row>
    <row r="1649" spans="1:5" x14ac:dyDescent="0.25">
      <c r="A1649">
        <v>1648</v>
      </c>
      <c r="C1649" s="2">
        <v>2</v>
      </c>
    </row>
    <row r="1650" spans="1:5" x14ac:dyDescent="0.25">
      <c r="A1650">
        <v>1649</v>
      </c>
      <c r="B1650" s="5">
        <v>1</v>
      </c>
      <c r="C1650" s="2">
        <v>2</v>
      </c>
    </row>
    <row r="1651" spans="1:5" x14ac:dyDescent="0.25">
      <c r="A1651">
        <v>1650</v>
      </c>
      <c r="B1651" s="5">
        <v>1</v>
      </c>
    </row>
    <row r="1652" spans="1:5" x14ac:dyDescent="0.25">
      <c r="A1652">
        <v>1651</v>
      </c>
      <c r="B1652" s="5">
        <v>1</v>
      </c>
    </row>
    <row r="1653" spans="1:5" x14ac:dyDescent="0.25">
      <c r="A1653">
        <v>1652</v>
      </c>
      <c r="B1653" s="5">
        <v>1</v>
      </c>
    </row>
    <row r="1654" spans="1:5" x14ac:dyDescent="0.25">
      <c r="A1654">
        <v>1653</v>
      </c>
      <c r="B1654" s="5">
        <v>1</v>
      </c>
    </row>
    <row r="1655" spans="1:5" x14ac:dyDescent="0.25">
      <c r="A1655">
        <v>1654</v>
      </c>
      <c r="B1655" s="5">
        <v>1</v>
      </c>
    </row>
    <row r="1656" spans="1:5" x14ac:dyDescent="0.25">
      <c r="A1656">
        <v>1655</v>
      </c>
      <c r="B1656" s="5">
        <v>1</v>
      </c>
      <c r="E1656" s="4">
        <v>4</v>
      </c>
    </row>
    <row r="1657" spans="1:5" x14ac:dyDescent="0.25">
      <c r="A1657">
        <v>1656</v>
      </c>
      <c r="B1657" s="5">
        <v>1</v>
      </c>
      <c r="E1657" s="4">
        <v>4</v>
      </c>
    </row>
    <row r="1658" spans="1:5" x14ac:dyDescent="0.25">
      <c r="A1658">
        <v>1657</v>
      </c>
      <c r="D1658" s="3">
        <v>3</v>
      </c>
      <c r="E1658" s="4">
        <v>4</v>
      </c>
    </row>
    <row r="1659" spans="1:5" x14ac:dyDescent="0.25">
      <c r="A1659">
        <v>1658</v>
      </c>
      <c r="D1659" s="3">
        <v>3</v>
      </c>
      <c r="E1659" s="4">
        <v>4</v>
      </c>
    </row>
    <row r="1660" spans="1:5" x14ac:dyDescent="0.25">
      <c r="A1660">
        <v>1659</v>
      </c>
      <c r="D1660" s="3">
        <v>3</v>
      </c>
      <c r="E1660" s="4">
        <v>4</v>
      </c>
    </row>
    <row r="1661" spans="1:5" x14ac:dyDescent="0.25">
      <c r="A1661">
        <v>1660</v>
      </c>
      <c r="D1661" s="3">
        <v>3</v>
      </c>
      <c r="E1661" s="4">
        <v>4</v>
      </c>
    </row>
    <row r="1662" spans="1:5" x14ac:dyDescent="0.25">
      <c r="A1662">
        <v>1661</v>
      </c>
      <c r="D1662" s="3">
        <v>3</v>
      </c>
      <c r="E1662" s="4">
        <v>4</v>
      </c>
    </row>
    <row r="1663" spans="1:5" x14ac:dyDescent="0.25">
      <c r="A1663">
        <v>1662</v>
      </c>
      <c r="D1663" s="3">
        <v>3</v>
      </c>
      <c r="E1663" s="4">
        <v>4</v>
      </c>
    </row>
    <row r="1664" spans="1:5" x14ac:dyDescent="0.25">
      <c r="A1664">
        <v>1663</v>
      </c>
      <c r="D1664" s="3">
        <v>3</v>
      </c>
      <c r="E1664" s="4">
        <v>4</v>
      </c>
    </row>
    <row r="1665" spans="1:5" x14ac:dyDescent="0.25">
      <c r="A1665">
        <v>1664</v>
      </c>
      <c r="C1665" s="2">
        <v>2</v>
      </c>
      <c r="D1665" s="3">
        <v>3</v>
      </c>
      <c r="E1665" s="4">
        <v>4</v>
      </c>
    </row>
    <row r="1666" spans="1:5" x14ac:dyDescent="0.25">
      <c r="A1666">
        <v>1665</v>
      </c>
      <c r="C1666" s="2">
        <v>2</v>
      </c>
      <c r="D1666" s="3">
        <v>3</v>
      </c>
    </row>
    <row r="1667" spans="1:5" x14ac:dyDescent="0.25">
      <c r="A1667">
        <v>1666</v>
      </c>
      <c r="C1667" s="2">
        <v>2</v>
      </c>
      <c r="D1667" s="3">
        <v>3</v>
      </c>
    </row>
    <row r="1668" spans="1:5" x14ac:dyDescent="0.25">
      <c r="A1668">
        <v>1667</v>
      </c>
      <c r="C1668" s="2">
        <v>2</v>
      </c>
    </row>
    <row r="1669" spans="1:5" x14ac:dyDescent="0.25">
      <c r="A1669">
        <v>1668</v>
      </c>
      <c r="C1669" s="2">
        <v>2</v>
      </c>
    </row>
    <row r="1670" spans="1:5" x14ac:dyDescent="0.25">
      <c r="A1670">
        <v>1669</v>
      </c>
      <c r="C1670" s="2">
        <v>2</v>
      </c>
    </row>
    <row r="1671" spans="1:5" x14ac:dyDescent="0.25">
      <c r="A1671">
        <v>1670</v>
      </c>
      <c r="C1671" s="2">
        <v>2</v>
      </c>
    </row>
    <row r="1672" spans="1:5" x14ac:dyDescent="0.25">
      <c r="A1672">
        <v>1671</v>
      </c>
      <c r="C1672" s="2">
        <v>2</v>
      </c>
    </row>
    <row r="1673" spans="1:5" x14ac:dyDescent="0.25">
      <c r="A1673">
        <v>1672</v>
      </c>
      <c r="C1673" s="2">
        <v>2</v>
      </c>
    </row>
    <row r="1674" spans="1:5" x14ac:dyDescent="0.25">
      <c r="A1674">
        <v>1673</v>
      </c>
      <c r="B1674" s="5">
        <v>1</v>
      </c>
      <c r="C1674" s="2">
        <v>2</v>
      </c>
    </row>
    <row r="1675" spans="1:5" x14ac:dyDescent="0.25">
      <c r="A1675">
        <v>1674</v>
      </c>
      <c r="B1675" s="5">
        <v>1</v>
      </c>
      <c r="C1675" s="2">
        <v>2</v>
      </c>
    </row>
    <row r="1676" spans="1:5" x14ac:dyDescent="0.25">
      <c r="A1676">
        <v>1675</v>
      </c>
      <c r="B1676" s="5">
        <v>1</v>
      </c>
    </row>
    <row r="1677" spans="1:5" x14ac:dyDescent="0.25">
      <c r="A1677">
        <v>1676</v>
      </c>
      <c r="B1677" s="5">
        <v>1</v>
      </c>
    </row>
    <row r="1678" spans="1:5" x14ac:dyDescent="0.25">
      <c r="A1678">
        <v>1677</v>
      </c>
      <c r="B1678" s="5">
        <v>1</v>
      </c>
    </row>
    <row r="1679" spans="1:5" x14ac:dyDescent="0.25">
      <c r="A1679">
        <v>1678</v>
      </c>
      <c r="B1679" s="5">
        <v>1</v>
      </c>
    </row>
    <row r="1680" spans="1:5" x14ac:dyDescent="0.25">
      <c r="A1680">
        <v>1679</v>
      </c>
      <c r="E1680" s="4">
        <v>4</v>
      </c>
    </row>
    <row r="1681" spans="1:5" x14ac:dyDescent="0.25">
      <c r="A1681">
        <v>1680</v>
      </c>
      <c r="D1681" s="3">
        <v>3</v>
      </c>
      <c r="E1681" s="4">
        <v>4</v>
      </c>
    </row>
    <row r="1682" spans="1:5" x14ac:dyDescent="0.25">
      <c r="A1682">
        <v>1681</v>
      </c>
      <c r="D1682" s="3">
        <v>3</v>
      </c>
      <c r="E1682" s="4">
        <v>4</v>
      </c>
    </row>
    <row r="1683" spans="1:5" x14ac:dyDescent="0.25">
      <c r="A1683">
        <v>1682</v>
      </c>
      <c r="D1683" s="3">
        <v>3</v>
      </c>
      <c r="E1683" s="4">
        <v>4</v>
      </c>
    </row>
    <row r="1684" spans="1:5" x14ac:dyDescent="0.25">
      <c r="A1684">
        <v>1683</v>
      </c>
      <c r="D1684" s="3">
        <v>3</v>
      </c>
      <c r="E1684" s="4">
        <v>4</v>
      </c>
    </row>
    <row r="1685" spans="1:5" x14ac:dyDescent="0.25">
      <c r="A1685">
        <v>1684</v>
      </c>
      <c r="D1685" s="3">
        <v>3</v>
      </c>
      <c r="E1685" s="4">
        <v>4</v>
      </c>
    </row>
    <row r="1686" spans="1:5" x14ac:dyDescent="0.25">
      <c r="A1686">
        <v>1685</v>
      </c>
      <c r="D1686" s="3">
        <v>3</v>
      </c>
      <c r="E1686" s="4">
        <v>4</v>
      </c>
    </row>
    <row r="1687" spans="1:5" x14ac:dyDescent="0.25">
      <c r="A1687">
        <v>1686</v>
      </c>
      <c r="D1687" s="3">
        <v>3</v>
      </c>
      <c r="E1687" s="4">
        <v>4</v>
      </c>
    </row>
    <row r="1688" spans="1:5" x14ac:dyDescent="0.25">
      <c r="A1688">
        <v>1687</v>
      </c>
      <c r="D1688" s="3">
        <v>3</v>
      </c>
    </row>
    <row r="1689" spans="1:5" x14ac:dyDescent="0.25">
      <c r="A1689">
        <v>1688</v>
      </c>
    </row>
    <row r="1690" spans="1:5" x14ac:dyDescent="0.25">
      <c r="A1690">
        <v>1689</v>
      </c>
    </row>
    <row r="1691" spans="1:5" x14ac:dyDescent="0.25">
      <c r="A1691">
        <v>1690</v>
      </c>
    </row>
    <row r="1692" spans="1:5" x14ac:dyDescent="0.25">
      <c r="A1692">
        <v>1691</v>
      </c>
      <c r="C1692" s="2">
        <v>2</v>
      </c>
    </row>
    <row r="1693" spans="1:5" x14ac:dyDescent="0.25">
      <c r="A1693">
        <v>1692</v>
      </c>
      <c r="C1693" s="2">
        <v>2</v>
      </c>
    </row>
    <row r="1694" spans="1:5" x14ac:dyDescent="0.25">
      <c r="A1694">
        <v>1693</v>
      </c>
      <c r="C1694" s="2">
        <v>2</v>
      </c>
    </row>
    <row r="1695" spans="1:5" x14ac:dyDescent="0.25">
      <c r="A1695">
        <v>1694</v>
      </c>
      <c r="C1695" s="2">
        <v>2</v>
      </c>
    </row>
    <row r="1696" spans="1:5" x14ac:dyDescent="0.25">
      <c r="A1696">
        <v>1695</v>
      </c>
      <c r="C1696" s="2">
        <v>2</v>
      </c>
    </row>
    <row r="1697" spans="1:5" x14ac:dyDescent="0.25">
      <c r="A1697">
        <v>1696</v>
      </c>
      <c r="B1697" s="5">
        <v>1</v>
      </c>
      <c r="C1697" s="2">
        <v>2</v>
      </c>
    </row>
    <row r="1698" spans="1:5" x14ac:dyDescent="0.25">
      <c r="A1698">
        <v>1697</v>
      </c>
      <c r="B1698" s="5">
        <v>1</v>
      </c>
      <c r="C1698" s="2">
        <v>2</v>
      </c>
    </row>
    <row r="1699" spans="1:5" x14ac:dyDescent="0.25">
      <c r="A1699">
        <v>1698</v>
      </c>
      <c r="B1699" s="5">
        <v>1</v>
      </c>
      <c r="C1699" s="2">
        <v>2</v>
      </c>
    </row>
    <row r="1700" spans="1:5" x14ac:dyDescent="0.25">
      <c r="A1700">
        <v>1699</v>
      </c>
      <c r="B1700" s="5">
        <v>1</v>
      </c>
    </row>
    <row r="1701" spans="1:5" x14ac:dyDescent="0.25">
      <c r="A1701">
        <v>1700</v>
      </c>
      <c r="B1701" s="5">
        <v>1</v>
      </c>
    </row>
    <row r="1702" spans="1:5" x14ac:dyDescent="0.25">
      <c r="A1702">
        <v>1701</v>
      </c>
      <c r="B1702" s="5">
        <v>1</v>
      </c>
    </row>
    <row r="1703" spans="1:5" x14ac:dyDescent="0.25">
      <c r="A1703">
        <v>1702</v>
      </c>
      <c r="B1703" s="5">
        <v>1</v>
      </c>
      <c r="E1703" s="4">
        <v>4</v>
      </c>
    </row>
    <row r="1704" spans="1:5" x14ac:dyDescent="0.25">
      <c r="A1704">
        <v>1703</v>
      </c>
      <c r="D1704" s="3">
        <v>3</v>
      </c>
      <c r="E1704" s="4">
        <v>4</v>
      </c>
    </row>
    <row r="1705" spans="1:5" x14ac:dyDescent="0.25">
      <c r="A1705">
        <v>1704</v>
      </c>
      <c r="D1705" s="3">
        <v>3</v>
      </c>
      <c r="E1705" s="4">
        <v>4</v>
      </c>
    </row>
    <row r="1706" spans="1:5" x14ac:dyDescent="0.25">
      <c r="A1706">
        <v>1705</v>
      </c>
      <c r="D1706" s="3">
        <v>3</v>
      </c>
      <c r="E1706" s="4">
        <v>4</v>
      </c>
    </row>
    <row r="1707" spans="1:5" x14ac:dyDescent="0.25">
      <c r="A1707">
        <v>1706</v>
      </c>
      <c r="D1707" s="3">
        <v>3</v>
      </c>
      <c r="E1707" s="4">
        <v>4</v>
      </c>
    </row>
    <row r="1708" spans="1:5" x14ac:dyDescent="0.25">
      <c r="A1708">
        <v>1707</v>
      </c>
      <c r="D1708" s="3">
        <v>3</v>
      </c>
      <c r="E1708" s="4">
        <v>4</v>
      </c>
    </row>
    <row r="1709" spans="1:5" x14ac:dyDescent="0.25">
      <c r="A1709">
        <v>1708</v>
      </c>
      <c r="D1709" s="3">
        <v>3</v>
      </c>
      <c r="E1709" s="4">
        <v>4</v>
      </c>
    </row>
    <row r="1710" spans="1:5" x14ac:dyDescent="0.25">
      <c r="A1710">
        <v>1709</v>
      </c>
      <c r="D1710" s="3">
        <v>3</v>
      </c>
      <c r="E1710" s="4">
        <v>4</v>
      </c>
    </row>
    <row r="1711" spans="1:5" x14ac:dyDescent="0.25">
      <c r="A1711">
        <v>1710</v>
      </c>
      <c r="D1711" s="3">
        <v>3</v>
      </c>
      <c r="E1711" s="4">
        <v>4</v>
      </c>
    </row>
    <row r="1712" spans="1:5" x14ac:dyDescent="0.25">
      <c r="A1712">
        <v>1711</v>
      </c>
    </row>
    <row r="1713" spans="1:5" x14ac:dyDescent="0.25">
      <c r="A1713">
        <v>1712</v>
      </c>
      <c r="C1713" s="2">
        <v>2</v>
      </c>
    </row>
    <row r="1714" spans="1:5" x14ac:dyDescent="0.25">
      <c r="A1714">
        <v>1713</v>
      </c>
      <c r="C1714" s="2">
        <v>2</v>
      </c>
    </row>
    <row r="1715" spans="1:5" x14ac:dyDescent="0.25">
      <c r="A1715">
        <v>1714</v>
      </c>
      <c r="C1715" s="2">
        <v>2</v>
      </c>
    </row>
    <row r="1716" spans="1:5" x14ac:dyDescent="0.25">
      <c r="A1716">
        <v>1715</v>
      </c>
      <c r="C1716" s="2">
        <v>2</v>
      </c>
    </row>
    <row r="1717" spans="1:5" x14ac:dyDescent="0.25">
      <c r="A1717">
        <v>1716</v>
      </c>
      <c r="C1717" s="2">
        <v>2</v>
      </c>
    </row>
    <row r="1718" spans="1:5" x14ac:dyDescent="0.25">
      <c r="A1718">
        <v>1717</v>
      </c>
      <c r="B1718" s="5">
        <v>1</v>
      </c>
      <c r="C1718" s="2">
        <v>2</v>
      </c>
    </row>
    <row r="1719" spans="1:5" x14ac:dyDescent="0.25">
      <c r="A1719">
        <v>1718</v>
      </c>
      <c r="B1719" s="5">
        <v>1</v>
      </c>
      <c r="C1719" s="2">
        <v>2</v>
      </c>
    </row>
    <row r="1720" spans="1:5" x14ac:dyDescent="0.25">
      <c r="A1720">
        <v>1719</v>
      </c>
      <c r="B1720" s="5">
        <v>1</v>
      </c>
      <c r="C1720" s="2">
        <v>2</v>
      </c>
    </row>
    <row r="1721" spans="1:5" x14ac:dyDescent="0.25">
      <c r="A1721">
        <v>1720</v>
      </c>
      <c r="B1721" s="5">
        <v>1</v>
      </c>
      <c r="C1721" s="2">
        <v>2</v>
      </c>
    </row>
    <row r="1722" spans="1:5" x14ac:dyDescent="0.25">
      <c r="A1722">
        <v>1721</v>
      </c>
      <c r="B1722" s="5">
        <v>1</v>
      </c>
    </row>
    <row r="1723" spans="1:5" x14ac:dyDescent="0.25">
      <c r="A1723">
        <v>1722</v>
      </c>
      <c r="B1723" s="5">
        <v>1</v>
      </c>
    </row>
    <row r="1724" spans="1:5" x14ac:dyDescent="0.25">
      <c r="A1724">
        <v>1723</v>
      </c>
      <c r="B1724" s="5">
        <v>1</v>
      </c>
    </row>
    <row r="1725" spans="1:5" x14ac:dyDescent="0.25">
      <c r="A1725">
        <v>1724</v>
      </c>
      <c r="B1725" s="5">
        <v>1</v>
      </c>
      <c r="E1725" s="4">
        <v>4</v>
      </c>
    </row>
    <row r="1726" spans="1:5" x14ac:dyDescent="0.25">
      <c r="A1726">
        <v>1725</v>
      </c>
      <c r="D1726" s="3">
        <v>3</v>
      </c>
      <c r="E1726" s="4">
        <v>4</v>
      </c>
    </row>
    <row r="1727" spans="1:5" x14ac:dyDescent="0.25">
      <c r="A1727">
        <v>1726</v>
      </c>
      <c r="D1727" s="3">
        <v>3</v>
      </c>
      <c r="E1727" s="4">
        <v>4</v>
      </c>
    </row>
    <row r="1728" spans="1:5" x14ac:dyDescent="0.25">
      <c r="A1728">
        <v>1727</v>
      </c>
      <c r="D1728" s="3">
        <v>3</v>
      </c>
      <c r="E1728" s="4">
        <v>4</v>
      </c>
    </row>
    <row r="1729" spans="1:5" x14ac:dyDescent="0.25">
      <c r="A1729">
        <v>1728</v>
      </c>
      <c r="D1729" s="3">
        <v>3</v>
      </c>
      <c r="E1729" s="4">
        <v>4</v>
      </c>
    </row>
    <row r="1730" spans="1:5" x14ac:dyDescent="0.25">
      <c r="A1730">
        <v>1729</v>
      </c>
      <c r="D1730" s="3">
        <v>3</v>
      </c>
      <c r="E1730" s="4">
        <v>4</v>
      </c>
    </row>
    <row r="1731" spans="1:5" x14ac:dyDescent="0.25">
      <c r="A1731">
        <v>1730</v>
      </c>
      <c r="D1731" s="3">
        <v>3</v>
      </c>
      <c r="E1731" s="4">
        <v>4</v>
      </c>
    </row>
    <row r="1732" spans="1:5" x14ac:dyDescent="0.25">
      <c r="A1732">
        <v>1731</v>
      </c>
      <c r="D1732" s="3">
        <v>3</v>
      </c>
      <c r="E1732" s="4">
        <v>4</v>
      </c>
    </row>
    <row r="1733" spans="1:5" x14ac:dyDescent="0.25">
      <c r="A1733">
        <v>1732</v>
      </c>
      <c r="D1733" s="3">
        <v>3</v>
      </c>
      <c r="E1733" s="4">
        <v>4</v>
      </c>
    </row>
    <row r="1734" spans="1:5" x14ac:dyDescent="0.25">
      <c r="A1734">
        <v>1733</v>
      </c>
      <c r="C1734" s="2">
        <v>2</v>
      </c>
      <c r="D1734" s="3">
        <v>3</v>
      </c>
    </row>
    <row r="1735" spans="1:5" x14ac:dyDescent="0.25">
      <c r="A1735">
        <v>1734</v>
      </c>
      <c r="C1735" s="2">
        <v>2</v>
      </c>
      <c r="D1735" s="3">
        <v>3</v>
      </c>
    </row>
    <row r="1736" spans="1:5" x14ac:dyDescent="0.25">
      <c r="A1736">
        <v>1735</v>
      </c>
      <c r="C1736" s="2">
        <v>2</v>
      </c>
    </row>
    <row r="1737" spans="1:5" x14ac:dyDescent="0.25">
      <c r="A1737">
        <v>1736</v>
      </c>
      <c r="C1737" s="2">
        <v>2</v>
      </c>
    </row>
    <row r="1738" spans="1:5" x14ac:dyDescent="0.25">
      <c r="A1738">
        <v>1737</v>
      </c>
      <c r="C1738" s="2">
        <v>2</v>
      </c>
    </row>
    <row r="1739" spans="1:5" x14ac:dyDescent="0.25">
      <c r="A1739">
        <v>1738</v>
      </c>
      <c r="C1739" s="2">
        <v>2</v>
      </c>
    </row>
    <row r="1740" spans="1:5" x14ac:dyDescent="0.25">
      <c r="A1740">
        <v>1739</v>
      </c>
      <c r="C1740" s="2">
        <v>2</v>
      </c>
    </row>
    <row r="1741" spans="1:5" x14ac:dyDescent="0.25">
      <c r="A1741">
        <v>1740</v>
      </c>
      <c r="B1741" s="5">
        <v>1</v>
      </c>
      <c r="C1741" s="2">
        <v>2</v>
      </c>
    </row>
    <row r="1742" spans="1:5" x14ac:dyDescent="0.25">
      <c r="A1742">
        <v>1741</v>
      </c>
      <c r="B1742" s="5">
        <v>1</v>
      </c>
      <c r="C1742" s="2">
        <v>2</v>
      </c>
    </row>
    <row r="1743" spans="1:5" x14ac:dyDescent="0.25">
      <c r="A1743">
        <v>1742</v>
      </c>
      <c r="B1743" s="5">
        <v>1</v>
      </c>
    </row>
    <row r="1744" spans="1:5" x14ac:dyDescent="0.25">
      <c r="A1744">
        <v>1743</v>
      </c>
      <c r="B1744" s="5">
        <v>1</v>
      </c>
    </row>
    <row r="1745" spans="1:5" x14ac:dyDescent="0.25">
      <c r="A1745">
        <v>1744</v>
      </c>
      <c r="B1745" s="5">
        <v>1</v>
      </c>
    </row>
    <row r="1746" spans="1:5" x14ac:dyDescent="0.25">
      <c r="A1746">
        <v>1745</v>
      </c>
      <c r="B1746" s="5">
        <v>1</v>
      </c>
    </row>
    <row r="1747" spans="1:5" x14ac:dyDescent="0.25">
      <c r="A1747">
        <v>1746</v>
      </c>
      <c r="B1747" s="5">
        <v>1</v>
      </c>
    </row>
    <row r="1748" spans="1:5" x14ac:dyDescent="0.25">
      <c r="A1748">
        <v>1747</v>
      </c>
      <c r="B1748" s="5">
        <v>1</v>
      </c>
      <c r="E1748" s="4">
        <v>4</v>
      </c>
    </row>
    <row r="1749" spans="1:5" x14ac:dyDescent="0.25">
      <c r="A1749">
        <v>1748</v>
      </c>
      <c r="D1749" s="3">
        <v>3</v>
      </c>
      <c r="E1749" s="4">
        <v>4</v>
      </c>
    </row>
    <row r="1750" spans="1:5" x14ac:dyDescent="0.25">
      <c r="A1750">
        <v>1749</v>
      </c>
      <c r="D1750" s="3">
        <v>3</v>
      </c>
      <c r="E1750" s="4">
        <v>4</v>
      </c>
    </row>
    <row r="1751" spans="1:5" x14ac:dyDescent="0.25">
      <c r="A1751">
        <v>1750</v>
      </c>
      <c r="D1751" s="3">
        <v>3</v>
      </c>
      <c r="E1751" s="4">
        <v>4</v>
      </c>
    </row>
    <row r="1752" spans="1:5" x14ac:dyDescent="0.25">
      <c r="A1752">
        <v>1751</v>
      </c>
      <c r="D1752" s="3">
        <v>3</v>
      </c>
      <c r="E1752" s="4">
        <v>4</v>
      </c>
    </row>
    <row r="1753" spans="1:5" x14ac:dyDescent="0.25">
      <c r="A1753">
        <v>1752</v>
      </c>
      <c r="D1753" s="3">
        <v>3</v>
      </c>
      <c r="E1753" s="4">
        <v>4</v>
      </c>
    </row>
    <row r="1754" spans="1:5" x14ac:dyDescent="0.25">
      <c r="A1754">
        <v>1753</v>
      </c>
      <c r="D1754" s="3">
        <v>3</v>
      </c>
      <c r="E1754" s="4">
        <v>4</v>
      </c>
    </row>
    <row r="1755" spans="1:5" x14ac:dyDescent="0.25">
      <c r="A1755">
        <v>1754</v>
      </c>
      <c r="D1755" s="3">
        <v>3</v>
      </c>
      <c r="E1755" s="4">
        <v>4</v>
      </c>
    </row>
    <row r="1756" spans="1:5" x14ac:dyDescent="0.25">
      <c r="A1756">
        <v>1755</v>
      </c>
      <c r="C1756" s="2">
        <v>2</v>
      </c>
      <c r="D1756" s="3">
        <v>3</v>
      </c>
      <c r="E1756" s="4">
        <v>4</v>
      </c>
    </row>
    <row r="1757" spans="1:5" x14ac:dyDescent="0.25">
      <c r="A1757">
        <v>1756</v>
      </c>
      <c r="C1757" s="2">
        <v>2</v>
      </c>
      <c r="D1757" s="3">
        <v>3</v>
      </c>
    </row>
    <row r="1758" spans="1:5" x14ac:dyDescent="0.25">
      <c r="A1758">
        <v>1757</v>
      </c>
      <c r="C1758" s="2">
        <v>2</v>
      </c>
      <c r="D1758" s="3">
        <v>3</v>
      </c>
    </row>
    <row r="1759" spans="1:5" x14ac:dyDescent="0.25">
      <c r="A1759">
        <v>1758</v>
      </c>
      <c r="C1759" s="2">
        <v>2</v>
      </c>
    </row>
    <row r="1760" spans="1:5" x14ac:dyDescent="0.25">
      <c r="A1760">
        <v>1759</v>
      </c>
      <c r="C1760" s="2">
        <v>2</v>
      </c>
    </row>
    <row r="1761" spans="1:5" x14ac:dyDescent="0.25">
      <c r="A1761">
        <v>1760</v>
      </c>
      <c r="C1761" s="2">
        <v>2</v>
      </c>
    </row>
    <row r="1762" spans="1:5" x14ac:dyDescent="0.25">
      <c r="A1762">
        <v>1761</v>
      </c>
      <c r="C1762" s="2">
        <v>2</v>
      </c>
    </row>
    <row r="1763" spans="1:5" x14ac:dyDescent="0.25">
      <c r="A1763">
        <v>1762</v>
      </c>
      <c r="B1763" s="5">
        <v>1</v>
      </c>
      <c r="C1763" s="2">
        <v>2</v>
      </c>
    </row>
    <row r="1764" spans="1:5" x14ac:dyDescent="0.25">
      <c r="A1764">
        <v>1763</v>
      </c>
      <c r="B1764" s="5">
        <v>1</v>
      </c>
      <c r="C1764" s="2">
        <v>2</v>
      </c>
    </row>
    <row r="1765" spans="1:5" x14ac:dyDescent="0.25">
      <c r="A1765">
        <v>1764</v>
      </c>
      <c r="B1765" s="5">
        <v>1</v>
      </c>
      <c r="C1765" s="2">
        <v>2</v>
      </c>
    </row>
    <row r="1766" spans="1:5" x14ac:dyDescent="0.25">
      <c r="A1766">
        <v>1765</v>
      </c>
      <c r="B1766" s="5">
        <v>1</v>
      </c>
    </row>
    <row r="1767" spans="1:5" x14ac:dyDescent="0.25">
      <c r="A1767">
        <v>1766</v>
      </c>
      <c r="B1767" s="5">
        <v>1</v>
      </c>
    </row>
    <row r="1768" spans="1:5" x14ac:dyDescent="0.25">
      <c r="A1768">
        <v>1767</v>
      </c>
      <c r="B1768" s="5">
        <v>1</v>
      </c>
    </row>
    <row r="1769" spans="1:5" x14ac:dyDescent="0.25">
      <c r="A1769">
        <v>1768</v>
      </c>
      <c r="B1769" s="5">
        <v>1</v>
      </c>
    </row>
    <row r="1770" spans="1:5" x14ac:dyDescent="0.25">
      <c r="A1770">
        <v>1769</v>
      </c>
      <c r="B1770" s="5">
        <v>1</v>
      </c>
    </row>
    <row r="1771" spans="1:5" x14ac:dyDescent="0.25">
      <c r="A1771">
        <v>1770</v>
      </c>
      <c r="B1771" s="5">
        <v>1</v>
      </c>
      <c r="E1771" s="4">
        <v>4</v>
      </c>
    </row>
    <row r="1772" spans="1:5" x14ac:dyDescent="0.25">
      <c r="A1772">
        <v>1771</v>
      </c>
      <c r="B1772" s="5">
        <v>1</v>
      </c>
      <c r="E1772" s="4">
        <v>4</v>
      </c>
    </row>
    <row r="1773" spans="1:5" x14ac:dyDescent="0.25">
      <c r="A1773">
        <v>1772</v>
      </c>
      <c r="D1773" s="3">
        <v>3</v>
      </c>
      <c r="E1773" s="4">
        <v>4</v>
      </c>
    </row>
    <row r="1774" spans="1:5" x14ac:dyDescent="0.25">
      <c r="A1774">
        <v>1773</v>
      </c>
      <c r="D1774" s="3">
        <v>3</v>
      </c>
      <c r="E1774" s="4">
        <v>4</v>
      </c>
    </row>
    <row r="1775" spans="1:5" x14ac:dyDescent="0.25">
      <c r="A1775">
        <v>1774</v>
      </c>
      <c r="D1775" s="3">
        <v>3</v>
      </c>
      <c r="E1775" s="4">
        <v>4</v>
      </c>
    </row>
    <row r="1776" spans="1:5" x14ac:dyDescent="0.25">
      <c r="A1776">
        <v>1775</v>
      </c>
      <c r="D1776" s="3">
        <v>3</v>
      </c>
      <c r="E1776" s="4">
        <v>4</v>
      </c>
    </row>
    <row r="1777" spans="1:5" x14ac:dyDescent="0.25">
      <c r="A1777">
        <v>1776</v>
      </c>
      <c r="D1777" s="3">
        <v>3</v>
      </c>
      <c r="E1777" s="4">
        <v>4</v>
      </c>
    </row>
    <row r="1778" spans="1:5" x14ac:dyDescent="0.25">
      <c r="A1778">
        <v>1777</v>
      </c>
      <c r="C1778" s="2">
        <v>2</v>
      </c>
      <c r="D1778" s="3">
        <v>3</v>
      </c>
      <c r="E1778" s="4">
        <v>4</v>
      </c>
    </row>
    <row r="1779" spans="1:5" x14ac:dyDescent="0.25">
      <c r="A1779">
        <v>1778</v>
      </c>
      <c r="C1779" s="2">
        <v>2</v>
      </c>
      <c r="D1779" s="3">
        <v>3</v>
      </c>
      <c r="E1779" s="4">
        <v>4</v>
      </c>
    </row>
    <row r="1780" spans="1:5" x14ac:dyDescent="0.25">
      <c r="A1780">
        <v>1779</v>
      </c>
      <c r="C1780" s="2">
        <v>2</v>
      </c>
      <c r="D1780" s="3">
        <v>3</v>
      </c>
      <c r="E1780" s="4">
        <v>4</v>
      </c>
    </row>
    <row r="1781" spans="1:5" x14ac:dyDescent="0.25">
      <c r="A1781">
        <v>1780</v>
      </c>
      <c r="C1781" s="2">
        <v>2</v>
      </c>
      <c r="D1781" s="3">
        <v>3</v>
      </c>
    </row>
    <row r="1782" spans="1:5" x14ac:dyDescent="0.25">
      <c r="A1782">
        <v>1781</v>
      </c>
      <c r="C1782" s="2">
        <v>2</v>
      </c>
      <c r="D1782" s="3">
        <v>3</v>
      </c>
    </row>
    <row r="1783" spans="1:5" x14ac:dyDescent="0.25">
      <c r="A1783">
        <v>1782</v>
      </c>
      <c r="C1783" s="2">
        <v>2</v>
      </c>
      <c r="D1783" s="3">
        <v>3</v>
      </c>
    </row>
    <row r="1784" spans="1:5" x14ac:dyDescent="0.25">
      <c r="A1784">
        <v>1783</v>
      </c>
      <c r="C1784" s="2">
        <v>2</v>
      </c>
    </row>
    <row r="1785" spans="1:5" x14ac:dyDescent="0.25">
      <c r="A1785">
        <v>1784</v>
      </c>
      <c r="C1785" s="2">
        <v>2</v>
      </c>
    </row>
    <row r="1786" spans="1:5" x14ac:dyDescent="0.25">
      <c r="A1786">
        <v>1785</v>
      </c>
      <c r="B1786" s="5">
        <v>1</v>
      </c>
      <c r="C1786" s="2">
        <v>2</v>
      </c>
    </row>
    <row r="1787" spans="1:5" x14ac:dyDescent="0.25">
      <c r="A1787">
        <v>1786</v>
      </c>
      <c r="B1787" s="5">
        <v>1</v>
      </c>
      <c r="C1787" s="2">
        <v>2</v>
      </c>
    </row>
    <row r="1788" spans="1:5" x14ac:dyDescent="0.25">
      <c r="A1788">
        <v>1787</v>
      </c>
      <c r="B1788" s="5">
        <v>1</v>
      </c>
      <c r="C1788" s="2">
        <v>2</v>
      </c>
    </row>
    <row r="1789" spans="1:5" x14ac:dyDescent="0.25">
      <c r="A1789">
        <v>1788</v>
      </c>
      <c r="B1789" s="5">
        <v>1</v>
      </c>
      <c r="C1789" s="2">
        <v>2</v>
      </c>
    </row>
    <row r="1790" spans="1:5" x14ac:dyDescent="0.25">
      <c r="A1790">
        <v>1789</v>
      </c>
      <c r="B1790" s="5">
        <v>1</v>
      </c>
      <c r="C1790" s="2">
        <v>2</v>
      </c>
    </row>
    <row r="1791" spans="1:5" x14ac:dyDescent="0.25">
      <c r="A1791">
        <v>1790</v>
      </c>
      <c r="B1791" s="5">
        <v>1</v>
      </c>
    </row>
    <row r="1792" spans="1:5" x14ac:dyDescent="0.25">
      <c r="A1792">
        <v>1791</v>
      </c>
      <c r="B1792" s="5">
        <v>1</v>
      </c>
    </row>
    <row r="1793" spans="1:6" x14ac:dyDescent="0.25">
      <c r="A1793">
        <v>1792</v>
      </c>
      <c r="B1793" s="5">
        <v>1</v>
      </c>
    </row>
    <row r="1794" spans="1:6" x14ac:dyDescent="0.25">
      <c r="A1794">
        <v>1793</v>
      </c>
      <c r="B1794" s="5">
        <v>1</v>
      </c>
    </row>
    <row r="1795" spans="1:6" x14ac:dyDescent="0.25">
      <c r="A1795">
        <v>1794</v>
      </c>
      <c r="B1795" s="5">
        <v>1</v>
      </c>
    </row>
    <row r="1796" spans="1:6" x14ac:dyDescent="0.25">
      <c r="A1796">
        <v>1795</v>
      </c>
      <c r="B1796" s="5">
        <v>1</v>
      </c>
      <c r="E1796" s="4">
        <v>4</v>
      </c>
    </row>
    <row r="1797" spans="1:6" x14ac:dyDescent="0.25">
      <c r="A1797">
        <v>1796</v>
      </c>
      <c r="B1797" s="5">
        <v>1</v>
      </c>
      <c r="E1797" s="4">
        <v>4</v>
      </c>
    </row>
    <row r="1798" spans="1:6" x14ac:dyDescent="0.25">
      <c r="A1798">
        <v>1797</v>
      </c>
      <c r="B1798" s="5">
        <v>1</v>
      </c>
      <c r="E1798" s="4">
        <v>4</v>
      </c>
    </row>
    <row r="1799" spans="1:6" x14ac:dyDescent="0.25">
      <c r="A1799">
        <v>1798</v>
      </c>
      <c r="D1799" s="3">
        <v>3</v>
      </c>
      <c r="E1799" s="4">
        <v>4</v>
      </c>
    </row>
    <row r="1800" spans="1:6" x14ac:dyDescent="0.25">
      <c r="A1800">
        <v>1799</v>
      </c>
      <c r="D1800" s="3">
        <v>3</v>
      </c>
      <c r="E1800" s="4">
        <v>4</v>
      </c>
      <c r="F1800" t="s">
        <v>22</v>
      </c>
    </row>
    <row r="1801" spans="1:6" x14ac:dyDescent="0.25">
      <c r="A1801">
        <v>1800</v>
      </c>
    </row>
    <row r="1802" spans="1:6" x14ac:dyDescent="0.25">
      <c r="A1802">
        <v>1801</v>
      </c>
      <c r="F1802" t="s">
        <v>22</v>
      </c>
    </row>
    <row r="1803" spans="1:6" x14ac:dyDescent="0.25">
      <c r="A1803">
        <v>1802</v>
      </c>
      <c r="C1803" s="2">
        <v>2</v>
      </c>
    </row>
    <row r="1804" spans="1:6" x14ac:dyDescent="0.25">
      <c r="A1804">
        <v>1803</v>
      </c>
      <c r="C1804" s="2">
        <v>2</v>
      </c>
      <c r="D1804" s="3">
        <v>3</v>
      </c>
    </row>
    <row r="1805" spans="1:6" x14ac:dyDescent="0.25">
      <c r="A1805">
        <v>1804</v>
      </c>
      <c r="C1805" s="2">
        <v>2</v>
      </c>
      <c r="D1805" s="3">
        <v>3</v>
      </c>
    </row>
    <row r="1806" spans="1:6" x14ac:dyDescent="0.25">
      <c r="A1806">
        <v>1805</v>
      </c>
      <c r="C1806" s="2">
        <v>2</v>
      </c>
      <c r="D1806" s="3">
        <v>3</v>
      </c>
    </row>
    <row r="1807" spans="1:6" x14ac:dyDescent="0.25">
      <c r="A1807">
        <v>1806</v>
      </c>
      <c r="C1807" s="2">
        <v>2</v>
      </c>
      <c r="D1807" s="3">
        <v>3</v>
      </c>
    </row>
    <row r="1808" spans="1:6" x14ac:dyDescent="0.25">
      <c r="A1808">
        <v>1807</v>
      </c>
      <c r="C1808" s="2">
        <v>2</v>
      </c>
      <c r="D1808" s="3">
        <v>3</v>
      </c>
    </row>
    <row r="1809" spans="1:5" x14ac:dyDescent="0.25">
      <c r="A1809">
        <v>1808</v>
      </c>
      <c r="C1809" s="2">
        <v>2</v>
      </c>
      <c r="D1809" s="3">
        <v>3</v>
      </c>
    </row>
    <row r="1810" spans="1:5" x14ac:dyDescent="0.25">
      <c r="A1810">
        <v>1809</v>
      </c>
      <c r="C1810" s="2">
        <v>2</v>
      </c>
      <c r="D1810" s="3">
        <v>3</v>
      </c>
    </row>
    <row r="1811" spans="1:5" x14ac:dyDescent="0.25">
      <c r="A1811">
        <v>1810</v>
      </c>
      <c r="C1811" s="2">
        <v>2</v>
      </c>
      <c r="D1811" s="3">
        <v>3</v>
      </c>
    </row>
    <row r="1812" spans="1:5" x14ac:dyDescent="0.25">
      <c r="A1812">
        <v>1811</v>
      </c>
      <c r="C1812" s="2">
        <v>2</v>
      </c>
      <c r="D1812" s="3">
        <v>3</v>
      </c>
    </row>
    <row r="1813" spans="1:5" x14ac:dyDescent="0.25">
      <c r="A1813">
        <v>1812</v>
      </c>
      <c r="C1813" s="2">
        <v>2</v>
      </c>
      <c r="D1813" s="3">
        <v>3</v>
      </c>
    </row>
    <row r="1814" spans="1:5" x14ac:dyDescent="0.25">
      <c r="A1814">
        <v>1813</v>
      </c>
      <c r="C1814" s="2">
        <v>2</v>
      </c>
      <c r="D1814" s="3">
        <v>3</v>
      </c>
    </row>
    <row r="1815" spans="1:5" x14ac:dyDescent="0.25">
      <c r="A1815">
        <v>1814</v>
      </c>
      <c r="C1815" s="2">
        <v>2</v>
      </c>
      <c r="D1815" s="3">
        <v>3</v>
      </c>
    </row>
    <row r="1816" spans="1:5" x14ac:dyDescent="0.25">
      <c r="A1816">
        <v>1815</v>
      </c>
    </row>
    <row r="1817" spans="1:5" x14ac:dyDescent="0.25">
      <c r="A1817">
        <v>1816</v>
      </c>
    </row>
    <row r="1818" spans="1:5" x14ac:dyDescent="0.25">
      <c r="A1818">
        <v>1817</v>
      </c>
      <c r="B1818" s="5">
        <v>1</v>
      </c>
    </row>
    <row r="1819" spans="1:5" x14ac:dyDescent="0.25">
      <c r="A1819">
        <v>1818</v>
      </c>
      <c r="B1819" s="5">
        <v>1</v>
      </c>
      <c r="E1819" s="4">
        <v>4</v>
      </c>
    </row>
    <row r="1820" spans="1:5" x14ac:dyDescent="0.25">
      <c r="A1820">
        <v>1819</v>
      </c>
      <c r="B1820" s="5">
        <v>1</v>
      </c>
      <c r="E1820" s="4">
        <v>4</v>
      </c>
    </row>
    <row r="1821" spans="1:5" x14ac:dyDescent="0.25">
      <c r="A1821">
        <v>1820</v>
      </c>
      <c r="B1821" s="5">
        <v>1</v>
      </c>
      <c r="E1821" s="4">
        <v>4</v>
      </c>
    </row>
    <row r="1822" spans="1:5" x14ac:dyDescent="0.25">
      <c r="A1822">
        <v>1821</v>
      </c>
      <c r="B1822" s="5">
        <v>1</v>
      </c>
      <c r="E1822" s="4">
        <v>4</v>
      </c>
    </row>
    <row r="1823" spans="1:5" x14ac:dyDescent="0.25">
      <c r="A1823">
        <v>1822</v>
      </c>
      <c r="B1823" s="5">
        <v>1</v>
      </c>
      <c r="E1823" s="4">
        <v>4</v>
      </c>
    </row>
    <row r="1824" spans="1:5" x14ac:dyDescent="0.25">
      <c r="A1824">
        <v>1823</v>
      </c>
      <c r="B1824" s="5">
        <v>1</v>
      </c>
      <c r="E1824" s="4">
        <v>4</v>
      </c>
    </row>
    <row r="1825" spans="1:5" x14ac:dyDescent="0.25">
      <c r="A1825">
        <v>1824</v>
      </c>
      <c r="B1825" s="5">
        <v>1</v>
      </c>
      <c r="E1825" s="4">
        <v>4</v>
      </c>
    </row>
    <row r="1826" spans="1:5" x14ac:dyDescent="0.25">
      <c r="A1826">
        <v>1825</v>
      </c>
      <c r="B1826" s="5">
        <v>1</v>
      </c>
      <c r="E1826" s="4">
        <v>4</v>
      </c>
    </row>
    <row r="1827" spans="1:5" x14ac:dyDescent="0.25">
      <c r="A1827">
        <v>1826</v>
      </c>
      <c r="B1827" s="5">
        <v>1</v>
      </c>
      <c r="E1827" s="4">
        <v>4</v>
      </c>
    </row>
    <row r="1828" spans="1:5" x14ac:dyDescent="0.25">
      <c r="A1828">
        <v>1827</v>
      </c>
      <c r="B1828" s="5">
        <v>1</v>
      </c>
      <c r="E1828" s="4">
        <v>4</v>
      </c>
    </row>
    <row r="1829" spans="1:5" x14ac:dyDescent="0.25">
      <c r="A1829">
        <v>1828</v>
      </c>
    </row>
    <row r="1830" spans="1:5" x14ac:dyDescent="0.25">
      <c r="A1830">
        <v>1829</v>
      </c>
    </row>
    <row r="1831" spans="1:5" x14ac:dyDescent="0.25">
      <c r="A1831">
        <v>1830</v>
      </c>
      <c r="D1831" s="3">
        <v>3</v>
      </c>
    </row>
    <row r="1832" spans="1:5" x14ac:dyDescent="0.25">
      <c r="A1832">
        <v>1831</v>
      </c>
      <c r="C1832" s="2">
        <v>2</v>
      </c>
      <c r="D1832" s="3">
        <v>3</v>
      </c>
    </row>
    <row r="1833" spans="1:5" x14ac:dyDescent="0.25">
      <c r="A1833">
        <v>1832</v>
      </c>
      <c r="C1833" s="2">
        <v>2</v>
      </c>
      <c r="D1833" s="3">
        <v>3</v>
      </c>
    </row>
    <row r="1834" spans="1:5" x14ac:dyDescent="0.25">
      <c r="A1834">
        <v>1833</v>
      </c>
      <c r="C1834" s="2">
        <v>2</v>
      </c>
      <c r="D1834" s="3">
        <v>3</v>
      </c>
    </row>
    <row r="1835" spans="1:5" x14ac:dyDescent="0.25">
      <c r="A1835">
        <v>1834</v>
      </c>
      <c r="C1835" s="2">
        <v>2</v>
      </c>
      <c r="D1835" s="3">
        <v>3</v>
      </c>
    </row>
    <row r="1836" spans="1:5" x14ac:dyDescent="0.25">
      <c r="A1836">
        <v>1835</v>
      </c>
      <c r="C1836" s="2">
        <v>2</v>
      </c>
      <c r="D1836" s="3">
        <v>3</v>
      </c>
    </row>
    <row r="1837" spans="1:5" x14ac:dyDescent="0.25">
      <c r="A1837">
        <v>1836</v>
      </c>
      <c r="C1837" s="2">
        <v>2</v>
      </c>
      <c r="D1837" s="3">
        <v>3</v>
      </c>
    </row>
    <row r="1838" spans="1:5" x14ac:dyDescent="0.25">
      <c r="A1838">
        <v>1837</v>
      </c>
      <c r="C1838" s="2">
        <v>2</v>
      </c>
      <c r="D1838" s="3">
        <v>3</v>
      </c>
    </row>
    <row r="1839" spans="1:5" x14ac:dyDescent="0.25">
      <c r="A1839">
        <v>1838</v>
      </c>
      <c r="C1839" s="2">
        <v>2</v>
      </c>
      <c r="D1839" s="3">
        <v>3</v>
      </c>
    </row>
    <row r="1840" spans="1:5" x14ac:dyDescent="0.25">
      <c r="A1840">
        <v>1839</v>
      </c>
      <c r="C1840" s="2">
        <v>2</v>
      </c>
    </row>
    <row r="1841" spans="1:5" x14ac:dyDescent="0.25">
      <c r="A1841">
        <v>1840</v>
      </c>
      <c r="C1841" s="2">
        <v>2</v>
      </c>
    </row>
    <row r="1842" spans="1:5" x14ac:dyDescent="0.25">
      <c r="A1842">
        <v>1841</v>
      </c>
      <c r="B1842" s="5">
        <v>1</v>
      </c>
    </row>
    <row r="1843" spans="1:5" x14ac:dyDescent="0.25">
      <c r="A1843">
        <v>1842</v>
      </c>
      <c r="B1843" s="5">
        <v>1</v>
      </c>
    </row>
    <row r="1844" spans="1:5" x14ac:dyDescent="0.25">
      <c r="A1844">
        <v>1843</v>
      </c>
      <c r="B1844" s="5">
        <v>1</v>
      </c>
    </row>
    <row r="1845" spans="1:5" x14ac:dyDescent="0.25">
      <c r="A1845">
        <v>1844</v>
      </c>
      <c r="B1845" s="5">
        <v>1</v>
      </c>
    </row>
    <row r="1846" spans="1:5" x14ac:dyDescent="0.25">
      <c r="A1846">
        <v>1845</v>
      </c>
      <c r="B1846" s="5">
        <v>1</v>
      </c>
    </row>
    <row r="1847" spans="1:5" x14ac:dyDescent="0.25">
      <c r="A1847">
        <v>1846</v>
      </c>
      <c r="B1847" s="5">
        <v>1</v>
      </c>
      <c r="E1847" s="4">
        <v>4</v>
      </c>
    </row>
    <row r="1848" spans="1:5" x14ac:dyDescent="0.25">
      <c r="A1848">
        <v>1847</v>
      </c>
      <c r="B1848" s="5">
        <v>1</v>
      </c>
      <c r="E1848" s="4">
        <v>4</v>
      </c>
    </row>
    <row r="1849" spans="1:5" x14ac:dyDescent="0.25">
      <c r="A1849">
        <v>1848</v>
      </c>
      <c r="B1849" s="5">
        <v>1</v>
      </c>
      <c r="E1849" s="4">
        <v>4</v>
      </c>
    </row>
    <row r="1850" spans="1:5" x14ac:dyDescent="0.25">
      <c r="A1850">
        <v>1849</v>
      </c>
      <c r="B1850" s="5">
        <v>1</v>
      </c>
      <c r="E1850" s="4">
        <v>4</v>
      </c>
    </row>
    <row r="1851" spans="1:5" x14ac:dyDescent="0.25">
      <c r="A1851">
        <v>1850</v>
      </c>
      <c r="B1851" s="5">
        <v>1</v>
      </c>
      <c r="E1851" s="4">
        <v>4</v>
      </c>
    </row>
    <row r="1852" spans="1:5" x14ac:dyDescent="0.25">
      <c r="A1852">
        <v>1851</v>
      </c>
      <c r="D1852" s="3">
        <v>3</v>
      </c>
      <c r="E1852" s="4">
        <v>4</v>
      </c>
    </row>
    <row r="1853" spans="1:5" x14ac:dyDescent="0.25">
      <c r="A1853">
        <v>1852</v>
      </c>
      <c r="D1853" s="3">
        <v>3</v>
      </c>
      <c r="E1853" s="4">
        <v>4</v>
      </c>
    </row>
    <row r="1854" spans="1:5" x14ac:dyDescent="0.25">
      <c r="A1854">
        <v>1853</v>
      </c>
      <c r="D1854" s="3">
        <v>3</v>
      </c>
      <c r="E1854" s="4">
        <v>4</v>
      </c>
    </row>
    <row r="1855" spans="1:5" x14ac:dyDescent="0.25">
      <c r="A1855">
        <v>1854</v>
      </c>
      <c r="D1855" s="3">
        <v>3</v>
      </c>
    </row>
    <row r="1856" spans="1:5" x14ac:dyDescent="0.25">
      <c r="A1856">
        <v>1855</v>
      </c>
      <c r="D1856" s="3">
        <v>3</v>
      </c>
    </row>
    <row r="1857" spans="1:5" x14ac:dyDescent="0.25">
      <c r="A1857">
        <v>1856</v>
      </c>
      <c r="C1857" s="2">
        <v>2</v>
      </c>
      <c r="D1857" s="3">
        <v>3</v>
      </c>
    </row>
    <row r="1858" spans="1:5" x14ac:dyDescent="0.25">
      <c r="A1858">
        <v>1857</v>
      </c>
      <c r="C1858" s="2">
        <v>2</v>
      </c>
      <c r="D1858" s="3">
        <v>3</v>
      </c>
    </row>
    <row r="1859" spans="1:5" x14ac:dyDescent="0.25">
      <c r="A1859">
        <v>1858</v>
      </c>
      <c r="C1859" s="2">
        <v>2</v>
      </c>
      <c r="D1859" s="3">
        <v>3</v>
      </c>
    </row>
    <row r="1860" spans="1:5" x14ac:dyDescent="0.25">
      <c r="A1860">
        <v>1859</v>
      </c>
      <c r="C1860" s="2">
        <v>2</v>
      </c>
    </row>
    <row r="1861" spans="1:5" x14ac:dyDescent="0.25">
      <c r="A1861">
        <v>1860</v>
      </c>
      <c r="C1861" s="2">
        <v>2</v>
      </c>
    </row>
    <row r="1862" spans="1:5" x14ac:dyDescent="0.25">
      <c r="A1862">
        <v>1861</v>
      </c>
      <c r="C1862" s="2">
        <v>2</v>
      </c>
    </row>
    <row r="1863" spans="1:5" x14ac:dyDescent="0.25">
      <c r="A1863">
        <v>1862</v>
      </c>
      <c r="C1863" s="2">
        <v>2</v>
      </c>
    </row>
    <row r="1864" spans="1:5" x14ac:dyDescent="0.25">
      <c r="A1864">
        <v>1863</v>
      </c>
      <c r="C1864" s="2">
        <v>2</v>
      </c>
    </row>
    <row r="1865" spans="1:5" x14ac:dyDescent="0.25">
      <c r="A1865">
        <v>1864</v>
      </c>
      <c r="C1865" s="2">
        <v>2</v>
      </c>
    </row>
    <row r="1866" spans="1:5" x14ac:dyDescent="0.25">
      <c r="A1866">
        <v>1865</v>
      </c>
      <c r="B1866" s="5">
        <v>1</v>
      </c>
      <c r="C1866" s="2">
        <v>2</v>
      </c>
    </row>
    <row r="1867" spans="1:5" x14ac:dyDescent="0.25">
      <c r="A1867">
        <v>1866</v>
      </c>
      <c r="B1867" s="5">
        <v>1</v>
      </c>
    </row>
    <row r="1868" spans="1:5" x14ac:dyDescent="0.25">
      <c r="A1868">
        <v>1867</v>
      </c>
      <c r="B1868" s="5">
        <v>1</v>
      </c>
    </row>
    <row r="1869" spans="1:5" x14ac:dyDescent="0.25">
      <c r="A1869">
        <v>1868</v>
      </c>
      <c r="B1869" s="5">
        <v>1</v>
      </c>
    </row>
    <row r="1870" spans="1:5" x14ac:dyDescent="0.25">
      <c r="A1870">
        <v>1869</v>
      </c>
      <c r="B1870" s="5">
        <v>1</v>
      </c>
      <c r="E1870" s="4">
        <v>4</v>
      </c>
    </row>
    <row r="1871" spans="1:5" x14ac:dyDescent="0.25">
      <c r="A1871">
        <v>1870</v>
      </c>
      <c r="B1871" s="5">
        <v>1</v>
      </c>
      <c r="E1871" s="4">
        <v>4</v>
      </c>
    </row>
    <row r="1872" spans="1:5" x14ac:dyDescent="0.25">
      <c r="A1872">
        <v>1871</v>
      </c>
      <c r="B1872" s="5">
        <v>1</v>
      </c>
      <c r="E1872" s="4">
        <v>4</v>
      </c>
    </row>
    <row r="1873" spans="1:5" x14ac:dyDescent="0.25">
      <c r="A1873">
        <v>1872</v>
      </c>
      <c r="D1873" s="3">
        <v>3</v>
      </c>
      <c r="E1873" s="4">
        <v>4</v>
      </c>
    </row>
    <row r="1874" spans="1:5" x14ac:dyDescent="0.25">
      <c r="A1874">
        <v>1873</v>
      </c>
      <c r="D1874" s="3">
        <v>3</v>
      </c>
      <c r="E1874" s="4">
        <v>4</v>
      </c>
    </row>
    <row r="1875" spans="1:5" x14ac:dyDescent="0.25">
      <c r="A1875">
        <v>1874</v>
      </c>
      <c r="D1875" s="3">
        <v>3</v>
      </c>
      <c r="E1875" s="4">
        <v>4</v>
      </c>
    </row>
    <row r="1876" spans="1:5" x14ac:dyDescent="0.25">
      <c r="A1876">
        <v>1875</v>
      </c>
      <c r="D1876" s="3">
        <v>3</v>
      </c>
      <c r="E1876" s="4">
        <v>4</v>
      </c>
    </row>
    <row r="1877" spans="1:5" x14ac:dyDescent="0.25">
      <c r="A1877">
        <v>1876</v>
      </c>
      <c r="D1877" s="3">
        <v>3</v>
      </c>
      <c r="E1877" s="4">
        <v>4</v>
      </c>
    </row>
    <row r="1878" spans="1:5" x14ac:dyDescent="0.25">
      <c r="A1878">
        <v>1877</v>
      </c>
      <c r="D1878" s="3">
        <v>3</v>
      </c>
    </row>
    <row r="1879" spans="1:5" x14ac:dyDescent="0.25">
      <c r="A1879">
        <v>1878</v>
      </c>
      <c r="D1879" s="3">
        <v>3</v>
      </c>
    </row>
    <row r="1880" spans="1:5" x14ac:dyDescent="0.25">
      <c r="A1880">
        <v>1879</v>
      </c>
      <c r="C1880" s="2">
        <v>2</v>
      </c>
      <c r="D1880" s="3">
        <v>3</v>
      </c>
    </row>
    <row r="1881" spans="1:5" x14ac:dyDescent="0.25">
      <c r="A1881">
        <v>1880</v>
      </c>
      <c r="C1881" s="2">
        <v>2</v>
      </c>
    </row>
    <row r="1882" spans="1:5" x14ac:dyDescent="0.25">
      <c r="A1882">
        <v>1881</v>
      </c>
      <c r="C1882" s="2">
        <v>2</v>
      </c>
    </row>
    <row r="1883" spans="1:5" x14ac:dyDescent="0.25">
      <c r="A1883">
        <v>1882</v>
      </c>
      <c r="C1883" s="2">
        <v>2</v>
      </c>
    </row>
    <row r="1884" spans="1:5" x14ac:dyDescent="0.25">
      <c r="A1884">
        <v>1883</v>
      </c>
      <c r="C1884" s="2">
        <v>2</v>
      </c>
    </row>
    <row r="1885" spans="1:5" x14ac:dyDescent="0.25">
      <c r="A1885">
        <v>1884</v>
      </c>
      <c r="C1885" s="2">
        <v>2</v>
      </c>
    </row>
    <row r="1886" spans="1:5" x14ac:dyDescent="0.25">
      <c r="A1886">
        <v>1885</v>
      </c>
      <c r="C1886" s="2">
        <v>2</v>
      </c>
    </row>
    <row r="1887" spans="1:5" x14ac:dyDescent="0.25">
      <c r="A1887">
        <v>1886</v>
      </c>
      <c r="B1887" s="5">
        <v>1</v>
      </c>
      <c r="C1887" s="2">
        <v>2</v>
      </c>
    </row>
    <row r="1888" spans="1:5" x14ac:dyDescent="0.25">
      <c r="A1888">
        <v>1887</v>
      </c>
      <c r="B1888" s="5">
        <v>1</v>
      </c>
      <c r="C1888" s="2">
        <v>2</v>
      </c>
    </row>
    <row r="1889" spans="1:5" x14ac:dyDescent="0.25">
      <c r="A1889">
        <v>1888</v>
      </c>
      <c r="B1889" s="5">
        <v>1</v>
      </c>
    </row>
    <row r="1890" spans="1:5" x14ac:dyDescent="0.25">
      <c r="A1890">
        <v>1889</v>
      </c>
      <c r="B1890" s="5">
        <v>1</v>
      </c>
    </row>
    <row r="1891" spans="1:5" x14ac:dyDescent="0.25">
      <c r="A1891">
        <v>1890</v>
      </c>
      <c r="B1891" s="5">
        <v>1</v>
      </c>
    </row>
    <row r="1892" spans="1:5" x14ac:dyDescent="0.25">
      <c r="A1892">
        <v>1891</v>
      </c>
      <c r="B1892" s="5">
        <v>1</v>
      </c>
    </row>
    <row r="1893" spans="1:5" x14ac:dyDescent="0.25">
      <c r="A1893">
        <v>1892</v>
      </c>
      <c r="B1893" s="5">
        <v>1</v>
      </c>
      <c r="E1893" s="4">
        <v>4</v>
      </c>
    </row>
    <row r="1894" spans="1:5" x14ac:dyDescent="0.25">
      <c r="A1894">
        <v>1893</v>
      </c>
      <c r="D1894" s="3">
        <v>3</v>
      </c>
      <c r="E1894" s="4">
        <v>4</v>
      </c>
    </row>
    <row r="1895" spans="1:5" x14ac:dyDescent="0.25">
      <c r="A1895">
        <v>1894</v>
      </c>
      <c r="D1895" s="3">
        <v>3</v>
      </c>
      <c r="E1895" s="4">
        <v>4</v>
      </c>
    </row>
    <row r="1896" spans="1:5" x14ac:dyDescent="0.25">
      <c r="A1896">
        <v>1895</v>
      </c>
      <c r="D1896" s="3">
        <v>3</v>
      </c>
      <c r="E1896" s="4">
        <v>4</v>
      </c>
    </row>
    <row r="1897" spans="1:5" x14ac:dyDescent="0.25">
      <c r="A1897">
        <v>1896</v>
      </c>
      <c r="D1897" s="3">
        <v>3</v>
      </c>
      <c r="E1897" s="4">
        <v>4</v>
      </c>
    </row>
    <row r="1898" spans="1:5" x14ac:dyDescent="0.25">
      <c r="A1898">
        <v>1897</v>
      </c>
      <c r="D1898" s="3">
        <v>3</v>
      </c>
      <c r="E1898" s="4">
        <v>4</v>
      </c>
    </row>
    <row r="1899" spans="1:5" x14ac:dyDescent="0.25">
      <c r="A1899">
        <v>1898</v>
      </c>
      <c r="D1899" s="3">
        <v>3</v>
      </c>
      <c r="E1899" s="4">
        <v>4</v>
      </c>
    </row>
    <row r="1900" spans="1:5" x14ac:dyDescent="0.25">
      <c r="A1900">
        <v>1899</v>
      </c>
      <c r="D1900" s="3">
        <v>3</v>
      </c>
      <c r="E1900" s="4">
        <v>4</v>
      </c>
    </row>
    <row r="1901" spans="1:5" x14ac:dyDescent="0.25">
      <c r="A1901">
        <v>1900</v>
      </c>
      <c r="D1901" s="3">
        <v>3</v>
      </c>
    </row>
    <row r="1902" spans="1:5" x14ac:dyDescent="0.25">
      <c r="A1902">
        <v>1901</v>
      </c>
      <c r="D1902" s="3">
        <v>3</v>
      </c>
    </row>
    <row r="1903" spans="1:5" x14ac:dyDescent="0.25">
      <c r="A1903">
        <v>1902</v>
      </c>
    </row>
    <row r="1904" spans="1:5" x14ac:dyDescent="0.25">
      <c r="A1904">
        <v>1903</v>
      </c>
    </row>
    <row r="1905" spans="1:5" x14ac:dyDescent="0.25">
      <c r="A1905">
        <v>1904</v>
      </c>
    </row>
    <row r="1906" spans="1:5" x14ac:dyDescent="0.25">
      <c r="A1906">
        <v>1905</v>
      </c>
      <c r="C1906" s="2">
        <v>2</v>
      </c>
    </row>
    <row r="1907" spans="1:5" x14ac:dyDescent="0.25">
      <c r="A1907">
        <v>1906</v>
      </c>
      <c r="C1907" s="2">
        <v>2</v>
      </c>
    </row>
    <row r="1908" spans="1:5" x14ac:dyDescent="0.25">
      <c r="A1908">
        <v>1907</v>
      </c>
      <c r="C1908" s="2">
        <v>2</v>
      </c>
    </row>
    <row r="1909" spans="1:5" x14ac:dyDescent="0.25">
      <c r="A1909">
        <v>1908</v>
      </c>
      <c r="C1909" s="2">
        <v>2</v>
      </c>
    </row>
    <row r="1910" spans="1:5" x14ac:dyDescent="0.25">
      <c r="A1910">
        <v>1909</v>
      </c>
      <c r="B1910" s="5">
        <v>1</v>
      </c>
      <c r="C1910" s="2">
        <v>2</v>
      </c>
    </row>
    <row r="1911" spans="1:5" x14ac:dyDescent="0.25">
      <c r="A1911">
        <v>1910</v>
      </c>
      <c r="B1911" s="5">
        <v>1</v>
      </c>
      <c r="C1911" s="2">
        <v>2</v>
      </c>
    </row>
    <row r="1912" spans="1:5" x14ac:dyDescent="0.25">
      <c r="A1912">
        <v>1911</v>
      </c>
      <c r="B1912" s="5">
        <v>1</v>
      </c>
      <c r="C1912" s="2">
        <v>2</v>
      </c>
    </row>
    <row r="1913" spans="1:5" x14ac:dyDescent="0.25">
      <c r="A1913">
        <v>1912</v>
      </c>
      <c r="B1913" s="5">
        <v>1</v>
      </c>
    </row>
    <row r="1914" spans="1:5" x14ac:dyDescent="0.25">
      <c r="A1914">
        <v>1913</v>
      </c>
      <c r="B1914" s="5">
        <v>1</v>
      </c>
    </row>
    <row r="1915" spans="1:5" x14ac:dyDescent="0.25">
      <c r="A1915">
        <v>1914</v>
      </c>
      <c r="B1915" s="5">
        <v>1</v>
      </c>
    </row>
    <row r="1916" spans="1:5" x14ac:dyDescent="0.25">
      <c r="A1916">
        <v>1915</v>
      </c>
      <c r="B1916" s="5">
        <v>1</v>
      </c>
      <c r="D1916" s="3">
        <v>3</v>
      </c>
      <c r="E1916" s="4">
        <v>4</v>
      </c>
    </row>
    <row r="1917" spans="1:5" x14ac:dyDescent="0.25">
      <c r="A1917">
        <v>1916</v>
      </c>
      <c r="D1917" s="3">
        <v>3</v>
      </c>
      <c r="E1917" s="4">
        <v>4</v>
      </c>
    </row>
    <row r="1918" spans="1:5" x14ac:dyDescent="0.25">
      <c r="A1918">
        <v>1917</v>
      </c>
      <c r="D1918" s="3">
        <v>3</v>
      </c>
      <c r="E1918" s="4">
        <v>4</v>
      </c>
    </row>
    <row r="1919" spans="1:5" x14ac:dyDescent="0.25">
      <c r="A1919">
        <v>1918</v>
      </c>
      <c r="D1919" s="3">
        <v>3</v>
      </c>
      <c r="E1919" s="4">
        <v>4</v>
      </c>
    </row>
    <row r="1920" spans="1:5" x14ac:dyDescent="0.25">
      <c r="A1920">
        <v>1919</v>
      </c>
      <c r="D1920" s="3">
        <v>3</v>
      </c>
      <c r="E1920" s="4">
        <v>4</v>
      </c>
    </row>
    <row r="1921" spans="1:5" x14ac:dyDescent="0.25">
      <c r="A1921">
        <v>1920</v>
      </c>
      <c r="D1921" s="3">
        <v>3</v>
      </c>
      <c r="E1921" s="4">
        <v>4</v>
      </c>
    </row>
    <row r="1922" spans="1:5" x14ac:dyDescent="0.25">
      <c r="A1922">
        <v>1921</v>
      </c>
      <c r="D1922" s="3">
        <v>3</v>
      </c>
      <c r="E1922" s="4">
        <v>4</v>
      </c>
    </row>
    <row r="1923" spans="1:5" x14ac:dyDescent="0.25">
      <c r="A1923">
        <v>1922</v>
      </c>
      <c r="D1923" s="3">
        <v>3</v>
      </c>
    </row>
    <row r="1924" spans="1:5" x14ac:dyDescent="0.25">
      <c r="A1924">
        <v>1923</v>
      </c>
    </row>
    <row r="1925" spans="1:5" x14ac:dyDescent="0.25">
      <c r="A1925">
        <v>1924</v>
      </c>
    </row>
    <row r="1926" spans="1:5" x14ac:dyDescent="0.25">
      <c r="A1926">
        <v>1925</v>
      </c>
    </row>
    <row r="1927" spans="1:5" x14ac:dyDescent="0.25">
      <c r="A1927">
        <v>1926</v>
      </c>
      <c r="C1927" s="2">
        <v>2</v>
      </c>
    </row>
    <row r="1928" spans="1:5" x14ac:dyDescent="0.25">
      <c r="A1928">
        <v>1927</v>
      </c>
      <c r="C1928" s="2">
        <v>2</v>
      </c>
    </row>
    <row r="1929" spans="1:5" x14ac:dyDescent="0.25">
      <c r="A1929">
        <v>1928</v>
      </c>
      <c r="C1929" s="2">
        <v>2</v>
      </c>
    </row>
    <row r="1930" spans="1:5" x14ac:dyDescent="0.25">
      <c r="A1930">
        <v>1929</v>
      </c>
      <c r="C1930" s="2">
        <v>2</v>
      </c>
    </row>
    <row r="1931" spans="1:5" x14ac:dyDescent="0.25">
      <c r="A1931">
        <v>1930</v>
      </c>
      <c r="C1931" s="2">
        <v>2</v>
      </c>
    </row>
    <row r="1932" spans="1:5" x14ac:dyDescent="0.25">
      <c r="A1932">
        <v>1931</v>
      </c>
      <c r="B1932" s="5">
        <v>1</v>
      </c>
      <c r="C1932" s="2">
        <v>2</v>
      </c>
    </row>
    <row r="1933" spans="1:5" x14ac:dyDescent="0.25">
      <c r="A1933">
        <v>1932</v>
      </c>
      <c r="B1933" s="5">
        <v>1</v>
      </c>
      <c r="C1933" s="2">
        <v>2</v>
      </c>
    </row>
    <row r="1934" spans="1:5" x14ac:dyDescent="0.25">
      <c r="A1934">
        <v>1933</v>
      </c>
      <c r="B1934" s="5">
        <v>1</v>
      </c>
      <c r="C1934" s="2">
        <v>2</v>
      </c>
    </row>
    <row r="1935" spans="1:5" x14ac:dyDescent="0.25">
      <c r="A1935">
        <v>1934</v>
      </c>
      <c r="B1935" s="5">
        <v>1</v>
      </c>
      <c r="C1935" s="2">
        <v>2</v>
      </c>
    </row>
    <row r="1936" spans="1:5" x14ac:dyDescent="0.25">
      <c r="A1936">
        <v>1935</v>
      </c>
      <c r="B1936" s="5">
        <v>1</v>
      </c>
    </row>
    <row r="1937" spans="1:5" x14ac:dyDescent="0.25">
      <c r="A1937">
        <v>1936</v>
      </c>
      <c r="B1937" s="5">
        <v>1</v>
      </c>
    </row>
    <row r="1938" spans="1:5" x14ac:dyDescent="0.25">
      <c r="A1938">
        <v>1937</v>
      </c>
      <c r="B1938" s="5">
        <v>1</v>
      </c>
    </row>
    <row r="1939" spans="1:5" x14ac:dyDescent="0.25">
      <c r="A1939">
        <v>1938</v>
      </c>
      <c r="D1939" s="3">
        <v>3</v>
      </c>
      <c r="E1939" s="4">
        <v>4</v>
      </c>
    </row>
    <row r="1940" spans="1:5" x14ac:dyDescent="0.25">
      <c r="A1940">
        <v>1939</v>
      </c>
      <c r="D1940" s="3">
        <v>3</v>
      </c>
      <c r="E1940" s="4">
        <v>4</v>
      </c>
    </row>
    <row r="1941" spans="1:5" x14ac:dyDescent="0.25">
      <c r="A1941">
        <v>1940</v>
      </c>
      <c r="D1941" s="3">
        <v>3</v>
      </c>
      <c r="E1941" s="4">
        <v>4</v>
      </c>
    </row>
    <row r="1942" spans="1:5" x14ac:dyDescent="0.25">
      <c r="A1942">
        <v>1941</v>
      </c>
      <c r="D1942" s="3">
        <v>3</v>
      </c>
      <c r="E1942" s="4">
        <v>4</v>
      </c>
    </row>
    <row r="1943" spans="1:5" x14ac:dyDescent="0.25">
      <c r="A1943">
        <v>1942</v>
      </c>
      <c r="D1943" s="3">
        <v>3</v>
      </c>
      <c r="E1943" s="4">
        <v>4</v>
      </c>
    </row>
    <row r="1944" spans="1:5" x14ac:dyDescent="0.25">
      <c r="A1944">
        <v>1943</v>
      </c>
      <c r="D1944" s="3">
        <v>3</v>
      </c>
      <c r="E1944" s="4">
        <v>4</v>
      </c>
    </row>
    <row r="1945" spans="1:5" x14ac:dyDescent="0.25">
      <c r="A1945">
        <v>1944</v>
      </c>
      <c r="D1945" s="3">
        <v>3</v>
      </c>
      <c r="E1945" s="4">
        <v>4</v>
      </c>
    </row>
    <row r="1946" spans="1:5" x14ac:dyDescent="0.25">
      <c r="A1946">
        <v>1945</v>
      </c>
      <c r="D1946" s="3">
        <v>3</v>
      </c>
    </row>
    <row r="1947" spans="1:5" x14ac:dyDescent="0.25">
      <c r="A1947">
        <v>1946</v>
      </c>
    </row>
    <row r="1948" spans="1:5" x14ac:dyDescent="0.25">
      <c r="A1948">
        <v>1947</v>
      </c>
    </row>
    <row r="1949" spans="1:5" x14ac:dyDescent="0.25">
      <c r="A1949">
        <v>1948</v>
      </c>
      <c r="C1949" s="2">
        <v>2</v>
      </c>
    </row>
    <row r="1950" spans="1:5" x14ac:dyDescent="0.25">
      <c r="A1950">
        <v>1949</v>
      </c>
      <c r="C1950" s="2">
        <v>2</v>
      </c>
    </row>
    <row r="1951" spans="1:5" x14ac:dyDescent="0.25">
      <c r="A1951">
        <v>1950</v>
      </c>
      <c r="C1951" s="2">
        <v>2</v>
      </c>
    </row>
    <row r="1952" spans="1:5" x14ac:dyDescent="0.25">
      <c r="A1952">
        <v>1951</v>
      </c>
      <c r="C1952" s="2">
        <v>2</v>
      </c>
    </row>
    <row r="1953" spans="1:5" x14ac:dyDescent="0.25">
      <c r="A1953">
        <v>1952</v>
      </c>
      <c r="C1953" s="2">
        <v>2</v>
      </c>
    </row>
    <row r="1954" spans="1:5" x14ac:dyDescent="0.25">
      <c r="A1954">
        <v>1953</v>
      </c>
      <c r="B1954" s="5">
        <v>1</v>
      </c>
      <c r="C1954" s="2">
        <v>2</v>
      </c>
    </row>
    <row r="1955" spans="1:5" x14ac:dyDescent="0.25">
      <c r="A1955">
        <v>1954</v>
      </c>
      <c r="B1955" s="5">
        <v>1</v>
      </c>
      <c r="C1955" s="2">
        <v>2</v>
      </c>
    </row>
    <row r="1956" spans="1:5" x14ac:dyDescent="0.25">
      <c r="A1956">
        <v>1955</v>
      </c>
      <c r="B1956" s="5">
        <v>1</v>
      </c>
      <c r="C1956" s="2">
        <v>2</v>
      </c>
    </row>
    <row r="1957" spans="1:5" x14ac:dyDescent="0.25">
      <c r="A1957">
        <v>1956</v>
      </c>
      <c r="B1957" s="5">
        <v>1</v>
      </c>
    </row>
    <row r="1958" spans="1:5" x14ac:dyDescent="0.25">
      <c r="A1958">
        <v>1957</v>
      </c>
      <c r="B1958" s="5">
        <v>1</v>
      </c>
    </row>
    <row r="1959" spans="1:5" x14ac:dyDescent="0.25">
      <c r="A1959">
        <v>1958</v>
      </c>
      <c r="B1959" s="5">
        <v>1</v>
      </c>
    </row>
    <row r="1960" spans="1:5" x14ac:dyDescent="0.25">
      <c r="A1960">
        <v>1959</v>
      </c>
      <c r="B1960" s="5">
        <v>1</v>
      </c>
    </row>
    <row r="1961" spans="1:5" x14ac:dyDescent="0.25">
      <c r="A1961">
        <v>1960</v>
      </c>
      <c r="B1961" s="5">
        <v>1</v>
      </c>
      <c r="D1961" s="3">
        <v>3</v>
      </c>
      <c r="E1961" s="4">
        <v>4</v>
      </c>
    </row>
    <row r="1962" spans="1:5" x14ac:dyDescent="0.25">
      <c r="A1962">
        <v>1961</v>
      </c>
      <c r="D1962" s="3">
        <v>3</v>
      </c>
      <c r="E1962" s="4">
        <v>4</v>
      </c>
    </row>
    <row r="1963" spans="1:5" x14ac:dyDescent="0.25">
      <c r="A1963">
        <v>1962</v>
      </c>
      <c r="D1963" s="3">
        <v>3</v>
      </c>
      <c r="E1963" s="4">
        <v>4</v>
      </c>
    </row>
    <row r="1964" spans="1:5" x14ac:dyDescent="0.25">
      <c r="A1964">
        <v>1963</v>
      </c>
      <c r="D1964" s="3">
        <v>3</v>
      </c>
      <c r="E1964" s="4">
        <v>4</v>
      </c>
    </row>
    <row r="1965" spans="1:5" x14ac:dyDescent="0.25">
      <c r="A1965">
        <v>1964</v>
      </c>
      <c r="D1965" s="3">
        <v>3</v>
      </c>
      <c r="E1965" s="4">
        <v>4</v>
      </c>
    </row>
    <row r="1966" spans="1:5" x14ac:dyDescent="0.25">
      <c r="A1966">
        <v>1965</v>
      </c>
      <c r="D1966" s="3">
        <v>3</v>
      </c>
      <c r="E1966" s="4">
        <v>4</v>
      </c>
    </row>
    <row r="1967" spans="1:5" x14ac:dyDescent="0.25">
      <c r="A1967">
        <v>1966</v>
      </c>
      <c r="D1967" s="3">
        <v>3</v>
      </c>
      <c r="E1967" s="4">
        <v>4</v>
      </c>
    </row>
    <row r="1968" spans="1:5" x14ac:dyDescent="0.25">
      <c r="A1968">
        <v>1967</v>
      </c>
      <c r="D1968" s="3">
        <v>3</v>
      </c>
      <c r="E1968" s="4">
        <v>4</v>
      </c>
    </row>
    <row r="1969" spans="1:5" x14ac:dyDescent="0.25">
      <c r="A1969">
        <v>1968</v>
      </c>
      <c r="C1969" s="2">
        <v>2</v>
      </c>
      <c r="D1969" s="3">
        <v>3</v>
      </c>
    </row>
    <row r="1970" spans="1:5" x14ac:dyDescent="0.25">
      <c r="A1970">
        <v>1969</v>
      </c>
      <c r="C1970" s="2">
        <v>2</v>
      </c>
    </row>
    <row r="1971" spans="1:5" x14ac:dyDescent="0.25">
      <c r="A1971">
        <v>1970</v>
      </c>
      <c r="C1971" s="2">
        <v>2</v>
      </c>
    </row>
    <row r="1972" spans="1:5" x14ac:dyDescent="0.25">
      <c r="A1972">
        <v>1971</v>
      </c>
      <c r="C1972" s="2">
        <v>2</v>
      </c>
    </row>
    <row r="1973" spans="1:5" x14ac:dyDescent="0.25">
      <c r="A1973">
        <v>1972</v>
      </c>
      <c r="C1973" s="2">
        <v>2</v>
      </c>
    </row>
    <row r="1974" spans="1:5" x14ac:dyDescent="0.25">
      <c r="A1974">
        <v>1973</v>
      </c>
      <c r="C1974" s="2">
        <v>2</v>
      </c>
    </row>
    <row r="1975" spans="1:5" x14ac:dyDescent="0.25">
      <c r="A1975">
        <v>1974</v>
      </c>
      <c r="B1975" s="5">
        <v>1</v>
      </c>
      <c r="C1975" s="2">
        <v>2</v>
      </c>
    </row>
    <row r="1976" spans="1:5" x14ac:dyDescent="0.25">
      <c r="A1976">
        <v>1975</v>
      </c>
      <c r="B1976" s="5">
        <v>1</v>
      </c>
      <c r="C1976" s="2">
        <v>2</v>
      </c>
    </row>
    <row r="1977" spans="1:5" x14ac:dyDescent="0.25">
      <c r="A1977">
        <v>1976</v>
      </c>
      <c r="B1977" s="5">
        <v>1</v>
      </c>
    </row>
    <row r="1978" spans="1:5" x14ac:dyDescent="0.25">
      <c r="A1978">
        <v>1977</v>
      </c>
      <c r="B1978" s="5">
        <v>1</v>
      </c>
    </row>
    <row r="1979" spans="1:5" x14ac:dyDescent="0.25">
      <c r="A1979">
        <v>1978</v>
      </c>
      <c r="B1979" s="5">
        <v>1</v>
      </c>
    </row>
    <row r="1980" spans="1:5" x14ac:dyDescent="0.25">
      <c r="A1980">
        <v>1979</v>
      </c>
      <c r="B1980" s="5">
        <v>1</v>
      </c>
    </row>
    <row r="1981" spans="1:5" x14ac:dyDescent="0.25">
      <c r="A1981">
        <v>1980</v>
      </c>
      <c r="B1981" s="5">
        <v>1</v>
      </c>
    </row>
    <row r="1982" spans="1:5" x14ac:dyDescent="0.25">
      <c r="A1982">
        <v>1981</v>
      </c>
      <c r="B1982" s="5">
        <v>1</v>
      </c>
    </row>
    <row r="1983" spans="1:5" x14ac:dyDescent="0.25">
      <c r="A1983">
        <v>1982</v>
      </c>
    </row>
    <row r="1984" spans="1:5" x14ac:dyDescent="0.25">
      <c r="A1984">
        <v>1983</v>
      </c>
      <c r="D1984" s="3">
        <v>3</v>
      </c>
      <c r="E1984" s="4">
        <v>4</v>
      </c>
    </row>
    <row r="1985" spans="1:5" x14ac:dyDescent="0.25">
      <c r="A1985">
        <v>1984</v>
      </c>
      <c r="D1985" s="3">
        <v>3</v>
      </c>
      <c r="E1985" s="4">
        <v>4</v>
      </c>
    </row>
    <row r="1986" spans="1:5" x14ac:dyDescent="0.25">
      <c r="A1986">
        <v>1985</v>
      </c>
      <c r="D1986" s="3">
        <v>3</v>
      </c>
      <c r="E1986" s="4">
        <v>4</v>
      </c>
    </row>
    <row r="1987" spans="1:5" x14ac:dyDescent="0.25">
      <c r="A1987">
        <v>1986</v>
      </c>
      <c r="D1987" s="3">
        <v>3</v>
      </c>
      <c r="E1987" s="4">
        <v>4</v>
      </c>
    </row>
    <row r="1988" spans="1:5" x14ac:dyDescent="0.25">
      <c r="A1988">
        <v>1987</v>
      </c>
      <c r="D1988" s="3">
        <v>3</v>
      </c>
      <c r="E1988" s="4">
        <v>4</v>
      </c>
    </row>
    <row r="1989" spans="1:5" x14ac:dyDescent="0.25">
      <c r="A1989">
        <v>1988</v>
      </c>
      <c r="D1989" s="3">
        <v>3</v>
      </c>
      <c r="E1989" s="4">
        <v>4</v>
      </c>
    </row>
    <row r="1990" spans="1:5" x14ac:dyDescent="0.25">
      <c r="A1990">
        <v>1989</v>
      </c>
      <c r="C1990" s="2">
        <v>2</v>
      </c>
      <c r="D1990" s="3">
        <v>3</v>
      </c>
      <c r="E1990" s="4">
        <v>4</v>
      </c>
    </row>
    <row r="1991" spans="1:5" x14ac:dyDescent="0.25">
      <c r="A1991">
        <v>1990</v>
      </c>
      <c r="C1991" s="2">
        <v>2</v>
      </c>
      <c r="D1991" s="3">
        <v>3</v>
      </c>
      <c r="E1991" s="4">
        <v>4</v>
      </c>
    </row>
    <row r="1992" spans="1:5" x14ac:dyDescent="0.25">
      <c r="A1992">
        <v>1991</v>
      </c>
      <c r="C1992" s="2">
        <v>2</v>
      </c>
      <c r="D1992" s="3">
        <v>3</v>
      </c>
    </row>
    <row r="1993" spans="1:5" x14ac:dyDescent="0.25">
      <c r="A1993">
        <v>1992</v>
      </c>
      <c r="C1993" s="2">
        <v>2</v>
      </c>
    </row>
    <row r="1994" spans="1:5" x14ac:dyDescent="0.25">
      <c r="A1994">
        <v>1993</v>
      </c>
      <c r="C1994" s="2">
        <v>2</v>
      </c>
    </row>
    <row r="1995" spans="1:5" x14ac:dyDescent="0.25">
      <c r="A1995">
        <v>1994</v>
      </c>
      <c r="C1995" s="2">
        <v>2</v>
      </c>
    </row>
    <row r="1996" spans="1:5" x14ac:dyDescent="0.25">
      <c r="A1996">
        <v>1995</v>
      </c>
      <c r="C1996" s="2">
        <v>2</v>
      </c>
    </row>
    <row r="1997" spans="1:5" x14ac:dyDescent="0.25">
      <c r="A1997">
        <v>1996</v>
      </c>
      <c r="B1997" s="5">
        <v>1</v>
      </c>
      <c r="C1997" s="2">
        <v>2</v>
      </c>
    </row>
    <row r="1998" spans="1:5" x14ac:dyDescent="0.25">
      <c r="A1998">
        <v>1997</v>
      </c>
      <c r="B1998" s="5">
        <v>1</v>
      </c>
      <c r="C1998" s="2">
        <v>2</v>
      </c>
    </row>
    <row r="1999" spans="1:5" x14ac:dyDescent="0.25">
      <c r="A1999">
        <v>1998</v>
      </c>
      <c r="B1999" s="5">
        <v>1</v>
      </c>
      <c r="C1999" s="2">
        <v>2</v>
      </c>
    </row>
    <row r="2000" spans="1:5" x14ac:dyDescent="0.25">
      <c r="A2000">
        <v>1999</v>
      </c>
      <c r="B2000" s="5">
        <v>1</v>
      </c>
      <c r="C2000" s="2">
        <v>2</v>
      </c>
    </row>
    <row r="2001" spans="1:5" x14ac:dyDescent="0.25">
      <c r="A2001">
        <v>2000</v>
      </c>
      <c r="B2001" s="5">
        <v>1</v>
      </c>
    </row>
    <row r="2002" spans="1:5" x14ac:dyDescent="0.25">
      <c r="A2002">
        <v>2001</v>
      </c>
      <c r="B2002" s="5">
        <v>1</v>
      </c>
    </row>
    <row r="2003" spans="1:5" x14ac:dyDescent="0.25">
      <c r="A2003">
        <v>2002</v>
      </c>
      <c r="B2003" s="5">
        <v>1</v>
      </c>
    </row>
    <row r="2004" spans="1:5" x14ac:dyDescent="0.25">
      <c r="A2004">
        <v>2003</v>
      </c>
      <c r="B2004" s="5">
        <v>1</v>
      </c>
    </row>
    <row r="2005" spans="1:5" x14ac:dyDescent="0.25">
      <c r="A2005">
        <v>2004</v>
      </c>
      <c r="B2005" s="5">
        <v>1</v>
      </c>
    </row>
    <row r="2006" spans="1:5" x14ac:dyDescent="0.25">
      <c r="A2006">
        <v>2005</v>
      </c>
      <c r="B2006" s="5">
        <v>1</v>
      </c>
      <c r="E2006" s="4">
        <v>4</v>
      </c>
    </row>
    <row r="2007" spans="1:5" x14ac:dyDescent="0.25">
      <c r="A2007">
        <v>2006</v>
      </c>
      <c r="B2007" s="5">
        <v>1</v>
      </c>
      <c r="E2007" s="4">
        <v>4</v>
      </c>
    </row>
    <row r="2008" spans="1:5" x14ac:dyDescent="0.25">
      <c r="A2008">
        <v>2007</v>
      </c>
      <c r="D2008" s="3">
        <v>3</v>
      </c>
      <c r="E2008" s="4">
        <v>4</v>
      </c>
    </row>
    <row r="2009" spans="1:5" x14ac:dyDescent="0.25">
      <c r="A2009">
        <v>2008</v>
      </c>
      <c r="D2009" s="3">
        <v>3</v>
      </c>
      <c r="E2009" s="4">
        <v>4</v>
      </c>
    </row>
    <row r="2010" spans="1:5" x14ac:dyDescent="0.25">
      <c r="A2010">
        <v>2009</v>
      </c>
      <c r="D2010" s="3">
        <v>3</v>
      </c>
      <c r="E2010" s="4">
        <v>4</v>
      </c>
    </row>
    <row r="2011" spans="1:5" x14ac:dyDescent="0.25">
      <c r="A2011">
        <v>2010</v>
      </c>
      <c r="D2011" s="3">
        <v>3</v>
      </c>
      <c r="E2011" s="4">
        <v>4</v>
      </c>
    </row>
    <row r="2012" spans="1:5" x14ac:dyDescent="0.25">
      <c r="A2012">
        <v>2011</v>
      </c>
      <c r="C2012" s="2">
        <v>2</v>
      </c>
      <c r="D2012" s="3">
        <v>3</v>
      </c>
      <c r="E2012" s="4">
        <v>4</v>
      </c>
    </row>
    <row r="2013" spans="1:5" x14ac:dyDescent="0.25">
      <c r="A2013">
        <v>2012</v>
      </c>
      <c r="C2013" s="2">
        <v>2</v>
      </c>
      <c r="D2013" s="3">
        <v>3</v>
      </c>
      <c r="E2013" s="4">
        <v>4</v>
      </c>
    </row>
    <row r="2014" spans="1:5" x14ac:dyDescent="0.25">
      <c r="A2014">
        <v>2013</v>
      </c>
      <c r="C2014" s="2">
        <v>2</v>
      </c>
      <c r="D2014" s="3">
        <v>3</v>
      </c>
      <c r="E2014" s="4">
        <v>4</v>
      </c>
    </row>
    <row r="2015" spans="1:5" x14ac:dyDescent="0.25">
      <c r="A2015">
        <v>2014</v>
      </c>
      <c r="C2015" s="2">
        <v>2</v>
      </c>
      <c r="D2015" s="3">
        <v>3</v>
      </c>
      <c r="E2015" s="4">
        <v>4</v>
      </c>
    </row>
    <row r="2016" spans="1:5" x14ac:dyDescent="0.25">
      <c r="A2016">
        <v>2015</v>
      </c>
      <c r="C2016" s="2">
        <v>2</v>
      </c>
      <c r="D2016" s="3">
        <v>3</v>
      </c>
    </row>
    <row r="2017" spans="1:6" x14ac:dyDescent="0.25">
      <c r="A2017">
        <v>2016</v>
      </c>
      <c r="C2017" s="2">
        <v>2</v>
      </c>
      <c r="D2017" s="3">
        <v>3</v>
      </c>
    </row>
    <row r="2018" spans="1:6" x14ac:dyDescent="0.25">
      <c r="A2018">
        <v>2017</v>
      </c>
      <c r="C2018" s="2">
        <v>2</v>
      </c>
      <c r="D2018" s="3">
        <v>3</v>
      </c>
    </row>
    <row r="2019" spans="1:6" x14ac:dyDescent="0.25">
      <c r="A2019">
        <v>2018</v>
      </c>
      <c r="C2019" s="2">
        <v>2</v>
      </c>
      <c r="D2019" s="3">
        <v>3</v>
      </c>
    </row>
    <row r="2020" spans="1:6" x14ac:dyDescent="0.25">
      <c r="A2020">
        <v>2019</v>
      </c>
      <c r="C2020" s="2">
        <v>2</v>
      </c>
      <c r="D2020" s="3">
        <v>3</v>
      </c>
    </row>
    <row r="2021" spans="1:6" x14ac:dyDescent="0.25">
      <c r="A2021">
        <v>2020</v>
      </c>
      <c r="C2021" s="2">
        <v>2</v>
      </c>
    </row>
    <row r="2022" spans="1:6" x14ac:dyDescent="0.25">
      <c r="A2022">
        <v>2021</v>
      </c>
      <c r="B2022" s="5">
        <v>1</v>
      </c>
      <c r="C2022" s="2">
        <v>2</v>
      </c>
      <c r="F2022" t="s">
        <v>22</v>
      </c>
    </row>
    <row r="2023" spans="1:6" x14ac:dyDescent="0.25">
      <c r="A2023">
        <v>2022</v>
      </c>
    </row>
    <row r="2024" spans="1:6" x14ac:dyDescent="0.25">
      <c r="A2024">
        <v>2023</v>
      </c>
      <c r="F2024" t="s">
        <v>22</v>
      </c>
    </row>
    <row r="2025" spans="1:6" x14ac:dyDescent="0.25">
      <c r="A2025">
        <v>2024</v>
      </c>
      <c r="B2025" s="5">
        <v>1</v>
      </c>
    </row>
    <row r="2026" spans="1:6" x14ac:dyDescent="0.25">
      <c r="A2026">
        <v>2025</v>
      </c>
      <c r="B2026" s="5">
        <v>1</v>
      </c>
    </row>
    <row r="2027" spans="1:6" x14ac:dyDescent="0.25">
      <c r="A2027">
        <v>2026</v>
      </c>
      <c r="B2027" s="5">
        <v>1</v>
      </c>
    </row>
    <row r="2028" spans="1:6" x14ac:dyDescent="0.25">
      <c r="A2028">
        <v>2027</v>
      </c>
      <c r="B2028" s="5">
        <v>1</v>
      </c>
    </row>
    <row r="2029" spans="1:6" x14ac:dyDescent="0.25">
      <c r="A2029">
        <v>2028</v>
      </c>
      <c r="B2029" s="5">
        <v>1</v>
      </c>
    </row>
    <row r="2030" spans="1:6" x14ac:dyDescent="0.25">
      <c r="A2030">
        <v>2029</v>
      </c>
      <c r="B2030" s="5">
        <v>1</v>
      </c>
    </row>
    <row r="2031" spans="1:6" x14ac:dyDescent="0.25">
      <c r="A2031">
        <v>2030</v>
      </c>
      <c r="B2031" s="5">
        <v>1</v>
      </c>
    </row>
    <row r="2032" spans="1:6" x14ac:dyDescent="0.25">
      <c r="A2032">
        <v>2031</v>
      </c>
      <c r="B2032" s="5">
        <v>1</v>
      </c>
    </row>
    <row r="2033" spans="1:4" x14ac:dyDescent="0.25">
      <c r="A2033">
        <v>2032</v>
      </c>
      <c r="B2033" s="5">
        <v>1</v>
      </c>
    </row>
    <row r="2034" spans="1:4" x14ac:dyDescent="0.25">
      <c r="A2034">
        <v>2033</v>
      </c>
      <c r="B2034" s="5">
        <v>1</v>
      </c>
    </row>
    <row r="2035" spans="1:4" x14ac:dyDescent="0.25">
      <c r="A2035">
        <v>2034</v>
      </c>
      <c r="B2035" s="5">
        <v>1</v>
      </c>
    </row>
    <row r="2036" spans="1:4" x14ac:dyDescent="0.25">
      <c r="A2036">
        <v>2035</v>
      </c>
      <c r="B2036" s="5">
        <v>1</v>
      </c>
    </row>
    <row r="2037" spans="1:4" x14ac:dyDescent="0.25">
      <c r="A2037">
        <v>2036</v>
      </c>
      <c r="B2037" s="5">
        <v>1</v>
      </c>
      <c r="C2037" s="2">
        <v>2</v>
      </c>
    </row>
    <row r="2038" spans="1:4" x14ac:dyDescent="0.25">
      <c r="A2038">
        <v>2037</v>
      </c>
      <c r="B2038" s="5">
        <v>1</v>
      </c>
      <c r="C2038" s="2">
        <v>2</v>
      </c>
    </row>
    <row r="2039" spans="1:4" x14ac:dyDescent="0.25">
      <c r="A2039">
        <v>2038</v>
      </c>
      <c r="C2039" s="2">
        <v>2</v>
      </c>
    </row>
    <row r="2040" spans="1:4" x14ac:dyDescent="0.25">
      <c r="A2040">
        <v>2039</v>
      </c>
      <c r="C2040" s="2">
        <v>2</v>
      </c>
      <c r="D2040" s="3">
        <v>3</v>
      </c>
    </row>
    <row r="2041" spans="1:4" x14ac:dyDescent="0.25">
      <c r="A2041">
        <v>2040</v>
      </c>
      <c r="C2041" s="2">
        <v>2</v>
      </c>
      <c r="D2041" s="3">
        <v>3</v>
      </c>
    </row>
    <row r="2042" spans="1:4" x14ac:dyDescent="0.25">
      <c r="A2042">
        <v>2041</v>
      </c>
      <c r="C2042" s="2">
        <v>2</v>
      </c>
      <c r="D2042" s="3">
        <v>3</v>
      </c>
    </row>
    <row r="2043" spans="1:4" x14ac:dyDescent="0.25">
      <c r="A2043">
        <v>2042</v>
      </c>
      <c r="C2043" s="2">
        <v>2</v>
      </c>
      <c r="D2043" s="3">
        <v>3</v>
      </c>
    </row>
    <row r="2044" spans="1:4" x14ac:dyDescent="0.25">
      <c r="A2044">
        <v>2043</v>
      </c>
      <c r="C2044" s="2">
        <v>2</v>
      </c>
      <c r="D2044" s="3">
        <v>3</v>
      </c>
    </row>
    <row r="2045" spans="1:4" x14ac:dyDescent="0.25">
      <c r="A2045">
        <v>2044</v>
      </c>
      <c r="C2045" s="2">
        <v>2</v>
      </c>
      <c r="D2045" s="3">
        <v>3</v>
      </c>
    </row>
    <row r="2046" spans="1:4" x14ac:dyDescent="0.25">
      <c r="A2046">
        <v>2045</v>
      </c>
      <c r="C2046" s="2">
        <v>2</v>
      </c>
      <c r="D2046" s="3">
        <v>3</v>
      </c>
    </row>
    <row r="2047" spans="1:4" x14ac:dyDescent="0.25">
      <c r="A2047">
        <v>2046</v>
      </c>
      <c r="C2047" s="2">
        <v>2</v>
      </c>
      <c r="D2047" s="3">
        <v>3</v>
      </c>
    </row>
    <row r="2048" spans="1:4" x14ac:dyDescent="0.25">
      <c r="A2048">
        <v>2047</v>
      </c>
      <c r="C2048" s="2">
        <v>2</v>
      </c>
      <c r="D2048" s="3">
        <v>3</v>
      </c>
    </row>
    <row r="2049" spans="1:5" x14ac:dyDescent="0.25">
      <c r="A2049">
        <v>2048</v>
      </c>
      <c r="C2049" s="2">
        <v>2</v>
      </c>
      <c r="D2049" s="3">
        <v>3</v>
      </c>
    </row>
    <row r="2050" spans="1:5" x14ac:dyDescent="0.25">
      <c r="A2050">
        <v>2049</v>
      </c>
      <c r="D2050" s="3">
        <v>3</v>
      </c>
    </row>
    <row r="2051" spans="1:5" x14ac:dyDescent="0.25">
      <c r="A2051">
        <v>2050</v>
      </c>
      <c r="D2051" s="3">
        <v>3</v>
      </c>
    </row>
    <row r="2052" spans="1:5" x14ac:dyDescent="0.25">
      <c r="A2052">
        <v>2051</v>
      </c>
      <c r="B2052" s="5">
        <v>1</v>
      </c>
      <c r="E2052" s="4">
        <v>4</v>
      </c>
    </row>
    <row r="2053" spans="1:5" x14ac:dyDescent="0.25">
      <c r="A2053">
        <v>2052</v>
      </c>
      <c r="B2053" s="5">
        <v>1</v>
      </c>
      <c r="E2053" s="4">
        <v>4</v>
      </c>
    </row>
    <row r="2054" spans="1:5" x14ac:dyDescent="0.25">
      <c r="A2054">
        <v>2053</v>
      </c>
      <c r="B2054" s="5">
        <v>1</v>
      </c>
      <c r="E2054" s="4">
        <v>4</v>
      </c>
    </row>
    <row r="2055" spans="1:5" x14ac:dyDescent="0.25">
      <c r="A2055">
        <v>2054</v>
      </c>
      <c r="B2055" s="5">
        <v>1</v>
      </c>
      <c r="E2055" s="4">
        <v>4</v>
      </c>
    </row>
    <row r="2056" spans="1:5" x14ac:dyDescent="0.25">
      <c r="A2056">
        <v>2055</v>
      </c>
      <c r="B2056" s="5">
        <v>1</v>
      </c>
      <c r="E2056" s="4">
        <v>4</v>
      </c>
    </row>
    <row r="2057" spans="1:5" x14ac:dyDescent="0.25">
      <c r="A2057">
        <v>2056</v>
      </c>
      <c r="B2057" s="5">
        <v>1</v>
      </c>
      <c r="E2057" s="4">
        <v>4</v>
      </c>
    </row>
    <row r="2058" spans="1:5" x14ac:dyDescent="0.25">
      <c r="A2058">
        <v>2057</v>
      </c>
      <c r="B2058" s="5">
        <v>1</v>
      </c>
      <c r="E2058" s="4">
        <v>4</v>
      </c>
    </row>
    <row r="2059" spans="1:5" x14ac:dyDescent="0.25">
      <c r="A2059">
        <v>2058</v>
      </c>
      <c r="B2059" s="5">
        <v>1</v>
      </c>
      <c r="E2059" s="4">
        <v>4</v>
      </c>
    </row>
    <row r="2060" spans="1:5" x14ac:dyDescent="0.25">
      <c r="A2060">
        <v>2059</v>
      </c>
      <c r="B2060" s="5">
        <v>1</v>
      </c>
      <c r="E2060" s="4">
        <v>4</v>
      </c>
    </row>
    <row r="2061" spans="1:5" x14ac:dyDescent="0.25">
      <c r="A2061">
        <v>2060</v>
      </c>
      <c r="B2061" s="5">
        <v>1</v>
      </c>
      <c r="E2061" s="4">
        <v>4</v>
      </c>
    </row>
    <row r="2062" spans="1:5" x14ac:dyDescent="0.25">
      <c r="A2062">
        <v>2061</v>
      </c>
      <c r="B2062" s="5">
        <v>1</v>
      </c>
    </row>
    <row r="2063" spans="1:5" x14ac:dyDescent="0.25">
      <c r="A2063">
        <v>2062</v>
      </c>
      <c r="B2063" s="5">
        <v>1</v>
      </c>
    </row>
    <row r="2064" spans="1:5" x14ac:dyDescent="0.25">
      <c r="A2064">
        <v>2063</v>
      </c>
      <c r="B2064" s="5">
        <v>1</v>
      </c>
    </row>
    <row r="2065" spans="1:5" x14ac:dyDescent="0.25">
      <c r="A2065">
        <v>2064</v>
      </c>
      <c r="C2065" s="2">
        <v>2</v>
      </c>
    </row>
    <row r="2066" spans="1:5" x14ac:dyDescent="0.25">
      <c r="A2066">
        <v>2065</v>
      </c>
      <c r="C2066" s="2">
        <v>2</v>
      </c>
    </row>
    <row r="2067" spans="1:5" x14ac:dyDescent="0.25">
      <c r="A2067">
        <v>2066</v>
      </c>
      <c r="C2067" s="2">
        <v>2</v>
      </c>
      <c r="D2067" s="3">
        <v>3</v>
      </c>
    </row>
    <row r="2068" spans="1:5" x14ac:dyDescent="0.25">
      <c r="A2068">
        <v>2067</v>
      </c>
      <c r="C2068" s="2">
        <v>2</v>
      </c>
      <c r="D2068" s="3">
        <v>3</v>
      </c>
    </row>
    <row r="2069" spans="1:5" x14ac:dyDescent="0.25">
      <c r="A2069">
        <v>2068</v>
      </c>
      <c r="C2069" s="2">
        <v>2</v>
      </c>
      <c r="D2069" s="3">
        <v>3</v>
      </c>
    </row>
    <row r="2070" spans="1:5" x14ac:dyDescent="0.25">
      <c r="A2070">
        <v>2069</v>
      </c>
      <c r="C2070" s="2">
        <v>2</v>
      </c>
      <c r="D2070" s="3">
        <v>3</v>
      </c>
    </row>
    <row r="2071" spans="1:5" x14ac:dyDescent="0.25">
      <c r="A2071">
        <v>2070</v>
      </c>
      <c r="C2071" s="2">
        <v>2</v>
      </c>
      <c r="D2071" s="3">
        <v>3</v>
      </c>
    </row>
    <row r="2072" spans="1:5" x14ac:dyDescent="0.25">
      <c r="A2072">
        <v>2071</v>
      </c>
      <c r="C2072" s="2">
        <v>2</v>
      </c>
      <c r="D2072" s="3">
        <v>3</v>
      </c>
    </row>
    <row r="2073" spans="1:5" x14ac:dyDescent="0.25">
      <c r="A2073">
        <v>2072</v>
      </c>
      <c r="C2073" s="2">
        <v>2</v>
      </c>
      <c r="D2073" s="3">
        <v>3</v>
      </c>
    </row>
    <row r="2074" spans="1:5" x14ac:dyDescent="0.25">
      <c r="A2074">
        <v>2073</v>
      </c>
      <c r="C2074" s="2">
        <v>2</v>
      </c>
      <c r="D2074" s="3">
        <v>3</v>
      </c>
    </row>
    <row r="2075" spans="1:5" x14ac:dyDescent="0.25">
      <c r="A2075">
        <v>2074</v>
      </c>
      <c r="C2075" s="2">
        <v>2</v>
      </c>
      <c r="D2075" s="3">
        <v>3</v>
      </c>
    </row>
    <row r="2076" spans="1:5" x14ac:dyDescent="0.25">
      <c r="A2076">
        <v>2075</v>
      </c>
      <c r="D2076" s="3">
        <v>3</v>
      </c>
      <c r="E2076" s="4">
        <v>4</v>
      </c>
    </row>
    <row r="2077" spans="1:5" x14ac:dyDescent="0.25">
      <c r="A2077">
        <v>2076</v>
      </c>
      <c r="D2077" s="3">
        <v>3</v>
      </c>
      <c r="E2077" s="4">
        <v>4</v>
      </c>
    </row>
    <row r="2078" spans="1:5" x14ac:dyDescent="0.25">
      <c r="A2078">
        <v>2077</v>
      </c>
      <c r="E2078" s="4">
        <v>4</v>
      </c>
    </row>
    <row r="2079" spans="1:5" x14ac:dyDescent="0.25">
      <c r="A2079">
        <v>2078</v>
      </c>
      <c r="E2079" s="4">
        <v>4</v>
      </c>
    </row>
    <row r="2080" spans="1:5" x14ac:dyDescent="0.25">
      <c r="A2080">
        <v>2079</v>
      </c>
      <c r="B2080" s="5">
        <v>1</v>
      </c>
      <c r="E2080" s="4">
        <v>4</v>
      </c>
    </row>
    <row r="2081" spans="1:5" x14ac:dyDescent="0.25">
      <c r="A2081">
        <v>2080</v>
      </c>
      <c r="B2081" s="5">
        <v>1</v>
      </c>
      <c r="E2081" s="4">
        <v>4</v>
      </c>
    </row>
    <row r="2082" spans="1:5" x14ac:dyDescent="0.25">
      <c r="A2082">
        <v>2081</v>
      </c>
      <c r="B2082" s="5">
        <v>1</v>
      </c>
      <c r="E2082" s="4">
        <v>4</v>
      </c>
    </row>
    <row r="2083" spans="1:5" x14ac:dyDescent="0.25">
      <c r="A2083">
        <v>2082</v>
      </c>
      <c r="B2083" s="5">
        <v>1</v>
      </c>
      <c r="E2083" s="4">
        <v>4</v>
      </c>
    </row>
    <row r="2084" spans="1:5" x14ac:dyDescent="0.25">
      <c r="A2084">
        <v>2083</v>
      </c>
      <c r="B2084" s="5">
        <v>1</v>
      </c>
      <c r="E2084" s="4">
        <v>4</v>
      </c>
    </row>
    <row r="2085" spans="1:5" x14ac:dyDescent="0.25">
      <c r="A2085">
        <v>2084</v>
      </c>
      <c r="B2085" s="5">
        <v>1</v>
      </c>
      <c r="E2085" s="4">
        <v>4</v>
      </c>
    </row>
    <row r="2086" spans="1:5" x14ac:dyDescent="0.25">
      <c r="A2086">
        <v>2085</v>
      </c>
      <c r="B2086" s="5">
        <v>1</v>
      </c>
    </row>
    <row r="2087" spans="1:5" x14ac:dyDescent="0.25">
      <c r="A2087">
        <v>2086</v>
      </c>
      <c r="B2087" s="5">
        <v>1</v>
      </c>
    </row>
    <row r="2088" spans="1:5" x14ac:dyDescent="0.25">
      <c r="A2088">
        <v>2087</v>
      </c>
      <c r="B2088" s="5">
        <v>1</v>
      </c>
    </row>
    <row r="2089" spans="1:5" x14ac:dyDescent="0.25">
      <c r="A2089">
        <v>2088</v>
      </c>
      <c r="B2089" s="5">
        <v>1</v>
      </c>
      <c r="C2089" s="2">
        <v>2</v>
      </c>
    </row>
    <row r="2090" spans="1:5" x14ac:dyDescent="0.25">
      <c r="A2090">
        <v>2089</v>
      </c>
      <c r="B2090" s="5">
        <v>1</v>
      </c>
      <c r="C2090" s="2">
        <v>2</v>
      </c>
    </row>
    <row r="2091" spans="1:5" x14ac:dyDescent="0.25">
      <c r="A2091">
        <v>2090</v>
      </c>
      <c r="C2091" s="2">
        <v>2</v>
      </c>
    </row>
    <row r="2092" spans="1:5" x14ac:dyDescent="0.25">
      <c r="A2092">
        <v>2091</v>
      </c>
      <c r="C2092" s="2">
        <v>2</v>
      </c>
    </row>
    <row r="2093" spans="1:5" x14ac:dyDescent="0.25">
      <c r="A2093">
        <v>2092</v>
      </c>
      <c r="C2093" s="2">
        <v>2</v>
      </c>
    </row>
    <row r="2094" spans="1:5" x14ac:dyDescent="0.25">
      <c r="A2094">
        <v>2093</v>
      </c>
      <c r="C2094" s="2">
        <v>2</v>
      </c>
      <c r="D2094" s="3">
        <v>3</v>
      </c>
    </row>
    <row r="2095" spans="1:5" x14ac:dyDescent="0.25">
      <c r="A2095">
        <v>2094</v>
      </c>
      <c r="C2095" s="2">
        <v>2</v>
      </c>
      <c r="D2095" s="3">
        <v>3</v>
      </c>
    </row>
    <row r="2096" spans="1:5" x14ac:dyDescent="0.25">
      <c r="A2096">
        <v>2095</v>
      </c>
      <c r="C2096" s="2">
        <v>2</v>
      </c>
      <c r="D2096" s="3">
        <v>3</v>
      </c>
    </row>
    <row r="2097" spans="1:5" x14ac:dyDescent="0.25">
      <c r="A2097">
        <v>2096</v>
      </c>
      <c r="C2097" s="2">
        <v>2</v>
      </c>
      <c r="D2097" s="3">
        <v>3</v>
      </c>
    </row>
    <row r="2098" spans="1:5" x14ac:dyDescent="0.25">
      <c r="A2098">
        <v>2097</v>
      </c>
      <c r="D2098" s="3">
        <v>3</v>
      </c>
      <c r="E2098" s="4">
        <v>4</v>
      </c>
    </row>
    <row r="2099" spans="1:5" x14ac:dyDescent="0.25">
      <c r="A2099">
        <v>2098</v>
      </c>
      <c r="D2099" s="3">
        <v>3</v>
      </c>
      <c r="E2099" s="4">
        <v>4</v>
      </c>
    </row>
    <row r="2100" spans="1:5" x14ac:dyDescent="0.25">
      <c r="A2100">
        <v>2099</v>
      </c>
      <c r="D2100" s="3">
        <v>3</v>
      </c>
      <c r="E2100" s="4">
        <v>4</v>
      </c>
    </row>
    <row r="2101" spans="1:5" x14ac:dyDescent="0.25">
      <c r="A2101">
        <v>2100</v>
      </c>
      <c r="D2101" s="3">
        <v>3</v>
      </c>
      <c r="E2101" s="4">
        <v>4</v>
      </c>
    </row>
    <row r="2102" spans="1:5" x14ac:dyDescent="0.25">
      <c r="A2102">
        <v>2101</v>
      </c>
      <c r="D2102" s="3">
        <v>3</v>
      </c>
      <c r="E2102" s="4">
        <v>4</v>
      </c>
    </row>
    <row r="2103" spans="1:5" x14ac:dyDescent="0.25">
      <c r="A2103">
        <v>2102</v>
      </c>
      <c r="D2103" s="3">
        <v>3</v>
      </c>
      <c r="E2103" s="4">
        <v>4</v>
      </c>
    </row>
    <row r="2104" spans="1:5" x14ac:dyDescent="0.25">
      <c r="A2104">
        <v>2103</v>
      </c>
      <c r="B2104" s="5">
        <v>1</v>
      </c>
      <c r="E2104" s="4">
        <v>4</v>
      </c>
    </row>
    <row r="2105" spans="1:5" x14ac:dyDescent="0.25">
      <c r="A2105">
        <v>2104</v>
      </c>
      <c r="B2105" s="5">
        <v>1</v>
      </c>
      <c r="E2105" s="4">
        <v>4</v>
      </c>
    </row>
    <row r="2106" spans="1:5" x14ac:dyDescent="0.25">
      <c r="A2106">
        <v>2105</v>
      </c>
      <c r="B2106" s="5">
        <v>1</v>
      </c>
      <c r="E2106" s="4">
        <v>4</v>
      </c>
    </row>
    <row r="2107" spans="1:5" x14ac:dyDescent="0.25">
      <c r="A2107">
        <v>2106</v>
      </c>
      <c r="B2107" s="5">
        <v>1</v>
      </c>
      <c r="E2107" s="4">
        <v>4</v>
      </c>
    </row>
    <row r="2108" spans="1:5" x14ac:dyDescent="0.25">
      <c r="A2108">
        <v>2107</v>
      </c>
      <c r="B2108" s="5">
        <v>1</v>
      </c>
    </row>
    <row r="2109" spans="1:5" x14ac:dyDescent="0.25">
      <c r="A2109">
        <v>2108</v>
      </c>
      <c r="B2109" s="5">
        <v>1</v>
      </c>
    </row>
    <row r="2110" spans="1:5" x14ac:dyDescent="0.25">
      <c r="A2110">
        <v>2109</v>
      </c>
      <c r="B2110" s="5">
        <v>1</v>
      </c>
    </row>
    <row r="2111" spans="1:5" x14ac:dyDescent="0.25">
      <c r="A2111">
        <v>2110</v>
      </c>
      <c r="B2111" s="5">
        <v>1</v>
      </c>
      <c r="C2111" s="2">
        <v>2</v>
      </c>
    </row>
    <row r="2112" spans="1:5" x14ac:dyDescent="0.25">
      <c r="A2112">
        <v>2111</v>
      </c>
      <c r="B2112" s="5">
        <v>1</v>
      </c>
      <c r="C2112" s="2">
        <v>2</v>
      </c>
    </row>
    <row r="2113" spans="1:5" x14ac:dyDescent="0.25">
      <c r="A2113">
        <v>2112</v>
      </c>
      <c r="B2113" s="5">
        <v>1</v>
      </c>
      <c r="C2113" s="2">
        <v>2</v>
      </c>
    </row>
    <row r="2114" spans="1:5" x14ac:dyDescent="0.25">
      <c r="A2114">
        <v>2113</v>
      </c>
      <c r="C2114" s="2">
        <v>2</v>
      </c>
    </row>
    <row r="2115" spans="1:5" x14ac:dyDescent="0.25">
      <c r="A2115">
        <v>2114</v>
      </c>
      <c r="C2115" s="2">
        <v>2</v>
      </c>
    </row>
    <row r="2116" spans="1:5" x14ac:dyDescent="0.25">
      <c r="A2116">
        <v>2115</v>
      </c>
      <c r="C2116" s="2">
        <v>2</v>
      </c>
    </row>
    <row r="2117" spans="1:5" x14ac:dyDescent="0.25">
      <c r="A2117">
        <v>2116</v>
      </c>
      <c r="C2117" s="2">
        <v>2</v>
      </c>
    </row>
    <row r="2118" spans="1:5" x14ac:dyDescent="0.25">
      <c r="A2118">
        <v>2117</v>
      </c>
      <c r="C2118" s="2">
        <v>2</v>
      </c>
    </row>
    <row r="2119" spans="1:5" x14ac:dyDescent="0.25">
      <c r="A2119">
        <v>2118</v>
      </c>
      <c r="C2119" s="2">
        <v>2</v>
      </c>
      <c r="D2119" s="3">
        <v>3</v>
      </c>
    </row>
    <row r="2120" spans="1:5" x14ac:dyDescent="0.25">
      <c r="A2120">
        <v>2119</v>
      </c>
      <c r="C2120" s="2">
        <v>2</v>
      </c>
      <c r="D2120" s="3">
        <v>3</v>
      </c>
    </row>
    <row r="2121" spans="1:5" x14ac:dyDescent="0.25">
      <c r="A2121">
        <v>2120</v>
      </c>
      <c r="D2121" s="3">
        <v>3</v>
      </c>
      <c r="E2121" s="4">
        <v>4</v>
      </c>
    </row>
    <row r="2122" spans="1:5" x14ac:dyDescent="0.25">
      <c r="A2122">
        <v>2121</v>
      </c>
      <c r="D2122" s="3">
        <v>3</v>
      </c>
      <c r="E2122" s="4">
        <v>4</v>
      </c>
    </row>
    <row r="2123" spans="1:5" x14ac:dyDescent="0.25">
      <c r="A2123">
        <v>2122</v>
      </c>
      <c r="D2123" s="3">
        <v>3</v>
      </c>
      <c r="E2123" s="4">
        <v>4</v>
      </c>
    </row>
    <row r="2124" spans="1:5" x14ac:dyDescent="0.25">
      <c r="A2124">
        <v>2123</v>
      </c>
      <c r="D2124" s="3">
        <v>3</v>
      </c>
      <c r="E2124" s="4">
        <v>4</v>
      </c>
    </row>
    <row r="2125" spans="1:5" x14ac:dyDescent="0.25">
      <c r="A2125">
        <v>2124</v>
      </c>
      <c r="D2125" s="3">
        <v>3</v>
      </c>
      <c r="E2125" s="4">
        <v>4</v>
      </c>
    </row>
    <row r="2126" spans="1:5" x14ac:dyDescent="0.25">
      <c r="A2126">
        <v>2125</v>
      </c>
      <c r="D2126" s="3">
        <v>3</v>
      </c>
      <c r="E2126" s="4">
        <v>4</v>
      </c>
    </row>
    <row r="2127" spans="1:5" x14ac:dyDescent="0.25">
      <c r="A2127">
        <v>2126</v>
      </c>
      <c r="D2127" s="3">
        <v>3</v>
      </c>
      <c r="E2127" s="4">
        <v>4</v>
      </c>
    </row>
    <row r="2128" spans="1:5" x14ac:dyDescent="0.25">
      <c r="A2128">
        <v>2127</v>
      </c>
      <c r="B2128" s="5">
        <v>1</v>
      </c>
      <c r="D2128" s="3">
        <v>3</v>
      </c>
      <c r="E2128" s="4">
        <v>4</v>
      </c>
    </row>
    <row r="2129" spans="1:5" x14ac:dyDescent="0.25">
      <c r="A2129">
        <v>2128</v>
      </c>
      <c r="B2129" s="5">
        <v>1</v>
      </c>
      <c r="E2129" s="4">
        <v>4</v>
      </c>
    </row>
    <row r="2130" spans="1:5" x14ac:dyDescent="0.25">
      <c r="A2130">
        <v>2129</v>
      </c>
      <c r="B2130" s="5">
        <v>1</v>
      </c>
    </row>
    <row r="2131" spans="1:5" x14ac:dyDescent="0.25">
      <c r="A2131">
        <v>2130</v>
      </c>
      <c r="B2131" s="5">
        <v>1</v>
      </c>
    </row>
    <row r="2132" spans="1:5" x14ac:dyDescent="0.25">
      <c r="A2132">
        <v>2131</v>
      </c>
      <c r="B2132" s="5">
        <v>1</v>
      </c>
    </row>
    <row r="2133" spans="1:5" x14ac:dyDescent="0.25">
      <c r="A2133">
        <v>2132</v>
      </c>
      <c r="B2133" s="5">
        <v>1</v>
      </c>
    </row>
    <row r="2134" spans="1:5" x14ac:dyDescent="0.25">
      <c r="A2134">
        <v>2133</v>
      </c>
      <c r="B2134" s="5">
        <v>1</v>
      </c>
    </row>
    <row r="2135" spans="1:5" x14ac:dyDescent="0.25">
      <c r="A2135">
        <v>2134</v>
      </c>
      <c r="B2135" s="5">
        <v>1</v>
      </c>
    </row>
    <row r="2136" spans="1:5" x14ac:dyDescent="0.25">
      <c r="A2136">
        <v>2135</v>
      </c>
      <c r="B2136" s="5">
        <v>1</v>
      </c>
    </row>
    <row r="2137" spans="1:5" x14ac:dyDescent="0.25">
      <c r="A2137">
        <v>2136</v>
      </c>
      <c r="B2137" s="5">
        <v>1</v>
      </c>
      <c r="C2137" s="2">
        <v>2</v>
      </c>
    </row>
    <row r="2138" spans="1:5" x14ac:dyDescent="0.25">
      <c r="A2138">
        <v>2137</v>
      </c>
      <c r="C2138" s="2">
        <v>2</v>
      </c>
    </row>
    <row r="2139" spans="1:5" x14ac:dyDescent="0.25">
      <c r="A2139">
        <v>2138</v>
      </c>
      <c r="C2139" s="2">
        <v>2</v>
      </c>
    </row>
    <row r="2140" spans="1:5" x14ac:dyDescent="0.25">
      <c r="A2140">
        <v>2139</v>
      </c>
      <c r="C2140" s="2">
        <v>2</v>
      </c>
    </row>
    <row r="2141" spans="1:5" x14ac:dyDescent="0.25">
      <c r="A2141">
        <v>2140</v>
      </c>
      <c r="C2141" s="2">
        <v>2</v>
      </c>
    </row>
    <row r="2142" spans="1:5" x14ac:dyDescent="0.25">
      <c r="A2142">
        <v>2141</v>
      </c>
      <c r="C2142" s="2">
        <v>2</v>
      </c>
      <c r="D2142" s="3">
        <v>3</v>
      </c>
    </row>
    <row r="2143" spans="1:5" x14ac:dyDescent="0.25">
      <c r="A2143">
        <v>2142</v>
      </c>
      <c r="C2143" s="2">
        <v>2</v>
      </c>
      <c r="D2143" s="3">
        <v>3</v>
      </c>
    </row>
    <row r="2144" spans="1:5" x14ac:dyDescent="0.25">
      <c r="A2144">
        <v>2143</v>
      </c>
      <c r="C2144" s="2">
        <v>2</v>
      </c>
      <c r="D2144" s="3">
        <v>3</v>
      </c>
      <c r="E2144" s="4">
        <v>4</v>
      </c>
    </row>
    <row r="2145" spans="1:5" x14ac:dyDescent="0.25">
      <c r="A2145">
        <v>2144</v>
      </c>
      <c r="D2145" s="3">
        <v>3</v>
      </c>
      <c r="E2145" s="4">
        <v>4</v>
      </c>
    </row>
    <row r="2146" spans="1:5" x14ac:dyDescent="0.25">
      <c r="A2146">
        <v>2145</v>
      </c>
      <c r="D2146" s="3">
        <v>3</v>
      </c>
      <c r="E2146" s="4">
        <v>4</v>
      </c>
    </row>
    <row r="2147" spans="1:5" x14ac:dyDescent="0.25">
      <c r="A2147">
        <v>2146</v>
      </c>
      <c r="D2147" s="3">
        <v>3</v>
      </c>
      <c r="E2147" s="4">
        <v>4</v>
      </c>
    </row>
    <row r="2148" spans="1:5" x14ac:dyDescent="0.25">
      <c r="A2148">
        <v>2147</v>
      </c>
      <c r="D2148" s="3">
        <v>3</v>
      </c>
      <c r="E2148" s="4">
        <v>4</v>
      </c>
    </row>
    <row r="2149" spans="1:5" x14ac:dyDescent="0.25">
      <c r="A2149">
        <v>2148</v>
      </c>
      <c r="D2149" s="3">
        <v>3</v>
      </c>
      <c r="E2149" s="4">
        <v>4</v>
      </c>
    </row>
    <row r="2150" spans="1:5" x14ac:dyDescent="0.25">
      <c r="A2150">
        <v>2149</v>
      </c>
      <c r="D2150" s="3">
        <v>3</v>
      </c>
      <c r="E2150" s="4">
        <v>4</v>
      </c>
    </row>
    <row r="2151" spans="1:5" x14ac:dyDescent="0.25">
      <c r="A2151">
        <v>2150</v>
      </c>
      <c r="D2151" s="3">
        <v>3</v>
      </c>
      <c r="E2151" s="4">
        <v>4</v>
      </c>
    </row>
    <row r="2152" spans="1:5" x14ac:dyDescent="0.25">
      <c r="A2152">
        <v>2151</v>
      </c>
      <c r="E2152" s="4">
        <v>4</v>
      </c>
    </row>
    <row r="2153" spans="1:5" x14ac:dyDescent="0.25">
      <c r="A2153">
        <v>2152</v>
      </c>
      <c r="B2153" s="5">
        <v>1</v>
      </c>
    </row>
    <row r="2154" spans="1:5" x14ac:dyDescent="0.25">
      <c r="A2154">
        <v>2153</v>
      </c>
      <c r="B2154" s="5">
        <v>1</v>
      </c>
    </row>
    <row r="2155" spans="1:5" x14ac:dyDescent="0.25">
      <c r="A2155">
        <v>2154</v>
      </c>
      <c r="B2155" s="5">
        <v>1</v>
      </c>
    </row>
    <row r="2156" spans="1:5" x14ac:dyDescent="0.25">
      <c r="A2156">
        <v>2155</v>
      </c>
      <c r="B2156" s="5">
        <v>1</v>
      </c>
    </row>
    <row r="2157" spans="1:5" x14ac:dyDescent="0.25">
      <c r="A2157">
        <v>2156</v>
      </c>
      <c r="B2157" s="5">
        <v>1</v>
      </c>
    </row>
    <row r="2158" spans="1:5" x14ac:dyDescent="0.25">
      <c r="A2158">
        <v>2157</v>
      </c>
      <c r="B2158" s="5">
        <v>1</v>
      </c>
    </row>
    <row r="2159" spans="1:5" x14ac:dyDescent="0.25">
      <c r="A2159">
        <v>2158</v>
      </c>
      <c r="B2159" s="5">
        <v>1</v>
      </c>
    </row>
    <row r="2160" spans="1:5" x14ac:dyDescent="0.25">
      <c r="A2160">
        <v>2159</v>
      </c>
      <c r="B2160" s="5">
        <v>1</v>
      </c>
      <c r="C2160" s="2">
        <v>2</v>
      </c>
    </row>
    <row r="2161" spans="1:5" x14ac:dyDescent="0.25">
      <c r="A2161">
        <v>2160</v>
      </c>
      <c r="B2161" s="5">
        <v>1</v>
      </c>
      <c r="C2161" s="2">
        <v>2</v>
      </c>
    </row>
    <row r="2162" spans="1:5" x14ac:dyDescent="0.25">
      <c r="A2162">
        <v>2161</v>
      </c>
      <c r="C2162" s="2">
        <v>2</v>
      </c>
    </row>
    <row r="2163" spans="1:5" x14ac:dyDescent="0.25">
      <c r="A2163">
        <v>2162</v>
      </c>
      <c r="C2163" s="2">
        <v>2</v>
      </c>
    </row>
    <row r="2164" spans="1:5" x14ac:dyDescent="0.25">
      <c r="A2164">
        <v>2163</v>
      </c>
      <c r="C2164" s="2">
        <v>2</v>
      </c>
    </row>
    <row r="2165" spans="1:5" x14ac:dyDescent="0.25">
      <c r="A2165">
        <v>2164</v>
      </c>
      <c r="C2165" s="2">
        <v>2</v>
      </c>
    </row>
    <row r="2166" spans="1:5" x14ac:dyDescent="0.25">
      <c r="A2166">
        <v>2165</v>
      </c>
    </row>
    <row r="2167" spans="1:5" x14ac:dyDescent="0.25">
      <c r="A2167">
        <v>2166</v>
      </c>
      <c r="D2167" s="3">
        <v>3</v>
      </c>
      <c r="E2167" s="4">
        <v>4</v>
      </c>
    </row>
    <row r="2168" spans="1:5" x14ac:dyDescent="0.25">
      <c r="A2168">
        <v>2167</v>
      </c>
      <c r="D2168" s="3">
        <v>3</v>
      </c>
      <c r="E2168" s="4">
        <v>4</v>
      </c>
    </row>
    <row r="2169" spans="1:5" x14ac:dyDescent="0.25">
      <c r="A2169">
        <v>2168</v>
      </c>
      <c r="D2169" s="3">
        <v>3</v>
      </c>
      <c r="E2169" s="4">
        <v>4</v>
      </c>
    </row>
    <row r="2170" spans="1:5" x14ac:dyDescent="0.25">
      <c r="A2170">
        <v>2169</v>
      </c>
      <c r="D2170" s="3">
        <v>3</v>
      </c>
      <c r="E2170" s="4">
        <v>4</v>
      </c>
    </row>
    <row r="2171" spans="1:5" x14ac:dyDescent="0.25">
      <c r="A2171">
        <v>2170</v>
      </c>
      <c r="D2171" s="3">
        <v>3</v>
      </c>
      <c r="E2171" s="4">
        <v>4</v>
      </c>
    </row>
    <row r="2172" spans="1:5" x14ac:dyDescent="0.25">
      <c r="A2172">
        <v>2171</v>
      </c>
      <c r="D2172" s="3">
        <v>3</v>
      </c>
      <c r="E2172" s="4">
        <v>4</v>
      </c>
    </row>
    <row r="2173" spans="1:5" x14ac:dyDescent="0.25">
      <c r="A2173">
        <v>2172</v>
      </c>
      <c r="D2173" s="3">
        <v>3</v>
      </c>
      <c r="E2173" s="4">
        <v>4</v>
      </c>
    </row>
    <row r="2174" spans="1:5" x14ac:dyDescent="0.25">
      <c r="A2174">
        <v>2173</v>
      </c>
      <c r="D2174" s="3">
        <v>3</v>
      </c>
      <c r="E2174" s="4">
        <v>4</v>
      </c>
    </row>
    <row r="2175" spans="1:5" x14ac:dyDescent="0.25">
      <c r="A2175">
        <v>2174</v>
      </c>
    </row>
    <row r="2176" spans="1:5" x14ac:dyDescent="0.25">
      <c r="A2176">
        <v>2175</v>
      </c>
    </row>
    <row r="2177" spans="1:5" x14ac:dyDescent="0.25">
      <c r="A2177">
        <v>2176</v>
      </c>
    </row>
    <row r="2178" spans="1:5" x14ac:dyDescent="0.25">
      <c r="A2178">
        <v>2177</v>
      </c>
      <c r="B2178" s="5">
        <v>1</v>
      </c>
    </row>
    <row r="2179" spans="1:5" x14ac:dyDescent="0.25">
      <c r="A2179">
        <v>2178</v>
      </c>
      <c r="B2179" s="5">
        <v>1</v>
      </c>
    </row>
    <row r="2180" spans="1:5" x14ac:dyDescent="0.25">
      <c r="A2180">
        <v>2179</v>
      </c>
      <c r="B2180" s="5">
        <v>1</v>
      </c>
    </row>
    <row r="2181" spans="1:5" x14ac:dyDescent="0.25">
      <c r="A2181">
        <v>2180</v>
      </c>
      <c r="B2181" s="5">
        <v>1</v>
      </c>
    </row>
    <row r="2182" spans="1:5" x14ac:dyDescent="0.25">
      <c r="A2182">
        <v>2181</v>
      </c>
      <c r="B2182" s="5">
        <v>1</v>
      </c>
      <c r="C2182" s="2">
        <v>2</v>
      </c>
    </row>
    <row r="2183" spans="1:5" x14ac:dyDescent="0.25">
      <c r="A2183">
        <v>2182</v>
      </c>
      <c r="B2183" s="5">
        <v>1</v>
      </c>
      <c r="C2183" s="2">
        <v>2</v>
      </c>
    </row>
    <row r="2184" spans="1:5" x14ac:dyDescent="0.25">
      <c r="A2184">
        <v>2183</v>
      </c>
      <c r="B2184" s="5">
        <v>1</v>
      </c>
      <c r="C2184" s="2">
        <v>2</v>
      </c>
    </row>
    <row r="2185" spans="1:5" x14ac:dyDescent="0.25">
      <c r="A2185">
        <v>2184</v>
      </c>
      <c r="B2185" s="5">
        <v>1</v>
      </c>
      <c r="C2185" s="2">
        <v>2</v>
      </c>
    </row>
    <row r="2186" spans="1:5" x14ac:dyDescent="0.25">
      <c r="A2186">
        <v>2185</v>
      </c>
      <c r="B2186" s="5">
        <v>1</v>
      </c>
      <c r="C2186" s="2">
        <v>2</v>
      </c>
    </row>
    <row r="2187" spans="1:5" x14ac:dyDescent="0.25">
      <c r="A2187">
        <v>2186</v>
      </c>
      <c r="C2187" s="2">
        <v>2</v>
      </c>
    </row>
    <row r="2188" spans="1:5" x14ac:dyDescent="0.25">
      <c r="A2188">
        <v>2187</v>
      </c>
      <c r="C2188" s="2">
        <v>2</v>
      </c>
    </row>
    <row r="2189" spans="1:5" x14ac:dyDescent="0.25">
      <c r="A2189">
        <v>2188</v>
      </c>
      <c r="C2189" s="2">
        <v>2</v>
      </c>
    </row>
    <row r="2190" spans="1:5" x14ac:dyDescent="0.25">
      <c r="A2190">
        <v>2189</v>
      </c>
      <c r="D2190" s="3">
        <v>3</v>
      </c>
    </row>
    <row r="2191" spans="1:5" x14ac:dyDescent="0.25">
      <c r="A2191">
        <v>2190</v>
      </c>
      <c r="D2191" s="3">
        <v>3</v>
      </c>
      <c r="E2191" s="4">
        <v>4</v>
      </c>
    </row>
    <row r="2192" spans="1:5" x14ac:dyDescent="0.25">
      <c r="A2192">
        <v>2191</v>
      </c>
      <c r="D2192" s="3">
        <v>3</v>
      </c>
      <c r="E2192" s="4">
        <v>4</v>
      </c>
    </row>
    <row r="2193" spans="1:5" x14ac:dyDescent="0.25">
      <c r="A2193">
        <v>2192</v>
      </c>
      <c r="D2193" s="3">
        <v>3</v>
      </c>
      <c r="E2193" s="4">
        <v>4</v>
      </c>
    </row>
    <row r="2194" spans="1:5" x14ac:dyDescent="0.25">
      <c r="A2194">
        <v>2193</v>
      </c>
      <c r="D2194" s="3">
        <v>3</v>
      </c>
      <c r="E2194" s="4">
        <v>4</v>
      </c>
    </row>
    <row r="2195" spans="1:5" x14ac:dyDescent="0.25">
      <c r="A2195">
        <v>2194</v>
      </c>
      <c r="D2195" s="3">
        <v>3</v>
      </c>
      <c r="E2195" s="4">
        <v>4</v>
      </c>
    </row>
    <row r="2196" spans="1:5" x14ac:dyDescent="0.25">
      <c r="A2196">
        <v>2195</v>
      </c>
      <c r="D2196" s="3">
        <v>3</v>
      </c>
      <c r="E2196" s="4">
        <v>4</v>
      </c>
    </row>
    <row r="2197" spans="1:5" x14ac:dyDescent="0.25">
      <c r="A2197">
        <v>2196</v>
      </c>
      <c r="D2197" s="3">
        <v>3</v>
      </c>
      <c r="E2197" s="4">
        <v>4</v>
      </c>
    </row>
    <row r="2198" spans="1:5" x14ac:dyDescent="0.25">
      <c r="A2198">
        <v>2197</v>
      </c>
      <c r="D2198" s="3">
        <v>3</v>
      </c>
      <c r="E2198" s="4">
        <v>4</v>
      </c>
    </row>
    <row r="2199" spans="1:5" x14ac:dyDescent="0.25">
      <c r="A2199">
        <v>2198</v>
      </c>
    </row>
    <row r="2200" spans="1:5" x14ac:dyDescent="0.25">
      <c r="A2200">
        <v>2199</v>
      </c>
    </row>
    <row r="2201" spans="1:5" x14ac:dyDescent="0.25">
      <c r="A2201">
        <v>2200</v>
      </c>
      <c r="B2201" s="5">
        <v>1</v>
      </c>
    </row>
    <row r="2202" spans="1:5" x14ac:dyDescent="0.25">
      <c r="A2202">
        <v>2201</v>
      </c>
      <c r="B2202" s="5">
        <v>1</v>
      </c>
    </row>
    <row r="2203" spans="1:5" x14ac:dyDescent="0.25">
      <c r="A2203">
        <v>2202</v>
      </c>
      <c r="B2203" s="5">
        <v>1</v>
      </c>
    </row>
    <row r="2204" spans="1:5" x14ac:dyDescent="0.25">
      <c r="A2204">
        <v>2203</v>
      </c>
      <c r="B2204" s="5">
        <v>1</v>
      </c>
    </row>
    <row r="2205" spans="1:5" x14ac:dyDescent="0.25">
      <c r="A2205">
        <v>2204</v>
      </c>
      <c r="B2205" s="5">
        <v>1</v>
      </c>
      <c r="C2205" s="2">
        <v>2</v>
      </c>
    </row>
    <row r="2206" spans="1:5" x14ac:dyDescent="0.25">
      <c r="A2206">
        <v>2205</v>
      </c>
      <c r="B2206" s="5">
        <v>1</v>
      </c>
      <c r="C2206" s="2">
        <v>2</v>
      </c>
    </row>
    <row r="2207" spans="1:5" x14ac:dyDescent="0.25">
      <c r="A2207">
        <v>2206</v>
      </c>
      <c r="B2207" s="5">
        <v>1</v>
      </c>
      <c r="C2207" s="2">
        <v>2</v>
      </c>
    </row>
    <row r="2208" spans="1:5" x14ac:dyDescent="0.25">
      <c r="A2208">
        <v>2207</v>
      </c>
      <c r="B2208" s="5">
        <v>1</v>
      </c>
      <c r="C2208" s="2">
        <v>2</v>
      </c>
    </row>
    <row r="2209" spans="1:5" x14ac:dyDescent="0.25">
      <c r="A2209">
        <v>2208</v>
      </c>
      <c r="C2209" s="2">
        <v>2</v>
      </c>
    </row>
    <row r="2210" spans="1:5" x14ac:dyDescent="0.25">
      <c r="A2210">
        <v>2209</v>
      </c>
      <c r="C2210" s="2">
        <v>2</v>
      </c>
    </row>
    <row r="2211" spans="1:5" x14ac:dyDescent="0.25">
      <c r="A2211">
        <v>2210</v>
      </c>
      <c r="C2211" s="2">
        <v>2</v>
      </c>
    </row>
    <row r="2212" spans="1:5" x14ac:dyDescent="0.25">
      <c r="A2212">
        <v>2211</v>
      </c>
      <c r="C2212" s="2">
        <v>2</v>
      </c>
    </row>
    <row r="2213" spans="1:5" x14ac:dyDescent="0.25">
      <c r="A2213">
        <v>2212</v>
      </c>
    </row>
    <row r="2214" spans="1:5" x14ac:dyDescent="0.25">
      <c r="A2214">
        <v>2213</v>
      </c>
      <c r="D2214" s="3">
        <v>3</v>
      </c>
    </row>
    <row r="2215" spans="1:5" x14ac:dyDescent="0.25">
      <c r="A2215">
        <v>2214</v>
      </c>
      <c r="D2215" s="3">
        <v>3</v>
      </c>
      <c r="E2215" s="4">
        <v>4</v>
      </c>
    </row>
    <row r="2216" spans="1:5" x14ac:dyDescent="0.25">
      <c r="A2216">
        <v>2215</v>
      </c>
      <c r="D2216" s="3">
        <v>3</v>
      </c>
      <c r="E2216" s="4">
        <v>4</v>
      </c>
    </row>
    <row r="2217" spans="1:5" x14ac:dyDescent="0.25">
      <c r="A2217">
        <v>2216</v>
      </c>
      <c r="D2217" s="3">
        <v>3</v>
      </c>
      <c r="E2217" s="4">
        <v>4</v>
      </c>
    </row>
    <row r="2218" spans="1:5" x14ac:dyDescent="0.25">
      <c r="A2218">
        <v>2217</v>
      </c>
      <c r="D2218" s="3">
        <v>3</v>
      </c>
      <c r="E2218" s="4">
        <v>4</v>
      </c>
    </row>
    <row r="2219" spans="1:5" x14ac:dyDescent="0.25">
      <c r="A2219">
        <v>2218</v>
      </c>
      <c r="D2219" s="3">
        <v>3</v>
      </c>
      <c r="E2219" s="4">
        <v>4</v>
      </c>
    </row>
    <row r="2220" spans="1:5" x14ac:dyDescent="0.25">
      <c r="A2220">
        <v>2219</v>
      </c>
      <c r="D2220" s="3">
        <v>3</v>
      </c>
      <c r="E2220" s="4">
        <v>4</v>
      </c>
    </row>
    <row r="2221" spans="1:5" x14ac:dyDescent="0.25">
      <c r="A2221">
        <v>2220</v>
      </c>
      <c r="B2221" s="5">
        <v>1</v>
      </c>
      <c r="D2221" s="3">
        <v>3</v>
      </c>
      <c r="E2221" s="4">
        <v>4</v>
      </c>
    </row>
    <row r="2222" spans="1:5" x14ac:dyDescent="0.25">
      <c r="A2222">
        <v>2221</v>
      </c>
      <c r="B2222" s="5">
        <v>1</v>
      </c>
      <c r="D2222" s="3">
        <v>3</v>
      </c>
      <c r="E2222" s="4">
        <v>4</v>
      </c>
    </row>
    <row r="2223" spans="1:5" x14ac:dyDescent="0.25">
      <c r="A2223">
        <v>2222</v>
      </c>
      <c r="B2223" s="5">
        <v>1</v>
      </c>
    </row>
    <row r="2224" spans="1:5" x14ac:dyDescent="0.25">
      <c r="A2224">
        <v>2223</v>
      </c>
      <c r="B2224" s="5">
        <v>1</v>
      </c>
    </row>
    <row r="2225" spans="1:5" x14ac:dyDescent="0.25">
      <c r="A2225">
        <v>2224</v>
      </c>
      <c r="B2225" s="5">
        <v>1</v>
      </c>
    </row>
    <row r="2226" spans="1:5" x14ac:dyDescent="0.25">
      <c r="A2226">
        <v>2225</v>
      </c>
      <c r="B2226" s="5">
        <v>1</v>
      </c>
      <c r="C2226" s="2">
        <v>2</v>
      </c>
    </row>
    <row r="2227" spans="1:5" x14ac:dyDescent="0.25">
      <c r="A2227">
        <v>2226</v>
      </c>
      <c r="B2227" s="5">
        <v>1</v>
      </c>
      <c r="C2227" s="2">
        <v>2</v>
      </c>
    </row>
    <row r="2228" spans="1:5" x14ac:dyDescent="0.25">
      <c r="A2228">
        <v>2227</v>
      </c>
      <c r="B2228" s="5">
        <v>1</v>
      </c>
      <c r="C2228" s="2">
        <v>2</v>
      </c>
    </row>
    <row r="2229" spans="1:5" x14ac:dyDescent="0.25">
      <c r="A2229">
        <v>2228</v>
      </c>
      <c r="B2229" s="5">
        <v>1</v>
      </c>
      <c r="C2229" s="2">
        <v>2</v>
      </c>
    </row>
    <row r="2230" spans="1:5" x14ac:dyDescent="0.25">
      <c r="A2230">
        <v>2229</v>
      </c>
      <c r="B2230" s="5">
        <v>1</v>
      </c>
      <c r="C2230" s="2">
        <v>2</v>
      </c>
    </row>
    <row r="2231" spans="1:5" x14ac:dyDescent="0.25">
      <c r="A2231">
        <v>2230</v>
      </c>
      <c r="C2231" s="2">
        <v>2</v>
      </c>
    </row>
    <row r="2232" spans="1:5" x14ac:dyDescent="0.25">
      <c r="A2232">
        <v>2231</v>
      </c>
      <c r="C2232" s="2">
        <v>2</v>
      </c>
    </row>
    <row r="2233" spans="1:5" x14ac:dyDescent="0.25">
      <c r="A2233">
        <v>2232</v>
      </c>
      <c r="C2233" s="2">
        <v>2</v>
      </c>
    </row>
    <row r="2234" spans="1:5" x14ac:dyDescent="0.25">
      <c r="A2234">
        <v>2233</v>
      </c>
      <c r="C2234" s="2">
        <v>2</v>
      </c>
    </row>
    <row r="2235" spans="1:5" x14ac:dyDescent="0.25">
      <c r="A2235">
        <v>2234</v>
      </c>
      <c r="D2235" s="3">
        <v>3</v>
      </c>
    </row>
    <row r="2236" spans="1:5" x14ac:dyDescent="0.25">
      <c r="A2236">
        <v>2235</v>
      </c>
      <c r="D2236" s="3">
        <v>3</v>
      </c>
      <c r="E2236" s="4">
        <v>4</v>
      </c>
    </row>
    <row r="2237" spans="1:5" x14ac:dyDescent="0.25">
      <c r="A2237">
        <v>2236</v>
      </c>
      <c r="D2237" s="3">
        <v>3</v>
      </c>
      <c r="E2237" s="4">
        <v>4</v>
      </c>
    </row>
    <row r="2238" spans="1:5" x14ac:dyDescent="0.25">
      <c r="A2238">
        <v>2237</v>
      </c>
      <c r="D2238" s="3">
        <v>3</v>
      </c>
      <c r="E2238" s="4">
        <v>4</v>
      </c>
    </row>
    <row r="2239" spans="1:5" x14ac:dyDescent="0.25">
      <c r="A2239">
        <v>2238</v>
      </c>
      <c r="D2239" s="3">
        <v>3</v>
      </c>
      <c r="E2239" s="4">
        <v>4</v>
      </c>
    </row>
    <row r="2240" spans="1:5" x14ac:dyDescent="0.25">
      <c r="A2240">
        <v>2239</v>
      </c>
      <c r="D2240" s="3">
        <v>3</v>
      </c>
      <c r="E2240" s="4">
        <v>4</v>
      </c>
    </row>
    <row r="2241" spans="1:5" x14ac:dyDescent="0.25">
      <c r="A2241">
        <v>2240</v>
      </c>
      <c r="D2241" s="3">
        <v>3</v>
      </c>
      <c r="E2241" s="4">
        <v>4</v>
      </c>
    </row>
    <row r="2242" spans="1:5" x14ac:dyDescent="0.25">
      <c r="A2242">
        <v>2241</v>
      </c>
      <c r="D2242" s="3">
        <v>3</v>
      </c>
      <c r="E2242" s="4">
        <v>4</v>
      </c>
    </row>
    <row r="2243" spans="1:5" x14ac:dyDescent="0.25">
      <c r="A2243">
        <v>2242</v>
      </c>
      <c r="B2243" s="5">
        <v>1</v>
      </c>
      <c r="D2243" s="3">
        <v>3</v>
      </c>
      <c r="E2243" s="4">
        <v>4</v>
      </c>
    </row>
    <row r="2244" spans="1:5" x14ac:dyDescent="0.25">
      <c r="A2244">
        <v>2243</v>
      </c>
      <c r="B2244" s="5">
        <v>1</v>
      </c>
      <c r="D2244" s="3">
        <v>3</v>
      </c>
      <c r="E2244" s="4">
        <v>4</v>
      </c>
    </row>
    <row r="2245" spans="1:5" x14ac:dyDescent="0.25">
      <c r="A2245">
        <v>2244</v>
      </c>
      <c r="B2245" s="5">
        <v>1</v>
      </c>
      <c r="D2245" s="3">
        <v>3</v>
      </c>
      <c r="E2245" s="4">
        <v>4</v>
      </c>
    </row>
    <row r="2246" spans="1:5" x14ac:dyDescent="0.25">
      <c r="A2246">
        <v>2245</v>
      </c>
      <c r="B2246" s="5">
        <v>1</v>
      </c>
    </row>
    <row r="2247" spans="1:5" x14ac:dyDescent="0.25">
      <c r="A2247">
        <v>2246</v>
      </c>
      <c r="B2247" s="5">
        <v>1</v>
      </c>
    </row>
    <row r="2248" spans="1:5" x14ac:dyDescent="0.25">
      <c r="A2248">
        <v>2247</v>
      </c>
      <c r="B2248" s="5">
        <v>1</v>
      </c>
    </row>
    <row r="2249" spans="1:5" x14ac:dyDescent="0.25">
      <c r="A2249">
        <v>2248</v>
      </c>
      <c r="B2249" s="5">
        <v>1</v>
      </c>
    </row>
    <row r="2250" spans="1:5" x14ac:dyDescent="0.25">
      <c r="A2250">
        <v>2249</v>
      </c>
      <c r="B2250" s="5">
        <v>1</v>
      </c>
    </row>
    <row r="2251" spans="1:5" x14ac:dyDescent="0.25">
      <c r="A2251">
        <v>2250</v>
      </c>
      <c r="B2251" s="5">
        <v>1</v>
      </c>
      <c r="C2251" s="2">
        <v>2</v>
      </c>
    </row>
    <row r="2252" spans="1:5" x14ac:dyDescent="0.25">
      <c r="A2252">
        <v>2251</v>
      </c>
      <c r="B2252" s="5">
        <v>1</v>
      </c>
      <c r="C2252" s="2">
        <v>2</v>
      </c>
    </row>
    <row r="2253" spans="1:5" x14ac:dyDescent="0.25">
      <c r="A2253">
        <v>2252</v>
      </c>
      <c r="B2253" s="5">
        <v>1</v>
      </c>
      <c r="C2253" s="2">
        <v>2</v>
      </c>
    </row>
    <row r="2254" spans="1:5" x14ac:dyDescent="0.25">
      <c r="A2254">
        <v>2253</v>
      </c>
      <c r="C2254" s="2">
        <v>2</v>
      </c>
    </row>
    <row r="2255" spans="1:5" x14ac:dyDescent="0.25">
      <c r="A2255">
        <v>2254</v>
      </c>
      <c r="C2255" s="2">
        <v>2</v>
      </c>
    </row>
    <row r="2256" spans="1:5" x14ac:dyDescent="0.25">
      <c r="A2256">
        <v>2255</v>
      </c>
      <c r="C2256" s="2">
        <v>2</v>
      </c>
    </row>
    <row r="2257" spans="1:5" x14ac:dyDescent="0.25">
      <c r="A2257">
        <v>2256</v>
      </c>
      <c r="C2257" s="2">
        <v>2</v>
      </c>
    </row>
    <row r="2258" spans="1:5" x14ac:dyDescent="0.25">
      <c r="A2258">
        <v>2257</v>
      </c>
      <c r="C2258" s="2">
        <v>2</v>
      </c>
    </row>
    <row r="2259" spans="1:5" x14ac:dyDescent="0.25">
      <c r="A2259">
        <v>2258</v>
      </c>
      <c r="C2259" s="2">
        <v>2</v>
      </c>
      <c r="D2259" s="3">
        <v>3</v>
      </c>
    </row>
    <row r="2260" spans="1:5" x14ac:dyDescent="0.25">
      <c r="A2260">
        <v>2259</v>
      </c>
      <c r="D2260" s="3">
        <v>3</v>
      </c>
    </row>
    <row r="2261" spans="1:5" x14ac:dyDescent="0.25">
      <c r="A2261">
        <v>2260</v>
      </c>
      <c r="D2261" s="3">
        <v>3</v>
      </c>
    </row>
    <row r="2262" spans="1:5" x14ac:dyDescent="0.25">
      <c r="A2262">
        <v>2261</v>
      </c>
      <c r="D2262" s="3">
        <v>3</v>
      </c>
    </row>
    <row r="2263" spans="1:5" x14ac:dyDescent="0.25">
      <c r="A2263">
        <v>2262</v>
      </c>
      <c r="D2263" s="3">
        <v>3</v>
      </c>
      <c r="E2263" s="4">
        <v>4</v>
      </c>
    </row>
    <row r="2264" spans="1:5" x14ac:dyDescent="0.25">
      <c r="A2264">
        <v>2263</v>
      </c>
      <c r="D2264" s="3">
        <v>3</v>
      </c>
      <c r="E2264" s="4">
        <v>4</v>
      </c>
    </row>
    <row r="2265" spans="1:5" x14ac:dyDescent="0.25">
      <c r="A2265">
        <v>2264</v>
      </c>
      <c r="D2265" s="3">
        <v>3</v>
      </c>
      <c r="E2265" s="4">
        <v>4</v>
      </c>
    </row>
    <row r="2266" spans="1:5" x14ac:dyDescent="0.25">
      <c r="A2266">
        <v>2265</v>
      </c>
      <c r="B2266" s="5">
        <v>1</v>
      </c>
      <c r="D2266" s="3">
        <v>3</v>
      </c>
      <c r="E2266" s="4">
        <v>4</v>
      </c>
    </row>
    <row r="2267" spans="1:5" x14ac:dyDescent="0.25">
      <c r="A2267">
        <v>2266</v>
      </c>
      <c r="B2267" s="5">
        <v>1</v>
      </c>
      <c r="D2267" s="3">
        <v>3</v>
      </c>
      <c r="E2267" s="4">
        <v>4</v>
      </c>
    </row>
    <row r="2268" spans="1:5" x14ac:dyDescent="0.25">
      <c r="A2268">
        <v>2267</v>
      </c>
      <c r="B2268" s="5">
        <v>1</v>
      </c>
      <c r="D2268" s="3">
        <v>3</v>
      </c>
      <c r="E2268" s="4">
        <v>4</v>
      </c>
    </row>
    <row r="2269" spans="1:5" x14ac:dyDescent="0.25">
      <c r="A2269">
        <v>2268</v>
      </c>
      <c r="B2269" s="5">
        <v>1</v>
      </c>
      <c r="E2269" s="4">
        <v>4</v>
      </c>
    </row>
    <row r="2270" spans="1:5" x14ac:dyDescent="0.25">
      <c r="A2270">
        <v>2269</v>
      </c>
      <c r="B2270" s="5">
        <v>1</v>
      </c>
      <c r="E2270" s="4">
        <v>4</v>
      </c>
    </row>
    <row r="2271" spans="1:5" x14ac:dyDescent="0.25">
      <c r="A2271">
        <v>2270</v>
      </c>
      <c r="B2271" s="5">
        <v>1</v>
      </c>
      <c r="E2271" s="4">
        <v>4</v>
      </c>
    </row>
    <row r="2272" spans="1:5" x14ac:dyDescent="0.25">
      <c r="A2272">
        <v>2271</v>
      </c>
      <c r="B2272" s="5">
        <v>1</v>
      </c>
      <c r="E2272" s="4">
        <v>4</v>
      </c>
    </row>
    <row r="2273" spans="1:4" x14ac:dyDescent="0.25">
      <c r="A2273">
        <v>2272</v>
      </c>
      <c r="B2273" s="5">
        <v>1</v>
      </c>
    </row>
    <row r="2274" spans="1:4" x14ac:dyDescent="0.25">
      <c r="A2274">
        <v>2273</v>
      </c>
      <c r="B2274" s="5">
        <v>1</v>
      </c>
    </row>
    <row r="2275" spans="1:4" x14ac:dyDescent="0.25">
      <c r="A2275">
        <v>2274</v>
      </c>
      <c r="B2275" s="5">
        <v>1</v>
      </c>
    </row>
    <row r="2276" spans="1:4" x14ac:dyDescent="0.25">
      <c r="A2276">
        <v>2275</v>
      </c>
      <c r="B2276" s="5">
        <v>1</v>
      </c>
      <c r="C2276" s="2">
        <v>2</v>
      </c>
    </row>
    <row r="2277" spans="1:4" x14ac:dyDescent="0.25">
      <c r="A2277">
        <v>2276</v>
      </c>
      <c r="B2277" s="5">
        <v>1</v>
      </c>
      <c r="C2277" s="2">
        <v>2</v>
      </c>
    </row>
    <row r="2278" spans="1:4" x14ac:dyDescent="0.25">
      <c r="A2278">
        <v>2277</v>
      </c>
      <c r="B2278" s="5">
        <v>1</v>
      </c>
      <c r="C2278" s="2">
        <v>2</v>
      </c>
    </row>
    <row r="2279" spans="1:4" x14ac:dyDescent="0.25">
      <c r="A2279">
        <v>2278</v>
      </c>
      <c r="C2279" s="2">
        <v>2</v>
      </c>
    </row>
    <row r="2280" spans="1:4" x14ac:dyDescent="0.25">
      <c r="A2280">
        <v>2279</v>
      </c>
      <c r="C2280" s="2">
        <v>2</v>
      </c>
    </row>
    <row r="2281" spans="1:4" x14ac:dyDescent="0.25">
      <c r="A2281">
        <v>2280</v>
      </c>
      <c r="C2281" s="2">
        <v>2</v>
      </c>
    </row>
    <row r="2282" spans="1:4" x14ac:dyDescent="0.25">
      <c r="A2282">
        <v>2281</v>
      </c>
      <c r="C2282" s="2">
        <v>2</v>
      </c>
    </row>
    <row r="2283" spans="1:4" x14ac:dyDescent="0.25">
      <c r="A2283">
        <v>2282</v>
      </c>
      <c r="C2283" s="2">
        <v>2</v>
      </c>
      <c r="D2283" s="3">
        <v>3</v>
      </c>
    </row>
    <row r="2284" spans="1:4" x14ac:dyDescent="0.25">
      <c r="A2284">
        <v>2283</v>
      </c>
      <c r="C2284" s="2">
        <v>2</v>
      </c>
      <c r="D2284" s="3">
        <v>3</v>
      </c>
    </row>
    <row r="2285" spans="1:4" x14ac:dyDescent="0.25">
      <c r="A2285">
        <v>2284</v>
      </c>
      <c r="C2285" s="2">
        <v>2</v>
      </c>
      <c r="D2285" s="3">
        <v>3</v>
      </c>
    </row>
    <row r="2286" spans="1:4" x14ac:dyDescent="0.25">
      <c r="A2286">
        <v>2285</v>
      </c>
      <c r="C2286" s="2">
        <v>2</v>
      </c>
      <c r="D2286" s="3">
        <v>3</v>
      </c>
    </row>
    <row r="2287" spans="1:4" x14ac:dyDescent="0.25">
      <c r="A2287">
        <v>2286</v>
      </c>
      <c r="C2287" s="2">
        <v>2</v>
      </c>
      <c r="D2287" s="3">
        <v>3</v>
      </c>
    </row>
    <row r="2288" spans="1:4" x14ac:dyDescent="0.25">
      <c r="A2288">
        <v>2287</v>
      </c>
      <c r="D2288" s="3">
        <v>3</v>
      </c>
    </row>
    <row r="2289" spans="1:6" x14ac:dyDescent="0.25">
      <c r="A2289">
        <v>2288</v>
      </c>
      <c r="D2289" s="3">
        <v>3</v>
      </c>
      <c r="F2289" t="s">
        <v>22</v>
      </c>
    </row>
    <row r="2290" spans="1:6" x14ac:dyDescent="0.25">
      <c r="A2290">
        <v>2289</v>
      </c>
    </row>
    <row r="2291" spans="1:6" x14ac:dyDescent="0.25">
      <c r="A2291">
        <v>2290</v>
      </c>
      <c r="F2291" t="s">
        <v>22</v>
      </c>
    </row>
    <row r="2292" spans="1:6" x14ac:dyDescent="0.25">
      <c r="A2292">
        <v>2291</v>
      </c>
      <c r="B2292" s="5">
        <v>1</v>
      </c>
    </row>
    <row r="2293" spans="1:6" x14ac:dyDescent="0.25">
      <c r="A2293">
        <v>2292</v>
      </c>
      <c r="B2293" s="5">
        <v>1</v>
      </c>
      <c r="E2293" s="4">
        <v>4</v>
      </c>
    </row>
    <row r="2294" spans="1:6" x14ac:dyDescent="0.25">
      <c r="A2294">
        <v>2293</v>
      </c>
      <c r="B2294" s="5">
        <v>1</v>
      </c>
      <c r="E2294" s="4">
        <v>4</v>
      </c>
    </row>
    <row r="2295" spans="1:6" x14ac:dyDescent="0.25">
      <c r="A2295">
        <v>2294</v>
      </c>
      <c r="B2295" s="5">
        <v>1</v>
      </c>
      <c r="E2295" s="4">
        <v>4</v>
      </c>
    </row>
    <row r="2296" spans="1:6" x14ac:dyDescent="0.25">
      <c r="A2296">
        <v>2295</v>
      </c>
      <c r="B2296" s="5">
        <v>1</v>
      </c>
      <c r="E2296" s="4">
        <v>4</v>
      </c>
    </row>
    <row r="2297" spans="1:6" x14ac:dyDescent="0.25">
      <c r="A2297">
        <v>2296</v>
      </c>
      <c r="B2297" s="5">
        <v>1</v>
      </c>
      <c r="E2297" s="4">
        <v>4</v>
      </c>
    </row>
    <row r="2298" spans="1:6" x14ac:dyDescent="0.25">
      <c r="A2298">
        <v>2297</v>
      </c>
      <c r="B2298" s="5">
        <v>1</v>
      </c>
      <c r="E2298" s="4">
        <v>4</v>
      </c>
    </row>
    <row r="2299" spans="1:6" x14ac:dyDescent="0.25">
      <c r="A2299">
        <v>2298</v>
      </c>
      <c r="B2299" s="5">
        <v>1</v>
      </c>
      <c r="E2299" s="4">
        <v>4</v>
      </c>
    </row>
    <row r="2300" spans="1:6" x14ac:dyDescent="0.25">
      <c r="A2300">
        <v>2299</v>
      </c>
      <c r="B2300" s="5">
        <v>1</v>
      </c>
      <c r="E2300" s="4">
        <v>4</v>
      </c>
    </row>
    <row r="2301" spans="1:6" x14ac:dyDescent="0.25">
      <c r="A2301">
        <v>2300</v>
      </c>
      <c r="B2301" s="5">
        <v>1</v>
      </c>
      <c r="E2301" s="4">
        <v>4</v>
      </c>
    </row>
    <row r="2302" spans="1:6" x14ac:dyDescent="0.25">
      <c r="A2302">
        <v>2301</v>
      </c>
      <c r="B2302" s="5">
        <v>1</v>
      </c>
      <c r="E2302" s="4">
        <v>4</v>
      </c>
    </row>
    <row r="2303" spans="1:6" x14ac:dyDescent="0.25">
      <c r="A2303">
        <v>2302</v>
      </c>
    </row>
    <row r="2304" spans="1:6" x14ac:dyDescent="0.25">
      <c r="A2304">
        <v>2303</v>
      </c>
      <c r="D2304" s="3">
        <v>3</v>
      </c>
    </row>
    <row r="2305" spans="1:4" x14ac:dyDescent="0.25">
      <c r="A2305">
        <v>2304</v>
      </c>
      <c r="D2305" s="3">
        <v>3</v>
      </c>
    </row>
    <row r="2306" spans="1:4" x14ac:dyDescent="0.25">
      <c r="A2306">
        <v>2305</v>
      </c>
      <c r="D2306" s="3">
        <v>3</v>
      </c>
    </row>
    <row r="2307" spans="1:4" x14ac:dyDescent="0.25">
      <c r="A2307">
        <v>2306</v>
      </c>
      <c r="C2307" s="2">
        <v>2</v>
      </c>
      <c r="D2307" s="3">
        <v>3</v>
      </c>
    </row>
    <row r="2308" spans="1:4" x14ac:dyDescent="0.25">
      <c r="A2308">
        <v>2307</v>
      </c>
      <c r="C2308" s="2">
        <v>2</v>
      </c>
      <c r="D2308" s="3">
        <v>3</v>
      </c>
    </row>
    <row r="2309" spans="1:4" x14ac:dyDescent="0.25">
      <c r="A2309">
        <v>2308</v>
      </c>
      <c r="C2309" s="2">
        <v>2</v>
      </c>
      <c r="D2309" s="3">
        <v>3</v>
      </c>
    </row>
    <row r="2310" spans="1:4" x14ac:dyDescent="0.25">
      <c r="A2310">
        <v>2309</v>
      </c>
      <c r="C2310" s="2">
        <v>2</v>
      </c>
      <c r="D2310" s="3">
        <v>3</v>
      </c>
    </row>
    <row r="2311" spans="1:4" x14ac:dyDescent="0.25">
      <c r="A2311">
        <v>2310</v>
      </c>
      <c r="C2311" s="2">
        <v>2</v>
      </c>
      <c r="D2311" s="3">
        <v>3</v>
      </c>
    </row>
    <row r="2312" spans="1:4" x14ac:dyDescent="0.25">
      <c r="A2312">
        <v>2311</v>
      </c>
      <c r="C2312" s="2">
        <v>2</v>
      </c>
      <c r="D2312" s="3">
        <v>3</v>
      </c>
    </row>
    <row r="2313" spans="1:4" x14ac:dyDescent="0.25">
      <c r="A2313">
        <v>2312</v>
      </c>
      <c r="C2313" s="2">
        <v>2</v>
      </c>
    </row>
    <row r="2314" spans="1:4" x14ac:dyDescent="0.25">
      <c r="A2314">
        <v>2313</v>
      </c>
      <c r="C2314" s="2">
        <v>2</v>
      </c>
    </row>
    <row r="2315" spans="1:4" x14ac:dyDescent="0.25">
      <c r="A2315">
        <v>2314</v>
      </c>
      <c r="C2315" s="2">
        <v>2</v>
      </c>
    </row>
    <row r="2316" spans="1:4" x14ac:dyDescent="0.25">
      <c r="A2316">
        <v>2315</v>
      </c>
      <c r="B2316" s="5">
        <v>1</v>
      </c>
    </row>
    <row r="2317" spans="1:4" x14ac:dyDescent="0.25">
      <c r="A2317">
        <v>2316</v>
      </c>
      <c r="B2317" s="5">
        <v>1</v>
      </c>
    </row>
    <row r="2318" spans="1:4" x14ac:dyDescent="0.25">
      <c r="A2318">
        <v>2317</v>
      </c>
      <c r="B2318" s="5">
        <v>1</v>
      </c>
    </row>
    <row r="2319" spans="1:4" x14ac:dyDescent="0.25">
      <c r="A2319">
        <v>2318</v>
      </c>
      <c r="B2319" s="5">
        <v>1</v>
      </c>
    </row>
    <row r="2320" spans="1:4" x14ac:dyDescent="0.25">
      <c r="A2320">
        <v>2319</v>
      </c>
      <c r="B2320" s="5">
        <v>1</v>
      </c>
    </row>
    <row r="2321" spans="1:5" x14ac:dyDescent="0.25">
      <c r="A2321">
        <v>2320</v>
      </c>
      <c r="B2321" s="5">
        <v>1</v>
      </c>
      <c r="E2321" s="4">
        <v>4</v>
      </c>
    </row>
    <row r="2322" spans="1:5" x14ac:dyDescent="0.25">
      <c r="A2322">
        <v>2321</v>
      </c>
      <c r="B2322" s="5">
        <v>1</v>
      </c>
      <c r="E2322" s="4">
        <v>4</v>
      </c>
    </row>
    <row r="2323" spans="1:5" x14ac:dyDescent="0.25">
      <c r="A2323">
        <v>2322</v>
      </c>
      <c r="B2323" s="5">
        <v>1</v>
      </c>
      <c r="E2323" s="4">
        <v>4</v>
      </c>
    </row>
    <row r="2324" spans="1:5" x14ac:dyDescent="0.25">
      <c r="A2324">
        <v>2323</v>
      </c>
      <c r="E2324" s="4">
        <v>4</v>
      </c>
    </row>
    <row r="2325" spans="1:5" x14ac:dyDescent="0.25">
      <c r="A2325">
        <v>2324</v>
      </c>
      <c r="D2325" s="3">
        <v>3</v>
      </c>
      <c r="E2325" s="4">
        <v>4</v>
      </c>
    </row>
    <row r="2326" spans="1:5" x14ac:dyDescent="0.25">
      <c r="A2326">
        <v>2325</v>
      </c>
      <c r="D2326" s="3">
        <v>3</v>
      </c>
      <c r="E2326" s="4">
        <v>4</v>
      </c>
    </row>
    <row r="2327" spans="1:5" x14ac:dyDescent="0.25">
      <c r="A2327">
        <v>2326</v>
      </c>
      <c r="D2327" s="3">
        <v>3</v>
      </c>
      <c r="E2327" s="4">
        <v>4</v>
      </c>
    </row>
    <row r="2328" spans="1:5" x14ac:dyDescent="0.25">
      <c r="A2328">
        <v>2327</v>
      </c>
      <c r="D2328" s="3">
        <v>3</v>
      </c>
      <c r="E2328" s="4">
        <v>4</v>
      </c>
    </row>
    <row r="2329" spans="1:5" x14ac:dyDescent="0.25">
      <c r="A2329">
        <v>2328</v>
      </c>
      <c r="D2329" s="3">
        <v>3</v>
      </c>
      <c r="E2329" s="4">
        <v>4</v>
      </c>
    </row>
    <row r="2330" spans="1:5" x14ac:dyDescent="0.25">
      <c r="A2330">
        <v>2329</v>
      </c>
      <c r="D2330" s="3">
        <v>3</v>
      </c>
    </row>
    <row r="2331" spans="1:5" x14ac:dyDescent="0.25">
      <c r="A2331">
        <v>2330</v>
      </c>
      <c r="C2331" s="2">
        <v>2</v>
      </c>
      <c r="D2331" s="3">
        <v>3</v>
      </c>
    </row>
    <row r="2332" spans="1:5" x14ac:dyDescent="0.25">
      <c r="A2332">
        <v>2331</v>
      </c>
      <c r="C2332" s="2">
        <v>2</v>
      </c>
      <c r="D2332" s="3">
        <v>3</v>
      </c>
    </row>
    <row r="2333" spans="1:5" x14ac:dyDescent="0.25">
      <c r="A2333">
        <v>2332</v>
      </c>
      <c r="C2333" s="2">
        <v>2</v>
      </c>
    </row>
    <row r="2334" spans="1:5" x14ac:dyDescent="0.25">
      <c r="A2334">
        <v>2333</v>
      </c>
      <c r="C2334" s="2">
        <v>2</v>
      </c>
    </row>
    <row r="2335" spans="1:5" x14ac:dyDescent="0.25">
      <c r="A2335">
        <v>2334</v>
      </c>
      <c r="C2335" s="2">
        <v>2</v>
      </c>
    </row>
    <row r="2336" spans="1:5" x14ac:dyDescent="0.25">
      <c r="A2336">
        <v>2335</v>
      </c>
      <c r="C2336" s="2">
        <v>2</v>
      </c>
    </row>
    <row r="2337" spans="1:5" x14ac:dyDescent="0.25">
      <c r="A2337">
        <v>2336</v>
      </c>
      <c r="B2337" s="5">
        <v>1</v>
      </c>
      <c r="C2337" s="2">
        <v>2</v>
      </c>
    </row>
    <row r="2338" spans="1:5" x14ac:dyDescent="0.25">
      <c r="A2338">
        <v>2337</v>
      </c>
      <c r="B2338" s="5">
        <v>1</v>
      </c>
      <c r="C2338" s="2">
        <v>2</v>
      </c>
    </row>
    <row r="2339" spans="1:5" x14ac:dyDescent="0.25">
      <c r="A2339">
        <v>2338</v>
      </c>
      <c r="B2339" s="5">
        <v>1</v>
      </c>
      <c r="C2339" s="2">
        <v>2</v>
      </c>
    </row>
    <row r="2340" spans="1:5" x14ac:dyDescent="0.25">
      <c r="A2340">
        <v>2339</v>
      </c>
      <c r="B2340" s="5">
        <v>1</v>
      </c>
    </row>
    <row r="2341" spans="1:5" x14ac:dyDescent="0.25">
      <c r="A2341">
        <v>2340</v>
      </c>
      <c r="B2341" s="5">
        <v>1</v>
      </c>
    </row>
    <row r="2342" spans="1:5" x14ac:dyDescent="0.25">
      <c r="A2342">
        <v>2341</v>
      </c>
      <c r="B2342" s="5">
        <v>1</v>
      </c>
    </row>
    <row r="2343" spans="1:5" x14ac:dyDescent="0.25">
      <c r="A2343">
        <v>2342</v>
      </c>
      <c r="B2343" s="5">
        <v>1</v>
      </c>
    </row>
    <row r="2344" spans="1:5" x14ac:dyDescent="0.25">
      <c r="A2344">
        <v>2343</v>
      </c>
      <c r="B2344" s="5">
        <v>1</v>
      </c>
    </row>
    <row r="2345" spans="1:5" x14ac:dyDescent="0.25">
      <c r="A2345">
        <v>2344</v>
      </c>
      <c r="D2345" s="3">
        <v>3</v>
      </c>
      <c r="E2345" s="4">
        <v>4</v>
      </c>
    </row>
    <row r="2346" spans="1:5" x14ac:dyDescent="0.25">
      <c r="A2346">
        <v>2345</v>
      </c>
      <c r="D2346" s="3">
        <v>3</v>
      </c>
      <c r="E2346" s="4">
        <v>4</v>
      </c>
    </row>
    <row r="2347" spans="1:5" x14ac:dyDescent="0.25">
      <c r="A2347">
        <v>2346</v>
      </c>
      <c r="D2347" s="3">
        <v>3</v>
      </c>
      <c r="E2347" s="4">
        <v>4</v>
      </c>
    </row>
    <row r="2348" spans="1:5" x14ac:dyDescent="0.25">
      <c r="A2348">
        <v>2347</v>
      </c>
      <c r="D2348" s="3">
        <v>3</v>
      </c>
      <c r="E2348" s="4">
        <v>4</v>
      </c>
    </row>
    <row r="2349" spans="1:5" x14ac:dyDescent="0.25">
      <c r="A2349">
        <v>2348</v>
      </c>
      <c r="D2349" s="3">
        <v>3</v>
      </c>
      <c r="E2349" s="4">
        <v>4</v>
      </c>
    </row>
    <row r="2350" spans="1:5" x14ac:dyDescent="0.25">
      <c r="A2350">
        <v>2349</v>
      </c>
      <c r="D2350" s="3">
        <v>3</v>
      </c>
      <c r="E2350" s="4">
        <v>4</v>
      </c>
    </row>
    <row r="2351" spans="1:5" x14ac:dyDescent="0.25">
      <c r="A2351">
        <v>2350</v>
      </c>
      <c r="D2351" s="3">
        <v>3</v>
      </c>
      <c r="E2351" s="4">
        <v>4</v>
      </c>
    </row>
    <row r="2352" spans="1:5" x14ac:dyDescent="0.25">
      <c r="A2352">
        <v>2351</v>
      </c>
      <c r="D2352" s="3">
        <v>3</v>
      </c>
      <c r="E2352" s="4">
        <v>4</v>
      </c>
    </row>
    <row r="2353" spans="1:5" x14ac:dyDescent="0.25">
      <c r="A2353">
        <v>2352</v>
      </c>
      <c r="D2353" s="3">
        <v>3</v>
      </c>
    </row>
    <row r="2354" spans="1:5" x14ac:dyDescent="0.25">
      <c r="A2354">
        <v>2353</v>
      </c>
      <c r="C2354" s="2">
        <v>2</v>
      </c>
    </row>
    <row r="2355" spans="1:5" x14ac:dyDescent="0.25">
      <c r="A2355">
        <v>2354</v>
      </c>
      <c r="C2355" s="2">
        <v>2</v>
      </c>
    </row>
    <row r="2356" spans="1:5" x14ac:dyDescent="0.25">
      <c r="A2356">
        <v>2355</v>
      </c>
      <c r="C2356" s="2">
        <v>2</v>
      </c>
    </row>
    <row r="2357" spans="1:5" x14ac:dyDescent="0.25">
      <c r="A2357">
        <v>2356</v>
      </c>
      <c r="C2357" s="2">
        <v>2</v>
      </c>
    </row>
    <row r="2358" spans="1:5" x14ac:dyDescent="0.25">
      <c r="A2358">
        <v>2357</v>
      </c>
      <c r="C2358" s="2">
        <v>2</v>
      </c>
    </row>
    <row r="2359" spans="1:5" x14ac:dyDescent="0.25">
      <c r="A2359">
        <v>2358</v>
      </c>
      <c r="C2359" s="2">
        <v>2</v>
      </c>
    </row>
    <row r="2360" spans="1:5" x14ac:dyDescent="0.25">
      <c r="A2360">
        <v>2359</v>
      </c>
      <c r="C2360" s="2">
        <v>2</v>
      </c>
    </row>
    <row r="2361" spans="1:5" x14ac:dyDescent="0.25">
      <c r="A2361">
        <v>2360</v>
      </c>
      <c r="B2361" s="5">
        <v>1</v>
      </c>
      <c r="C2361" s="2">
        <v>2</v>
      </c>
    </row>
    <row r="2362" spans="1:5" x14ac:dyDescent="0.25">
      <c r="A2362">
        <v>2361</v>
      </c>
      <c r="B2362" s="5">
        <v>1</v>
      </c>
      <c r="C2362" s="2">
        <v>2</v>
      </c>
    </row>
    <row r="2363" spans="1:5" x14ac:dyDescent="0.25">
      <c r="A2363">
        <v>2362</v>
      </c>
      <c r="B2363" s="5">
        <v>1</v>
      </c>
      <c r="C2363" s="2">
        <v>2</v>
      </c>
    </row>
    <row r="2364" spans="1:5" x14ac:dyDescent="0.25">
      <c r="A2364">
        <v>2363</v>
      </c>
      <c r="B2364" s="5">
        <v>1</v>
      </c>
    </row>
    <row r="2365" spans="1:5" x14ac:dyDescent="0.25">
      <c r="A2365">
        <v>2364</v>
      </c>
      <c r="B2365" s="5">
        <v>1</v>
      </c>
    </row>
    <row r="2366" spans="1:5" x14ac:dyDescent="0.25">
      <c r="A2366">
        <v>2365</v>
      </c>
      <c r="B2366" s="5">
        <v>1</v>
      </c>
    </row>
    <row r="2367" spans="1:5" x14ac:dyDescent="0.25">
      <c r="A2367">
        <v>2366</v>
      </c>
      <c r="B2367" s="5">
        <v>1</v>
      </c>
    </row>
    <row r="2368" spans="1:5" x14ac:dyDescent="0.25">
      <c r="A2368">
        <v>2367</v>
      </c>
      <c r="B2368" s="5">
        <v>1</v>
      </c>
      <c r="D2368" s="3">
        <v>3</v>
      </c>
      <c r="E2368" s="4">
        <v>4</v>
      </c>
    </row>
    <row r="2369" spans="1:5" x14ac:dyDescent="0.25">
      <c r="A2369">
        <v>2368</v>
      </c>
      <c r="D2369" s="3">
        <v>3</v>
      </c>
      <c r="E2369" s="4">
        <v>4</v>
      </c>
    </row>
    <row r="2370" spans="1:5" x14ac:dyDescent="0.25">
      <c r="A2370">
        <v>2369</v>
      </c>
      <c r="D2370" s="3">
        <v>3</v>
      </c>
      <c r="E2370" s="4">
        <v>4</v>
      </c>
    </row>
    <row r="2371" spans="1:5" x14ac:dyDescent="0.25">
      <c r="A2371">
        <v>2370</v>
      </c>
      <c r="D2371" s="3">
        <v>3</v>
      </c>
      <c r="E2371" s="4">
        <v>4</v>
      </c>
    </row>
    <row r="2372" spans="1:5" x14ac:dyDescent="0.25">
      <c r="A2372">
        <v>2371</v>
      </c>
      <c r="D2372" s="3">
        <v>3</v>
      </c>
      <c r="E2372" s="4">
        <v>4</v>
      </c>
    </row>
    <row r="2373" spans="1:5" x14ac:dyDescent="0.25">
      <c r="A2373">
        <v>2372</v>
      </c>
      <c r="D2373" s="3">
        <v>3</v>
      </c>
      <c r="E2373" s="4">
        <v>4</v>
      </c>
    </row>
    <row r="2374" spans="1:5" x14ac:dyDescent="0.25">
      <c r="A2374">
        <v>2373</v>
      </c>
      <c r="D2374" s="3">
        <v>3</v>
      </c>
      <c r="E2374" s="4">
        <v>4</v>
      </c>
    </row>
    <row r="2375" spans="1:5" x14ac:dyDescent="0.25">
      <c r="A2375">
        <v>2374</v>
      </c>
      <c r="D2375" s="3">
        <v>3</v>
      </c>
      <c r="E2375" s="4">
        <v>4</v>
      </c>
    </row>
    <row r="2376" spans="1:5" x14ac:dyDescent="0.25">
      <c r="A2376">
        <v>2375</v>
      </c>
      <c r="C2376" s="2">
        <v>2</v>
      </c>
      <c r="D2376" s="3">
        <v>3</v>
      </c>
      <c r="E2376" s="4">
        <v>4</v>
      </c>
    </row>
    <row r="2377" spans="1:5" x14ac:dyDescent="0.25">
      <c r="A2377">
        <v>2376</v>
      </c>
      <c r="C2377" s="2">
        <v>2</v>
      </c>
      <c r="D2377" s="3">
        <v>3</v>
      </c>
    </row>
    <row r="2378" spans="1:5" x14ac:dyDescent="0.25">
      <c r="A2378">
        <v>2377</v>
      </c>
      <c r="C2378" s="2">
        <v>2</v>
      </c>
      <c r="D2378" s="3">
        <v>3</v>
      </c>
    </row>
    <row r="2379" spans="1:5" x14ac:dyDescent="0.25">
      <c r="A2379">
        <v>2378</v>
      </c>
      <c r="C2379" s="2">
        <v>2</v>
      </c>
    </row>
    <row r="2380" spans="1:5" x14ac:dyDescent="0.25">
      <c r="A2380">
        <v>2379</v>
      </c>
      <c r="C2380" s="2">
        <v>2</v>
      </c>
    </row>
    <row r="2381" spans="1:5" x14ac:dyDescent="0.25">
      <c r="A2381">
        <v>2380</v>
      </c>
      <c r="C2381" s="2">
        <v>2</v>
      </c>
    </row>
    <row r="2382" spans="1:5" x14ac:dyDescent="0.25">
      <c r="A2382">
        <v>2381</v>
      </c>
      <c r="C2382" s="2">
        <v>2</v>
      </c>
    </row>
    <row r="2383" spans="1:5" x14ac:dyDescent="0.25">
      <c r="A2383">
        <v>2382</v>
      </c>
      <c r="C2383" s="2">
        <v>2</v>
      </c>
    </row>
    <row r="2384" spans="1:5" x14ac:dyDescent="0.25">
      <c r="A2384">
        <v>2383</v>
      </c>
      <c r="B2384" s="5">
        <v>1</v>
      </c>
      <c r="C2384" s="2">
        <v>2</v>
      </c>
    </row>
    <row r="2385" spans="1:5" x14ac:dyDescent="0.25">
      <c r="A2385">
        <v>2384</v>
      </c>
      <c r="B2385" s="5">
        <v>1</v>
      </c>
      <c r="C2385" s="2">
        <v>2</v>
      </c>
    </row>
    <row r="2386" spans="1:5" x14ac:dyDescent="0.25">
      <c r="A2386">
        <v>2385</v>
      </c>
      <c r="B2386" s="5">
        <v>1</v>
      </c>
      <c r="C2386" s="2">
        <v>2</v>
      </c>
    </row>
    <row r="2387" spans="1:5" x14ac:dyDescent="0.25">
      <c r="A2387">
        <v>2386</v>
      </c>
      <c r="B2387" s="5">
        <v>1</v>
      </c>
    </row>
    <row r="2388" spans="1:5" x14ac:dyDescent="0.25">
      <c r="A2388">
        <v>2387</v>
      </c>
      <c r="B2388" s="5">
        <v>1</v>
      </c>
    </row>
    <row r="2389" spans="1:5" x14ac:dyDescent="0.25">
      <c r="A2389">
        <v>2388</v>
      </c>
      <c r="B2389" s="5">
        <v>1</v>
      </c>
    </row>
    <row r="2390" spans="1:5" x14ac:dyDescent="0.25">
      <c r="A2390">
        <v>2389</v>
      </c>
      <c r="B2390" s="5">
        <v>1</v>
      </c>
    </row>
    <row r="2391" spans="1:5" x14ac:dyDescent="0.25">
      <c r="A2391">
        <v>2390</v>
      </c>
      <c r="B2391" s="5">
        <v>1</v>
      </c>
    </row>
    <row r="2392" spans="1:5" x14ac:dyDescent="0.25">
      <c r="A2392">
        <v>2391</v>
      </c>
      <c r="E2392" s="4">
        <v>4</v>
      </c>
    </row>
    <row r="2393" spans="1:5" x14ac:dyDescent="0.25">
      <c r="A2393">
        <v>2392</v>
      </c>
      <c r="D2393" s="3">
        <v>3</v>
      </c>
      <c r="E2393" s="4">
        <v>4</v>
      </c>
    </row>
    <row r="2394" spans="1:5" x14ac:dyDescent="0.25">
      <c r="A2394">
        <v>2393</v>
      </c>
      <c r="D2394" s="3">
        <v>3</v>
      </c>
      <c r="E2394" s="4">
        <v>4</v>
      </c>
    </row>
    <row r="2395" spans="1:5" x14ac:dyDescent="0.25">
      <c r="A2395">
        <v>2394</v>
      </c>
      <c r="D2395" s="3">
        <v>3</v>
      </c>
      <c r="E2395" s="4">
        <v>4</v>
      </c>
    </row>
    <row r="2396" spans="1:5" x14ac:dyDescent="0.25">
      <c r="A2396">
        <v>2395</v>
      </c>
      <c r="D2396" s="3">
        <v>3</v>
      </c>
      <c r="E2396" s="4">
        <v>4</v>
      </c>
    </row>
    <row r="2397" spans="1:5" x14ac:dyDescent="0.25">
      <c r="A2397">
        <v>2396</v>
      </c>
      <c r="D2397" s="3">
        <v>3</v>
      </c>
      <c r="E2397" s="4">
        <v>4</v>
      </c>
    </row>
    <row r="2398" spans="1:5" x14ac:dyDescent="0.25">
      <c r="A2398">
        <v>2397</v>
      </c>
      <c r="D2398" s="3">
        <v>3</v>
      </c>
      <c r="E2398" s="4">
        <v>4</v>
      </c>
    </row>
    <row r="2399" spans="1:5" x14ac:dyDescent="0.25">
      <c r="A2399">
        <v>2398</v>
      </c>
      <c r="D2399" s="3">
        <v>3</v>
      </c>
      <c r="E2399" s="4">
        <v>4</v>
      </c>
    </row>
    <row r="2400" spans="1:5" x14ac:dyDescent="0.25">
      <c r="A2400">
        <v>2399</v>
      </c>
      <c r="D2400" s="3">
        <v>3</v>
      </c>
      <c r="E2400" s="4">
        <v>4</v>
      </c>
    </row>
    <row r="2401" spans="1:4" x14ac:dyDescent="0.25">
      <c r="A2401">
        <v>2400</v>
      </c>
      <c r="D2401" s="3">
        <v>3</v>
      </c>
    </row>
    <row r="2402" spans="1:4" x14ac:dyDescent="0.25">
      <c r="A2402">
        <v>2401</v>
      </c>
    </row>
    <row r="2403" spans="1:4" x14ac:dyDescent="0.25">
      <c r="A2403">
        <v>2402</v>
      </c>
    </row>
    <row r="2404" spans="1:4" x14ac:dyDescent="0.25">
      <c r="A2404">
        <v>2403</v>
      </c>
    </row>
    <row r="2405" spans="1:4" x14ac:dyDescent="0.25">
      <c r="A2405">
        <v>2404</v>
      </c>
    </row>
    <row r="2406" spans="1:4" x14ac:dyDescent="0.25">
      <c r="A2406">
        <v>2405</v>
      </c>
      <c r="C2406" s="2">
        <v>2</v>
      </c>
    </row>
    <row r="2407" spans="1:4" x14ac:dyDescent="0.25">
      <c r="A2407">
        <v>2406</v>
      </c>
      <c r="C2407" s="2">
        <v>2</v>
      </c>
    </row>
    <row r="2408" spans="1:4" x14ac:dyDescent="0.25">
      <c r="A2408">
        <v>2407</v>
      </c>
      <c r="C2408" s="2">
        <v>2</v>
      </c>
    </row>
    <row r="2409" spans="1:4" x14ac:dyDescent="0.25">
      <c r="A2409">
        <v>2408</v>
      </c>
      <c r="C2409" s="2">
        <v>2</v>
      </c>
    </row>
    <row r="2410" spans="1:4" x14ac:dyDescent="0.25">
      <c r="A2410">
        <v>2409</v>
      </c>
      <c r="C2410" s="2">
        <v>2</v>
      </c>
    </row>
    <row r="2411" spans="1:4" x14ac:dyDescent="0.25">
      <c r="A2411">
        <v>2410</v>
      </c>
      <c r="B2411" s="5">
        <v>1</v>
      </c>
      <c r="C2411" s="2">
        <v>2</v>
      </c>
    </row>
    <row r="2412" spans="1:4" x14ac:dyDescent="0.25">
      <c r="A2412">
        <v>2411</v>
      </c>
      <c r="B2412" s="5">
        <v>1</v>
      </c>
      <c r="C2412" s="2">
        <v>2</v>
      </c>
    </row>
    <row r="2413" spans="1:4" x14ac:dyDescent="0.25">
      <c r="A2413">
        <v>2412</v>
      </c>
      <c r="B2413" s="5">
        <v>1</v>
      </c>
      <c r="C2413" s="2">
        <v>2</v>
      </c>
    </row>
    <row r="2414" spans="1:4" x14ac:dyDescent="0.25">
      <c r="A2414">
        <v>2413</v>
      </c>
      <c r="B2414" s="5">
        <v>1</v>
      </c>
    </row>
    <row r="2415" spans="1:4" x14ac:dyDescent="0.25">
      <c r="A2415">
        <v>2414</v>
      </c>
      <c r="B2415" s="5">
        <v>1</v>
      </c>
    </row>
    <row r="2416" spans="1:4" x14ac:dyDescent="0.25">
      <c r="A2416">
        <v>2415</v>
      </c>
      <c r="B2416" s="5">
        <v>1</v>
      </c>
    </row>
    <row r="2417" spans="1:5" x14ac:dyDescent="0.25">
      <c r="A2417">
        <v>2416</v>
      </c>
      <c r="B2417" s="5">
        <v>1</v>
      </c>
      <c r="D2417" s="3">
        <v>3</v>
      </c>
      <c r="E2417" s="4">
        <v>4</v>
      </c>
    </row>
    <row r="2418" spans="1:5" x14ac:dyDescent="0.25">
      <c r="A2418">
        <v>2417</v>
      </c>
      <c r="D2418" s="3">
        <v>3</v>
      </c>
      <c r="E2418" s="4">
        <v>4</v>
      </c>
    </row>
    <row r="2419" spans="1:5" x14ac:dyDescent="0.25">
      <c r="A2419">
        <v>2418</v>
      </c>
      <c r="D2419" s="3">
        <v>3</v>
      </c>
      <c r="E2419" s="4">
        <v>4</v>
      </c>
    </row>
    <row r="2420" spans="1:5" x14ac:dyDescent="0.25">
      <c r="A2420">
        <v>2419</v>
      </c>
      <c r="D2420" s="3">
        <v>3</v>
      </c>
      <c r="E2420" s="4">
        <v>4</v>
      </c>
    </row>
    <row r="2421" spans="1:5" x14ac:dyDescent="0.25">
      <c r="A2421">
        <v>2420</v>
      </c>
      <c r="D2421" s="3">
        <v>3</v>
      </c>
      <c r="E2421" s="4">
        <v>4</v>
      </c>
    </row>
    <row r="2422" spans="1:5" x14ac:dyDescent="0.25">
      <c r="A2422">
        <v>2421</v>
      </c>
      <c r="D2422" s="3">
        <v>3</v>
      </c>
      <c r="E2422" s="4">
        <v>4</v>
      </c>
    </row>
    <row r="2423" spans="1:5" x14ac:dyDescent="0.25">
      <c r="A2423">
        <v>2422</v>
      </c>
      <c r="D2423" s="3">
        <v>3</v>
      </c>
      <c r="E2423" s="4">
        <v>4</v>
      </c>
    </row>
    <row r="2424" spans="1:5" x14ac:dyDescent="0.25">
      <c r="A2424">
        <v>2423</v>
      </c>
      <c r="D2424" s="3">
        <v>3</v>
      </c>
      <c r="E2424" s="4">
        <v>4</v>
      </c>
    </row>
    <row r="2425" spans="1:5" x14ac:dyDescent="0.25">
      <c r="A2425">
        <v>2424</v>
      </c>
      <c r="D2425" s="3">
        <v>3</v>
      </c>
    </row>
    <row r="2426" spans="1:5" x14ac:dyDescent="0.25">
      <c r="A2426">
        <v>2425</v>
      </c>
    </row>
    <row r="2427" spans="1:5" x14ac:dyDescent="0.25">
      <c r="A2427">
        <v>2426</v>
      </c>
    </row>
    <row r="2428" spans="1:5" x14ac:dyDescent="0.25">
      <c r="A2428">
        <v>2427</v>
      </c>
      <c r="C2428" s="2">
        <v>2</v>
      </c>
    </row>
    <row r="2429" spans="1:5" x14ac:dyDescent="0.25">
      <c r="A2429">
        <v>2428</v>
      </c>
      <c r="C2429" s="2">
        <v>2</v>
      </c>
    </row>
    <row r="2430" spans="1:5" x14ac:dyDescent="0.25">
      <c r="A2430">
        <v>2429</v>
      </c>
      <c r="C2430" s="2">
        <v>2</v>
      </c>
    </row>
    <row r="2431" spans="1:5" x14ac:dyDescent="0.25">
      <c r="A2431">
        <v>2430</v>
      </c>
      <c r="C2431" s="2">
        <v>2</v>
      </c>
    </row>
    <row r="2432" spans="1:5" x14ac:dyDescent="0.25">
      <c r="A2432">
        <v>2431</v>
      </c>
      <c r="C2432" s="2">
        <v>2</v>
      </c>
    </row>
    <row r="2433" spans="1:5" x14ac:dyDescent="0.25">
      <c r="A2433">
        <v>2432</v>
      </c>
      <c r="B2433" s="5">
        <v>1</v>
      </c>
      <c r="C2433" s="2">
        <v>2</v>
      </c>
    </row>
    <row r="2434" spans="1:5" x14ac:dyDescent="0.25">
      <c r="A2434">
        <v>2433</v>
      </c>
      <c r="B2434" s="5">
        <v>1</v>
      </c>
      <c r="C2434" s="2">
        <v>2</v>
      </c>
    </row>
    <row r="2435" spans="1:5" x14ac:dyDescent="0.25">
      <c r="A2435">
        <v>2434</v>
      </c>
      <c r="B2435" s="5">
        <v>1</v>
      </c>
      <c r="C2435" s="2">
        <v>2</v>
      </c>
    </row>
    <row r="2436" spans="1:5" x14ac:dyDescent="0.25">
      <c r="A2436">
        <v>2435</v>
      </c>
      <c r="B2436" s="5">
        <v>1</v>
      </c>
    </row>
    <row r="2437" spans="1:5" x14ac:dyDescent="0.25">
      <c r="A2437">
        <v>2436</v>
      </c>
      <c r="B2437" s="5">
        <v>1</v>
      </c>
    </row>
    <row r="2438" spans="1:5" x14ac:dyDescent="0.25">
      <c r="A2438">
        <v>2437</v>
      </c>
      <c r="B2438" s="5">
        <v>1</v>
      </c>
    </row>
    <row r="2439" spans="1:5" x14ac:dyDescent="0.25">
      <c r="A2439">
        <v>2438</v>
      </c>
      <c r="B2439" s="5">
        <v>1</v>
      </c>
      <c r="E2439" s="4">
        <v>4</v>
      </c>
    </row>
    <row r="2440" spans="1:5" x14ac:dyDescent="0.25">
      <c r="A2440">
        <v>2439</v>
      </c>
      <c r="D2440" s="3">
        <v>3</v>
      </c>
      <c r="E2440" s="4">
        <v>4</v>
      </c>
    </row>
    <row r="2441" spans="1:5" x14ac:dyDescent="0.25">
      <c r="A2441">
        <v>2440</v>
      </c>
      <c r="D2441" s="3">
        <v>3</v>
      </c>
      <c r="E2441" s="4">
        <v>4</v>
      </c>
    </row>
    <row r="2442" spans="1:5" x14ac:dyDescent="0.25">
      <c r="A2442">
        <v>2441</v>
      </c>
      <c r="D2442" s="3">
        <v>3</v>
      </c>
      <c r="E2442" s="4">
        <v>4</v>
      </c>
    </row>
    <row r="2443" spans="1:5" x14ac:dyDescent="0.25">
      <c r="A2443">
        <v>2442</v>
      </c>
      <c r="D2443" s="3">
        <v>3</v>
      </c>
      <c r="E2443" s="4">
        <v>4</v>
      </c>
    </row>
    <row r="2444" spans="1:5" x14ac:dyDescent="0.25">
      <c r="A2444">
        <v>2443</v>
      </c>
      <c r="D2444" s="3">
        <v>3</v>
      </c>
      <c r="E2444" s="4">
        <v>4</v>
      </c>
    </row>
    <row r="2445" spans="1:5" x14ac:dyDescent="0.25">
      <c r="A2445">
        <v>2444</v>
      </c>
      <c r="D2445" s="3">
        <v>3</v>
      </c>
      <c r="E2445" s="4">
        <v>4</v>
      </c>
    </row>
    <row r="2446" spans="1:5" x14ac:dyDescent="0.25">
      <c r="A2446">
        <v>2445</v>
      </c>
      <c r="D2446" s="3">
        <v>3</v>
      </c>
      <c r="E2446" s="4">
        <v>4</v>
      </c>
    </row>
    <row r="2447" spans="1:5" x14ac:dyDescent="0.25">
      <c r="A2447">
        <v>2446</v>
      </c>
      <c r="D2447" s="3">
        <v>3</v>
      </c>
      <c r="E2447" s="4">
        <v>4</v>
      </c>
    </row>
    <row r="2448" spans="1:5" x14ac:dyDescent="0.25">
      <c r="A2448">
        <v>2447</v>
      </c>
      <c r="C2448" s="2">
        <v>2</v>
      </c>
      <c r="D2448" s="3">
        <v>3</v>
      </c>
      <c r="E2448" s="4">
        <v>4</v>
      </c>
    </row>
    <row r="2449" spans="1:5" x14ac:dyDescent="0.25">
      <c r="A2449">
        <v>2448</v>
      </c>
      <c r="C2449" s="2">
        <v>2</v>
      </c>
    </row>
    <row r="2450" spans="1:5" x14ac:dyDescent="0.25">
      <c r="A2450">
        <v>2449</v>
      </c>
      <c r="C2450" s="2">
        <v>2</v>
      </c>
    </row>
    <row r="2451" spans="1:5" x14ac:dyDescent="0.25">
      <c r="A2451">
        <v>2450</v>
      </c>
      <c r="C2451" s="2">
        <v>2</v>
      </c>
    </row>
    <row r="2452" spans="1:5" x14ac:dyDescent="0.25">
      <c r="A2452">
        <v>2451</v>
      </c>
      <c r="C2452" s="2">
        <v>2</v>
      </c>
    </row>
    <row r="2453" spans="1:5" x14ac:dyDescent="0.25">
      <c r="A2453">
        <v>2452</v>
      </c>
      <c r="C2453" s="2">
        <v>2</v>
      </c>
    </row>
    <row r="2454" spans="1:5" x14ac:dyDescent="0.25">
      <c r="A2454">
        <v>2453</v>
      </c>
      <c r="B2454" s="5">
        <v>1</v>
      </c>
      <c r="C2454" s="2">
        <v>2</v>
      </c>
    </row>
    <row r="2455" spans="1:5" x14ac:dyDescent="0.25">
      <c r="A2455">
        <v>2454</v>
      </c>
      <c r="B2455" s="5">
        <v>1</v>
      </c>
      <c r="C2455" s="2">
        <v>2</v>
      </c>
    </row>
    <row r="2456" spans="1:5" x14ac:dyDescent="0.25">
      <c r="A2456">
        <v>2455</v>
      </c>
      <c r="B2456" s="5">
        <v>1</v>
      </c>
      <c r="C2456" s="2">
        <v>2</v>
      </c>
    </row>
    <row r="2457" spans="1:5" x14ac:dyDescent="0.25">
      <c r="A2457">
        <v>2456</v>
      </c>
      <c r="B2457" s="5">
        <v>1</v>
      </c>
      <c r="C2457" s="2">
        <v>2</v>
      </c>
    </row>
    <row r="2458" spans="1:5" x14ac:dyDescent="0.25">
      <c r="A2458">
        <v>2457</v>
      </c>
      <c r="B2458" s="5">
        <v>1</v>
      </c>
    </row>
    <row r="2459" spans="1:5" x14ac:dyDescent="0.25">
      <c r="A2459">
        <v>2458</v>
      </c>
      <c r="B2459" s="5">
        <v>1</v>
      </c>
    </row>
    <row r="2460" spans="1:5" x14ac:dyDescent="0.25">
      <c r="A2460">
        <v>2459</v>
      </c>
      <c r="B2460" s="5">
        <v>1</v>
      </c>
    </row>
    <row r="2461" spans="1:5" x14ac:dyDescent="0.25">
      <c r="A2461">
        <v>2460</v>
      </c>
      <c r="B2461" s="5">
        <v>1</v>
      </c>
    </row>
    <row r="2462" spans="1:5" x14ac:dyDescent="0.25">
      <c r="A2462">
        <v>2461</v>
      </c>
      <c r="D2462" s="3">
        <v>3</v>
      </c>
      <c r="E2462" s="4">
        <v>4</v>
      </c>
    </row>
    <row r="2463" spans="1:5" x14ac:dyDescent="0.25">
      <c r="A2463">
        <v>2462</v>
      </c>
      <c r="D2463" s="3">
        <v>3</v>
      </c>
      <c r="E2463" s="4">
        <v>4</v>
      </c>
    </row>
    <row r="2464" spans="1:5" x14ac:dyDescent="0.25">
      <c r="A2464">
        <v>2463</v>
      </c>
      <c r="D2464" s="3">
        <v>3</v>
      </c>
      <c r="E2464" s="4">
        <v>4</v>
      </c>
    </row>
    <row r="2465" spans="1:5" x14ac:dyDescent="0.25">
      <c r="A2465">
        <v>2464</v>
      </c>
      <c r="D2465" s="3">
        <v>3</v>
      </c>
      <c r="E2465" s="4">
        <v>4</v>
      </c>
    </row>
    <row r="2466" spans="1:5" x14ac:dyDescent="0.25">
      <c r="A2466">
        <v>2465</v>
      </c>
      <c r="D2466" s="3">
        <v>3</v>
      </c>
      <c r="E2466" s="4">
        <v>4</v>
      </c>
    </row>
    <row r="2467" spans="1:5" x14ac:dyDescent="0.25">
      <c r="A2467">
        <v>2466</v>
      </c>
      <c r="D2467" s="3">
        <v>3</v>
      </c>
      <c r="E2467" s="4">
        <v>4</v>
      </c>
    </row>
    <row r="2468" spans="1:5" x14ac:dyDescent="0.25">
      <c r="A2468">
        <v>2467</v>
      </c>
      <c r="D2468" s="3">
        <v>3</v>
      </c>
      <c r="E2468" s="4">
        <v>4</v>
      </c>
    </row>
    <row r="2469" spans="1:5" x14ac:dyDescent="0.25">
      <c r="A2469">
        <v>2468</v>
      </c>
      <c r="D2469" s="3">
        <v>3</v>
      </c>
      <c r="E2469" s="4">
        <v>4</v>
      </c>
    </row>
    <row r="2470" spans="1:5" x14ac:dyDescent="0.25">
      <c r="A2470">
        <v>2469</v>
      </c>
      <c r="D2470" s="3">
        <v>3</v>
      </c>
    </row>
    <row r="2471" spans="1:5" x14ac:dyDescent="0.25">
      <c r="A2471">
        <v>2470</v>
      </c>
      <c r="C2471" s="2">
        <v>2</v>
      </c>
      <c r="D2471" s="3">
        <v>3</v>
      </c>
    </row>
    <row r="2472" spans="1:5" x14ac:dyDescent="0.25">
      <c r="A2472">
        <v>2471</v>
      </c>
      <c r="C2472" s="2">
        <v>2</v>
      </c>
    </row>
    <row r="2473" spans="1:5" x14ac:dyDescent="0.25">
      <c r="A2473">
        <v>2472</v>
      </c>
      <c r="C2473" s="2">
        <v>2</v>
      </c>
    </row>
    <row r="2474" spans="1:5" x14ac:dyDescent="0.25">
      <c r="A2474">
        <v>2473</v>
      </c>
      <c r="C2474" s="2">
        <v>2</v>
      </c>
    </row>
    <row r="2475" spans="1:5" x14ac:dyDescent="0.25">
      <c r="A2475">
        <v>2474</v>
      </c>
      <c r="C2475" s="2">
        <v>2</v>
      </c>
    </row>
    <row r="2476" spans="1:5" x14ac:dyDescent="0.25">
      <c r="A2476">
        <v>2475</v>
      </c>
      <c r="C2476" s="2">
        <v>2</v>
      </c>
    </row>
    <row r="2477" spans="1:5" x14ac:dyDescent="0.25">
      <c r="A2477">
        <v>2476</v>
      </c>
      <c r="B2477" s="5">
        <v>1</v>
      </c>
      <c r="C2477" s="2">
        <v>2</v>
      </c>
    </row>
    <row r="2478" spans="1:5" x14ac:dyDescent="0.25">
      <c r="A2478">
        <v>2477</v>
      </c>
      <c r="B2478" s="5">
        <v>1</v>
      </c>
      <c r="C2478" s="2">
        <v>2</v>
      </c>
    </row>
    <row r="2479" spans="1:5" x14ac:dyDescent="0.25">
      <c r="A2479">
        <v>2478</v>
      </c>
      <c r="B2479" s="5">
        <v>1</v>
      </c>
      <c r="C2479" s="2">
        <v>2</v>
      </c>
    </row>
    <row r="2480" spans="1:5" x14ac:dyDescent="0.25">
      <c r="A2480">
        <v>2479</v>
      </c>
      <c r="B2480" s="5">
        <v>1</v>
      </c>
    </row>
    <row r="2481" spans="1:5" x14ac:dyDescent="0.25">
      <c r="A2481">
        <v>2480</v>
      </c>
      <c r="B2481" s="5">
        <v>1</v>
      </c>
    </row>
    <row r="2482" spans="1:5" x14ac:dyDescent="0.25">
      <c r="A2482">
        <v>2481</v>
      </c>
      <c r="B2482" s="5">
        <v>1</v>
      </c>
    </row>
    <row r="2483" spans="1:5" x14ac:dyDescent="0.25">
      <c r="A2483">
        <v>2482</v>
      </c>
      <c r="B2483" s="5">
        <v>1</v>
      </c>
    </row>
    <row r="2484" spans="1:5" x14ac:dyDescent="0.25">
      <c r="A2484">
        <v>2483</v>
      </c>
      <c r="B2484" s="5">
        <v>1</v>
      </c>
    </row>
    <row r="2485" spans="1:5" x14ac:dyDescent="0.25">
      <c r="A2485">
        <v>2484</v>
      </c>
      <c r="B2485" s="5">
        <v>1</v>
      </c>
    </row>
    <row r="2486" spans="1:5" x14ac:dyDescent="0.25">
      <c r="A2486">
        <v>2485</v>
      </c>
      <c r="E2486" s="4">
        <v>4</v>
      </c>
    </row>
    <row r="2487" spans="1:5" x14ac:dyDescent="0.25">
      <c r="A2487">
        <v>2486</v>
      </c>
      <c r="D2487" s="3">
        <v>3</v>
      </c>
      <c r="E2487" s="4">
        <v>4</v>
      </c>
    </row>
    <row r="2488" spans="1:5" x14ac:dyDescent="0.25">
      <c r="A2488">
        <v>2487</v>
      </c>
      <c r="D2488" s="3">
        <v>3</v>
      </c>
      <c r="E2488" s="4">
        <v>4</v>
      </c>
    </row>
    <row r="2489" spans="1:5" x14ac:dyDescent="0.25">
      <c r="A2489">
        <v>2488</v>
      </c>
      <c r="D2489" s="3">
        <v>3</v>
      </c>
      <c r="E2489" s="4">
        <v>4</v>
      </c>
    </row>
    <row r="2490" spans="1:5" x14ac:dyDescent="0.25">
      <c r="A2490">
        <v>2489</v>
      </c>
      <c r="D2490" s="3">
        <v>3</v>
      </c>
      <c r="E2490" s="4">
        <v>4</v>
      </c>
    </row>
    <row r="2491" spans="1:5" x14ac:dyDescent="0.25">
      <c r="A2491">
        <v>2490</v>
      </c>
      <c r="D2491" s="3">
        <v>3</v>
      </c>
      <c r="E2491" s="4">
        <v>4</v>
      </c>
    </row>
    <row r="2492" spans="1:5" x14ac:dyDescent="0.25">
      <c r="A2492">
        <v>2491</v>
      </c>
      <c r="C2492" s="2">
        <v>2</v>
      </c>
      <c r="D2492" s="3">
        <v>3</v>
      </c>
      <c r="E2492" s="4">
        <v>4</v>
      </c>
    </row>
    <row r="2493" spans="1:5" x14ac:dyDescent="0.25">
      <c r="A2493">
        <v>2492</v>
      </c>
      <c r="C2493" s="2">
        <v>2</v>
      </c>
      <c r="D2493" s="3">
        <v>3</v>
      </c>
      <c r="E2493" s="4">
        <v>4</v>
      </c>
    </row>
    <row r="2494" spans="1:5" x14ac:dyDescent="0.25">
      <c r="A2494">
        <v>2493</v>
      </c>
      <c r="C2494" s="2">
        <v>2</v>
      </c>
      <c r="D2494" s="3">
        <v>3</v>
      </c>
      <c r="E2494" s="4">
        <v>4</v>
      </c>
    </row>
    <row r="2495" spans="1:5" x14ac:dyDescent="0.25">
      <c r="A2495">
        <v>2494</v>
      </c>
      <c r="C2495" s="2">
        <v>2</v>
      </c>
      <c r="D2495" s="3">
        <v>3</v>
      </c>
    </row>
    <row r="2496" spans="1:5" x14ac:dyDescent="0.25">
      <c r="A2496">
        <v>2495</v>
      </c>
      <c r="C2496" s="2">
        <v>2</v>
      </c>
      <c r="D2496" s="3">
        <v>3</v>
      </c>
    </row>
    <row r="2497" spans="1:5" x14ac:dyDescent="0.25">
      <c r="A2497">
        <v>2496</v>
      </c>
      <c r="C2497" s="2">
        <v>2</v>
      </c>
    </row>
    <row r="2498" spans="1:5" x14ac:dyDescent="0.25">
      <c r="A2498">
        <v>2497</v>
      </c>
      <c r="C2498" s="2">
        <v>2</v>
      </c>
    </row>
    <row r="2499" spans="1:5" x14ac:dyDescent="0.25">
      <c r="A2499">
        <v>2498</v>
      </c>
      <c r="C2499" s="2">
        <v>2</v>
      </c>
    </row>
    <row r="2500" spans="1:5" x14ac:dyDescent="0.25">
      <c r="A2500">
        <v>2499</v>
      </c>
      <c r="B2500" s="5">
        <v>1</v>
      </c>
      <c r="C2500" s="2">
        <v>2</v>
      </c>
    </row>
    <row r="2501" spans="1:5" x14ac:dyDescent="0.25">
      <c r="A2501">
        <v>2500</v>
      </c>
      <c r="B2501" s="5">
        <v>1</v>
      </c>
      <c r="C2501" s="2">
        <v>2</v>
      </c>
    </row>
    <row r="2502" spans="1:5" x14ac:dyDescent="0.25">
      <c r="A2502">
        <v>2501</v>
      </c>
      <c r="B2502" s="5">
        <v>1</v>
      </c>
      <c r="C2502" s="2">
        <v>2</v>
      </c>
    </row>
    <row r="2503" spans="1:5" x14ac:dyDescent="0.25">
      <c r="A2503">
        <v>2502</v>
      </c>
      <c r="B2503" s="5">
        <v>1</v>
      </c>
      <c r="C2503" s="2">
        <v>2</v>
      </c>
    </row>
    <row r="2504" spans="1:5" x14ac:dyDescent="0.25">
      <c r="A2504">
        <v>2503</v>
      </c>
      <c r="B2504" s="5">
        <v>1</v>
      </c>
    </row>
    <row r="2505" spans="1:5" x14ac:dyDescent="0.25">
      <c r="A2505">
        <v>2504</v>
      </c>
      <c r="B2505" s="5">
        <v>1</v>
      </c>
    </row>
    <row r="2506" spans="1:5" x14ac:dyDescent="0.25">
      <c r="A2506">
        <v>2505</v>
      </c>
      <c r="B2506" s="5">
        <v>1</v>
      </c>
    </row>
    <row r="2507" spans="1:5" x14ac:dyDescent="0.25">
      <c r="A2507">
        <v>2506</v>
      </c>
      <c r="B2507" s="5">
        <v>1</v>
      </c>
    </row>
    <row r="2508" spans="1:5" x14ac:dyDescent="0.25">
      <c r="A2508">
        <v>2507</v>
      </c>
      <c r="B2508" s="5">
        <v>1</v>
      </c>
    </row>
    <row r="2509" spans="1:5" x14ac:dyDescent="0.25">
      <c r="A2509">
        <v>2508</v>
      </c>
      <c r="B2509" s="5">
        <v>1</v>
      </c>
      <c r="E2509" s="4">
        <v>4</v>
      </c>
    </row>
    <row r="2510" spans="1:5" x14ac:dyDescent="0.25">
      <c r="A2510">
        <v>2509</v>
      </c>
      <c r="B2510" s="5">
        <v>1</v>
      </c>
      <c r="E2510" s="4">
        <v>4</v>
      </c>
    </row>
    <row r="2511" spans="1:5" x14ac:dyDescent="0.25">
      <c r="A2511">
        <v>2510</v>
      </c>
      <c r="E2511" s="4">
        <v>4</v>
      </c>
    </row>
    <row r="2512" spans="1:5" x14ac:dyDescent="0.25">
      <c r="A2512">
        <v>2511</v>
      </c>
      <c r="D2512" s="3">
        <v>3</v>
      </c>
      <c r="E2512" s="4">
        <v>4</v>
      </c>
    </row>
    <row r="2513" spans="1:5" x14ac:dyDescent="0.25">
      <c r="A2513">
        <v>2512</v>
      </c>
      <c r="D2513" s="3">
        <v>3</v>
      </c>
      <c r="E2513" s="4">
        <v>4</v>
      </c>
    </row>
    <row r="2514" spans="1:5" x14ac:dyDescent="0.25">
      <c r="A2514">
        <v>2513</v>
      </c>
      <c r="D2514" s="3">
        <v>3</v>
      </c>
      <c r="E2514" s="4">
        <v>4</v>
      </c>
    </row>
    <row r="2515" spans="1:5" x14ac:dyDescent="0.25">
      <c r="A2515">
        <v>2514</v>
      </c>
      <c r="D2515" s="3">
        <v>3</v>
      </c>
      <c r="E2515" s="4">
        <v>4</v>
      </c>
    </row>
    <row r="2516" spans="1:5" x14ac:dyDescent="0.25">
      <c r="A2516">
        <v>2515</v>
      </c>
      <c r="D2516" s="3">
        <v>3</v>
      </c>
      <c r="E2516" s="4">
        <v>4</v>
      </c>
    </row>
    <row r="2517" spans="1:5" x14ac:dyDescent="0.25">
      <c r="A2517">
        <v>2516</v>
      </c>
      <c r="C2517" s="2">
        <v>2</v>
      </c>
      <c r="D2517" s="3">
        <v>3</v>
      </c>
      <c r="E2517" s="4">
        <v>4</v>
      </c>
    </row>
    <row r="2518" spans="1:5" x14ac:dyDescent="0.25">
      <c r="A2518">
        <v>2517</v>
      </c>
      <c r="C2518" s="2">
        <v>2</v>
      </c>
      <c r="D2518" s="3">
        <v>3</v>
      </c>
      <c r="E2518" s="4">
        <v>4</v>
      </c>
    </row>
    <row r="2519" spans="1:5" x14ac:dyDescent="0.25">
      <c r="A2519">
        <v>2518</v>
      </c>
      <c r="C2519" s="2">
        <v>2</v>
      </c>
      <c r="D2519" s="3">
        <v>3</v>
      </c>
      <c r="E2519" s="4">
        <v>4</v>
      </c>
    </row>
    <row r="2520" spans="1:5" x14ac:dyDescent="0.25">
      <c r="A2520">
        <v>2519</v>
      </c>
      <c r="C2520" s="2">
        <v>2</v>
      </c>
      <c r="D2520" s="3">
        <v>3</v>
      </c>
    </row>
    <row r="2521" spans="1:5" x14ac:dyDescent="0.25">
      <c r="A2521">
        <v>2520</v>
      </c>
      <c r="C2521" s="2">
        <v>2</v>
      </c>
      <c r="D2521" s="3">
        <v>3</v>
      </c>
    </row>
    <row r="2522" spans="1:5" x14ac:dyDescent="0.25">
      <c r="A2522">
        <v>2521</v>
      </c>
      <c r="C2522" s="2">
        <v>2</v>
      </c>
      <c r="D2522" s="3">
        <v>3</v>
      </c>
    </row>
    <row r="2523" spans="1:5" x14ac:dyDescent="0.25">
      <c r="A2523">
        <v>2522</v>
      </c>
      <c r="C2523" s="2">
        <v>2</v>
      </c>
      <c r="D2523" s="3">
        <v>3</v>
      </c>
    </row>
    <row r="2524" spans="1:5" x14ac:dyDescent="0.25">
      <c r="A2524">
        <v>2523</v>
      </c>
      <c r="C2524" s="2">
        <v>2</v>
      </c>
      <c r="D2524" s="3">
        <v>3</v>
      </c>
    </row>
    <row r="2525" spans="1:5" x14ac:dyDescent="0.25">
      <c r="A2525">
        <v>2524</v>
      </c>
      <c r="C2525" s="2">
        <v>2</v>
      </c>
    </row>
    <row r="2526" spans="1:5" x14ac:dyDescent="0.25">
      <c r="A2526">
        <v>2525</v>
      </c>
      <c r="C2526" s="2">
        <v>2</v>
      </c>
    </row>
    <row r="2527" spans="1:5" x14ac:dyDescent="0.25">
      <c r="A2527">
        <v>2526</v>
      </c>
      <c r="C2527" s="2">
        <v>2</v>
      </c>
    </row>
    <row r="2528" spans="1:5" x14ac:dyDescent="0.25">
      <c r="A2528">
        <v>2527</v>
      </c>
      <c r="B2528" s="5">
        <v>1</v>
      </c>
      <c r="C2528" s="2">
        <v>2</v>
      </c>
    </row>
    <row r="2529" spans="1:6" x14ac:dyDescent="0.25">
      <c r="A2529">
        <v>2528</v>
      </c>
      <c r="B2529" s="5">
        <v>1</v>
      </c>
      <c r="C2529" s="2">
        <v>2</v>
      </c>
    </row>
    <row r="2530" spans="1:6" x14ac:dyDescent="0.25">
      <c r="A2530">
        <v>2529</v>
      </c>
      <c r="B2530" s="5">
        <v>1</v>
      </c>
      <c r="C2530" s="2">
        <v>2</v>
      </c>
    </row>
    <row r="2531" spans="1:6" x14ac:dyDescent="0.25">
      <c r="A2531">
        <v>2530</v>
      </c>
      <c r="B2531" s="5">
        <v>1</v>
      </c>
      <c r="C2531" s="2">
        <v>2</v>
      </c>
    </row>
    <row r="2532" spans="1:6" x14ac:dyDescent="0.25">
      <c r="A2532">
        <v>2531</v>
      </c>
      <c r="B2532" s="5">
        <v>1</v>
      </c>
    </row>
    <row r="2533" spans="1:6" x14ac:dyDescent="0.25">
      <c r="A2533">
        <v>2532</v>
      </c>
      <c r="F2533" t="s">
        <v>22</v>
      </c>
    </row>
    <row r="2534" spans="1:6" x14ac:dyDescent="0.25">
      <c r="A2534">
        <v>2533</v>
      </c>
    </row>
    <row r="2535" spans="1:6" x14ac:dyDescent="0.25">
      <c r="A2535">
        <v>2534</v>
      </c>
      <c r="F2535" t="s">
        <v>22</v>
      </c>
    </row>
    <row r="2536" spans="1:6" x14ac:dyDescent="0.25">
      <c r="A2536">
        <v>2535</v>
      </c>
      <c r="B2536" s="5">
        <v>1</v>
      </c>
      <c r="E2536" s="4">
        <v>4</v>
      </c>
    </row>
    <row r="2537" spans="1:6" x14ac:dyDescent="0.25">
      <c r="A2537">
        <v>2536</v>
      </c>
      <c r="B2537" s="5">
        <v>1</v>
      </c>
      <c r="E2537" s="4">
        <v>4</v>
      </c>
    </row>
    <row r="2538" spans="1:6" x14ac:dyDescent="0.25">
      <c r="A2538">
        <v>2537</v>
      </c>
      <c r="B2538" s="5">
        <v>1</v>
      </c>
      <c r="E2538" s="4">
        <v>4</v>
      </c>
    </row>
    <row r="2539" spans="1:6" x14ac:dyDescent="0.25">
      <c r="A2539">
        <v>2538</v>
      </c>
      <c r="B2539" s="5">
        <v>1</v>
      </c>
      <c r="E2539" s="4">
        <v>4</v>
      </c>
    </row>
    <row r="2540" spans="1:6" x14ac:dyDescent="0.25">
      <c r="A2540">
        <v>2539</v>
      </c>
      <c r="B2540" s="5">
        <v>1</v>
      </c>
      <c r="E2540" s="4">
        <v>4</v>
      </c>
    </row>
    <row r="2541" spans="1:6" x14ac:dyDescent="0.25">
      <c r="A2541">
        <v>2540</v>
      </c>
      <c r="B2541" s="5">
        <v>1</v>
      </c>
      <c r="E2541" s="4">
        <v>4</v>
      </c>
    </row>
    <row r="2542" spans="1:6" x14ac:dyDescent="0.25">
      <c r="A2542">
        <v>2541</v>
      </c>
      <c r="B2542" s="5">
        <v>1</v>
      </c>
      <c r="E2542" s="4">
        <v>4</v>
      </c>
    </row>
    <row r="2543" spans="1:6" x14ac:dyDescent="0.25">
      <c r="A2543">
        <v>2542</v>
      </c>
      <c r="B2543" s="5">
        <v>1</v>
      </c>
      <c r="E2543" s="4">
        <v>4</v>
      </c>
    </row>
    <row r="2544" spans="1:6" x14ac:dyDescent="0.25">
      <c r="A2544">
        <v>2543</v>
      </c>
      <c r="B2544" s="5">
        <v>1</v>
      </c>
      <c r="E2544" s="4">
        <v>4</v>
      </c>
    </row>
    <row r="2545" spans="1:5" x14ac:dyDescent="0.25">
      <c r="A2545">
        <v>2544</v>
      </c>
      <c r="B2545" s="5">
        <v>1</v>
      </c>
      <c r="E2545" s="4">
        <v>4</v>
      </c>
    </row>
    <row r="2546" spans="1:5" x14ac:dyDescent="0.25">
      <c r="A2546">
        <v>2545</v>
      </c>
    </row>
    <row r="2547" spans="1:5" x14ac:dyDescent="0.25">
      <c r="A2547">
        <v>2546</v>
      </c>
      <c r="C2547" s="2">
        <v>2</v>
      </c>
    </row>
    <row r="2548" spans="1:5" x14ac:dyDescent="0.25">
      <c r="A2548">
        <v>2547</v>
      </c>
      <c r="C2548" s="2">
        <v>2</v>
      </c>
    </row>
    <row r="2549" spans="1:5" x14ac:dyDescent="0.25">
      <c r="A2549">
        <v>2548</v>
      </c>
      <c r="C2549" s="2">
        <v>2</v>
      </c>
    </row>
    <row r="2550" spans="1:5" x14ac:dyDescent="0.25">
      <c r="A2550">
        <v>2549</v>
      </c>
      <c r="C2550" s="2">
        <v>2</v>
      </c>
    </row>
    <row r="2551" spans="1:5" x14ac:dyDescent="0.25">
      <c r="A2551">
        <v>2550</v>
      </c>
      <c r="C2551" s="2">
        <v>2</v>
      </c>
      <c r="D2551" s="3">
        <v>3</v>
      </c>
    </row>
    <row r="2552" spans="1:5" x14ac:dyDescent="0.25">
      <c r="A2552">
        <v>2551</v>
      </c>
      <c r="C2552" s="2">
        <v>2</v>
      </c>
      <c r="D2552" s="3">
        <v>3</v>
      </c>
    </row>
    <row r="2553" spans="1:5" x14ac:dyDescent="0.25">
      <c r="A2553">
        <v>2552</v>
      </c>
      <c r="C2553" s="2">
        <v>2</v>
      </c>
      <c r="D2553" s="3">
        <v>3</v>
      </c>
    </row>
    <row r="2554" spans="1:5" x14ac:dyDescent="0.25">
      <c r="A2554">
        <v>2553</v>
      </c>
      <c r="C2554" s="2">
        <v>2</v>
      </c>
      <c r="D2554" s="3">
        <v>3</v>
      </c>
    </row>
    <row r="2555" spans="1:5" x14ac:dyDescent="0.25">
      <c r="A2555">
        <v>2554</v>
      </c>
      <c r="C2555" s="2">
        <v>2</v>
      </c>
      <c r="D2555" s="3">
        <v>3</v>
      </c>
    </row>
    <row r="2556" spans="1:5" x14ac:dyDescent="0.25">
      <c r="A2556">
        <v>2555</v>
      </c>
      <c r="C2556" s="2">
        <v>2</v>
      </c>
      <c r="D2556" s="3">
        <v>3</v>
      </c>
    </row>
    <row r="2557" spans="1:5" x14ac:dyDescent="0.25">
      <c r="A2557">
        <v>2556</v>
      </c>
      <c r="D2557" s="3">
        <v>3</v>
      </c>
    </row>
    <row r="2558" spans="1:5" x14ac:dyDescent="0.25">
      <c r="A2558">
        <v>2557</v>
      </c>
      <c r="D2558" s="3">
        <v>3</v>
      </c>
    </row>
    <row r="2559" spans="1:5" x14ac:dyDescent="0.25">
      <c r="A2559">
        <v>2558</v>
      </c>
      <c r="E2559" s="4">
        <v>4</v>
      </c>
    </row>
    <row r="2560" spans="1:5" x14ac:dyDescent="0.25">
      <c r="A2560">
        <v>2559</v>
      </c>
      <c r="E2560" s="4">
        <v>4</v>
      </c>
    </row>
    <row r="2561" spans="1:5" x14ac:dyDescent="0.25">
      <c r="A2561">
        <v>2560</v>
      </c>
      <c r="E2561" s="4">
        <v>4</v>
      </c>
    </row>
    <row r="2562" spans="1:5" x14ac:dyDescent="0.25">
      <c r="A2562">
        <v>2561</v>
      </c>
      <c r="B2562" s="5">
        <v>1</v>
      </c>
      <c r="E2562" s="4">
        <v>4</v>
      </c>
    </row>
    <row r="2563" spans="1:5" x14ac:dyDescent="0.25">
      <c r="A2563">
        <v>2562</v>
      </c>
      <c r="B2563" s="5">
        <v>1</v>
      </c>
      <c r="E2563" s="4">
        <v>4</v>
      </c>
    </row>
    <row r="2564" spans="1:5" x14ac:dyDescent="0.25">
      <c r="A2564">
        <v>2563</v>
      </c>
      <c r="B2564" s="5">
        <v>1</v>
      </c>
      <c r="E2564" s="4">
        <v>4</v>
      </c>
    </row>
    <row r="2565" spans="1:5" x14ac:dyDescent="0.25">
      <c r="A2565">
        <v>2564</v>
      </c>
      <c r="B2565" s="5">
        <v>1</v>
      </c>
      <c r="E2565" s="4">
        <v>4</v>
      </c>
    </row>
    <row r="2566" spans="1:5" x14ac:dyDescent="0.25">
      <c r="A2566">
        <v>2565</v>
      </c>
      <c r="B2566" s="5">
        <v>1</v>
      </c>
      <c r="E2566" s="4">
        <v>4</v>
      </c>
    </row>
    <row r="2567" spans="1:5" x14ac:dyDescent="0.25">
      <c r="A2567">
        <v>2566</v>
      </c>
      <c r="B2567" s="5">
        <v>1</v>
      </c>
    </row>
    <row r="2568" spans="1:5" x14ac:dyDescent="0.25">
      <c r="A2568">
        <v>2567</v>
      </c>
      <c r="B2568" s="5">
        <v>1</v>
      </c>
    </row>
    <row r="2569" spans="1:5" x14ac:dyDescent="0.25">
      <c r="A2569">
        <v>2568</v>
      </c>
      <c r="B2569" s="5">
        <v>1</v>
      </c>
    </row>
    <row r="2570" spans="1:5" x14ac:dyDescent="0.25">
      <c r="A2570">
        <v>2569</v>
      </c>
      <c r="B2570" s="5">
        <v>1</v>
      </c>
    </row>
    <row r="2571" spans="1:5" x14ac:dyDescent="0.25">
      <c r="A2571">
        <v>2570</v>
      </c>
      <c r="B2571" s="5">
        <v>1</v>
      </c>
    </row>
    <row r="2572" spans="1:5" x14ac:dyDescent="0.25">
      <c r="A2572">
        <v>2571</v>
      </c>
      <c r="C2572" s="2">
        <v>2</v>
      </c>
    </row>
    <row r="2573" spans="1:5" x14ac:dyDescent="0.25">
      <c r="A2573">
        <v>2572</v>
      </c>
      <c r="C2573" s="2">
        <v>2</v>
      </c>
    </row>
    <row r="2574" spans="1:5" x14ac:dyDescent="0.25">
      <c r="A2574">
        <v>2573</v>
      </c>
      <c r="C2574" s="2">
        <v>2</v>
      </c>
      <c r="D2574" s="3">
        <v>3</v>
      </c>
    </row>
    <row r="2575" spans="1:5" x14ac:dyDescent="0.25">
      <c r="A2575">
        <v>2574</v>
      </c>
      <c r="C2575" s="2">
        <v>2</v>
      </c>
      <c r="D2575" s="3">
        <v>3</v>
      </c>
    </row>
    <row r="2576" spans="1:5" x14ac:dyDescent="0.25">
      <c r="A2576">
        <v>2575</v>
      </c>
      <c r="C2576" s="2">
        <v>2</v>
      </c>
      <c r="D2576" s="3">
        <v>3</v>
      </c>
    </row>
    <row r="2577" spans="1:5" x14ac:dyDescent="0.25">
      <c r="A2577">
        <v>2576</v>
      </c>
      <c r="C2577" s="2">
        <v>2</v>
      </c>
      <c r="D2577" s="3">
        <v>3</v>
      </c>
    </row>
    <row r="2578" spans="1:5" x14ac:dyDescent="0.25">
      <c r="A2578">
        <v>2577</v>
      </c>
      <c r="C2578" s="2">
        <v>2</v>
      </c>
      <c r="D2578" s="3">
        <v>3</v>
      </c>
      <c r="E2578" s="4">
        <v>4</v>
      </c>
    </row>
    <row r="2579" spans="1:5" x14ac:dyDescent="0.25">
      <c r="A2579">
        <v>2578</v>
      </c>
      <c r="C2579" s="2">
        <v>2</v>
      </c>
      <c r="D2579" s="3">
        <v>3</v>
      </c>
      <c r="E2579" s="4">
        <v>4</v>
      </c>
    </row>
    <row r="2580" spans="1:5" x14ac:dyDescent="0.25">
      <c r="A2580">
        <v>2579</v>
      </c>
      <c r="D2580" s="3">
        <v>3</v>
      </c>
      <c r="E2580" s="4">
        <v>4</v>
      </c>
    </row>
    <row r="2581" spans="1:5" x14ac:dyDescent="0.25">
      <c r="A2581">
        <v>2580</v>
      </c>
      <c r="D2581" s="3">
        <v>3</v>
      </c>
      <c r="E2581" s="4">
        <v>4</v>
      </c>
    </row>
    <row r="2582" spans="1:5" x14ac:dyDescent="0.25">
      <c r="A2582">
        <v>2581</v>
      </c>
      <c r="D2582" s="3">
        <v>3</v>
      </c>
      <c r="E2582" s="4">
        <v>4</v>
      </c>
    </row>
    <row r="2583" spans="1:5" x14ac:dyDescent="0.25">
      <c r="A2583">
        <v>2582</v>
      </c>
      <c r="D2583" s="3">
        <v>3</v>
      </c>
      <c r="E2583" s="4">
        <v>4</v>
      </c>
    </row>
    <row r="2584" spans="1:5" x14ac:dyDescent="0.25">
      <c r="A2584">
        <v>2583</v>
      </c>
      <c r="E2584" s="4">
        <v>4</v>
      </c>
    </row>
    <row r="2585" spans="1:5" x14ac:dyDescent="0.25">
      <c r="A2585">
        <v>2584</v>
      </c>
      <c r="E2585" s="4">
        <v>4</v>
      </c>
    </row>
    <row r="2586" spans="1:5" x14ac:dyDescent="0.25">
      <c r="A2586">
        <v>2585</v>
      </c>
    </row>
    <row r="2587" spans="1:5" x14ac:dyDescent="0.25">
      <c r="A2587">
        <v>2586</v>
      </c>
      <c r="B2587" s="5">
        <v>1</v>
      </c>
    </row>
    <row r="2588" spans="1:5" x14ac:dyDescent="0.25">
      <c r="A2588">
        <v>2587</v>
      </c>
      <c r="B2588" s="5">
        <v>1</v>
      </c>
    </row>
    <row r="2589" spans="1:5" x14ac:dyDescent="0.25">
      <c r="A2589">
        <v>2588</v>
      </c>
      <c r="B2589" s="5">
        <v>1</v>
      </c>
    </row>
    <row r="2590" spans="1:5" x14ac:dyDescent="0.25">
      <c r="A2590">
        <v>2589</v>
      </c>
      <c r="B2590" s="5">
        <v>1</v>
      </c>
    </row>
    <row r="2591" spans="1:5" x14ac:dyDescent="0.25">
      <c r="A2591">
        <v>2590</v>
      </c>
      <c r="B2591" s="5">
        <v>1</v>
      </c>
    </row>
    <row r="2592" spans="1:5" x14ac:dyDescent="0.25">
      <c r="A2592">
        <v>2591</v>
      </c>
      <c r="B2592" s="5">
        <v>1</v>
      </c>
      <c r="C2592" s="2">
        <v>2</v>
      </c>
    </row>
    <row r="2593" spans="1:5" x14ac:dyDescent="0.25">
      <c r="A2593">
        <v>2592</v>
      </c>
      <c r="B2593" s="5">
        <v>1</v>
      </c>
      <c r="C2593" s="2">
        <v>2</v>
      </c>
    </row>
    <row r="2594" spans="1:5" x14ac:dyDescent="0.25">
      <c r="A2594">
        <v>2593</v>
      </c>
      <c r="B2594" s="5">
        <v>1</v>
      </c>
      <c r="C2594" s="2">
        <v>2</v>
      </c>
    </row>
    <row r="2595" spans="1:5" x14ac:dyDescent="0.25">
      <c r="A2595">
        <v>2594</v>
      </c>
      <c r="C2595" s="2">
        <v>2</v>
      </c>
    </row>
    <row r="2596" spans="1:5" x14ac:dyDescent="0.25">
      <c r="A2596">
        <v>2595</v>
      </c>
      <c r="C2596" s="2">
        <v>2</v>
      </c>
    </row>
    <row r="2597" spans="1:5" x14ac:dyDescent="0.25">
      <c r="A2597">
        <v>2596</v>
      </c>
      <c r="C2597" s="2">
        <v>2</v>
      </c>
    </row>
    <row r="2598" spans="1:5" x14ac:dyDescent="0.25">
      <c r="A2598">
        <v>2597</v>
      </c>
      <c r="D2598" s="3">
        <v>3</v>
      </c>
      <c r="E2598" s="4">
        <v>4</v>
      </c>
    </row>
    <row r="2599" spans="1:5" x14ac:dyDescent="0.25">
      <c r="A2599">
        <v>2598</v>
      </c>
      <c r="D2599" s="3">
        <v>3</v>
      </c>
      <c r="E2599" s="4">
        <v>4</v>
      </c>
    </row>
    <row r="2600" spans="1:5" x14ac:dyDescent="0.25">
      <c r="A2600">
        <v>2599</v>
      </c>
      <c r="D2600" s="3">
        <v>3</v>
      </c>
      <c r="E2600" s="4">
        <v>4</v>
      </c>
    </row>
    <row r="2601" spans="1:5" x14ac:dyDescent="0.25">
      <c r="A2601">
        <v>2600</v>
      </c>
      <c r="D2601" s="3">
        <v>3</v>
      </c>
      <c r="E2601" s="4">
        <v>4</v>
      </c>
    </row>
    <row r="2602" spans="1:5" x14ac:dyDescent="0.25">
      <c r="A2602">
        <v>2601</v>
      </c>
      <c r="D2602" s="3">
        <v>3</v>
      </c>
      <c r="E2602" s="4">
        <v>4</v>
      </c>
    </row>
    <row r="2603" spans="1:5" x14ac:dyDescent="0.25">
      <c r="A2603">
        <v>2602</v>
      </c>
      <c r="D2603" s="3">
        <v>3</v>
      </c>
      <c r="E2603" s="4">
        <v>4</v>
      </c>
    </row>
    <row r="2604" spans="1:5" x14ac:dyDescent="0.25">
      <c r="A2604">
        <v>2603</v>
      </c>
      <c r="D2604" s="3">
        <v>3</v>
      </c>
      <c r="E2604" s="4">
        <v>4</v>
      </c>
    </row>
    <row r="2605" spans="1:5" x14ac:dyDescent="0.25">
      <c r="A2605">
        <v>2604</v>
      </c>
      <c r="D2605" s="3">
        <v>3</v>
      </c>
      <c r="E2605" s="4">
        <v>4</v>
      </c>
    </row>
    <row r="2606" spans="1:5" x14ac:dyDescent="0.25">
      <c r="A2606">
        <v>2605</v>
      </c>
      <c r="D2606" s="3">
        <v>3</v>
      </c>
      <c r="E2606" s="4">
        <v>4</v>
      </c>
    </row>
    <row r="2607" spans="1:5" x14ac:dyDescent="0.25">
      <c r="A2607">
        <v>2606</v>
      </c>
    </row>
    <row r="2608" spans="1:5" x14ac:dyDescent="0.25">
      <c r="A2608">
        <v>2607</v>
      </c>
    </row>
    <row r="2609" spans="1:5" x14ac:dyDescent="0.25">
      <c r="A2609">
        <v>2608</v>
      </c>
    </row>
    <row r="2610" spans="1:5" x14ac:dyDescent="0.25">
      <c r="A2610">
        <v>2609</v>
      </c>
      <c r="C2610" s="2">
        <v>2</v>
      </c>
    </row>
    <row r="2611" spans="1:5" x14ac:dyDescent="0.25">
      <c r="A2611">
        <v>2610</v>
      </c>
      <c r="C2611" s="2">
        <v>2</v>
      </c>
    </row>
    <row r="2612" spans="1:5" x14ac:dyDescent="0.25">
      <c r="A2612">
        <v>2611</v>
      </c>
      <c r="C2612" s="2">
        <v>2</v>
      </c>
    </row>
    <row r="2613" spans="1:5" x14ac:dyDescent="0.25">
      <c r="A2613">
        <v>2612</v>
      </c>
      <c r="B2613" s="5">
        <v>1</v>
      </c>
      <c r="C2613" s="2">
        <v>2</v>
      </c>
    </row>
    <row r="2614" spans="1:5" x14ac:dyDescent="0.25">
      <c r="A2614">
        <v>2613</v>
      </c>
      <c r="B2614" s="5">
        <v>1</v>
      </c>
      <c r="C2614" s="2">
        <v>2</v>
      </c>
    </row>
    <row r="2615" spans="1:5" x14ac:dyDescent="0.25">
      <c r="A2615">
        <v>2614</v>
      </c>
      <c r="B2615" s="5">
        <v>1</v>
      </c>
      <c r="C2615" s="2">
        <v>2</v>
      </c>
    </row>
    <row r="2616" spans="1:5" x14ac:dyDescent="0.25">
      <c r="A2616">
        <v>2615</v>
      </c>
      <c r="B2616" s="5">
        <v>1</v>
      </c>
      <c r="C2616" s="2">
        <v>2</v>
      </c>
    </row>
    <row r="2617" spans="1:5" x14ac:dyDescent="0.25">
      <c r="A2617">
        <v>2616</v>
      </c>
      <c r="B2617" s="5">
        <v>1</v>
      </c>
    </row>
    <row r="2618" spans="1:5" x14ac:dyDescent="0.25">
      <c r="A2618">
        <v>2617</v>
      </c>
      <c r="B2618" s="5">
        <v>1</v>
      </c>
    </row>
    <row r="2619" spans="1:5" x14ac:dyDescent="0.25">
      <c r="A2619">
        <v>2618</v>
      </c>
      <c r="B2619" s="5">
        <v>1</v>
      </c>
    </row>
    <row r="2620" spans="1:5" x14ac:dyDescent="0.25">
      <c r="A2620">
        <v>2619</v>
      </c>
      <c r="D2620" s="3">
        <v>3</v>
      </c>
      <c r="E2620" s="4">
        <v>4</v>
      </c>
    </row>
    <row r="2621" spans="1:5" x14ac:dyDescent="0.25">
      <c r="A2621">
        <v>2620</v>
      </c>
      <c r="D2621" s="3">
        <v>3</v>
      </c>
      <c r="E2621" s="4">
        <v>4</v>
      </c>
    </row>
    <row r="2622" spans="1:5" x14ac:dyDescent="0.25">
      <c r="A2622">
        <v>2621</v>
      </c>
      <c r="D2622" s="3">
        <v>3</v>
      </c>
      <c r="E2622" s="4">
        <v>4</v>
      </c>
    </row>
    <row r="2623" spans="1:5" x14ac:dyDescent="0.25">
      <c r="A2623">
        <v>2622</v>
      </c>
      <c r="D2623" s="3">
        <v>3</v>
      </c>
      <c r="E2623" s="4">
        <v>4</v>
      </c>
    </row>
    <row r="2624" spans="1:5" x14ac:dyDescent="0.25">
      <c r="A2624">
        <v>2623</v>
      </c>
      <c r="D2624" s="3">
        <v>3</v>
      </c>
      <c r="E2624" s="4">
        <v>4</v>
      </c>
    </row>
    <row r="2625" spans="1:5" x14ac:dyDescent="0.25">
      <c r="A2625">
        <v>2624</v>
      </c>
      <c r="D2625" s="3">
        <v>3</v>
      </c>
      <c r="E2625" s="4">
        <v>4</v>
      </c>
    </row>
    <row r="2626" spans="1:5" x14ac:dyDescent="0.25">
      <c r="A2626">
        <v>2625</v>
      </c>
      <c r="D2626" s="3">
        <v>3</v>
      </c>
      <c r="E2626" s="4">
        <v>4</v>
      </c>
    </row>
    <row r="2627" spans="1:5" x14ac:dyDescent="0.25">
      <c r="A2627">
        <v>2626</v>
      </c>
      <c r="D2627" s="3">
        <v>3</v>
      </c>
      <c r="E2627" s="4">
        <v>4</v>
      </c>
    </row>
    <row r="2628" spans="1:5" x14ac:dyDescent="0.25">
      <c r="A2628">
        <v>2627</v>
      </c>
    </row>
    <row r="2629" spans="1:5" x14ac:dyDescent="0.25">
      <c r="A2629">
        <v>2628</v>
      </c>
    </row>
    <row r="2630" spans="1:5" x14ac:dyDescent="0.25">
      <c r="A2630">
        <v>2629</v>
      </c>
    </row>
    <row r="2631" spans="1:5" x14ac:dyDescent="0.25">
      <c r="A2631">
        <v>2630</v>
      </c>
      <c r="C2631" s="2">
        <v>2</v>
      </c>
    </row>
    <row r="2632" spans="1:5" x14ac:dyDescent="0.25">
      <c r="A2632">
        <v>2631</v>
      </c>
      <c r="C2632" s="2">
        <v>2</v>
      </c>
    </row>
    <row r="2633" spans="1:5" x14ac:dyDescent="0.25">
      <c r="A2633">
        <v>2632</v>
      </c>
      <c r="C2633" s="2">
        <v>2</v>
      </c>
    </row>
    <row r="2634" spans="1:5" x14ac:dyDescent="0.25">
      <c r="A2634">
        <v>2633</v>
      </c>
      <c r="C2634" s="2">
        <v>2</v>
      </c>
    </row>
    <row r="2635" spans="1:5" x14ac:dyDescent="0.25">
      <c r="A2635">
        <v>2634</v>
      </c>
      <c r="B2635" s="5">
        <v>1</v>
      </c>
      <c r="C2635" s="2">
        <v>2</v>
      </c>
    </row>
    <row r="2636" spans="1:5" x14ac:dyDescent="0.25">
      <c r="A2636">
        <v>2635</v>
      </c>
      <c r="B2636" s="5">
        <v>1</v>
      </c>
      <c r="C2636" s="2">
        <v>2</v>
      </c>
    </row>
    <row r="2637" spans="1:5" x14ac:dyDescent="0.25">
      <c r="A2637">
        <v>2636</v>
      </c>
      <c r="B2637" s="5">
        <v>1</v>
      </c>
      <c r="C2637" s="2">
        <v>2</v>
      </c>
    </row>
    <row r="2638" spans="1:5" x14ac:dyDescent="0.25">
      <c r="A2638">
        <v>2637</v>
      </c>
      <c r="B2638" s="5">
        <v>1</v>
      </c>
    </row>
    <row r="2639" spans="1:5" x14ac:dyDescent="0.25">
      <c r="A2639">
        <v>2638</v>
      </c>
      <c r="B2639" s="5">
        <v>1</v>
      </c>
    </row>
    <row r="2640" spans="1:5" x14ac:dyDescent="0.25">
      <c r="A2640">
        <v>2639</v>
      </c>
      <c r="B2640" s="5">
        <v>1</v>
      </c>
    </row>
    <row r="2641" spans="1:5" x14ac:dyDescent="0.25">
      <c r="A2641">
        <v>2640</v>
      </c>
      <c r="B2641" s="5">
        <v>1</v>
      </c>
    </row>
    <row r="2642" spans="1:5" x14ac:dyDescent="0.25">
      <c r="A2642">
        <v>2641</v>
      </c>
      <c r="D2642" s="3">
        <v>3</v>
      </c>
    </row>
    <row r="2643" spans="1:5" x14ac:dyDescent="0.25">
      <c r="A2643">
        <v>2642</v>
      </c>
      <c r="D2643" s="3">
        <v>3</v>
      </c>
      <c r="E2643" s="4">
        <v>4</v>
      </c>
    </row>
    <row r="2644" spans="1:5" x14ac:dyDescent="0.25">
      <c r="A2644">
        <v>2643</v>
      </c>
      <c r="D2644" s="3">
        <v>3</v>
      </c>
      <c r="E2644" s="4">
        <v>4</v>
      </c>
    </row>
    <row r="2645" spans="1:5" x14ac:dyDescent="0.25">
      <c r="A2645">
        <v>2644</v>
      </c>
      <c r="D2645" s="3">
        <v>3</v>
      </c>
      <c r="E2645" s="4">
        <v>4</v>
      </c>
    </row>
    <row r="2646" spans="1:5" x14ac:dyDescent="0.25">
      <c r="A2646">
        <v>2645</v>
      </c>
      <c r="D2646" s="3">
        <v>3</v>
      </c>
      <c r="E2646" s="4">
        <v>4</v>
      </c>
    </row>
    <row r="2647" spans="1:5" x14ac:dyDescent="0.25">
      <c r="A2647">
        <v>2646</v>
      </c>
      <c r="D2647" s="3">
        <v>3</v>
      </c>
      <c r="E2647" s="4">
        <v>4</v>
      </c>
    </row>
    <row r="2648" spans="1:5" x14ac:dyDescent="0.25">
      <c r="A2648">
        <v>2647</v>
      </c>
      <c r="D2648" s="3">
        <v>3</v>
      </c>
      <c r="E2648" s="4">
        <v>4</v>
      </c>
    </row>
    <row r="2649" spans="1:5" x14ac:dyDescent="0.25">
      <c r="A2649">
        <v>2648</v>
      </c>
    </row>
    <row r="2650" spans="1:5" x14ac:dyDescent="0.25">
      <c r="A2650">
        <v>2649</v>
      </c>
    </row>
    <row r="2651" spans="1:5" x14ac:dyDescent="0.25">
      <c r="A2651">
        <v>2650</v>
      </c>
    </row>
    <row r="2652" spans="1:5" x14ac:dyDescent="0.25">
      <c r="A2652">
        <v>2651</v>
      </c>
    </row>
    <row r="2653" spans="1:5" x14ac:dyDescent="0.25">
      <c r="A2653">
        <v>2652</v>
      </c>
    </row>
    <row r="2654" spans="1:5" x14ac:dyDescent="0.25">
      <c r="A2654">
        <v>2653</v>
      </c>
    </row>
    <row r="2655" spans="1:5" x14ac:dyDescent="0.25">
      <c r="A2655">
        <v>2654</v>
      </c>
    </row>
    <row r="2656" spans="1:5" x14ac:dyDescent="0.25">
      <c r="A2656">
        <v>2655</v>
      </c>
      <c r="C2656" s="2">
        <v>2</v>
      </c>
    </row>
    <row r="2657" spans="1:5" x14ac:dyDescent="0.25">
      <c r="A2657">
        <v>2656</v>
      </c>
      <c r="C2657" s="2">
        <v>2</v>
      </c>
    </row>
    <row r="2658" spans="1:5" x14ac:dyDescent="0.25">
      <c r="A2658">
        <v>2657</v>
      </c>
      <c r="C2658" s="2">
        <v>2</v>
      </c>
    </row>
    <row r="2659" spans="1:5" x14ac:dyDescent="0.25">
      <c r="A2659">
        <v>2658</v>
      </c>
      <c r="B2659" s="5">
        <v>1</v>
      </c>
      <c r="C2659" s="2">
        <v>2</v>
      </c>
    </row>
    <row r="2660" spans="1:5" x14ac:dyDescent="0.25">
      <c r="A2660">
        <v>2659</v>
      </c>
      <c r="B2660" s="5">
        <v>1</v>
      </c>
      <c r="C2660" s="2">
        <v>2</v>
      </c>
    </row>
    <row r="2661" spans="1:5" x14ac:dyDescent="0.25">
      <c r="A2661">
        <v>2660</v>
      </c>
      <c r="B2661" s="5">
        <v>1</v>
      </c>
      <c r="C2661" s="2">
        <v>2</v>
      </c>
    </row>
    <row r="2662" spans="1:5" x14ac:dyDescent="0.25">
      <c r="A2662">
        <v>2661</v>
      </c>
      <c r="B2662" s="5">
        <v>1</v>
      </c>
    </row>
    <row r="2663" spans="1:5" x14ac:dyDescent="0.25">
      <c r="A2663">
        <v>2662</v>
      </c>
      <c r="B2663" s="5">
        <v>1</v>
      </c>
    </row>
    <row r="2664" spans="1:5" x14ac:dyDescent="0.25">
      <c r="A2664">
        <v>2663</v>
      </c>
      <c r="B2664" s="5">
        <v>1</v>
      </c>
      <c r="D2664" s="3">
        <v>3</v>
      </c>
    </row>
    <row r="2665" spans="1:5" x14ac:dyDescent="0.25">
      <c r="A2665">
        <v>2664</v>
      </c>
      <c r="D2665" s="3">
        <v>3</v>
      </c>
      <c r="E2665" s="4">
        <v>4</v>
      </c>
    </row>
    <row r="2666" spans="1:5" x14ac:dyDescent="0.25">
      <c r="A2666">
        <v>2665</v>
      </c>
      <c r="D2666" s="3">
        <v>3</v>
      </c>
      <c r="E2666" s="4">
        <v>4</v>
      </c>
    </row>
    <row r="2667" spans="1:5" x14ac:dyDescent="0.25">
      <c r="A2667">
        <v>2666</v>
      </c>
      <c r="D2667" s="3">
        <v>3</v>
      </c>
      <c r="E2667" s="4">
        <v>4</v>
      </c>
    </row>
    <row r="2668" spans="1:5" x14ac:dyDescent="0.25">
      <c r="A2668">
        <v>2667</v>
      </c>
      <c r="D2668" s="3">
        <v>3</v>
      </c>
      <c r="E2668" s="4">
        <v>4</v>
      </c>
    </row>
    <row r="2669" spans="1:5" x14ac:dyDescent="0.25">
      <c r="A2669">
        <v>2668</v>
      </c>
      <c r="D2669" s="3">
        <v>3</v>
      </c>
      <c r="E2669" s="4">
        <v>4</v>
      </c>
    </row>
    <row r="2670" spans="1:5" x14ac:dyDescent="0.25">
      <c r="A2670">
        <v>2669</v>
      </c>
      <c r="D2670" s="3">
        <v>3</v>
      </c>
      <c r="E2670" s="4">
        <v>4</v>
      </c>
    </row>
    <row r="2671" spans="1:5" x14ac:dyDescent="0.25">
      <c r="A2671">
        <v>2670</v>
      </c>
      <c r="D2671" s="3">
        <v>3</v>
      </c>
      <c r="E2671" s="4">
        <v>4</v>
      </c>
    </row>
    <row r="2672" spans="1:5" x14ac:dyDescent="0.25">
      <c r="A2672">
        <v>2671</v>
      </c>
    </row>
    <row r="2673" spans="1:5" x14ac:dyDescent="0.25">
      <c r="A2673">
        <v>2672</v>
      </c>
    </row>
    <row r="2674" spans="1:5" x14ac:dyDescent="0.25">
      <c r="A2674">
        <v>2673</v>
      </c>
      <c r="C2674" s="2">
        <v>2</v>
      </c>
    </row>
    <row r="2675" spans="1:5" x14ac:dyDescent="0.25">
      <c r="A2675">
        <v>2674</v>
      </c>
      <c r="C2675" s="2">
        <v>2</v>
      </c>
    </row>
    <row r="2676" spans="1:5" x14ac:dyDescent="0.25">
      <c r="A2676">
        <v>2675</v>
      </c>
      <c r="C2676" s="2">
        <v>2</v>
      </c>
    </row>
    <row r="2677" spans="1:5" x14ac:dyDescent="0.25">
      <c r="A2677">
        <v>2676</v>
      </c>
      <c r="C2677" s="2">
        <v>2</v>
      </c>
    </row>
    <row r="2678" spans="1:5" x14ac:dyDescent="0.25">
      <c r="A2678">
        <v>2677</v>
      </c>
      <c r="C2678" s="2">
        <v>2</v>
      </c>
    </row>
    <row r="2679" spans="1:5" x14ac:dyDescent="0.25">
      <c r="A2679">
        <v>2678</v>
      </c>
      <c r="B2679" s="5">
        <v>1</v>
      </c>
      <c r="C2679" s="2">
        <v>2</v>
      </c>
    </row>
    <row r="2680" spans="1:5" x14ac:dyDescent="0.25">
      <c r="A2680">
        <v>2679</v>
      </c>
      <c r="B2680" s="5">
        <v>1</v>
      </c>
      <c r="C2680" s="2">
        <v>2</v>
      </c>
    </row>
    <row r="2681" spans="1:5" x14ac:dyDescent="0.25">
      <c r="A2681">
        <v>2680</v>
      </c>
      <c r="B2681" s="5">
        <v>1</v>
      </c>
      <c r="C2681" s="2">
        <v>2</v>
      </c>
    </row>
    <row r="2682" spans="1:5" x14ac:dyDescent="0.25">
      <c r="A2682">
        <v>2681</v>
      </c>
      <c r="B2682" s="5">
        <v>1</v>
      </c>
    </row>
    <row r="2683" spans="1:5" x14ac:dyDescent="0.25">
      <c r="A2683">
        <v>2682</v>
      </c>
      <c r="B2683" s="5">
        <v>1</v>
      </c>
    </row>
    <row r="2684" spans="1:5" x14ac:dyDescent="0.25">
      <c r="A2684">
        <v>2683</v>
      </c>
      <c r="B2684" s="5">
        <v>1</v>
      </c>
    </row>
    <row r="2685" spans="1:5" x14ac:dyDescent="0.25">
      <c r="A2685">
        <v>2684</v>
      </c>
      <c r="B2685" s="5">
        <v>1</v>
      </c>
    </row>
    <row r="2686" spans="1:5" x14ac:dyDescent="0.25">
      <c r="A2686">
        <v>2685</v>
      </c>
      <c r="D2686" s="3">
        <v>3</v>
      </c>
    </row>
    <row r="2687" spans="1:5" x14ac:dyDescent="0.25">
      <c r="A2687">
        <v>2686</v>
      </c>
      <c r="D2687" s="3">
        <v>3</v>
      </c>
      <c r="E2687" s="4">
        <v>4</v>
      </c>
    </row>
    <row r="2688" spans="1:5" x14ac:dyDescent="0.25">
      <c r="A2688">
        <v>2687</v>
      </c>
      <c r="D2688" s="3">
        <v>3</v>
      </c>
      <c r="E2688" s="4">
        <v>4</v>
      </c>
    </row>
    <row r="2689" spans="1:5" x14ac:dyDescent="0.25">
      <c r="A2689">
        <v>2688</v>
      </c>
      <c r="D2689" s="3">
        <v>3</v>
      </c>
      <c r="E2689" s="4">
        <v>4</v>
      </c>
    </row>
    <row r="2690" spans="1:5" x14ac:dyDescent="0.25">
      <c r="A2690">
        <v>2689</v>
      </c>
      <c r="D2690" s="3">
        <v>3</v>
      </c>
      <c r="E2690" s="4">
        <v>4</v>
      </c>
    </row>
    <row r="2691" spans="1:5" x14ac:dyDescent="0.25">
      <c r="A2691">
        <v>2690</v>
      </c>
      <c r="D2691" s="3">
        <v>3</v>
      </c>
      <c r="E2691" s="4">
        <v>4</v>
      </c>
    </row>
    <row r="2692" spans="1:5" x14ac:dyDescent="0.25">
      <c r="A2692">
        <v>2691</v>
      </c>
      <c r="D2692" s="3">
        <v>3</v>
      </c>
      <c r="E2692" s="4">
        <v>4</v>
      </c>
    </row>
    <row r="2693" spans="1:5" x14ac:dyDescent="0.25">
      <c r="A2693">
        <v>2692</v>
      </c>
      <c r="D2693" s="3">
        <v>3</v>
      </c>
      <c r="E2693" s="4">
        <v>4</v>
      </c>
    </row>
    <row r="2694" spans="1:5" x14ac:dyDescent="0.25">
      <c r="A2694">
        <v>2693</v>
      </c>
      <c r="D2694" s="3">
        <v>3</v>
      </c>
    </row>
    <row r="2695" spans="1:5" x14ac:dyDescent="0.25">
      <c r="A2695">
        <v>2694</v>
      </c>
      <c r="C2695" s="2">
        <v>2</v>
      </c>
    </row>
    <row r="2696" spans="1:5" x14ac:dyDescent="0.25">
      <c r="A2696">
        <v>2695</v>
      </c>
      <c r="C2696" s="2">
        <v>2</v>
      </c>
    </row>
    <row r="2697" spans="1:5" x14ac:dyDescent="0.25">
      <c r="A2697">
        <v>2696</v>
      </c>
      <c r="C2697" s="2">
        <v>2</v>
      </c>
    </row>
    <row r="2698" spans="1:5" x14ac:dyDescent="0.25">
      <c r="A2698">
        <v>2697</v>
      </c>
      <c r="C2698" s="2">
        <v>2</v>
      </c>
    </row>
    <row r="2699" spans="1:5" x14ac:dyDescent="0.25">
      <c r="A2699">
        <v>2698</v>
      </c>
      <c r="C2699" s="2">
        <v>2</v>
      </c>
    </row>
    <row r="2700" spans="1:5" x14ac:dyDescent="0.25">
      <c r="A2700">
        <v>2699</v>
      </c>
      <c r="B2700" s="5">
        <v>1</v>
      </c>
      <c r="C2700" s="2">
        <v>2</v>
      </c>
    </row>
    <row r="2701" spans="1:5" x14ac:dyDescent="0.25">
      <c r="A2701">
        <v>2700</v>
      </c>
      <c r="B2701" s="5">
        <v>1</v>
      </c>
      <c r="C2701" s="2">
        <v>2</v>
      </c>
    </row>
    <row r="2702" spans="1:5" x14ac:dyDescent="0.25">
      <c r="A2702">
        <v>2701</v>
      </c>
      <c r="B2702" s="5">
        <v>1</v>
      </c>
      <c r="C2702" s="2">
        <v>2</v>
      </c>
    </row>
    <row r="2703" spans="1:5" x14ac:dyDescent="0.25">
      <c r="A2703">
        <v>2702</v>
      </c>
      <c r="B2703" s="5">
        <v>1</v>
      </c>
      <c r="C2703" s="2">
        <v>2</v>
      </c>
    </row>
    <row r="2704" spans="1:5" x14ac:dyDescent="0.25">
      <c r="A2704">
        <v>2703</v>
      </c>
      <c r="B2704" s="5">
        <v>1</v>
      </c>
    </row>
    <row r="2705" spans="1:5" x14ac:dyDescent="0.25">
      <c r="A2705">
        <v>2704</v>
      </c>
      <c r="B2705" s="5">
        <v>1</v>
      </c>
    </row>
    <row r="2706" spans="1:5" x14ac:dyDescent="0.25">
      <c r="A2706">
        <v>2705</v>
      </c>
      <c r="B2706" s="5">
        <v>1</v>
      </c>
    </row>
    <row r="2707" spans="1:5" x14ac:dyDescent="0.25">
      <c r="A2707">
        <v>2706</v>
      </c>
      <c r="D2707" s="3">
        <v>3</v>
      </c>
    </row>
    <row r="2708" spans="1:5" x14ac:dyDescent="0.25">
      <c r="A2708">
        <v>2707</v>
      </c>
      <c r="D2708" s="3">
        <v>3</v>
      </c>
      <c r="E2708" s="4">
        <v>4</v>
      </c>
    </row>
    <row r="2709" spans="1:5" x14ac:dyDescent="0.25">
      <c r="A2709">
        <v>2708</v>
      </c>
      <c r="D2709" s="3">
        <v>3</v>
      </c>
      <c r="E2709" s="4">
        <v>4</v>
      </c>
    </row>
    <row r="2710" spans="1:5" x14ac:dyDescent="0.25">
      <c r="A2710">
        <v>2709</v>
      </c>
      <c r="D2710" s="3">
        <v>3</v>
      </c>
      <c r="E2710" s="4">
        <v>4</v>
      </c>
    </row>
    <row r="2711" spans="1:5" x14ac:dyDescent="0.25">
      <c r="A2711">
        <v>2710</v>
      </c>
      <c r="D2711" s="3">
        <v>3</v>
      </c>
      <c r="E2711" s="4">
        <v>4</v>
      </c>
    </row>
    <row r="2712" spans="1:5" x14ac:dyDescent="0.25">
      <c r="A2712">
        <v>2711</v>
      </c>
      <c r="D2712" s="3">
        <v>3</v>
      </c>
      <c r="E2712" s="4">
        <v>4</v>
      </c>
    </row>
    <row r="2713" spans="1:5" x14ac:dyDescent="0.25">
      <c r="A2713">
        <v>2712</v>
      </c>
      <c r="D2713" s="3">
        <v>3</v>
      </c>
      <c r="E2713" s="4">
        <v>4</v>
      </c>
    </row>
    <row r="2714" spans="1:5" x14ac:dyDescent="0.25">
      <c r="A2714">
        <v>2713</v>
      </c>
      <c r="D2714" s="3">
        <v>3</v>
      </c>
      <c r="E2714" s="4">
        <v>4</v>
      </c>
    </row>
    <row r="2715" spans="1:5" x14ac:dyDescent="0.25">
      <c r="A2715">
        <v>2714</v>
      </c>
    </row>
    <row r="2716" spans="1:5" x14ac:dyDescent="0.25">
      <c r="A2716">
        <v>2715</v>
      </c>
    </row>
    <row r="2717" spans="1:5" x14ac:dyDescent="0.25">
      <c r="A2717">
        <v>2716</v>
      </c>
    </row>
    <row r="2718" spans="1:5" x14ac:dyDescent="0.25">
      <c r="A2718">
        <v>2717</v>
      </c>
      <c r="C2718" s="2">
        <v>2</v>
      </c>
    </row>
    <row r="2719" spans="1:5" x14ac:dyDescent="0.25">
      <c r="A2719">
        <v>2718</v>
      </c>
      <c r="C2719" s="2">
        <v>2</v>
      </c>
    </row>
    <row r="2720" spans="1:5" x14ac:dyDescent="0.25">
      <c r="A2720">
        <v>2719</v>
      </c>
      <c r="C2720" s="2">
        <v>2</v>
      </c>
    </row>
    <row r="2721" spans="1:5" x14ac:dyDescent="0.25">
      <c r="A2721">
        <v>2720</v>
      </c>
      <c r="C2721" s="2">
        <v>2</v>
      </c>
    </row>
    <row r="2722" spans="1:5" x14ac:dyDescent="0.25">
      <c r="A2722">
        <v>2721</v>
      </c>
      <c r="C2722" s="2">
        <v>2</v>
      </c>
    </row>
    <row r="2723" spans="1:5" x14ac:dyDescent="0.25">
      <c r="A2723">
        <v>2722</v>
      </c>
      <c r="B2723" s="5">
        <v>1</v>
      </c>
      <c r="C2723" s="2">
        <v>2</v>
      </c>
    </row>
    <row r="2724" spans="1:5" x14ac:dyDescent="0.25">
      <c r="A2724">
        <v>2723</v>
      </c>
      <c r="B2724" s="5">
        <v>1</v>
      </c>
      <c r="C2724" s="2">
        <v>2</v>
      </c>
    </row>
    <row r="2725" spans="1:5" x14ac:dyDescent="0.25">
      <c r="A2725">
        <v>2724</v>
      </c>
      <c r="B2725" s="5">
        <v>1</v>
      </c>
      <c r="C2725" s="2">
        <v>2</v>
      </c>
    </row>
    <row r="2726" spans="1:5" x14ac:dyDescent="0.25">
      <c r="A2726">
        <v>2725</v>
      </c>
      <c r="B2726" s="5">
        <v>1</v>
      </c>
    </row>
    <row r="2727" spans="1:5" x14ac:dyDescent="0.25">
      <c r="A2727">
        <v>2726</v>
      </c>
      <c r="B2727" s="5">
        <v>1</v>
      </c>
    </row>
    <row r="2728" spans="1:5" x14ac:dyDescent="0.25">
      <c r="A2728">
        <v>2727</v>
      </c>
      <c r="B2728" s="5">
        <v>1</v>
      </c>
    </row>
    <row r="2729" spans="1:5" x14ac:dyDescent="0.25">
      <c r="A2729">
        <v>2728</v>
      </c>
      <c r="B2729" s="5">
        <v>1</v>
      </c>
    </row>
    <row r="2730" spans="1:5" x14ac:dyDescent="0.25">
      <c r="A2730">
        <v>2729</v>
      </c>
      <c r="B2730" s="5">
        <v>1</v>
      </c>
    </row>
    <row r="2731" spans="1:5" x14ac:dyDescent="0.25">
      <c r="A2731">
        <v>2730</v>
      </c>
    </row>
    <row r="2732" spans="1:5" x14ac:dyDescent="0.25">
      <c r="A2732">
        <v>2731</v>
      </c>
      <c r="D2732" s="3">
        <v>3</v>
      </c>
      <c r="E2732" s="4">
        <v>4</v>
      </c>
    </row>
    <row r="2733" spans="1:5" x14ac:dyDescent="0.25">
      <c r="A2733">
        <v>2732</v>
      </c>
      <c r="D2733" s="3">
        <v>3</v>
      </c>
      <c r="E2733" s="4">
        <v>4</v>
      </c>
    </row>
    <row r="2734" spans="1:5" x14ac:dyDescent="0.25">
      <c r="A2734">
        <v>2733</v>
      </c>
      <c r="D2734" s="3">
        <v>3</v>
      </c>
      <c r="E2734" s="4">
        <v>4</v>
      </c>
    </row>
    <row r="2735" spans="1:5" x14ac:dyDescent="0.25">
      <c r="A2735">
        <v>2734</v>
      </c>
      <c r="D2735" s="3">
        <v>3</v>
      </c>
      <c r="E2735" s="4">
        <v>4</v>
      </c>
    </row>
    <row r="2736" spans="1:5" x14ac:dyDescent="0.25">
      <c r="A2736">
        <v>2735</v>
      </c>
      <c r="D2736" s="3">
        <v>3</v>
      </c>
      <c r="E2736" s="4">
        <v>4</v>
      </c>
    </row>
    <row r="2737" spans="1:6" x14ac:dyDescent="0.25">
      <c r="A2737">
        <v>2736</v>
      </c>
      <c r="C2737" s="2">
        <v>2</v>
      </c>
      <c r="D2737" s="3">
        <v>3</v>
      </c>
      <c r="E2737" s="4">
        <v>4</v>
      </c>
    </row>
    <row r="2738" spans="1:6" x14ac:dyDescent="0.25">
      <c r="A2738">
        <v>2737</v>
      </c>
      <c r="C2738" s="2">
        <v>2</v>
      </c>
      <c r="D2738" s="3">
        <v>3</v>
      </c>
      <c r="E2738" s="4">
        <v>4</v>
      </c>
    </row>
    <row r="2739" spans="1:6" x14ac:dyDescent="0.25">
      <c r="A2739">
        <v>2738</v>
      </c>
      <c r="C2739" s="2">
        <v>2</v>
      </c>
      <c r="D2739" s="3">
        <v>3</v>
      </c>
      <c r="E2739" s="4">
        <v>4</v>
      </c>
    </row>
    <row r="2740" spans="1:6" x14ac:dyDescent="0.25">
      <c r="A2740">
        <v>2739</v>
      </c>
      <c r="C2740" s="2">
        <v>2</v>
      </c>
      <c r="D2740" s="3">
        <v>3</v>
      </c>
    </row>
    <row r="2741" spans="1:6" x14ac:dyDescent="0.25">
      <c r="A2741">
        <v>2740</v>
      </c>
      <c r="C2741" s="2">
        <v>2</v>
      </c>
      <c r="D2741" s="3">
        <v>3</v>
      </c>
    </row>
    <row r="2742" spans="1:6" x14ac:dyDescent="0.25">
      <c r="A2742">
        <v>2741</v>
      </c>
      <c r="B2742" s="5">
        <v>1</v>
      </c>
      <c r="C2742" s="2">
        <v>2</v>
      </c>
    </row>
    <row r="2743" spans="1:6" x14ac:dyDescent="0.25">
      <c r="A2743">
        <v>2742</v>
      </c>
      <c r="B2743" s="5">
        <v>1</v>
      </c>
      <c r="C2743" s="2">
        <v>2</v>
      </c>
    </row>
    <row r="2744" spans="1:6" x14ac:dyDescent="0.25">
      <c r="A2744">
        <v>2743</v>
      </c>
      <c r="B2744" s="5">
        <v>1</v>
      </c>
      <c r="C2744" s="2">
        <v>2</v>
      </c>
    </row>
    <row r="2745" spans="1:6" x14ac:dyDescent="0.25">
      <c r="A2745">
        <v>2744</v>
      </c>
      <c r="B2745" s="5">
        <v>1</v>
      </c>
      <c r="C2745" s="2">
        <v>2</v>
      </c>
    </row>
    <row r="2746" spans="1:6" x14ac:dyDescent="0.25">
      <c r="A2746">
        <v>2745</v>
      </c>
      <c r="B2746" s="5">
        <v>1</v>
      </c>
      <c r="C2746" s="2">
        <v>2</v>
      </c>
    </row>
    <row r="2747" spans="1:6" x14ac:dyDescent="0.25">
      <c r="A2747">
        <v>2746</v>
      </c>
      <c r="B2747" s="5">
        <v>1</v>
      </c>
    </row>
    <row r="2748" spans="1:6" x14ac:dyDescent="0.25">
      <c r="A2748">
        <v>2747</v>
      </c>
      <c r="B2748" s="5">
        <v>1</v>
      </c>
      <c r="F2748" t="s">
        <v>22</v>
      </c>
    </row>
    <row r="2749" spans="1:6" x14ac:dyDescent="0.25">
      <c r="A2749">
        <v>2748</v>
      </c>
    </row>
    <row r="2750" spans="1:6" x14ac:dyDescent="0.25">
      <c r="A2750">
        <v>2749</v>
      </c>
      <c r="F2750" t="s">
        <v>22</v>
      </c>
    </row>
    <row r="2751" spans="1:6" x14ac:dyDescent="0.25">
      <c r="A2751">
        <v>2750</v>
      </c>
      <c r="B2751" s="5">
        <v>1</v>
      </c>
    </row>
    <row r="2752" spans="1:6" x14ac:dyDescent="0.25">
      <c r="A2752">
        <v>2751</v>
      </c>
      <c r="B2752" s="5">
        <v>1</v>
      </c>
    </row>
    <row r="2753" spans="1:5" x14ac:dyDescent="0.25">
      <c r="A2753">
        <v>2752</v>
      </c>
      <c r="B2753" s="5">
        <v>1</v>
      </c>
    </row>
    <row r="2754" spans="1:5" x14ac:dyDescent="0.25">
      <c r="A2754">
        <v>2753</v>
      </c>
      <c r="B2754" s="5">
        <v>1</v>
      </c>
    </row>
    <row r="2755" spans="1:5" x14ac:dyDescent="0.25">
      <c r="A2755">
        <v>2754</v>
      </c>
      <c r="B2755" s="5">
        <v>1</v>
      </c>
      <c r="E2755" s="4">
        <v>4</v>
      </c>
    </row>
    <row r="2756" spans="1:5" x14ac:dyDescent="0.25">
      <c r="A2756">
        <v>2755</v>
      </c>
      <c r="B2756" s="5">
        <v>1</v>
      </c>
      <c r="E2756" s="4">
        <v>4</v>
      </c>
    </row>
    <row r="2757" spans="1:5" x14ac:dyDescent="0.25">
      <c r="A2757">
        <v>2756</v>
      </c>
      <c r="B2757" s="5">
        <v>1</v>
      </c>
      <c r="E2757" s="4">
        <v>4</v>
      </c>
    </row>
    <row r="2758" spans="1:5" x14ac:dyDescent="0.25">
      <c r="A2758">
        <v>2757</v>
      </c>
      <c r="B2758" s="5">
        <v>1</v>
      </c>
      <c r="E2758" s="4">
        <v>4</v>
      </c>
    </row>
    <row r="2759" spans="1:5" x14ac:dyDescent="0.25">
      <c r="A2759">
        <v>2758</v>
      </c>
      <c r="B2759" s="5">
        <v>1</v>
      </c>
      <c r="E2759" s="4">
        <v>4</v>
      </c>
    </row>
    <row r="2760" spans="1:5" x14ac:dyDescent="0.25">
      <c r="A2760">
        <v>2759</v>
      </c>
      <c r="B2760" s="5">
        <v>1</v>
      </c>
      <c r="E2760" s="4">
        <v>4</v>
      </c>
    </row>
    <row r="2761" spans="1:5" x14ac:dyDescent="0.25">
      <c r="A2761">
        <v>2760</v>
      </c>
      <c r="B2761" s="5">
        <v>1</v>
      </c>
      <c r="E2761" s="4">
        <v>4</v>
      </c>
    </row>
    <row r="2762" spans="1:5" x14ac:dyDescent="0.25">
      <c r="A2762">
        <v>2761</v>
      </c>
      <c r="B2762" s="5">
        <v>1</v>
      </c>
      <c r="E2762" s="4">
        <v>4</v>
      </c>
    </row>
    <row r="2763" spans="1:5" x14ac:dyDescent="0.25">
      <c r="A2763">
        <v>2762</v>
      </c>
      <c r="B2763" s="5">
        <v>1</v>
      </c>
      <c r="E2763" s="4">
        <v>4</v>
      </c>
    </row>
    <row r="2764" spans="1:5" x14ac:dyDescent="0.25">
      <c r="A2764">
        <v>2763</v>
      </c>
      <c r="B2764" s="5">
        <v>1</v>
      </c>
      <c r="E2764" s="4">
        <v>4</v>
      </c>
    </row>
    <row r="2765" spans="1:5" x14ac:dyDescent="0.25">
      <c r="A2765">
        <v>2764</v>
      </c>
      <c r="D2765" s="3">
        <v>3</v>
      </c>
      <c r="E2765" s="4">
        <v>4</v>
      </c>
    </row>
    <row r="2766" spans="1:5" x14ac:dyDescent="0.25">
      <c r="A2766">
        <v>2765</v>
      </c>
      <c r="D2766" s="3">
        <v>3</v>
      </c>
      <c r="E2766" s="4">
        <v>4</v>
      </c>
    </row>
    <row r="2767" spans="1:5" x14ac:dyDescent="0.25">
      <c r="A2767">
        <v>2766</v>
      </c>
      <c r="D2767" s="3">
        <v>3</v>
      </c>
      <c r="E2767" s="4">
        <v>4</v>
      </c>
    </row>
    <row r="2768" spans="1:5" x14ac:dyDescent="0.25">
      <c r="A2768">
        <v>2767</v>
      </c>
      <c r="D2768" s="3">
        <v>3</v>
      </c>
    </row>
    <row r="2769" spans="1:5" x14ac:dyDescent="0.25">
      <c r="A2769">
        <v>2768</v>
      </c>
      <c r="D2769" s="3">
        <v>3</v>
      </c>
    </row>
    <row r="2770" spans="1:5" x14ac:dyDescent="0.25">
      <c r="A2770">
        <v>2769</v>
      </c>
      <c r="C2770" s="2">
        <v>2</v>
      </c>
      <c r="D2770" s="3">
        <v>3</v>
      </c>
    </row>
    <row r="2771" spans="1:5" x14ac:dyDescent="0.25">
      <c r="A2771">
        <v>2770</v>
      </c>
      <c r="C2771" s="2">
        <v>2</v>
      </c>
      <c r="D2771" s="3">
        <v>3</v>
      </c>
    </row>
    <row r="2772" spans="1:5" x14ac:dyDescent="0.25">
      <c r="A2772">
        <v>2771</v>
      </c>
      <c r="C2772" s="2">
        <v>2</v>
      </c>
      <c r="D2772" s="3">
        <v>3</v>
      </c>
    </row>
    <row r="2773" spans="1:5" x14ac:dyDescent="0.25">
      <c r="A2773">
        <v>2772</v>
      </c>
      <c r="C2773" s="2">
        <v>2</v>
      </c>
      <c r="D2773" s="3">
        <v>3</v>
      </c>
    </row>
    <row r="2774" spans="1:5" x14ac:dyDescent="0.25">
      <c r="A2774">
        <v>2773</v>
      </c>
      <c r="C2774" s="2">
        <v>2</v>
      </c>
      <c r="D2774" s="3">
        <v>3</v>
      </c>
    </row>
    <row r="2775" spans="1:5" x14ac:dyDescent="0.25">
      <c r="A2775">
        <v>2774</v>
      </c>
      <c r="C2775" s="2">
        <v>2</v>
      </c>
      <c r="D2775" s="3">
        <v>3</v>
      </c>
    </row>
    <row r="2776" spans="1:5" x14ac:dyDescent="0.25">
      <c r="A2776">
        <v>2775</v>
      </c>
      <c r="C2776" s="2">
        <v>2</v>
      </c>
      <c r="D2776" s="3">
        <v>3</v>
      </c>
    </row>
    <row r="2777" spans="1:5" x14ac:dyDescent="0.25">
      <c r="A2777">
        <v>2776</v>
      </c>
      <c r="C2777" s="2">
        <v>2</v>
      </c>
      <c r="D2777" s="3">
        <v>3</v>
      </c>
    </row>
    <row r="2778" spans="1:5" x14ac:dyDescent="0.25">
      <c r="A2778">
        <v>2777</v>
      </c>
      <c r="C2778" s="2">
        <v>2</v>
      </c>
    </row>
    <row r="2779" spans="1:5" x14ac:dyDescent="0.25">
      <c r="A2779">
        <v>2778</v>
      </c>
      <c r="C2779" s="2">
        <v>2</v>
      </c>
    </row>
    <row r="2780" spans="1:5" x14ac:dyDescent="0.25">
      <c r="A2780">
        <v>2779</v>
      </c>
      <c r="C2780" s="2">
        <v>2</v>
      </c>
    </row>
    <row r="2781" spans="1:5" x14ac:dyDescent="0.25">
      <c r="A2781">
        <v>2780</v>
      </c>
      <c r="C2781" s="2">
        <v>2</v>
      </c>
    </row>
    <row r="2782" spans="1:5" x14ac:dyDescent="0.25">
      <c r="A2782">
        <v>2781</v>
      </c>
      <c r="B2782" s="5">
        <v>1</v>
      </c>
    </row>
    <row r="2783" spans="1:5" x14ac:dyDescent="0.25">
      <c r="A2783">
        <v>2782</v>
      </c>
      <c r="B2783" s="5">
        <v>1</v>
      </c>
    </row>
    <row r="2784" spans="1:5" x14ac:dyDescent="0.25">
      <c r="A2784">
        <v>2783</v>
      </c>
      <c r="B2784" s="5">
        <v>1</v>
      </c>
      <c r="E2784" s="4">
        <v>4</v>
      </c>
    </row>
    <row r="2785" spans="1:5" x14ac:dyDescent="0.25">
      <c r="A2785">
        <v>2784</v>
      </c>
      <c r="B2785" s="5">
        <v>1</v>
      </c>
      <c r="E2785" s="4">
        <v>4</v>
      </c>
    </row>
    <row r="2786" spans="1:5" x14ac:dyDescent="0.25">
      <c r="A2786">
        <v>2785</v>
      </c>
      <c r="B2786" s="5">
        <v>1</v>
      </c>
      <c r="E2786" s="4">
        <v>4</v>
      </c>
    </row>
    <row r="2787" spans="1:5" x14ac:dyDescent="0.25">
      <c r="A2787">
        <v>2786</v>
      </c>
      <c r="B2787" s="5">
        <v>1</v>
      </c>
      <c r="E2787" s="4">
        <v>4</v>
      </c>
    </row>
    <row r="2788" spans="1:5" x14ac:dyDescent="0.25">
      <c r="A2788">
        <v>2787</v>
      </c>
      <c r="B2788" s="5">
        <v>1</v>
      </c>
      <c r="E2788" s="4">
        <v>4</v>
      </c>
    </row>
    <row r="2789" spans="1:5" x14ac:dyDescent="0.25">
      <c r="A2789">
        <v>2788</v>
      </c>
      <c r="B2789" s="5">
        <v>1</v>
      </c>
      <c r="E2789" s="4">
        <v>4</v>
      </c>
    </row>
    <row r="2790" spans="1:5" x14ac:dyDescent="0.25">
      <c r="A2790">
        <v>2789</v>
      </c>
      <c r="B2790" s="5">
        <v>1</v>
      </c>
      <c r="E2790" s="4">
        <v>4</v>
      </c>
    </row>
    <row r="2791" spans="1:5" x14ac:dyDescent="0.25">
      <c r="A2791">
        <v>2790</v>
      </c>
      <c r="B2791" s="5">
        <v>1</v>
      </c>
      <c r="D2791" s="3">
        <v>3</v>
      </c>
      <c r="E2791" s="4">
        <v>4</v>
      </c>
    </row>
    <row r="2792" spans="1:5" x14ac:dyDescent="0.25">
      <c r="A2792">
        <v>2791</v>
      </c>
      <c r="D2792" s="3">
        <v>3</v>
      </c>
      <c r="E2792" s="4">
        <v>4</v>
      </c>
    </row>
    <row r="2793" spans="1:5" x14ac:dyDescent="0.25">
      <c r="A2793">
        <v>2792</v>
      </c>
      <c r="D2793" s="3">
        <v>3</v>
      </c>
      <c r="E2793" s="4">
        <v>4</v>
      </c>
    </row>
    <row r="2794" spans="1:5" x14ac:dyDescent="0.25">
      <c r="A2794">
        <v>2793</v>
      </c>
      <c r="D2794" s="3">
        <v>3</v>
      </c>
      <c r="E2794" s="4">
        <v>4</v>
      </c>
    </row>
    <row r="2795" spans="1:5" x14ac:dyDescent="0.25">
      <c r="A2795">
        <v>2794</v>
      </c>
      <c r="D2795" s="3">
        <v>3</v>
      </c>
    </row>
    <row r="2796" spans="1:5" x14ac:dyDescent="0.25">
      <c r="A2796">
        <v>2795</v>
      </c>
      <c r="D2796" s="3">
        <v>3</v>
      </c>
    </row>
    <row r="2797" spans="1:5" x14ac:dyDescent="0.25">
      <c r="A2797">
        <v>2796</v>
      </c>
      <c r="C2797" s="2">
        <v>2</v>
      </c>
      <c r="D2797" s="3">
        <v>3</v>
      </c>
    </row>
    <row r="2798" spans="1:5" x14ac:dyDescent="0.25">
      <c r="A2798">
        <v>2797</v>
      </c>
      <c r="C2798" s="2">
        <v>2</v>
      </c>
      <c r="D2798" s="3">
        <v>3</v>
      </c>
    </row>
    <row r="2799" spans="1:5" x14ac:dyDescent="0.25">
      <c r="A2799">
        <v>2798</v>
      </c>
      <c r="C2799" s="2">
        <v>2</v>
      </c>
      <c r="D2799" s="3">
        <v>3</v>
      </c>
    </row>
    <row r="2800" spans="1:5" x14ac:dyDescent="0.25">
      <c r="A2800">
        <v>2799</v>
      </c>
      <c r="C2800" s="2">
        <v>2</v>
      </c>
    </row>
    <row r="2801" spans="1:5" x14ac:dyDescent="0.25">
      <c r="A2801">
        <v>2800</v>
      </c>
      <c r="C2801" s="2">
        <v>2</v>
      </c>
    </row>
    <row r="2802" spans="1:5" x14ac:dyDescent="0.25">
      <c r="A2802">
        <v>2801</v>
      </c>
      <c r="C2802" s="2">
        <v>2</v>
      </c>
    </row>
    <row r="2803" spans="1:5" x14ac:dyDescent="0.25">
      <c r="A2803">
        <v>2802</v>
      </c>
      <c r="C2803" s="2">
        <v>2</v>
      </c>
    </row>
    <row r="2804" spans="1:5" x14ac:dyDescent="0.25">
      <c r="A2804">
        <v>2803</v>
      </c>
      <c r="C2804" s="2">
        <v>2</v>
      </c>
    </row>
    <row r="2805" spans="1:5" x14ac:dyDescent="0.25">
      <c r="A2805">
        <v>2804</v>
      </c>
      <c r="B2805" s="5">
        <v>1</v>
      </c>
      <c r="C2805" s="2">
        <v>2</v>
      </c>
    </row>
    <row r="2806" spans="1:5" x14ac:dyDescent="0.25">
      <c r="A2806">
        <v>2805</v>
      </c>
      <c r="B2806" s="5">
        <v>1</v>
      </c>
      <c r="C2806" s="2">
        <v>2</v>
      </c>
    </row>
    <row r="2807" spans="1:5" x14ac:dyDescent="0.25">
      <c r="A2807">
        <v>2806</v>
      </c>
      <c r="B2807" s="5">
        <v>1</v>
      </c>
      <c r="C2807" s="2">
        <v>2</v>
      </c>
    </row>
    <row r="2808" spans="1:5" x14ac:dyDescent="0.25">
      <c r="A2808">
        <v>2807</v>
      </c>
      <c r="B2808" s="5">
        <v>1</v>
      </c>
    </row>
    <row r="2809" spans="1:5" x14ac:dyDescent="0.25">
      <c r="A2809">
        <v>2808</v>
      </c>
      <c r="B2809" s="5">
        <v>1</v>
      </c>
    </row>
    <row r="2810" spans="1:5" x14ac:dyDescent="0.25">
      <c r="A2810">
        <v>2809</v>
      </c>
      <c r="B2810" s="5">
        <v>1</v>
      </c>
    </row>
    <row r="2811" spans="1:5" x14ac:dyDescent="0.25">
      <c r="A2811">
        <v>2810</v>
      </c>
      <c r="B2811" s="5">
        <v>1</v>
      </c>
    </row>
    <row r="2812" spans="1:5" x14ac:dyDescent="0.25">
      <c r="A2812">
        <v>2811</v>
      </c>
      <c r="B2812" s="5">
        <v>1</v>
      </c>
      <c r="E2812" s="4">
        <v>4</v>
      </c>
    </row>
    <row r="2813" spans="1:5" x14ac:dyDescent="0.25">
      <c r="A2813">
        <v>2812</v>
      </c>
      <c r="B2813" s="5">
        <v>1</v>
      </c>
      <c r="E2813" s="4">
        <v>4</v>
      </c>
    </row>
    <row r="2814" spans="1:5" x14ac:dyDescent="0.25">
      <c r="A2814">
        <v>2813</v>
      </c>
      <c r="B2814" s="5">
        <v>1</v>
      </c>
      <c r="D2814" s="3">
        <v>3</v>
      </c>
      <c r="E2814" s="4">
        <v>4</v>
      </c>
    </row>
    <row r="2815" spans="1:5" x14ac:dyDescent="0.25">
      <c r="A2815">
        <v>2814</v>
      </c>
      <c r="D2815" s="3">
        <v>3</v>
      </c>
      <c r="E2815" s="4">
        <v>4</v>
      </c>
    </row>
    <row r="2816" spans="1:5" x14ac:dyDescent="0.25">
      <c r="A2816">
        <v>2815</v>
      </c>
      <c r="D2816" s="3">
        <v>3</v>
      </c>
      <c r="E2816" s="4">
        <v>4</v>
      </c>
    </row>
    <row r="2817" spans="1:5" x14ac:dyDescent="0.25">
      <c r="A2817">
        <v>2816</v>
      </c>
      <c r="D2817" s="3">
        <v>3</v>
      </c>
      <c r="E2817" s="4">
        <v>4</v>
      </c>
    </row>
    <row r="2818" spans="1:5" x14ac:dyDescent="0.25">
      <c r="A2818">
        <v>2817</v>
      </c>
      <c r="D2818" s="3">
        <v>3</v>
      </c>
      <c r="E2818" s="4">
        <v>4</v>
      </c>
    </row>
    <row r="2819" spans="1:5" x14ac:dyDescent="0.25">
      <c r="A2819">
        <v>2818</v>
      </c>
      <c r="D2819" s="3">
        <v>3</v>
      </c>
      <c r="E2819" s="4">
        <v>4</v>
      </c>
    </row>
    <row r="2820" spans="1:5" x14ac:dyDescent="0.25">
      <c r="A2820">
        <v>2819</v>
      </c>
      <c r="D2820" s="3">
        <v>3</v>
      </c>
    </row>
    <row r="2821" spans="1:5" x14ac:dyDescent="0.25">
      <c r="A2821">
        <v>2820</v>
      </c>
      <c r="C2821" s="2">
        <v>2</v>
      </c>
      <c r="D2821" s="3">
        <v>3</v>
      </c>
    </row>
    <row r="2822" spans="1:5" x14ac:dyDescent="0.25">
      <c r="A2822">
        <v>2821</v>
      </c>
      <c r="C2822" s="2">
        <v>2</v>
      </c>
      <c r="D2822" s="3">
        <v>3</v>
      </c>
    </row>
    <row r="2823" spans="1:5" x14ac:dyDescent="0.25">
      <c r="A2823">
        <v>2822</v>
      </c>
      <c r="C2823" s="2">
        <v>2</v>
      </c>
    </row>
    <row r="2824" spans="1:5" x14ac:dyDescent="0.25">
      <c r="A2824">
        <v>2823</v>
      </c>
      <c r="C2824" s="2">
        <v>2</v>
      </c>
    </row>
    <row r="2825" spans="1:5" x14ac:dyDescent="0.25">
      <c r="A2825">
        <v>2824</v>
      </c>
      <c r="C2825" s="2">
        <v>2</v>
      </c>
    </row>
    <row r="2826" spans="1:5" x14ac:dyDescent="0.25">
      <c r="A2826">
        <v>2825</v>
      </c>
      <c r="C2826" s="2">
        <v>2</v>
      </c>
    </row>
    <row r="2827" spans="1:5" x14ac:dyDescent="0.25">
      <c r="A2827">
        <v>2826</v>
      </c>
      <c r="C2827" s="2">
        <v>2</v>
      </c>
    </row>
    <row r="2828" spans="1:5" x14ac:dyDescent="0.25">
      <c r="A2828">
        <v>2827</v>
      </c>
      <c r="B2828" s="5">
        <v>1</v>
      </c>
      <c r="C2828" s="2">
        <v>2</v>
      </c>
    </row>
    <row r="2829" spans="1:5" x14ac:dyDescent="0.25">
      <c r="A2829">
        <v>2828</v>
      </c>
      <c r="B2829" s="5">
        <v>1</v>
      </c>
      <c r="C2829" s="2">
        <v>2</v>
      </c>
    </row>
    <row r="2830" spans="1:5" x14ac:dyDescent="0.25">
      <c r="A2830">
        <v>2829</v>
      </c>
      <c r="B2830" s="5">
        <v>1</v>
      </c>
      <c r="C2830" s="2">
        <v>2</v>
      </c>
    </row>
    <row r="2831" spans="1:5" x14ac:dyDescent="0.25">
      <c r="A2831">
        <v>2830</v>
      </c>
      <c r="B2831" s="5">
        <v>1</v>
      </c>
    </row>
    <row r="2832" spans="1:5" x14ac:dyDescent="0.25">
      <c r="A2832">
        <v>2831</v>
      </c>
      <c r="B2832" s="5">
        <v>1</v>
      </c>
    </row>
    <row r="2833" spans="1:5" x14ac:dyDescent="0.25">
      <c r="A2833">
        <v>2832</v>
      </c>
      <c r="B2833" s="5">
        <v>1</v>
      </c>
    </row>
    <row r="2834" spans="1:5" x14ac:dyDescent="0.25">
      <c r="A2834">
        <v>2833</v>
      </c>
      <c r="B2834" s="5">
        <v>1</v>
      </c>
      <c r="E2834" s="4">
        <v>4</v>
      </c>
    </row>
    <row r="2835" spans="1:5" x14ac:dyDescent="0.25">
      <c r="A2835">
        <v>2834</v>
      </c>
      <c r="B2835" s="5">
        <v>1</v>
      </c>
      <c r="E2835" s="4">
        <v>4</v>
      </c>
    </row>
    <row r="2836" spans="1:5" x14ac:dyDescent="0.25">
      <c r="A2836">
        <v>2835</v>
      </c>
      <c r="B2836" s="5">
        <v>1</v>
      </c>
      <c r="D2836" s="3">
        <v>3</v>
      </c>
      <c r="E2836" s="4">
        <v>4</v>
      </c>
    </row>
    <row r="2837" spans="1:5" x14ac:dyDescent="0.25">
      <c r="A2837">
        <v>2836</v>
      </c>
      <c r="D2837" s="3">
        <v>3</v>
      </c>
      <c r="E2837" s="4">
        <v>4</v>
      </c>
    </row>
    <row r="2838" spans="1:5" x14ac:dyDescent="0.25">
      <c r="A2838">
        <v>2837</v>
      </c>
      <c r="D2838" s="3">
        <v>3</v>
      </c>
      <c r="E2838" s="4">
        <v>4</v>
      </c>
    </row>
    <row r="2839" spans="1:5" x14ac:dyDescent="0.25">
      <c r="A2839">
        <v>2838</v>
      </c>
      <c r="D2839" s="3">
        <v>3</v>
      </c>
      <c r="E2839" s="4">
        <v>4</v>
      </c>
    </row>
    <row r="2840" spans="1:5" x14ac:dyDescent="0.25">
      <c r="A2840">
        <v>2839</v>
      </c>
      <c r="D2840" s="3">
        <v>3</v>
      </c>
      <c r="E2840" s="4">
        <v>4</v>
      </c>
    </row>
    <row r="2841" spans="1:5" x14ac:dyDescent="0.25">
      <c r="A2841">
        <v>2840</v>
      </c>
      <c r="D2841" s="3">
        <v>3</v>
      </c>
      <c r="E2841" s="4">
        <v>4</v>
      </c>
    </row>
    <row r="2842" spans="1:5" x14ac:dyDescent="0.25">
      <c r="A2842">
        <v>2841</v>
      </c>
      <c r="D2842" s="3">
        <v>3</v>
      </c>
      <c r="E2842" s="4">
        <v>4</v>
      </c>
    </row>
    <row r="2843" spans="1:5" x14ac:dyDescent="0.25">
      <c r="A2843">
        <v>2842</v>
      </c>
      <c r="D2843" s="3">
        <v>3</v>
      </c>
      <c r="E2843" s="4">
        <v>4</v>
      </c>
    </row>
    <row r="2844" spans="1:5" x14ac:dyDescent="0.25">
      <c r="A2844">
        <v>2843</v>
      </c>
      <c r="D2844" s="3">
        <v>3</v>
      </c>
    </row>
    <row r="2845" spans="1:5" x14ac:dyDescent="0.25">
      <c r="A2845">
        <v>2844</v>
      </c>
      <c r="D2845" s="3">
        <v>3</v>
      </c>
    </row>
    <row r="2846" spans="1:5" x14ac:dyDescent="0.25">
      <c r="A2846">
        <v>2845</v>
      </c>
      <c r="C2846" s="2">
        <v>2</v>
      </c>
    </row>
    <row r="2847" spans="1:5" x14ac:dyDescent="0.25">
      <c r="A2847">
        <v>2846</v>
      </c>
      <c r="C2847" s="2">
        <v>2</v>
      </c>
    </row>
    <row r="2848" spans="1:5" x14ac:dyDescent="0.25">
      <c r="A2848">
        <v>2847</v>
      </c>
      <c r="C2848" s="2">
        <v>2</v>
      </c>
    </row>
    <row r="2849" spans="1:5" x14ac:dyDescent="0.25">
      <c r="A2849">
        <v>2848</v>
      </c>
      <c r="C2849" s="2">
        <v>2</v>
      </c>
    </row>
    <row r="2850" spans="1:5" x14ac:dyDescent="0.25">
      <c r="A2850">
        <v>2849</v>
      </c>
      <c r="C2850" s="2">
        <v>2</v>
      </c>
    </row>
    <row r="2851" spans="1:5" x14ac:dyDescent="0.25">
      <c r="A2851">
        <v>2850</v>
      </c>
      <c r="C2851" s="2">
        <v>2</v>
      </c>
    </row>
    <row r="2852" spans="1:5" x14ac:dyDescent="0.25">
      <c r="A2852">
        <v>2851</v>
      </c>
      <c r="C2852" s="2">
        <v>2</v>
      </c>
    </row>
    <row r="2853" spans="1:5" x14ac:dyDescent="0.25">
      <c r="A2853">
        <v>2852</v>
      </c>
      <c r="B2853" s="5">
        <v>1</v>
      </c>
      <c r="C2853" s="2">
        <v>2</v>
      </c>
    </row>
    <row r="2854" spans="1:5" x14ac:dyDescent="0.25">
      <c r="A2854">
        <v>2853</v>
      </c>
      <c r="B2854" s="5">
        <v>1</v>
      </c>
      <c r="C2854" s="2">
        <v>2</v>
      </c>
    </row>
    <row r="2855" spans="1:5" x14ac:dyDescent="0.25">
      <c r="A2855">
        <v>2854</v>
      </c>
      <c r="B2855" s="5">
        <v>1</v>
      </c>
    </row>
    <row r="2856" spans="1:5" x14ac:dyDescent="0.25">
      <c r="A2856">
        <v>2855</v>
      </c>
      <c r="B2856" s="5">
        <v>1</v>
      </c>
    </row>
    <row r="2857" spans="1:5" x14ac:dyDescent="0.25">
      <c r="A2857">
        <v>2856</v>
      </c>
      <c r="B2857" s="5">
        <v>1</v>
      </c>
    </row>
    <row r="2858" spans="1:5" x14ac:dyDescent="0.25">
      <c r="A2858">
        <v>2857</v>
      </c>
      <c r="B2858" s="5">
        <v>1</v>
      </c>
      <c r="E2858" s="4">
        <v>4</v>
      </c>
    </row>
    <row r="2859" spans="1:5" x14ac:dyDescent="0.25">
      <c r="A2859">
        <v>2858</v>
      </c>
      <c r="B2859" s="5">
        <v>1</v>
      </c>
      <c r="E2859" s="4">
        <v>4</v>
      </c>
    </row>
    <row r="2860" spans="1:5" x14ac:dyDescent="0.25">
      <c r="A2860">
        <v>2859</v>
      </c>
      <c r="B2860" s="5">
        <v>1</v>
      </c>
      <c r="D2860" s="3">
        <v>3</v>
      </c>
      <c r="E2860" s="4">
        <v>4</v>
      </c>
    </row>
    <row r="2861" spans="1:5" x14ac:dyDescent="0.25">
      <c r="A2861">
        <v>2860</v>
      </c>
      <c r="D2861" s="3">
        <v>3</v>
      </c>
      <c r="E2861" s="4">
        <v>4</v>
      </c>
    </row>
    <row r="2862" spans="1:5" x14ac:dyDescent="0.25">
      <c r="A2862">
        <v>2861</v>
      </c>
      <c r="D2862" s="3">
        <v>3</v>
      </c>
      <c r="E2862" s="4">
        <v>4</v>
      </c>
    </row>
    <row r="2863" spans="1:5" x14ac:dyDescent="0.25">
      <c r="A2863">
        <v>2862</v>
      </c>
      <c r="D2863" s="3">
        <v>3</v>
      </c>
      <c r="E2863" s="4">
        <v>4</v>
      </c>
    </row>
    <row r="2864" spans="1:5" x14ac:dyDescent="0.25">
      <c r="A2864">
        <v>2863</v>
      </c>
      <c r="D2864" s="3">
        <v>3</v>
      </c>
      <c r="E2864" s="4">
        <v>4</v>
      </c>
    </row>
    <row r="2865" spans="1:5" x14ac:dyDescent="0.25">
      <c r="A2865">
        <v>2864</v>
      </c>
      <c r="D2865" s="3">
        <v>3</v>
      </c>
      <c r="E2865" s="4">
        <v>4</v>
      </c>
    </row>
    <row r="2866" spans="1:5" x14ac:dyDescent="0.25">
      <c r="A2866">
        <v>2865</v>
      </c>
      <c r="D2866" s="3">
        <v>3</v>
      </c>
      <c r="E2866" s="4">
        <v>4</v>
      </c>
    </row>
    <row r="2867" spans="1:5" x14ac:dyDescent="0.25">
      <c r="A2867">
        <v>2866</v>
      </c>
      <c r="D2867" s="3">
        <v>3</v>
      </c>
    </row>
    <row r="2868" spans="1:5" x14ac:dyDescent="0.25">
      <c r="A2868">
        <v>2867</v>
      </c>
      <c r="D2868" s="3">
        <v>3</v>
      </c>
    </row>
    <row r="2869" spans="1:5" x14ac:dyDescent="0.25">
      <c r="A2869">
        <v>2868</v>
      </c>
    </row>
    <row r="2870" spans="1:5" x14ac:dyDescent="0.25">
      <c r="A2870">
        <v>2869</v>
      </c>
    </row>
    <row r="2871" spans="1:5" x14ac:dyDescent="0.25">
      <c r="A2871">
        <v>2870</v>
      </c>
      <c r="C2871" s="2">
        <v>2</v>
      </c>
    </row>
    <row r="2872" spans="1:5" x14ac:dyDescent="0.25">
      <c r="A2872">
        <v>2871</v>
      </c>
      <c r="C2872" s="2">
        <v>2</v>
      </c>
    </row>
    <row r="2873" spans="1:5" x14ac:dyDescent="0.25">
      <c r="A2873">
        <v>2872</v>
      </c>
      <c r="C2873" s="2">
        <v>2</v>
      </c>
    </row>
    <row r="2874" spans="1:5" x14ac:dyDescent="0.25">
      <c r="A2874">
        <v>2873</v>
      </c>
      <c r="C2874" s="2">
        <v>2</v>
      </c>
    </row>
    <row r="2875" spans="1:5" x14ac:dyDescent="0.25">
      <c r="A2875">
        <v>2874</v>
      </c>
      <c r="C2875" s="2">
        <v>2</v>
      </c>
    </row>
    <row r="2876" spans="1:5" x14ac:dyDescent="0.25">
      <c r="A2876">
        <v>2875</v>
      </c>
      <c r="B2876" s="5">
        <v>1</v>
      </c>
      <c r="C2876" s="2">
        <v>2</v>
      </c>
    </row>
    <row r="2877" spans="1:5" x14ac:dyDescent="0.25">
      <c r="A2877">
        <v>2876</v>
      </c>
      <c r="B2877" s="5">
        <v>1</v>
      </c>
      <c r="C2877" s="2">
        <v>2</v>
      </c>
    </row>
    <row r="2878" spans="1:5" x14ac:dyDescent="0.25">
      <c r="A2878">
        <v>2877</v>
      </c>
      <c r="B2878" s="5">
        <v>1</v>
      </c>
      <c r="C2878" s="2">
        <v>2</v>
      </c>
    </row>
    <row r="2879" spans="1:5" x14ac:dyDescent="0.25">
      <c r="A2879">
        <v>2878</v>
      </c>
      <c r="B2879" s="5">
        <v>1</v>
      </c>
      <c r="C2879" s="2">
        <v>2</v>
      </c>
    </row>
    <row r="2880" spans="1:5" x14ac:dyDescent="0.25">
      <c r="A2880">
        <v>2879</v>
      </c>
      <c r="B2880" s="5">
        <v>1</v>
      </c>
    </row>
    <row r="2881" spans="1:5" x14ac:dyDescent="0.25">
      <c r="A2881">
        <v>2880</v>
      </c>
      <c r="B2881" s="5">
        <v>1</v>
      </c>
    </row>
    <row r="2882" spans="1:5" x14ac:dyDescent="0.25">
      <c r="A2882">
        <v>2881</v>
      </c>
      <c r="B2882" s="5">
        <v>1</v>
      </c>
      <c r="D2882" s="3">
        <v>3</v>
      </c>
      <c r="E2882" s="4">
        <v>4</v>
      </c>
    </row>
    <row r="2883" spans="1:5" x14ac:dyDescent="0.25">
      <c r="A2883">
        <v>2882</v>
      </c>
      <c r="B2883" s="5">
        <v>1</v>
      </c>
      <c r="D2883" s="3">
        <v>3</v>
      </c>
      <c r="E2883" s="4">
        <v>4</v>
      </c>
    </row>
    <row r="2884" spans="1:5" x14ac:dyDescent="0.25">
      <c r="A2884">
        <v>2883</v>
      </c>
      <c r="D2884" s="3">
        <v>3</v>
      </c>
      <c r="E2884" s="4">
        <v>4</v>
      </c>
    </row>
    <row r="2885" spans="1:5" x14ac:dyDescent="0.25">
      <c r="A2885">
        <v>2884</v>
      </c>
      <c r="D2885" s="3">
        <v>3</v>
      </c>
      <c r="E2885" s="4">
        <v>4</v>
      </c>
    </row>
    <row r="2886" spans="1:5" x14ac:dyDescent="0.25">
      <c r="A2886">
        <v>2885</v>
      </c>
      <c r="D2886" s="3">
        <v>3</v>
      </c>
      <c r="E2886" s="4">
        <v>4</v>
      </c>
    </row>
    <row r="2887" spans="1:5" x14ac:dyDescent="0.25">
      <c r="A2887">
        <v>2886</v>
      </c>
      <c r="D2887" s="3">
        <v>3</v>
      </c>
      <c r="E2887" s="4">
        <v>4</v>
      </c>
    </row>
    <row r="2888" spans="1:5" x14ac:dyDescent="0.25">
      <c r="A2888">
        <v>2887</v>
      </c>
      <c r="D2888" s="3">
        <v>3</v>
      </c>
      <c r="E2888" s="4">
        <v>4</v>
      </c>
    </row>
    <row r="2889" spans="1:5" x14ac:dyDescent="0.25">
      <c r="A2889">
        <v>2888</v>
      </c>
      <c r="D2889" s="3">
        <v>3</v>
      </c>
      <c r="E2889" s="4">
        <v>4</v>
      </c>
    </row>
    <row r="2890" spans="1:5" x14ac:dyDescent="0.25">
      <c r="A2890">
        <v>2889</v>
      </c>
      <c r="D2890" s="3">
        <v>3</v>
      </c>
    </row>
    <row r="2891" spans="1:5" x14ac:dyDescent="0.25">
      <c r="A2891">
        <v>2890</v>
      </c>
    </row>
    <row r="2892" spans="1:5" x14ac:dyDescent="0.25">
      <c r="A2892">
        <v>2891</v>
      </c>
    </row>
    <row r="2893" spans="1:5" x14ac:dyDescent="0.25">
      <c r="A2893">
        <v>2892</v>
      </c>
    </row>
    <row r="2894" spans="1:5" x14ac:dyDescent="0.25">
      <c r="A2894">
        <v>2893</v>
      </c>
    </row>
    <row r="2895" spans="1:5" x14ac:dyDescent="0.25">
      <c r="A2895">
        <v>2894</v>
      </c>
      <c r="C2895" s="2">
        <v>2</v>
      </c>
    </row>
    <row r="2896" spans="1:5" x14ac:dyDescent="0.25">
      <c r="A2896">
        <v>2895</v>
      </c>
      <c r="C2896" s="2">
        <v>2</v>
      </c>
    </row>
    <row r="2897" spans="1:5" x14ac:dyDescent="0.25">
      <c r="A2897">
        <v>2896</v>
      </c>
      <c r="C2897" s="2">
        <v>2</v>
      </c>
    </row>
    <row r="2898" spans="1:5" x14ac:dyDescent="0.25">
      <c r="A2898">
        <v>2897</v>
      </c>
      <c r="C2898" s="2">
        <v>2</v>
      </c>
    </row>
    <row r="2899" spans="1:5" x14ac:dyDescent="0.25">
      <c r="A2899">
        <v>2898</v>
      </c>
      <c r="B2899" s="5">
        <v>1</v>
      </c>
      <c r="C2899" s="2">
        <v>2</v>
      </c>
    </row>
    <row r="2900" spans="1:5" x14ac:dyDescent="0.25">
      <c r="A2900">
        <v>2899</v>
      </c>
      <c r="B2900" s="5">
        <v>1</v>
      </c>
      <c r="C2900" s="2">
        <v>2</v>
      </c>
    </row>
    <row r="2901" spans="1:5" x14ac:dyDescent="0.25">
      <c r="A2901">
        <v>2900</v>
      </c>
      <c r="B2901" s="5">
        <v>1</v>
      </c>
      <c r="C2901" s="2">
        <v>2</v>
      </c>
    </row>
    <row r="2902" spans="1:5" x14ac:dyDescent="0.25">
      <c r="A2902">
        <v>2901</v>
      </c>
      <c r="B2902" s="5">
        <v>1</v>
      </c>
    </row>
    <row r="2903" spans="1:5" x14ac:dyDescent="0.25">
      <c r="A2903">
        <v>2902</v>
      </c>
      <c r="B2903" s="5">
        <v>1</v>
      </c>
    </row>
    <row r="2904" spans="1:5" x14ac:dyDescent="0.25">
      <c r="A2904">
        <v>2903</v>
      </c>
      <c r="B2904" s="5">
        <v>1</v>
      </c>
    </row>
    <row r="2905" spans="1:5" x14ac:dyDescent="0.25">
      <c r="A2905">
        <v>2904</v>
      </c>
      <c r="B2905" s="5">
        <v>1</v>
      </c>
      <c r="E2905" s="4">
        <v>4</v>
      </c>
    </row>
    <row r="2906" spans="1:5" x14ac:dyDescent="0.25">
      <c r="A2906">
        <v>2905</v>
      </c>
      <c r="B2906" s="5">
        <v>1</v>
      </c>
      <c r="D2906" s="3">
        <v>3</v>
      </c>
      <c r="E2906" s="4">
        <v>4</v>
      </c>
    </row>
    <row r="2907" spans="1:5" x14ac:dyDescent="0.25">
      <c r="A2907">
        <v>2906</v>
      </c>
      <c r="D2907" s="3">
        <v>3</v>
      </c>
      <c r="E2907" s="4">
        <v>4</v>
      </c>
    </row>
    <row r="2908" spans="1:5" x14ac:dyDescent="0.25">
      <c r="A2908">
        <v>2907</v>
      </c>
      <c r="D2908" s="3">
        <v>3</v>
      </c>
      <c r="E2908" s="4">
        <v>4</v>
      </c>
    </row>
    <row r="2909" spans="1:5" x14ac:dyDescent="0.25">
      <c r="A2909">
        <v>2908</v>
      </c>
      <c r="D2909" s="3">
        <v>3</v>
      </c>
      <c r="E2909" s="4">
        <v>4</v>
      </c>
    </row>
    <row r="2910" spans="1:5" x14ac:dyDescent="0.25">
      <c r="A2910">
        <v>2909</v>
      </c>
      <c r="D2910" s="3">
        <v>3</v>
      </c>
      <c r="E2910" s="4">
        <v>4</v>
      </c>
    </row>
    <row r="2911" spans="1:5" x14ac:dyDescent="0.25">
      <c r="A2911">
        <v>2910</v>
      </c>
      <c r="D2911" s="3">
        <v>3</v>
      </c>
      <c r="E2911" s="4">
        <v>4</v>
      </c>
    </row>
    <row r="2912" spans="1:5" x14ac:dyDescent="0.25">
      <c r="A2912">
        <v>2911</v>
      </c>
      <c r="D2912" s="3">
        <v>3</v>
      </c>
      <c r="E2912" s="4">
        <v>4</v>
      </c>
    </row>
    <row r="2913" spans="1:5" x14ac:dyDescent="0.25">
      <c r="A2913">
        <v>2912</v>
      </c>
      <c r="D2913" s="3">
        <v>3</v>
      </c>
    </row>
    <row r="2914" spans="1:5" x14ac:dyDescent="0.25">
      <c r="A2914">
        <v>2913</v>
      </c>
    </row>
    <row r="2915" spans="1:5" x14ac:dyDescent="0.25">
      <c r="A2915">
        <v>2914</v>
      </c>
      <c r="C2915" s="2">
        <v>2</v>
      </c>
    </row>
    <row r="2916" spans="1:5" x14ac:dyDescent="0.25">
      <c r="A2916">
        <v>2915</v>
      </c>
      <c r="C2916" s="2">
        <v>2</v>
      </c>
    </row>
    <row r="2917" spans="1:5" x14ac:dyDescent="0.25">
      <c r="A2917">
        <v>2916</v>
      </c>
      <c r="C2917" s="2">
        <v>2</v>
      </c>
    </row>
    <row r="2918" spans="1:5" x14ac:dyDescent="0.25">
      <c r="A2918">
        <v>2917</v>
      </c>
      <c r="C2918" s="2">
        <v>2</v>
      </c>
    </row>
    <row r="2919" spans="1:5" x14ac:dyDescent="0.25">
      <c r="A2919">
        <v>2918</v>
      </c>
      <c r="C2919" s="2">
        <v>2</v>
      </c>
    </row>
    <row r="2920" spans="1:5" x14ac:dyDescent="0.25">
      <c r="A2920">
        <v>2919</v>
      </c>
      <c r="C2920" s="2">
        <v>2</v>
      </c>
    </row>
    <row r="2921" spans="1:5" x14ac:dyDescent="0.25">
      <c r="A2921">
        <v>2920</v>
      </c>
      <c r="B2921" s="5">
        <v>1</v>
      </c>
      <c r="C2921" s="2">
        <v>2</v>
      </c>
    </row>
    <row r="2922" spans="1:5" x14ac:dyDescent="0.25">
      <c r="A2922">
        <v>2921</v>
      </c>
      <c r="B2922" s="5">
        <v>1</v>
      </c>
      <c r="C2922" s="2">
        <v>2</v>
      </c>
    </row>
    <row r="2923" spans="1:5" x14ac:dyDescent="0.25">
      <c r="A2923">
        <v>2922</v>
      </c>
      <c r="B2923" s="5">
        <v>1</v>
      </c>
    </row>
    <row r="2924" spans="1:5" x14ac:dyDescent="0.25">
      <c r="A2924">
        <v>2923</v>
      </c>
      <c r="B2924" s="5">
        <v>1</v>
      </c>
    </row>
    <row r="2925" spans="1:5" x14ac:dyDescent="0.25">
      <c r="A2925">
        <v>2924</v>
      </c>
      <c r="B2925" s="5">
        <v>1</v>
      </c>
    </row>
    <row r="2926" spans="1:5" x14ac:dyDescent="0.25">
      <c r="A2926">
        <v>2925</v>
      </c>
      <c r="B2926" s="5">
        <v>1</v>
      </c>
    </row>
    <row r="2927" spans="1:5" x14ac:dyDescent="0.25">
      <c r="A2927">
        <v>2926</v>
      </c>
      <c r="B2927" s="5">
        <v>1</v>
      </c>
    </row>
    <row r="2928" spans="1:5" x14ac:dyDescent="0.25">
      <c r="A2928">
        <v>2927</v>
      </c>
      <c r="D2928" s="3">
        <v>3</v>
      </c>
      <c r="E2928" s="4">
        <v>4</v>
      </c>
    </row>
    <row r="2929" spans="1:5" x14ac:dyDescent="0.25">
      <c r="A2929">
        <v>2928</v>
      </c>
      <c r="D2929" s="3">
        <v>3</v>
      </c>
      <c r="E2929" s="4">
        <v>4</v>
      </c>
    </row>
    <row r="2930" spans="1:5" x14ac:dyDescent="0.25">
      <c r="A2930">
        <v>2929</v>
      </c>
      <c r="D2930" s="3">
        <v>3</v>
      </c>
      <c r="E2930" s="4">
        <v>4</v>
      </c>
    </row>
    <row r="2931" spans="1:5" x14ac:dyDescent="0.25">
      <c r="A2931">
        <v>2930</v>
      </c>
      <c r="D2931" s="3">
        <v>3</v>
      </c>
      <c r="E2931" s="4">
        <v>4</v>
      </c>
    </row>
    <row r="2932" spans="1:5" x14ac:dyDescent="0.25">
      <c r="A2932">
        <v>2931</v>
      </c>
      <c r="D2932" s="3">
        <v>3</v>
      </c>
      <c r="E2932" s="4">
        <v>4</v>
      </c>
    </row>
    <row r="2933" spans="1:5" x14ac:dyDescent="0.25">
      <c r="A2933">
        <v>2932</v>
      </c>
      <c r="D2933" s="3">
        <v>3</v>
      </c>
      <c r="E2933" s="4">
        <v>4</v>
      </c>
    </row>
    <row r="2934" spans="1:5" x14ac:dyDescent="0.25">
      <c r="A2934">
        <v>2933</v>
      </c>
      <c r="D2934" s="3">
        <v>3</v>
      </c>
      <c r="E2934" s="4">
        <v>4</v>
      </c>
    </row>
    <row r="2935" spans="1:5" x14ac:dyDescent="0.25">
      <c r="A2935">
        <v>2934</v>
      </c>
      <c r="D2935" s="3">
        <v>3</v>
      </c>
      <c r="E2935" s="4">
        <v>4</v>
      </c>
    </row>
    <row r="2936" spans="1:5" x14ac:dyDescent="0.25">
      <c r="A2936">
        <v>2935</v>
      </c>
      <c r="D2936" s="3">
        <v>3</v>
      </c>
    </row>
    <row r="2937" spans="1:5" x14ac:dyDescent="0.25">
      <c r="A2937">
        <v>2936</v>
      </c>
      <c r="C2937" s="2">
        <v>2</v>
      </c>
    </row>
    <row r="2938" spans="1:5" x14ac:dyDescent="0.25">
      <c r="A2938">
        <v>2937</v>
      </c>
      <c r="C2938" s="2">
        <v>2</v>
      </c>
    </row>
    <row r="2939" spans="1:5" x14ac:dyDescent="0.25">
      <c r="A2939">
        <v>2938</v>
      </c>
      <c r="C2939" s="2">
        <v>2</v>
      </c>
    </row>
    <row r="2940" spans="1:5" x14ac:dyDescent="0.25">
      <c r="A2940">
        <v>2939</v>
      </c>
      <c r="C2940" s="2">
        <v>2</v>
      </c>
    </row>
    <row r="2941" spans="1:5" x14ac:dyDescent="0.25">
      <c r="A2941">
        <v>2940</v>
      </c>
      <c r="C2941" s="2">
        <v>2</v>
      </c>
    </row>
    <row r="2942" spans="1:5" x14ac:dyDescent="0.25">
      <c r="A2942">
        <v>2941</v>
      </c>
      <c r="B2942" s="5">
        <v>1</v>
      </c>
      <c r="C2942" s="2">
        <v>2</v>
      </c>
    </row>
    <row r="2943" spans="1:5" x14ac:dyDescent="0.25">
      <c r="A2943">
        <v>2942</v>
      </c>
      <c r="B2943" s="5">
        <v>1</v>
      </c>
      <c r="C2943" s="2">
        <v>2</v>
      </c>
    </row>
    <row r="2944" spans="1:5" x14ac:dyDescent="0.25">
      <c r="A2944">
        <v>2943</v>
      </c>
      <c r="B2944" s="5">
        <v>1</v>
      </c>
      <c r="C2944" s="2">
        <v>2</v>
      </c>
    </row>
    <row r="2945" spans="1:5" x14ac:dyDescent="0.25">
      <c r="A2945">
        <v>2944</v>
      </c>
      <c r="B2945" s="5">
        <v>1</v>
      </c>
    </row>
    <row r="2946" spans="1:5" x14ac:dyDescent="0.25">
      <c r="A2946">
        <v>2945</v>
      </c>
      <c r="B2946" s="5">
        <v>1</v>
      </c>
    </row>
    <row r="2947" spans="1:5" x14ac:dyDescent="0.25">
      <c r="A2947">
        <v>2946</v>
      </c>
      <c r="B2947" s="5">
        <v>1</v>
      </c>
    </row>
    <row r="2948" spans="1:5" x14ac:dyDescent="0.25">
      <c r="A2948">
        <v>2947</v>
      </c>
      <c r="B2948" s="5">
        <v>1</v>
      </c>
    </row>
    <row r="2949" spans="1:5" x14ac:dyDescent="0.25">
      <c r="A2949">
        <v>2948</v>
      </c>
      <c r="B2949" s="5">
        <v>1</v>
      </c>
    </row>
    <row r="2950" spans="1:5" x14ac:dyDescent="0.25">
      <c r="A2950">
        <v>2949</v>
      </c>
      <c r="E2950" s="4">
        <v>4</v>
      </c>
    </row>
    <row r="2951" spans="1:5" x14ac:dyDescent="0.25">
      <c r="A2951">
        <v>2950</v>
      </c>
      <c r="D2951" s="3">
        <v>3</v>
      </c>
      <c r="E2951" s="4">
        <v>4</v>
      </c>
    </row>
    <row r="2952" spans="1:5" x14ac:dyDescent="0.25">
      <c r="A2952">
        <v>2951</v>
      </c>
      <c r="D2952" s="3">
        <v>3</v>
      </c>
      <c r="E2952" s="4">
        <v>4</v>
      </c>
    </row>
    <row r="2953" spans="1:5" x14ac:dyDescent="0.25">
      <c r="A2953">
        <v>2952</v>
      </c>
      <c r="D2953" s="3">
        <v>3</v>
      </c>
      <c r="E2953" s="4">
        <v>4</v>
      </c>
    </row>
    <row r="2954" spans="1:5" x14ac:dyDescent="0.25">
      <c r="A2954">
        <v>2953</v>
      </c>
      <c r="D2954" s="3">
        <v>3</v>
      </c>
      <c r="E2954" s="4">
        <v>4</v>
      </c>
    </row>
    <row r="2955" spans="1:5" x14ac:dyDescent="0.25">
      <c r="A2955">
        <v>2954</v>
      </c>
      <c r="D2955" s="3">
        <v>3</v>
      </c>
      <c r="E2955" s="4">
        <v>4</v>
      </c>
    </row>
    <row r="2956" spans="1:5" x14ac:dyDescent="0.25">
      <c r="A2956">
        <v>2955</v>
      </c>
      <c r="D2956" s="3">
        <v>3</v>
      </c>
      <c r="E2956" s="4">
        <v>4</v>
      </c>
    </row>
    <row r="2957" spans="1:5" x14ac:dyDescent="0.25">
      <c r="A2957">
        <v>2956</v>
      </c>
      <c r="D2957" s="3">
        <v>3</v>
      </c>
      <c r="E2957" s="4">
        <v>4</v>
      </c>
    </row>
    <row r="2958" spans="1:5" x14ac:dyDescent="0.25">
      <c r="A2958">
        <v>2957</v>
      </c>
      <c r="C2958" s="2">
        <v>2</v>
      </c>
      <c r="D2958" s="3">
        <v>3</v>
      </c>
    </row>
    <row r="2959" spans="1:5" x14ac:dyDescent="0.25">
      <c r="A2959">
        <v>2958</v>
      </c>
      <c r="C2959" s="2">
        <v>2</v>
      </c>
      <c r="D2959" s="3">
        <v>3</v>
      </c>
    </row>
    <row r="2960" spans="1:5" x14ac:dyDescent="0.25">
      <c r="A2960">
        <v>2959</v>
      </c>
      <c r="C2960" s="2">
        <v>2</v>
      </c>
    </row>
    <row r="2961" spans="1:5" x14ac:dyDescent="0.25">
      <c r="A2961">
        <v>2960</v>
      </c>
      <c r="C2961" s="2">
        <v>2</v>
      </c>
    </row>
    <row r="2962" spans="1:5" x14ac:dyDescent="0.25">
      <c r="A2962">
        <v>2961</v>
      </c>
      <c r="C2962" s="2">
        <v>2</v>
      </c>
    </row>
    <row r="2963" spans="1:5" x14ac:dyDescent="0.25">
      <c r="A2963">
        <v>2962</v>
      </c>
      <c r="C2963" s="2">
        <v>2</v>
      </c>
    </row>
    <row r="2964" spans="1:5" x14ac:dyDescent="0.25">
      <c r="A2964">
        <v>2963</v>
      </c>
      <c r="B2964" s="5">
        <v>1</v>
      </c>
      <c r="C2964" s="2">
        <v>2</v>
      </c>
    </row>
    <row r="2965" spans="1:5" x14ac:dyDescent="0.25">
      <c r="A2965">
        <v>2964</v>
      </c>
      <c r="B2965" s="5">
        <v>1</v>
      </c>
      <c r="C2965" s="2">
        <v>2</v>
      </c>
    </row>
    <row r="2966" spans="1:5" x14ac:dyDescent="0.25">
      <c r="A2966">
        <v>2965</v>
      </c>
      <c r="B2966" s="5">
        <v>1</v>
      </c>
      <c r="C2966" s="2">
        <v>2</v>
      </c>
    </row>
    <row r="2967" spans="1:5" x14ac:dyDescent="0.25">
      <c r="A2967">
        <v>2966</v>
      </c>
      <c r="B2967" s="5">
        <v>1</v>
      </c>
      <c r="C2967" s="2">
        <v>2</v>
      </c>
    </row>
    <row r="2968" spans="1:5" x14ac:dyDescent="0.25">
      <c r="A2968">
        <v>2967</v>
      </c>
      <c r="B2968" s="5">
        <v>1</v>
      </c>
    </row>
    <row r="2969" spans="1:5" x14ac:dyDescent="0.25">
      <c r="A2969">
        <v>2968</v>
      </c>
      <c r="B2969" s="5">
        <v>1</v>
      </c>
    </row>
    <row r="2970" spans="1:5" x14ac:dyDescent="0.25">
      <c r="A2970">
        <v>2969</v>
      </c>
      <c r="B2970" s="5">
        <v>1</v>
      </c>
    </row>
    <row r="2971" spans="1:5" x14ac:dyDescent="0.25">
      <c r="A2971">
        <v>2970</v>
      </c>
      <c r="B2971" s="5">
        <v>1</v>
      </c>
    </row>
    <row r="2972" spans="1:5" x14ac:dyDescent="0.25">
      <c r="A2972">
        <v>2971</v>
      </c>
      <c r="B2972" s="5">
        <v>1</v>
      </c>
    </row>
    <row r="2973" spans="1:5" x14ac:dyDescent="0.25">
      <c r="A2973">
        <v>2972</v>
      </c>
      <c r="B2973" s="5">
        <v>1</v>
      </c>
      <c r="E2973" s="4">
        <v>4</v>
      </c>
    </row>
    <row r="2974" spans="1:5" x14ac:dyDescent="0.25">
      <c r="A2974">
        <v>2973</v>
      </c>
      <c r="D2974" s="3">
        <v>3</v>
      </c>
      <c r="E2974" s="4">
        <v>4</v>
      </c>
    </row>
    <row r="2975" spans="1:5" x14ac:dyDescent="0.25">
      <c r="A2975">
        <v>2974</v>
      </c>
      <c r="D2975" s="3">
        <v>3</v>
      </c>
      <c r="E2975" s="4">
        <v>4</v>
      </c>
    </row>
    <row r="2976" spans="1:5" x14ac:dyDescent="0.25">
      <c r="A2976">
        <v>2975</v>
      </c>
      <c r="D2976" s="3">
        <v>3</v>
      </c>
      <c r="E2976" s="4">
        <v>4</v>
      </c>
    </row>
    <row r="2977" spans="1:5" x14ac:dyDescent="0.25">
      <c r="A2977">
        <v>2976</v>
      </c>
      <c r="D2977" s="3">
        <v>3</v>
      </c>
      <c r="E2977" s="4">
        <v>4</v>
      </c>
    </row>
    <row r="2978" spans="1:5" x14ac:dyDescent="0.25">
      <c r="A2978">
        <v>2977</v>
      </c>
      <c r="D2978" s="3">
        <v>3</v>
      </c>
      <c r="E2978" s="4">
        <v>4</v>
      </c>
    </row>
    <row r="2979" spans="1:5" x14ac:dyDescent="0.25">
      <c r="A2979">
        <v>2978</v>
      </c>
      <c r="D2979" s="3">
        <v>3</v>
      </c>
      <c r="E2979" s="4">
        <v>4</v>
      </c>
    </row>
    <row r="2980" spans="1:5" x14ac:dyDescent="0.25">
      <c r="A2980">
        <v>2979</v>
      </c>
      <c r="C2980" s="2">
        <v>2</v>
      </c>
      <c r="D2980" s="3">
        <v>3</v>
      </c>
      <c r="E2980" s="4">
        <v>4</v>
      </c>
    </row>
    <row r="2981" spans="1:5" x14ac:dyDescent="0.25">
      <c r="A2981">
        <v>2980</v>
      </c>
      <c r="C2981" s="2">
        <v>2</v>
      </c>
      <c r="D2981" s="3">
        <v>3</v>
      </c>
      <c r="E2981" s="4">
        <v>4</v>
      </c>
    </row>
    <row r="2982" spans="1:5" x14ac:dyDescent="0.25">
      <c r="A2982">
        <v>2981</v>
      </c>
      <c r="C2982" s="2">
        <v>2</v>
      </c>
      <c r="D2982" s="3">
        <v>3</v>
      </c>
    </row>
    <row r="2983" spans="1:5" x14ac:dyDescent="0.25">
      <c r="A2983">
        <v>2982</v>
      </c>
      <c r="C2983" s="2">
        <v>2</v>
      </c>
      <c r="D2983" s="3">
        <v>3</v>
      </c>
    </row>
    <row r="2984" spans="1:5" x14ac:dyDescent="0.25">
      <c r="A2984">
        <v>2983</v>
      </c>
      <c r="C2984" s="2">
        <v>2</v>
      </c>
    </row>
    <row r="2985" spans="1:5" x14ac:dyDescent="0.25">
      <c r="A2985">
        <v>2984</v>
      </c>
      <c r="C2985" s="2">
        <v>2</v>
      </c>
    </row>
    <row r="2986" spans="1:5" x14ac:dyDescent="0.25">
      <c r="A2986">
        <v>2985</v>
      </c>
      <c r="C2986" s="2">
        <v>2</v>
      </c>
    </row>
    <row r="2987" spans="1:5" x14ac:dyDescent="0.25">
      <c r="A2987">
        <v>2986</v>
      </c>
      <c r="C2987" s="2">
        <v>2</v>
      </c>
    </row>
    <row r="2988" spans="1:5" x14ac:dyDescent="0.25">
      <c r="A2988">
        <v>2987</v>
      </c>
      <c r="B2988" s="5">
        <v>1</v>
      </c>
      <c r="C2988" s="2">
        <v>2</v>
      </c>
    </row>
    <row r="2989" spans="1:5" x14ac:dyDescent="0.25">
      <c r="A2989">
        <v>2988</v>
      </c>
      <c r="B2989" s="5">
        <v>1</v>
      </c>
      <c r="C2989" s="2">
        <v>2</v>
      </c>
    </row>
    <row r="2990" spans="1:5" x14ac:dyDescent="0.25">
      <c r="A2990">
        <v>2989</v>
      </c>
      <c r="B2990" s="5">
        <v>1</v>
      </c>
      <c r="C2990" s="2">
        <v>2</v>
      </c>
    </row>
    <row r="2991" spans="1:5" x14ac:dyDescent="0.25">
      <c r="A2991">
        <v>2990</v>
      </c>
      <c r="B2991" s="5">
        <v>1</v>
      </c>
    </row>
    <row r="2992" spans="1:5" x14ac:dyDescent="0.25">
      <c r="A2992">
        <v>2991</v>
      </c>
      <c r="B2992" s="5">
        <v>1</v>
      </c>
    </row>
    <row r="2993" spans="1:6" x14ac:dyDescent="0.25">
      <c r="A2993">
        <v>2992</v>
      </c>
      <c r="B2993" s="5">
        <v>1</v>
      </c>
    </row>
    <row r="2994" spans="1:6" x14ac:dyDescent="0.25">
      <c r="A2994">
        <v>2993</v>
      </c>
      <c r="B2994" s="5">
        <v>1</v>
      </c>
    </row>
    <row r="2995" spans="1:6" x14ac:dyDescent="0.25">
      <c r="A2995">
        <v>2994</v>
      </c>
      <c r="B2995" s="5">
        <v>1</v>
      </c>
    </row>
    <row r="2996" spans="1:6" x14ac:dyDescent="0.25">
      <c r="A2996">
        <v>2995</v>
      </c>
      <c r="B2996" s="5">
        <v>1</v>
      </c>
      <c r="E2996" s="4">
        <v>4</v>
      </c>
    </row>
    <row r="2997" spans="1:6" x14ac:dyDescent="0.25">
      <c r="A2997">
        <v>2996</v>
      </c>
      <c r="B2997" s="5">
        <v>1</v>
      </c>
      <c r="E2997" s="4">
        <v>4</v>
      </c>
    </row>
    <row r="2998" spans="1:6" x14ac:dyDescent="0.25">
      <c r="A2998">
        <v>2997</v>
      </c>
      <c r="B2998" s="5">
        <v>1</v>
      </c>
      <c r="E2998" s="4">
        <v>4</v>
      </c>
    </row>
    <row r="2999" spans="1:6" x14ac:dyDescent="0.25">
      <c r="A2999">
        <v>2998</v>
      </c>
      <c r="E2999" s="4">
        <v>4</v>
      </c>
    </row>
    <row r="3000" spans="1:6" x14ac:dyDescent="0.25">
      <c r="A3000">
        <v>2999</v>
      </c>
      <c r="D3000" s="3">
        <v>3</v>
      </c>
      <c r="E3000" s="4">
        <v>4</v>
      </c>
      <c r="F3000" t="s">
        <v>22</v>
      </c>
    </row>
    <row r="3001" spans="1:6" x14ac:dyDescent="0.25">
      <c r="A3001">
        <v>3000</v>
      </c>
    </row>
    <row r="3002" spans="1:6" x14ac:dyDescent="0.25">
      <c r="A3002">
        <v>3001</v>
      </c>
      <c r="F3002" t="s">
        <v>22</v>
      </c>
    </row>
    <row r="3003" spans="1:6" x14ac:dyDescent="0.25">
      <c r="A3003">
        <v>3002</v>
      </c>
      <c r="B3003" s="5">
        <v>1</v>
      </c>
    </row>
    <row r="3004" spans="1:6" x14ac:dyDescent="0.25">
      <c r="A3004">
        <v>3003</v>
      </c>
      <c r="B3004" s="5">
        <v>1</v>
      </c>
      <c r="E3004" s="4">
        <v>4</v>
      </c>
    </row>
    <row r="3005" spans="1:6" x14ac:dyDescent="0.25">
      <c r="A3005">
        <v>3004</v>
      </c>
      <c r="B3005" s="5">
        <v>1</v>
      </c>
      <c r="E3005" s="4">
        <v>4</v>
      </c>
    </row>
    <row r="3006" spans="1:6" x14ac:dyDescent="0.25">
      <c r="A3006">
        <v>3005</v>
      </c>
      <c r="B3006" s="5">
        <v>1</v>
      </c>
      <c r="E3006" s="4">
        <v>4</v>
      </c>
    </row>
    <row r="3007" spans="1:6" x14ac:dyDescent="0.25">
      <c r="A3007">
        <v>3006</v>
      </c>
      <c r="B3007" s="5">
        <v>1</v>
      </c>
      <c r="E3007" s="4">
        <v>4</v>
      </c>
    </row>
    <row r="3008" spans="1:6" x14ac:dyDescent="0.25">
      <c r="A3008">
        <v>3007</v>
      </c>
      <c r="B3008" s="5">
        <v>1</v>
      </c>
      <c r="E3008" s="4">
        <v>4</v>
      </c>
    </row>
    <row r="3009" spans="1:5" x14ac:dyDescent="0.25">
      <c r="A3009">
        <v>3008</v>
      </c>
      <c r="B3009" s="5">
        <v>1</v>
      </c>
      <c r="E3009" s="4">
        <v>4</v>
      </c>
    </row>
    <row r="3010" spans="1:5" x14ac:dyDescent="0.25">
      <c r="A3010">
        <v>3009</v>
      </c>
      <c r="B3010" s="5">
        <v>1</v>
      </c>
      <c r="E3010" s="4">
        <v>4</v>
      </c>
    </row>
    <row r="3011" spans="1:5" x14ac:dyDescent="0.25">
      <c r="A3011">
        <v>3010</v>
      </c>
      <c r="B3011" s="5">
        <v>1</v>
      </c>
      <c r="E3011" s="4">
        <v>4</v>
      </c>
    </row>
    <row r="3012" spans="1:5" x14ac:dyDescent="0.25">
      <c r="A3012">
        <v>3011</v>
      </c>
      <c r="B3012" s="5">
        <v>1</v>
      </c>
      <c r="E3012" s="4">
        <v>4</v>
      </c>
    </row>
    <row r="3013" spans="1:5" x14ac:dyDescent="0.25">
      <c r="A3013">
        <v>3012</v>
      </c>
      <c r="E3013" s="4">
        <v>4</v>
      </c>
    </row>
    <row r="3014" spans="1:5" x14ac:dyDescent="0.25">
      <c r="A3014">
        <v>3013</v>
      </c>
    </row>
    <row r="3015" spans="1:5" x14ac:dyDescent="0.25">
      <c r="A3015">
        <v>3014</v>
      </c>
      <c r="D3015" s="3">
        <v>3</v>
      </c>
    </row>
    <row r="3016" spans="1:5" x14ac:dyDescent="0.25">
      <c r="A3016">
        <v>3015</v>
      </c>
      <c r="D3016" s="3">
        <v>3</v>
      </c>
    </row>
    <row r="3017" spans="1:5" x14ac:dyDescent="0.25">
      <c r="A3017">
        <v>3016</v>
      </c>
      <c r="C3017" s="2">
        <v>2</v>
      </c>
      <c r="D3017" s="3">
        <v>3</v>
      </c>
    </row>
    <row r="3018" spans="1:5" x14ac:dyDescent="0.25">
      <c r="A3018">
        <v>3017</v>
      </c>
      <c r="C3018" s="2">
        <v>2</v>
      </c>
      <c r="D3018" s="3">
        <v>3</v>
      </c>
    </row>
    <row r="3019" spans="1:5" x14ac:dyDescent="0.25">
      <c r="A3019">
        <v>3018</v>
      </c>
      <c r="C3019" s="2">
        <v>2</v>
      </c>
      <c r="D3019" s="3">
        <v>3</v>
      </c>
    </row>
    <row r="3020" spans="1:5" x14ac:dyDescent="0.25">
      <c r="A3020">
        <v>3019</v>
      </c>
      <c r="C3020" s="2">
        <v>2</v>
      </c>
      <c r="D3020" s="3">
        <v>3</v>
      </c>
    </row>
    <row r="3021" spans="1:5" x14ac:dyDescent="0.25">
      <c r="A3021">
        <v>3020</v>
      </c>
      <c r="C3021" s="2">
        <v>2</v>
      </c>
      <c r="D3021" s="3">
        <v>3</v>
      </c>
    </row>
    <row r="3022" spans="1:5" x14ac:dyDescent="0.25">
      <c r="A3022">
        <v>3021</v>
      </c>
      <c r="C3022" s="2">
        <v>2</v>
      </c>
      <c r="D3022" s="3">
        <v>3</v>
      </c>
    </row>
    <row r="3023" spans="1:5" x14ac:dyDescent="0.25">
      <c r="A3023">
        <v>3022</v>
      </c>
      <c r="C3023" s="2">
        <v>2</v>
      </c>
      <c r="D3023" s="3">
        <v>3</v>
      </c>
    </row>
    <row r="3024" spans="1:5" x14ac:dyDescent="0.25">
      <c r="A3024">
        <v>3023</v>
      </c>
      <c r="C3024" s="2">
        <v>2</v>
      </c>
    </row>
    <row r="3025" spans="1:5" x14ac:dyDescent="0.25">
      <c r="A3025">
        <v>3024</v>
      </c>
      <c r="C3025" s="2">
        <v>2</v>
      </c>
    </row>
    <row r="3026" spans="1:5" x14ac:dyDescent="0.25">
      <c r="A3026">
        <v>3025</v>
      </c>
      <c r="B3026" s="5">
        <v>1</v>
      </c>
      <c r="C3026" s="2">
        <v>2</v>
      </c>
    </row>
    <row r="3027" spans="1:5" x14ac:dyDescent="0.25">
      <c r="A3027">
        <v>3026</v>
      </c>
      <c r="B3027" s="5">
        <v>1</v>
      </c>
    </row>
    <row r="3028" spans="1:5" x14ac:dyDescent="0.25">
      <c r="A3028">
        <v>3027</v>
      </c>
      <c r="B3028" s="5">
        <v>1</v>
      </c>
    </row>
    <row r="3029" spans="1:5" x14ac:dyDescent="0.25">
      <c r="A3029">
        <v>3028</v>
      </c>
      <c r="B3029" s="5">
        <v>1</v>
      </c>
    </row>
    <row r="3030" spans="1:5" x14ac:dyDescent="0.25">
      <c r="A3030">
        <v>3029</v>
      </c>
      <c r="B3030" s="5">
        <v>1</v>
      </c>
    </row>
    <row r="3031" spans="1:5" x14ac:dyDescent="0.25">
      <c r="A3031">
        <v>3030</v>
      </c>
      <c r="B3031" s="5">
        <v>1</v>
      </c>
    </row>
    <row r="3032" spans="1:5" x14ac:dyDescent="0.25">
      <c r="A3032">
        <v>3031</v>
      </c>
      <c r="B3032" s="5">
        <v>1</v>
      </c>
      <c r="E3032" s="4">
        <v>4</v>
      </c>
    </row>
    <row r="3033" spans="1:5" x14ac:dyDescent="0.25">
      <c r="A3033">
        <v>3032</v>
      </c>
      <c r="B3033" s="5">
        <v>1</v>
      </c>
      <c r="E3033" s="4">
        <v>4</v>
      </c>
    </row>
    <row r="3034" spans="1:5" x14ac:dyDescent="0.25">
      <c r="A3034">
        <v>3033</v>
      </c>
      <c r="B3034" s="5">
        <v>1</v>
      </c>
      <c r="E3034" s="4">
        <v>4</v>
      </c>
    </row>
    <row r="3035" spans="1:5" x14ac:dyDescent="0.25">
      <c r="A3035">
        <v>3034</v>
      </c>
      <c r="D3035" s="3">
        <v>3</v>
      </c>
      <c r="E3035" s="4">
        <v>4</v>
      </c>
    </row>
    <row r="3036" spans="1:5" x14ac:dyDescent="0.25">
      <c r="A3036">
        <v>3035</v>
      </c>
      <c r="D3036" s="3">
        <v>3</v>
      </c>
      <c r="E3036" s="4">
        <v>4</v>
      </c>
    </row>
    <row r="3037" spans="1:5" x14ac:dyDescent="0.25">
      <c r="A3037">
        <v>3036</v>
      </c>
      <c r="D3037" s="3">
        <v>3</v>
      </c>
      <c r="E3037" s="4">
        <v>4</v>
      </c>
    </row>
    <row r="3038" spans="1:5" x14ac:dyDescent="0.25">
      <c r="A3038">
        <v>3037</v>
      </c>
      <c r="D3038" s="3">
        <v>3</v>
      </c>
      <c r="E3038" s="4">
        <v>4</v>
      </c>
    </row>
    <row r="3039" spans="1:5" x14ac:dyDescent="0.25">
      <c r="A3039">
        <v>3038</v>
      </c>
      <c r="D3039" s="3">
        <v>3</v>
      </c>
      <c r="E3039" s="4">
        <v>4</v>
      </c>
    </row>
    <row r="3040" spans="1:5" x14ac:dyDescent="0.25">
      <c r="A3040">
        <v>3039</v>
      </c>
      <c r="D3040" s="3">
        <v>3</v>
      </c>
      <c r="E3040" s="4">
        <v>4</v>
      </c>
    </row>
    <row r="3041" spans="1:5" x14ac:dyDescent="0.25">
      <c r="A3041">
        <v>3040</v>
      </c>
      <c r="D3041" s="3">
        <v>3</v>
      </c>
      <c r="E3041" s="4">
        <v>4</v>
      </c>
    </row>
    <row r="3042" spans="1:5" x14ac:dyDescent="0.25">
      <c r="A3042">
        <v>3041</v>
      </c>
      <c r="D3042" s="3">
        <v>3</v>
      </c>
    </row>
    <row r="3043" spans="1:5" x14ac:dyDescent="0.25">
      <c r="A3043">
        <v>3042</v>
      </c>
      <c r="D3043" s="3">
        <v>3</v>
      </c>
    </row>
    <row r="3044" spans="1:5" x14ac:dyDescent="0.25">
      <c r="A3044">
        <v>3043</v>
      </c>
      <c r="C3044" s="2">
        <v>2</v>
      </c>
    </row>
    <row r="3045" spans="1:5" x14ac:dyDescent="0.25">
      <c r="A3045">
        <v>3044</v>
      </c>
      <c r="C3045" s="2">
        <v>2</v>
      </c>
    </row>
    <row r="3046" spans="1:5" x14ac:dyDescent="0.25">
      <c r="A3046">
        <v>3045</v>
      </c>
      <c r="C3046" s="2">
        <v>2</v>
      </c>
    </row>
    <row r="3047" spans="1:5" x14ac:dyDescent="0.25">
      <c r="A3047">
        <v>3046</v>
      </c>
      <c r="C3047" s="2">
        <v>2</v>
      </c>
    </row>
    <row r="3048" spans="1:5" x14ac:dyDescent="0.25">
      <c r="A3048">
        <v>3047</v>
      </c>
      <c r="B3048" s="5">
        <v>1</v>
      </c>
      <c r="C3048" s="2">
        <v>2</v>
      </c>
    </row>
    <row r="3049" spans="1:5" x14ac:dyDescent="0.25">
      <c r="A3049">
        <v>3048</v>
      </c>
      <c r="B3049" s="5">
        <v>1</v>
      </c>
      <c r="C3049" s="2">
        <v>2</v>
      </c>
    </row>
    <row r="3050" spans="1:5" x14ac:dyDescent="0.25">
      <c r="A3050">
        <v>3049</v>
      </c>
      <c r="B3050" s="5">
        <v>1</v>
      </c>
      <c r="C3050" s="2">
        <v>2</v>
      </c>
    </row>
    <row r="3051" spans="1:5" x14ac:dyDescent="0.25">
      <c r="A3051">
        <v>3050</v>
      </c>
      <c r="B3051" s="5">
        <v>1</v>
      </c>
      <c r="C3051" s="2">
        <v>2</v>
      </c>
    </row>
    <row r="3052" spans="1:5" x14ac:dyDescent="0.25">
      <c r="A3052">
        <v>3051</v>
      </c>
      <c r="B3052" s="5">
        <v>1</v>
      </c>
    </row>
    <row r="3053" spans="1:5" x14ac:dyDescent="0.25">
      <c r="A3053">
        <v>3052</v>
      </c>
      <c r="B3053" s="5">
        <v>1</v>
      </c>
    </row>
    <row r="3054" spans="1:5" x14ac:dyDescent="0.25">
      <c r="A3054">
        <v>3053</v>
      </c>
      <c r="B3054" s="5">
        <v>1</v>
      </c>
    </row>
    <row r="3055" spans="1:5" x14ac:dyDescent="0.25">
      <c r="A3055">
        <v>3054</v>
      </c>
      <c r="B3055" s="5">
        <v>1</v>
      </c>
    </row>
    <row r="3056" spans="1:5" x14ac:dyDescent="0.25">
      <c r="A3056">
        <v>3055</v>
      </c>
      <c r="D3056" s="3">
        <v>3</v>
      </c>
      <c r="E3056" s="4">
        <v>4</v>
      </c>
    </row>
    <row r="3057" spans="1:5" x14ac:dyDescent="0.25">
      <c r="A3057">
        <v>3056</v>
      </c>
      <c r="D3057" s="3">
        <v>3</v>
      </c>
      <c r="E3057" s="4">
        <v>4</v>
      </c>
    </row>
    <row r="3058" spans="1:5" x14ac:dyDescent="0.25">
      <c r="A3058">
        <v>3057</v>
      </c>
      <c r="D3058" s="3">
        <v>3</v>
      </c>
      <c r="E3058" s="4">
        <v>4</v>
      </c>
    </row>
    <row r="3059" spans="1:5" x14ac:dyDescent="0.25">
      <c r="A3059">
        <v>3058</v>
      </c>
      <c r="D3059" s="3">
        <v>3</v>
      </c>
      <c r="E3059" s="4">
        <v>4</v>
      </c>
    </row>
    <row r="3060" spans="1:5" x14ac:dyDescent="0.25">
      <c r="A3060">
        <v>3059</v>
      </c>
      <c r="D3060" s="3">
        <v>3</v>
      </c>
      <c r="E3060" s="4">
        <v>4</v>
      </c>
    </row>
    <row r="3061" spans="1:5" x14ac:dyDescent="0.25">
      <c r="A3061">
        <v>3060</v>
      </c>
      <c r="D3061" s="3">
        <v>3</v>
      </c>
      <c r="E3061" s="4">
        <v>4</v>
      </c>
    </row>
    <row r="3062" spans="1:5" x14ac:dyDescent="0.25">
      <c r="A3062">
        <v>3061</v>
      </c>
      <c r="D3062" s="3">
        <v>3</v>
      </c>
      <c r="E3062" s="4">
        <v>4</v>
      </c>
    </row>
    <row r="3063" spans="1:5" x14ac:dyDescent="0.25">
      <c r="A3063">
        <v>3062</v>
      </c>
      <c r="D3063" s="3">
        <v>3</v>
      </c>
    </row>
    <row r="3064" spans="1:5" x14ac:dyDescent="0.25">
      <c r="A3064">
        <v>3063</v>
      </c>
      <c r="C3064" s="2">
        <v>2</v>
      </c>
    </row>
    <row r="3065" spans="1:5" x14ac:dyDescent="0.25">
      <c r="A3065">
        <v>3064</v>
      </c>
      <c r="C3065" s="2">
        <v>2</v>
      </c>
    </row>
    <row r="3066" spans="1:5" x14ac:dyDescent="0.25">
      <c r="A3066">
        <v>3065</v>
      </c>
      <c r="C3066" s="2">
        <v>2</v>
      </c>
    </row>
    <row r="3067" spans="1:5" x14ac:dyDescent="0.25">
      <c r="A3067">
        <v>3066</v>
      </c>
      <c r="C3067" s="2">
        <v>2</v>
      </c>
    </row>
    <row r="3068" spans="1:5" x14ac:dyDescent="0.25">
      <c r="A3068">
        <v>3067</v>
      </c>
      <c r="C3068" s="2">
        <v>2</v>
      </c>
    </row>
    <row r="3069" spans="1:5" x14ac:dyDescent="0.25">
      <c r="A3069">
        <v>3068</v>
      </c>
      <c r="C3069" s="2">
        <v>2</v>
      </c>
    </row>
    <row r="3070" spans="1:5" x14ac:dyDescent="0.25">
      <c r="A3070">
        <v>3069</v>
      </c>
      <c r="B3070" s="5">
        <v>1</v>
      </c>
      <c r="C3070" s="2">
        <v>2</v>
      </c>
    </row>
    <row r="3071" spans="1:5" x14ac:dyDescent="0.25">
      <c r="A3071">
        <v>3070</v>
      </c>
      <c r="B3071" s="5">
        <v>1</v>
      </c>
      <c r="C3071" s="2">
        <v>2</v>
      </c>
    </row>
    <row r="3072" spans="1:5" x14ac:dyDescent="0.25">
      <c r="A3072">
        <v>3071</v>
      </c>
      <c r="B3072" s="5">
        <v>1</v>
      </c>
      <c r="C3072" s="2">
        <v>2</v>
      </c>
    </row>
    <row r="3073" spans="1:5" x14ac:dyDescent="0.25">
      <c r="A3073">
        <v>3072</v>
      </c>
      <c r="B3073" s="5">
        <v>1</v>
      </c>
    </row>
    <row r="3074" spans="1:5" x14ac:dyDescent="0.25">
      <c r="A3074">
        <v>3073</v>
      </c>
      <c r="B3074" s="5">
        <v>1</v>
      </c>
    </row>
    <row r="3075" spans="1:5" x14ac:dyDescent="0.25">
      <c r="A3075">
        <v>3074</v>
      </c>
      <c r="B3075" s="5">
        <v>1</v>
      </c>
    </row>
    <row r="3076" spans="1:5" x14ac:dyDescent="0.25">
      <c r="A3076">
        <v>3075</v>
      </c>
      <c r="B3076" s="5">
        <v>1</v>
      </c>
    </row>
    <row r="3077" spans="1:5" x14ac:dyDescent="0.25">
      <c r="A3077">
        <v>3076</v>
      </c>
      <c r="B3077" s="5">
        <v>1</v>
      </c>
      <c r="D3077" s="3">
        <v>3</v>
      </c>
    </row>
    <row r="3078" spans="1:5" x14ac:dyDescent="0.25">
      <c r="A3078">
        <v>3077</v>
      </c>
      <c r="D3078" s="3">
        <v>3</v>
      </c>
      <c r="E3078" s="4">
        <v>4</v>
      </c>
    </row>
    <row r="3079" spans="1:5" x14ac:dyDescent="0.25">
      <c r="A3079">
        <v>3078</v>
      </c>
      <c r="D3079" s="3">
        <v>3</v>
      </c>
      <c r="E3079" s="4">
        <v>4</v>
      </c>
    </row>
    <row r="3080" spans="1:5" x14ac:dyDescent="0.25">
      <c r="A3080">
        <v>3079</v>
      </c>
      <c r="D3080" s="3">
        <v>3</v>
      </c>
      <c r="E3080" s="4">
        <v>4</v>
      </c>
    </row>
    <row r="3081" spans="1:5" x14ac:dyDescent="0.25">
      <c r="A3081">
        <v>3080</v>
      </c>
      <c r="D3081" s="3">
        <v>3</v>
      </c>
      <c r="E3081" s="4">
        <v>4</v>
      </c>
    </row>
    <row r="3082" spans="1:5" x14ac:dyDescent="0.25">
      <c r="A3082">
        <v>3081</v>
      </c>
      <c r="D3082" s="3">
        <v>3</v>
      </c>
      <c r="E3082" s="4">
        <v>4</v>
      </c>
    </row>
    <row r="3083" spans="1:5" x14ac:dyDescent="0.25">
      <c r="A3083">
        <v>3082</v>
      </c>
      <c r="D3083" s="3">
        <v>3</v>
      </c>
      <c r="E3083" s="4">
        <v>4</v>
      </c>
    </row>
    <row r="3084" spans="1:5" x14ac:dyDescent="0.25">
      <c r="A3084">
        <v>3083</v>
      </c>
      <c r="D3084" s="3">
        <v>3</v>
      </c>
      <c r="E3084" s="4">
        <v>4</v>
      </c>
    </row>
    <row r="3085" spans="1:5" x14ac:dyDescent="0.25">
      <c r="A3085">
        <v>3084</v>
      </c>
      <c r="D3085" s="3">
        <v>3</v>
      </c>
      <c r="E3085" s="4">
        <v>4</v>
      </c>
    </row>
    <row r="3086" spans="1:5" x14ac:dyDescent="0.25">
      <c r="A3086">
        <v>3085</v>
      </c>
      <c r="C3086" s="2">
        <v>2</v>
      </c>
    </row>
    <row r="3087" spans="1:5" x14ac:dyDescent="0.25">
      <c r="A3087">
        <v>3086</v>
      </c>
      <c r="C3087" s="2">
        <v>2</v>
      </c>
    </row>
    <row r="3088" spans="1:5" x14ac:dyDescent="0.25">
      <c r="A3088">
        <v>3087</v>
      </c>
      <c r="C3088" s="2">
        <v>2</v>
      </c>
    </row>
    <row r="3089" spans="1:5" x14ac:dyDescent="0.25">
      <c r="A3089">
        <v>3088</v>
      </c>
      <c r="C3089" s="2">
        <v>2</v>
      </c>
    </row>
    <row r="3090" spans="1:5" x14ac:dyDescent="0.25">
      <c r="A3090">
        <v>3089</v>
      </c>
      <c r="C3090" s="2">
        <v>2</v>
      </c>
    </row>
    <row r="3091" spans="1:5" x14ac:dyDescent="0.25">
      <c r="A3091">
        <v>3090</v>
      </c>
      <c r="B3091" s="5">
        <v>1</v>
      </c>
      <c r="C3091" s="2">
        <v>2</v>
      </c>
    </row>
    <row r="3092" spans="1:5" x14ac:dyDescent="0.25">
      <c r="A3092">
        <v>3091</v>
      </c>
      <c r="B3092" s="5">
        <v>1</v>
      </c>
      <c r="C3092" s="2">
        <v>2</v>
      </c>
    </row>
    <row r="3093" spans="1:5" x14ac:dyDescent="0.25">
      <c r="A3093">
        <v>3092</v>
      </c>
      <c r="B3093" s="5">
        <v>1</v>
      </c>
      <c r="C3093" s="2">
        <v>2</v>
      </c>
    </row>
    <row r="3094" spans="1:5" x14ac:dyDescent="0.25">
      <c r="A3094">
        <v>3093</v>
      </c>
      <c r="B3094" s="5">
        <v>1</v>
      </c>
      <c r="C3094" s="2">
        <v>2</v>
      </c>
    </row>
    <row r="3095" spans="1:5" x14ac:dyDescent="0.25">
      <c r="A3095">
        <v>3094</v>
      </c>
      <c r="B3095" s="5">
        <v>1</v>
      </c>
    </row>
    <row r="3096" spans="1:5" x14ac:dyDescent="0.25">
      <c r="A3096">
        <v>3095</v>
      </c>
      <c r="B3096" s="5">
        <v>1</v>
      </c>
    </row>
    <row r="3097" spans="1:5" x14ac:dyDescent="0.25">
      <c r="A3097">
        <v>3096</v>
      </c>
      <c r="B3097" s="5">
        <v>1</v>
      </c>
    </row>
    <row r="3098" spans="1:5" x14ac:dyDescent="0.25">
      <c r="A3098">
        <v>3097</v>
      </c>
      <c r="B3098" s="5">
        <v>1</v>
      </c>
    </row>
    <row r="3099" spans="1:5" x14ac:dyDescent="0.25">
      <c r="A3099">
        <v>3098</v>
      </c>
      <c r="B3099" s="5">
        <v>1</v>
      </c>
    </row>
    <row r="3100" spans="1:5" x14ac:dyDescent="0.25">
      <c r="A3100">
        <v>3099</v>
      </c>
      <c r="D3100" s="3">
        <v>3</v>
      </c>
      <c r="E3100" s="4">
        <v>4</v>
      </c>
    </row>
    <row r="3101" spans="1:5" x14ac:dyDescent="0.25">
      <c r="A3101">
        <v>3100</v>
      </c>
      <c r="D3101" s="3">
        <v>3</v>
      </c>
      <c r="E3101" s="4">
        <v>4</v>
      </c>
    </row>
    <row r="3102" spans="1:5" x14ac:dyDescent="0.25">
      <c r="A3102">
        <v>3101</v>
      </c>
      <c r="D3102" s="3">
        <v>3</v>
      </c>
      <c r="E3102" s="4">
        <v>4</v>
      </c>
    </row>
    <row r="3103" spans="1:5" x14ac:dyDescent="0.25">
      <c r="A3103">
        <v>3102</v>
      </c>
      <c r="D3103" s="3">
        <v>3</v>
      </c>
      <c r="E3103" s="4">
        <v>4</v>
      </c>
    </row>
    <row r="3104" spans="1:5" x14ac:dyDescent="0.25">
      <c r="A3104">
        <v>3103</v>
      </c>
      <c r="D3104" s="3">
        <v>3</v>
      </c>
      <c r="E3104" s="4">
        <v>4</v>
      </c>
    </row>
    <row r="3105" spans="1:5" x14ac:dyDescent="0.25">
      <c r="A3105">
        <v>3104</v>
      </c>
      <c r="D3105" s="3">
        <v>3</v>
      </c>
      <c r="E3105" s="4">
        <v>4</v>
      </c>
    </row>
    <row r="3106" spans="1:5" x14ac:dyDescent="0.25">
      <c r="A3106">
        <v>3105</v>
      </c>
      <c r="D3106" s="3">
        <v>3</v>
      </c>
      <c r="E3106" s="4">
        <v>4</v>
      </c>
    </row>
    <row r="3107" spans="1:5" x14ac:dyDescent="0.25">
      <c r="A3107">
        <v>3106</v>
      </c>
      <c r="D3107" s="3">
        <v>3</v>
      </c>
      <c r="E3107" s="4">
        <v>4</v>
      </c>
    </row>
    <row r="3108" spans="1:5" x14ac:dyDescent="0.25">
      <c r="A3108">
        <v>3107</v>
      </c>
      <c r="D3108" s="3">
        <v>3</v>
      </c>
    </row>
    <row r="3109" spans="1:5" x14ac:dyDescent="0.25">
      <c r="A3109">
        <v>3108</v>
      </c>
    </row>
    <row r="3110" spans="1:5" x14ac:dyDescent="0.25">
      <c r="A3110">
        <v>3109</v>
      </c>
      <c r="C3110" s="2">
        <v>2</v>
      </c>
    </row>
    <row r="3111" spans="1:5" x14ac:dyDescent="0.25">
      <c r="A3111">
        <v>3110</v>
      </c>
      <c r="C3111" s="2">
        <v>2</v>
      </c>
    </row>
    <row r="3112" spans="1:5" x14ac:dyDescent="0.25">
      <c r="A3112">
        <v>3111</v>
      </c>
      <c r="C3112" s="2">
        <v>2</v>
      </c>
    </row>
    <row r="3113" spans="1:5" x14ac:dyDescent="0.25">
      <c r="A3113">
        <v>3112</v>
      </c>
      <c r="C3113" s="2">
        <v>2</v>
      </c>
    </row>
    <row r="3114" spans="1:5" x14ac:dyDescent="0.25">
      <c r="A3114">
        <v>3113</v>
      </c>
      <c r="B3114" s="5">
        <v>1</v>
      </c>
      <c r="C3114" s="2">
        <v>2</v>
      </c>
    </row>
    <row r="3115" spans="1:5" x14ac:dyDescent="0.25">
      <c r="A3115">
        <v>3114</v>
      </c>
      <c r="B3115" s="5">
        <v>1</v>
      </c>
      <c r="C3115" s="2">
        <v>2</v>
      </c>
    </row>
    <row r="3116" spans="1:5" x14ac:dyDescent="0.25">
      <c r="A3116">
        <v>3115</v>
      </c>
      <c r="B3116" s="5">
        <v>1</v>
      </c>
      <c r="C3116" s="2">
        <v>2</v>
      </c>
    </row>
    <row r="3117" spans="1:5" x14ac:dyDescent="0.25">
      <c r="A3117">
        <v>3116</v>
      </c>
      <c r="B3117" s="5">
        <v>1</v>
      </c>
      <c r="C3117" s="2">
        <v>2</v>
      </c>
    </row>
    <row r="3118" spans="1:5" x14ac:dyDescent="0.25">
      <c r="A3118">
        <v>3117</v>
      </c>
      <c r="B3118" s="5">
        <v>1</v>
      </c>
    </row>
    <row r="3119" spans="1:5" x14ac:dyDescent="0.25">
      <c r="A3119">
        <v>3118</v>
      </c>
      <c r="B3119" s="5">
        <v>1</v>
      </c>
    </row>
    <row r="3120" spans="1:5" x14ac:dyDescent="0.25">
      <c r="A3120">
        <v>3119</v>
      </c>
      <c r="B3120" s="5">
        <v>1</v>
      </c>
    </row>
    <row r="3121" spans="1:5" x14ac:dyDescent="0.25">
      <c r="A3121">
        <v>3120</v>
      </c>
    </row>
    <row r="3122" spans="1:5" x14ac:dyDescent="0.25">
      <c r="A3122">
        <v>3121</v>
      </c>
      <c r="D3122" s="3">
        <v>3</v>
      </c>
      <c r="E3122" s="4">
        <v>4</v>
      </c>
    </row>
    <row r="3123" spans="1:5" x14ac:dyDescent="0.25">
      <c r="A3123">
        <v>3122</v>
      </c>
      <c r="D3123" s="3">
        <v>3</v>
      </c>
      <c r="E3123" s="4">
        <v>4</v>
      </c>
    </row>
    <row r="3124" spans="1:5" x14ac:dyDescent="0.25">
      <c r="A3124">
        <v>3123</v>
      </c>
      <c r="D3124" s="3">
        <v>3</v>
      </c>
      <c r="E3124" s="4">
        <v>4</v>
      </c>
    </row>
    <row r="3125" spans="1:5" x14ac:dyDescent="0.25">
      <c r="A3125">
        <v>3124</v>
      </c>
      <c r="D3125" s="3">
        <v>3</v>
      </c>
      <c r="E3125" s="4">
        <v>4</v>
      </c>
    </row>
    <row r="3126" spans="1:5" x14ac:dyDescent="0.25">
      <c r="A3126">
        <v>3125</v>
      </c>
      <c r="D3126" s="3">
        <v>3</v>
      </c>
      <c r="E3126" s="4">
        <v>4</v>
      </c>
    </row>
    <row r="3127" spans="1:5" x14ac:dyDescent="0.25">
      <c r="A3127">
        <v>3126</v>
      </c>
      <c r="D3127" s="3">
        <v>3</v>
      </c>
      <c r="E3127" s="4">
        <v>4</v>
      </c>
    </row>
    <row r="3128" spans="1:5" x14ac:dyDescent="0.25">
      <c r="A3128">
        <v>3127</v>
      </c>
      <c r="D3128" s="3">
        <v>3</v>
      </c>
      <c r="E3128" s="4">
        <v>4</v>
      </c>
    </row>
    <row r="3129" spans="1:5" x14ac:dyDescent="0.25">
      <c r="A3129">
        <v>3128</v>
      </c>
    </row>
    <row r="3130" spans="1:5" x14ac:dyDescent="0.25">
      <c r="A3130">
        <v>3129</v>
      </c>
    </row>
    <row r="3131" spans="1:5" x14ac:dyDescent="0.25">
      <c r="A3131">
        <v>3130</v>
      </c>
    </row>
    <row r="3132" spans="1:5" x14ac:dyDescent="0.25">
      <c r="A3132">
        <v>3131</v>
      </c>
    </row>
    <row r="3133" spans="1:5" x14ac:dyDescent="0.25">
      <c r="A3133">
        <v>3132</v>
      </c>
      <c r="C3133" s="2">
        <v>2</v>
      </c>
    </row>
    <row r="3134" spans="1:5" x14ac:dyDescent="0.25">
      <c r="A3134">
        <v>3133</v>
      </c>
      <c r="C3134" s="2">
        <v>2</v>
      </c>
    </row>
    <row r="3135" spans="1:5" x14ac:dyDescent="0.25">
      <c r="A3135">
        <v>3134</v>
      </c>
      <c r="C3135" s="2">
        <v>2</v>
      </c>
    </row>
    <row r="3136" spans="1:5" x14ac:dyDescent="0.25">
      <c r="A3136">
        <v>3135</v>
      </c>
      <c r="C3136" s="2">
        <v>2</v>
      </c>
    </row>
    <row r="3137" spans="1:5" x14ac:dyDescent="0.25">
      <c r="A3137">
        <v>3136</v>
      </c>
      <c r="C3137" s="2">
        <v>2</v>
      </c>
    </row>
    <row r="3138" spans="1:5" x14ac:dyDescent="0.25">
      <c r="A3138">
        <v>3137</v>
      </c>
      <c r="B3138" s="5">
        <v>1</v>
      </c>
      <c r="C3138" s="2">
        <v>2</v>
      </c>
    </row>
    <row r="3139" spans="1:5" x14ac:dyDescent="0.25">
      <c r="A3139">
        <v>3138</v>
      </c>
      <c r="B3139" s="5">
        <v>1</v>
      </c>
      <c r="C3139" s="2">
        <v>2</v>
      </c>
    </row>
    <row r="3140" spans="1:5" x14ac:dyDescent="0.25">
      <c r="A3140">
        <v>3139</v>
      </c>
      <c r="B3140" s="5">
        <v>1</v>
      </c>
      <c r="C3140" s="2">
        <v>2</v>
      </c>
    </row>
    <row r="3141" spans="1:5" x14ac:dyDescent="0.25">
      <c r="A3141">
        <v>3140</v>
      </c>
      <c r="B3141" s="5">
        <v>1</v>
      </c>
    </row>
    <row r="3142" spans="1:5" x14ac:dyDescent="0.25">
      <c r="A3142">
        <v>3141</v>
      </c>
      <c r="B3142" s="5">
        <v>1</v>
      </c>
    </row>
    <row r="3143" spans="1:5" x14ac:dyDescent="0.25">
      <c r="A3143">
        <v>3142</v>
      </c>
      <c r="B3143" s="5">
        <v>1</v>
      </c>
    </row>
    <row r="3144" spans="1:5" x14ac:dyDescent="0.25">
      <c r="A3144">
        <v>3143</v>
      </c>
      <c r="B3144" s="5">
        <v>1</v>
      </c>
      <c r="D3144" s="3">
        <v>3</v>
      </c>
      <c r="E3144" s="4">
        <v>4</v>
      </c>
    </row>
    <row r="3145" spans="1:5" x14ac:dyDescent="0.25">
      <c r="A3145">
        <v>3144</v>
      </c>
      <c r="D3145" s="3">
        <v>3</v>
      </c>
      <c r="E3145" s="4">
        <v>4</v>
      </c>
    </row>
    <row r="3146" spans="1:5" x14ac:dyDescent="0.25">
      <c r="A3146">
        <v>3145</v>
      </c>
      <c r="D3146" s="3">
        <v>3</v>
      </c>
      <c r="E3146" s="4">
        <v>4</v>
      </c>
    </row>
    <row r="3147" spans="1:5" x14ac:dyDescent="0.25">
      <c r="A3147">
        <v>3146</v>
      </c>
      <c r="D3147" s="3">
        <v>3</v>
      </c>
      <c r="E3147" s="4">
        <v>4</v>
      </c>
    </row>
    <row r="3148" spans="1:5" x14ac:dyDescent="0.25">
      <c r="A3148">
        <v>3147</v>
      </c>
      <c r="D3148" s="3">
        <v>3</v>
      </c>
      <c r="E3148" s="4">
        <v>4</v>
      </c>
    </row>
    <row r="3149" spans="1:5" x14ac:dyDescent="0.25">
      <c r="A3149">
        <v>3148</v>
      </c>
      <c r="D3149" s="3">
        <v>3</v>
      </c>
      <c r="E3149" s="4">
        <v>4</v>
      </c>
    </row>
    <row r="3150" spans="1:5" x14ac:dyDescent="0.25">
      <c r="A3150">
        <v>3149</v>
      </c>
      <c r="D3150" s="3">
        <v>3</v>
      </c>
      <c r="E3150" s="4">
        <v>4</v>
      </c>
    </row>
    <row r="3151" spans="1:5" x14ac:dyDescent="0.25">
      <c r="A3151">
        <v>3150</v>
      </c>
      <c r="D3151" s="3">
        <v>3</v>
      </c>
      <c r="E3151" s="4">
        <v>4</v>
      </c>
    </row>
    <row r="3152" spans="1:5" x14ac:dyDescent="0.25">
      <c r="A3152">
        <v>3151</v>
      </c>
      <c r="D3152" s="3">
        <v>3</v>
      </c>
      <c r="E3152" s="4">
        <v>4</v>
      </c>
    </row>
    <row r="3153" spans="1:5" x14ac:dyDescent="0.25">
      <c r="A3153">
        <v>3152</v>
      </c>
      <c r="C3153" s="2">
        <v>2</v>
      </c>
    </row>
    <row r="3154" spans="1:5" x14ac:dyDescent="0.25">
      <c r="A3154">
        <v>3153</v>
      </c>
      <c r="C3154" s="2">
        <v>2</v>
      </c>
    </row>
    <row r="3155" spans="1:5" x14ac:dyDescent="0.25">
      <c r="A3155">
        <v>3154</v>
      </c>
      <c r="C3155" s="2">
        <v>2</v>
      </c>
    </row>
    <row r="3156" spans="1:5" x14ac:dyDescent="0.25">
      <c r="A3156">
        <v>3155</v>
      </c>
      <c r="C3156" s="2">
        <v>2</v>
      </c>
    </row>
    <row r="3157" spans="1:5" x14ac:dyDescent="0.25">
      <c r="A3157">
        <v>3156</v>
      </c>
      <c r="C3157" s="2">
        <v>2</v>
      </c>
    </row>
    <row r="3158" spans="1:5" x14ac:dyDescent="0.25">
      <c r="A3158">
        <v>3157</v>
      </c>
      <c r="B3158" s="5">
        <v>1</v>
      </c>
      <c r="C3158" s="2">
        <v>2</v>
      </c>
    </row>
    <row r="3159" spans="1:5" x14ac:dyDescent="0.25">
      <c r="A3159">
        <v>3158</v>
      </c>
      <c r="B3159" s="5">
        <v>1</v>
      </c>
      <c r="C3159" s="2">
        <v>2</v>
      </c>
    </row>
    <row r="3160" spans="1:5" x14ac:dyDescent="0.25">
      <c r="A3160">
        <v>3159</v>
      </c>
      <c r="B3160" s="5">
        <v>1</v>
      </c>
      <c r="C3160" s="2">
        <v>2</v>
      </c>
    </row>
    <row r="3161" spans="1:5" x14ac:dyDescent="0.25">
      <c r="A3161">
        <v>3160</v>
      </c>
      <c r="B3161" s="5">
        <v>1</v>
      </c>
      <c r="C3161" s="2">
        <v>2</v>
      </c>
    </row>
    <row r="3162" spans="1:5" x14ac:dyDescent="0.25">
      <c r="A3162">
        <v>3161</v>
      </c>
      <c r="B3162" s="5">
        <v>1</v>
      </c>
    </row>
    <row r="3163" spans="1:5" x14ac:dyDescent="0.25">
      <c r="A3163">
        <v>3162</v>
      </c>
      <c r="B3163" s="5">
        <v>1</v>
      </c>
    </row>
    <row r="3164" spans="1:5" x14ac:dyDescent="0.25">
      <c r="A3164">
        <v>3163</v>
      </c>
      <c r="B3164" s="5">
        <v>1</v>
      </c>
    </row>
    <row r="3165" spans="1:5" x14ac:dyDescent="0.25">
      <c r="A3165">
        <v>3164</v>
      </c>
      <c r="B3165" s="5">
        <v>1</v>
      </c>
    </row>
    <row r="3166" spans="1:5" x14ac:dyDescent="0.25">
      <c r="A3166">
        <v>3165</v>
      </c>
      <c r="D3166" s="3">
        <v>3</v>
      </c>
    </row>
    <row r="3167" spans="1:5" x14ac:dyDescent="0.25">
      <c r="A3167">
        <v>3166</v>
      </c>
      <c r="D3167" s="3">
        <v>3</v>
      </c>
      <c r="E3167" s="4">
        <v>4</v>
      </c>
    </row>
    <row r="3168" spans="1:5" x14ac:dyDescent="0.25">
      <c r="A3168">
        <v>3167</v>
      </c>
      <c r="D3168" s="3">
        <v>3</v>
      </c>
      <c r="E3168" s="4">
        <v>4</v>
      </c>
    </row>
    <row r="3169" spans="1:5" x14ac:dyDescent="0.25">
      <c r="A3169">
        <v>3168</v>
      </c>
      <c r="D3169" s="3">
        <v>3</v>
      </c>
      <c r="E3169" s="4">
        <v>4</v>
      </c>
    </row>
    <row r="3170" spans="1:5" x14ac:dyDescent="0.25">
      <c r="A3170">
        <v>3169</v>
      </c>
      <c r="D3170" s="3">
        <v>3</v>
      </c>
      <c r="E3170" s="4">
        <v>4</v>
      </c>
    </row>
    <row r="3171" spans="1:5" x14ac:dyDescent="0.25">
      <c r="A3171">
        <v>3170</v>
      </c>
      <c r="D3171" s="3">
        <v>3</v>
      </c>
      <c r="E3171" s="4">
        <v>4</v>
      </c>
    </row>
    <row r="3172" spans="1:5" x14ac:dyDescent="0.25">
      <c r="A3172">
        <v>3171</v>
      </c>
      <c r="D3172" s="3">
        <v>3</v>
      </c>
      <c r="E3172" s="4">
        <v>4</v>
      </c>
    </row>
    <row r="3173" spans="1:5" x14ac:dyDescent="0.25">
      <c r="A3173">
        <v>3172</v>
      </c>
      <c r="D3173" s="3">
        <v>3</v>
      </c>
      <c r="E3173" s="4">
        <v>4</v>
      </c>
    </row>
    <row r="3174" spans="1:5" x14ac:dyDescent="0.25">
      <c r="A3174">
        <v>3173</v>
      </c>
      <c r="C3174" s="2">
        <v>2</v>
      </c>
      <c r="D3174" s="3">
        <v>3</v>
      </c>
    </row>
    <row r="3175" spans="1:5" x14ac:dyDescent="0.25">
      <c r="A3175">
        <v>3174</v>
      </c>
      <c r="C3175" s="2">
        <v>2</v>
      </c>
    </row>
    <row r="3176" spans="1:5" x14ac:dyDescent="0.25">
      <c r="A3176">
        <v>3175</v>
      </c>
      <c r="C3176" s="2">
        <v>2</v>
      </c>
    </row>
    <row r="3177" spans="1:5" x14ac:dyDescent="0.25">
      <c r="A3177">
        <v>3176</v>
      </c>
      <c r="C3177" s="2">
        <v>2</v>
      </c>
    </row>
    <row r="3178" spans="1:5" x14ac:dyDescent="0.25">
      <c r="A3178">
        <v>3177</v>
      </c>
      <c r="C3178" s="2">
        <v>2</v>
      </c>
    </row>
    <row r="3179" spans="1:5" x14ac:dyDescent="0.25">
      <c r="A3179">
        <v>3178</v>
      </c>
      <c r="C3179" s="2">
        <v>2</v>
      </c>
    </row>
    <row r="3180" spans="1:5" x14ac:dyDescent="0.25">
      <c r="A3180">
        <v>3179</v>
      </c>
      <c r="B3180" s="5">
        <v>1</v>
      </c>
      <c r="C3180" s="2">
        <v>2</v>
      </c>
    </row>
    <row r="3181" spans="1:5" x14ac:dyDescent="0.25">
      <c r="A3181">
        <v>3180</v>
      </c>
      <c r="B3181" s="5">
        <v>1</v>
      </c>
      <c r="C3181" s="2">
        <v>2</v>
      </c>
    </row>
    <row r="3182" spans="1:5" x14ac:dyDescent="0.25">
      <c r="A3182">
        <v>3181</v>
      </c>
      <c r="B3182" s="5">
        <v>1</v>
      </c>
      <c r="C3182" s="2">
        <v>2</v>
      </c>
    </row>
    <row r="3183" spans="1:5" x14ac:dyDescent="0.25">
      <c r="A3183">
        <v>3182</v>
      </c>
      <c r="B3183" s="5">
        <v>1</v>
      </c>
    </row>
    <row r="3184" spans="1:5" x14ac:dyDescent="0.25">
      <c r="A3184">
        <v>3183</v>
      </c>
      <c r="B3184" s="5">
        <v>1</v>
      </c>
    </row>
    <row r="3185" spans="1:5" x14ac:dyDescent="0.25">
      <c r="A3185">
        <v>3184</v>
      </c>
      <c r="B3185" s="5">
        <v>1</v>
      </c>
    </row>
    <row r="3186" spans="1:5" x14ac:dyDescent="0.25">
      <c r="A3186">
        <v>3185</v>
      </c>
      <c r="B3186" s="5">
        <v>1</v>
      </c>
    </row>
    <row r="3187" spans="1:5" x14ac:dyDescent="0.25">
      <c r="A3187">
        <v>3186</v>
      </c>
      <c r="B3187" s="5">
        <v>1</v>
      </c>
    </row>
    <row r="3188" spans="1:5" x14ac:dyDescent="0.25">
      <c r="A3188">
        <v>3187</v>
      </c>
      <c r="D3188" s="3">
        <v>3</v>
      </c>
      <c r="E3188" s="4">
        <v>4</v>
      </c>
    </row>
    <row r="3189" spans="1:5" x14ac:dyDescent="0.25">
      <c r="A3189">
        <v>3188</v>
      </c>
      <c r="D3189" s="3">
        <v>3</v>
      </c>
      <c r="E3189" s="4">
        <v>4</v>
      </c>
    </row>
    <row r="3190" spans="1:5" x14ac:dyDescent="0.25">
      <c r="A3190">
        <v>3189</v>
      </c>
      <c r="D3190" s="3">
        <v>3</v>
      </c>
      <c r="E3190" s="4">
        <v>4</v>
      </c>
    </row>
    <row r="3191" spans="1:5" x14ac:dyDescent="0.25">
      <c r="A3191">
        <v>3190</v>
      </c>
      <c r="D3191" s="3">
        <v>3</v>
      </c>
      <c r="E3191" s="4">
        <v>4</v>
      </c>
    </row>
    <row r="3192" spans="1:5" x14ac:dyDescent="0.25">
      <c r="A3192">
        <v>3191</v>
      </c>
      <c r="D3192" s="3">
        <v>3</v>
      </c>
      <c r="E3192" s="4">
        <v>4</v>
      </c>
    </row>
    <row r="3193" spans="1:5" x14ac:dyDescent="0.25">
      <c r="A3193">
        <v>3192</v>
      </c>
      <c r="D3193" s="3">
        <v>3</v>
      </c>
      <c r="E3193" s="4">
        <v>4</v>
      </c>
    </row>
    <row r="3194" spans="1:5" x14ac:dyDescent="0.25">
      <c r="A3194">
        <v>3193</v>
      </c>
      <c r="D3194" s="3">
        <v>3</v>
      </c>
      <c r="E3194" s="4">
        <v>4</v>
      </c>
    </row>
    <row r="3195" spans="1:5" x14ac:dyDescent="0.25">
      <c r="A3195">
        <v>3194</v>
      </c>
      <c r="D3195" s="3">
        <v>3</v>
      </c>
      <c r="E3195" s="4">
        <v>4</v>
      </c>
    </row>
    <row r="3196" spans="1:5" x14ac:dyDescent="0.25">
      <c r="A3196">
        <v>3195</v>
      </c>
      <c r="C3196" s="2">
        <v>2</v>
      </c>
      <c r="D3196" s="3">
        <v>3</v>
      </c>
      <c r="E3196" s="4">
        <v>4</v>
      </c>
    </row>
    <row r="3197" spans="1:5" x14ac:dyDescent="0.25">
      <c r="A3197">
        <v>3196</v>
      </c>
      <c r="C3197" s="2">
        <v>2</v>
      </c>
      <c r="D3197" s="3">
        <v>3</v>
      </c>
    </row>
    <row r="3198" spans="1:5" x14ac:dyDescent="0.25">
      <c r="A3198">
        <v>3197</v>
      </c>
      <c r="C3198" s="2">
        <v>2</v>
      </c>
    </row>
    <row r="3199" spans="1:5" x14ac:dyDescent="0.25">
      <c r="A3199">
        <v>3198</v>
      </c>
      <c r="C3199" s="2">
        <v>2</v>
      </c>
    </row>
    <row r="3200" spans="1:5" x14ac:dyDescent="0.25">
      <c r="A3200">
        <v>3199</v>
      </c>
      <c r="C3200" s="2">
        <v>2</v>
      </c>
    </row>
    <row r="3201" spans="1:5" x14ac:dyDescent="0.25">
      <c r="A3201">
        <v>3200</v>
      </c>
      <c r="C3201" s="2">
        <v>2</v>
      </c>
    </row>
    <row r="3202" spans="1:5" x14ac:dyDescent="0.25">
      <c r="A3202">
        <v>3201</v>
      </c>
      <c r="C3202" s="2">
        <v>2</v>
      </c>
    </row>
    <row r="3203" spans="1:5" x14ac:dyDescent="0.25">
      <c r="A3203">
        <v>3202</v>
      </c>
      <c r="B3203" s="5">
        <v>1</v>
      </c>
      <c r="C3203" s="2">
        <v>2</v>
      </c>
    </row>
    <row r="3204" spans="1:5" x14ac:dyDescent="0.25">
      <c r="A3204">
        <v>3203</v>
      </c>
      <c r="B3204" s="5">
        <v>1</v>
      </c>
      <c r="C3204" s="2">
        <v>2</v>
      </c>
    </row>
    <row r="3205" spans="1:5" x14ac:dyDescent="0.25">
      <c r="A3205">
        <v>3204</v>
      </c>
      <c r="B3205" s="5">
        <v>1</v>
      </c>
      <c r="C3205" s="2">
        <v>2</v>
      </c>
    </row>
    <row r="3206" spans="1:5" x14ac:dyDescent="0.25">
      <c r="A3206">
        <v>3205</v>
      </c>
      <c r="B3206" s="5">
        <v>1</v>
      </c>
    </row>
    <row r="3207" spans="1:5" x14ac:dyDescent="0.25">
      <c r="A3207">
        <v>3206</v>
      </c>
      <c r="B3207" s="5">
        <v>1</v>
      </c>
    </row>
    <row r="3208" spans="1:5" x14ac:dyDescent="0.25">
      <c r="A3208">
        <v>3207</v>
      </c>
      <c r="B3208" s="5">
        <v>1</v>
      </c>
    </row>
    <row r="3209" spans="1:5" x14ac:dyDescent="0.25">
      <c r="A3209">
        <v>3208</v>
      </c>
      <c r="B3209" s="5">
        <v>1</v>
      </c>
    </row>
    <row r="3210" spans="1:5" x14ac:dyDescent="0.25">
      <c r="A3210">
        <v>3209</v>
      </c>
      <c r="B3210" s="5">
        <v>1</v>
      </c>
    </row>
    <row r="3211" spans="1:5" x14ac:dyDescent="0.25">
      <c r="A3211">
        <v>3210</v>
      </c>
      <c r="E3211" s="4">
        <v>4</v>
      </c>
    </row>
    <row r="3212" spans="1:5" x14ac:dyDescent="0.25">
      <c r="A3212">
        <v>3211</v>
      </c>
      <c r="E3212" s="4">
        <v>4</v>
      </c>
    </row>
    <row r="3213" spans="1:5" x14ac:dyDescent="0.25">
      <c r="A3213">
        <v>3212</v>
      </c>
      <c r="D3213" s="3">
        <v>3</v>
      </c>
      <c r="E3213" s="4">
        <v>4</v>
      </c>
    </row>
    <row r="3214" spans="1:5" x14ac:dyDescent="0.25">
      <c r="A3214">
        <v>3213</v>
      </c>
      <c r="D3214" s="3">
        <v>3</v>
      </c>
      <c r="E3214" s="4">
        <v>4</v>
      </c>
    </row>
    <row r="3215" spans="1:5" x14ac:dyDescent="0.25">
      <c r="A3215">
        <v>3214</v>
      </c>
      <c r="D3215" s="3">
        <v>3</v>
      </c>
      <c r="E3215" s="4">
        <v>4</v>
      </c>
    </row>
    <row r="3216" spans="1:5" x14ac:dyDescent="0.25">
      <c r="A3216">
        <v>3215</v>
      </c>
      <c r="D3216" s="3">
        <v>3</v>
      </c>
      <c r="E3216" s="4">
        <v>4</v>
      </c>
    </row>
    <row r="3217" spans="1:6" x14ac:dyDescent="0.25">
      <c r="A3217">
        <v>3216</v>
      </c>
      <c r="D3217" s="3">
        <v>3</v>
      </c>
      <c r="E3217" s="4">
        <v>4</v>
      </c>
    </row>
    <row r="3218" spans="1:6" x14ac:dyDescent="0.25">
      <c r="A3218">
        <v>3217</v>
      </c>
      <c r="C3218" s="2">
        <v>2</v>
      </c>
      <c r="D3218" s="3">
        <v>3</v>
      </c>
      <c r="E3218" s="4">
        <v>4</v>
      </c>
    </row>
    <row r="3219" spans="1:6" x14ac:dyDescent="0.25">
      <c r="A3219">
        <v>3218</v>
      </c>
      <c r="C3219" s="2">
        <v>2</v>
      </c>
      <c r="D3219" s="3">
        <v>3</v>
      </c>
      <c r="E3219" s="4">
        <v>4</v>
      </c>
    </row>
    <row r="3220" spans="1:6" x14ac:dyDescent="0.25">
      <c r="A3220">
        <v>3219</v>
      </c>
      <c r="C3220" s="2">
        <v>2</v>
      </c>
      <c r="D3220" s="3">
        <v>3</v>
      </c>
    </row>
    <row r="3221" spans="1:6" x14ac:dyDescent="0.25">
      <c r="A3221">
        <v>3220</v>
      </c>
      <c r="C3221" s="2">
        <v>2</v>
      </c>
      <c r="D3221" s="3">
        <v>3</v>
      </c>
    </row>
    <row r="3222" spans="1:6" x14ac:dyDescent="0.25">
      <c r="A3222">
        <v>3221</v>
      </c>
      <c r="C3222" s="2">
        <v>2</v>
      </c>
      <c r="D3222" s="3">
        <v>3</v>
      </c>
    </row>
    <row r="3223" spans="1:6" x14ac:dyDescent="0.25">
      <c r="A3223">
        <v>3222</v>
      </c>
      <c r="C3223" s="2">
        <v>2</v>
      </c>
    </row>
    <row r="3224" spans="1:6" x14ac:dyDescent="0.25">
      <c r="A3224">
        <v>3223</v>
      </c>
      <c r="C3224" s="2">
        <v>2</v>
      </c>
    </row>
    <row r="3225" spans="1:6" x14ac:dyDescent="0.25">
      <c r="A3225">
        <v>3224</v>
      </c>
      <c r="B3225" s="5">
        <v>1</v>
      </c>
      <c r="C3225" s="2">
        <v>2</v>
      </c>
    </row>
    <row r="3226" spans="1:6" x14ac:dyDescent="0.25">
      <c r="A3226">
        <v>3225</v>
      </c>
      <c r="B3226" s="5">
        <v>1</v>
      </c>
      <c r="C3226" s="2">
        <v>2</v>
      </c>
    </row>
    <row r="3227" spans="1:6" x14ac:dyDescent="0.25">
      <c r="A3227">
        <v>3226</v>
      </c>
      <c r="B3227" s="5">
        <v>1</v>
      </c>
      <c r="C3227" s="2">
        <v>2</v>
      </c>
    </row>
    <row r="3228" spans="1:6" x14ac:dyDescent="0.25">
      <c r="A3228">
        <v>3227</v>
      </c>
      <c r="B3228" s="5">
        <v>1</v>
      </c>
      <c r="C3228" s="2">
        <v>2</v>
      </c>
    </row>
    <row r="3229" spans="1:6" x14ac:dyDescent="0.25">
      <c r="A3229">
        <v>3228</v>
      </c>
      <c r="B3229" s="5">
        <v>1</v>
      </c>
    </row>
    <row r="3230" spans="1:6" x14ac:dyDescent="0.25">
      <c r="A3230">
        <v>3229</v>
      </c>
      <c r="B3230" s="5">
        <v>1</v>
      </c>
      <c r="F3230" t="s">
        <v>22</v>
      </c>
    </row>
    <row r="3231" spans="1:6" x14ac:dyDescent="0.25">
      <c r="A3231">
        <v>3230</v>
      </c>
    </row>
    <row r="3232" spans="1:6" x14ac:dyDescent="0.25">
      <c r="A3232">
        <v>3231</v>
      </c>
      <c r="F3232" t="s">
        <v>22</v>
      </c>
    </row>
    <row r="3233" spans="1:4" x14ac:dyDescent="0.25">
      <c r="A3233">
        <v>3232</v>
      </c>
      <c r="C3233" s="2">
        <v>2</v>
      </c>
      <c r="D3233" s="3">
        <v>3</v>
      </c>
    </row>
    <row r="3234" spans="1:4" x14ac:dyDescent="0.25">
      <c r="A3234">
        <v>3233</v>
      </c>
      <c r="C3234" s="2">
        <v>2</v>
      </c>
      <c r="D3234" s="3">
        <v>3</v>
      </c>
    </row>
    <row r="3235" spans="1:4" x14ac:dyDescent="0.25">
      <c r="A3235">
        <v>3234</v>
      </c>
      <c r="C3235" s="2">
        <v>2</v>
      </c>
      <c r="D3235" s="3">
        <v>3</v>
      </c>
    </row>
    <row r="3236" spans="1:4" x14ac:dyDescent="0.25">
      <c r="A3236">
        <v>3235</v>
      </c>
      <c r="C3236" s="2">
        <v>2</v>
      </c>
      <c r="D3236" s="3">
        <v>3</v>
      </c>
    </row>
    <row r="3237" spans="1:4" x14ac:dyDescent="0.25">
      <c r="A3237">
        <v>3236</v>
      </c>
      <c r="C3237" s="2">
        <v>2</v>
      </c>
      <c r="D3237" s="3">
        <v>3</v>
      </c>
    </row>
    <row r="3238" spans="1:4" x14ac:dyDescent="0.25">
      <c r="A3238">
        <v>3237</v>
      </c>
      <c r="C3238" s="2">
        <v>2</v>
      </c>
      <c r="D3238" s="3">
        <v>3</v>
      </c>
    </row>
    <row r="3239" spans="1:4" x14ac:dyDescent="0.25">
      <c r="A3239">
        <v>3238</v>
      </c>
      <c r="C3239" s="2">
        <v>2</v>
      </c>
      <c r="D3239" s="3">
        <v>3</v>
      </c>
    </row>
    <row r="3240" spans="1:4" x14ac:dyDescent="0.25">
      <c r="A3240">
        <v>3239</v>
      </c>
      <c r="C3240" s="2">
        <v>2</v>
      </c>
      <c r="D3240" s="3">
        <v>3</v>
      </c>
    </row>
    <row r="3241" spans="1:4" x14ac:dyDescent="0.25">
      <c r="A3241">
        <v>3240</v>
      </c>
      <c r="C3241" s="2">
        <v>2</v>
      </c>
      <c r="D3241" s="3">
        <v>3</v>
      </c>
    </row>
    <row r="3242" spans="1:4" x14ac:dyDescent="0.25">
      <c r="A3242">
        <v>3241</v>
      </c>
      <c r="C3242" s="2">
        <v>2</v>
      </c>
      <c r="D3242" s="3">
        <v>3</v>
      </c>
    </row>
    <row r="3243" spans="1:4" x14ac:dyDescent="0.25">
      <c r="A3243">
        <v>3242</v>
      </c>
      <c r="C3243" s="2">
        <v>2</v>
      </c>
    </row>
    <row r="3244" spans="1:4" x14ac:dyDescent="0.25">
      <c r="A3244">
        <v>3243</v>
      </c>
      <c r="C3244" s="2">
        <v>2</v>
      </c>
    </row>
    <row r="3245" spans="1:4" x14ac:dyDescent="0.25">
      <c r="A3245">
        <v>3244</v>
      </c>
    </row>
    <row r="3246" spans="1:4" x14ac:dyDescent="0.25">
      <c r="A3246">
        <v>3245</v>
      </c>
      <c r="B3246" s="5">
        <v>1</v>
      </c>
    </row>
    <row r="3247" spans="1:4" x14ac:dyDescent="0.25">
      <c r="A3247">
        <v>3246</v>
      </c>
      <c r="B3247" s="5">
        <v>1</v>
      </c>
    </row>
    <row r="3248" spans="1:4" x14ac:dyDescent="0.25">
      <c r="A3248">
        <v>3247</v>
      </c>
      <c r="B3248" s="5">
        <v>1</v>
      </c>
    </row>
    <row r="3249" spans="1:5" x14ac:dyDescent="0.25">
      <c r="A3249">
        <v>3248</v>
      </c>
      <c r="B3249" s="5">
        <v>1</v>
      </c>
      <c r="E3249" s="4">
        <v>4</v>
      </c>
    </row>
    <row r="3250" spans="1:5" x14ac:dyDescent="0.25">
      <c r="A3250">
        <v>3249</v>
      </c>
      <c r="B3250" s="5">
        <v>1</v>
      </c>
      <c r="E3250" s="4">
        <v>4</v>
      </c>
    </row>
    <row r="3251" spans="1:5" x14ac:dyDescent="0.25">
      <c r="A3251">
        <v>3250</v>
      </c>
      <c r="B3251" s="5">
        <v>1</v>
      </c>
      <c r="E3251" s="4">
        <v>4</v>
      </c>
    </row>
    <row r="3252" spans="1:5" x14ac:dyDescent="0.25">
      <c r="A3252">
        <v>3251</v>
      </c>
      <c r="B3252" s="5">
        <v>1</v>
      </c>
      <c r="E3252" s="4">
        <v>4</v>
      </c>
    </row>
    <row r="3253" spans="1:5" x14ac:dyDescent="0.25">
      <c r="A3253">
        <v>3252</v>
      </c>
      <c r="B3253" s="5">
        <v>1</v>
      </c>
      <c r="E3253" s="4">
        <v>4</v>
      </c>
    </row>
    <row r="3254" spans="1:5" x14ac:dyDescent="0.25">
      <c r="A3254">
        <v>3253</v>
      </c>
      <c r="B3254" s="5">
        <v>1</v>
      </c>
      <c r="E3254" s="4">
        <v>4</v>
      </c>
    </row>
    <row r="3255" spans="1:5" x14ac:dyDescent="0.25">
      <c r="A3255">
        <v>3254</v>
      </c>
      <c r="B3255" s="5">
        <v>1</v>
      </c>
      <c r="E3255" s="4">
        <v>4</v>
      </c>
    </row>
    <row r="3256" spans="1:5" x14ac:dyDescent="0.25">
      <c r="A3256">
        <v>3255</v>
      </c>
      <c r="D3256" s="3">
        <v>3</v>
      </c>
      <c r="E3256" s="4">
        <v>4</v>
      </c>
    </row>
    <row r="3257" spans="1:5" x14ac:dyDescent="0.25">
      <c r="A3257">
        <v>3256</v>
      </c>
      <c r="D3257" s="3">
        <v>3</v>
      </c>
      <c r="E3257" s="4">
        <v>4</v>
      </c>
    </row>
    <row r="3258" spans="1:5" x14ac:dyDescent="0.25">
      <c r="A3258">
        <v>3257</v>
      </c>
      <c r="D3258" s="3">
        <v>3</v>
      </c>
      <c r="E3258" s="4">
        <v>4</v>
      </c>
    </row>
    <row r="3259" spans="1:5" x14ac:dyDescent="0.25">
      <c r="A3259">
        <v>3258</v>
      </c>
      <c r="D3259" s="3">
        <v>3</v>
      </c>
    </row>
    <row r="3260" spans="1:5" x14ac:dyDescent="0.25">
      <c r="A3260">
        <v>3259</v>
      </c>
      <c r="D3260" s="3">
        <v>3</v>
      </c>
    </row>
    <row r="3261" spans="1:5" x14ac:dyDescent="0.25">
      <c r="A3261">
        <v>3260</v>
      </c>
      <c r="C3261" s="2">
        <v>2</v>
      </c>
      <c r="D3261" s="3">
        <v>3</v>
      </c>
    </row>
    <row r="3262" spans="1:5" x14ac:dyDescent="0.25">
      <c r="A3262">
        <v>3261</v>
      </c>
      <c r="C3262" s="2">
        <v>2</v>
      </c>
      <c r="D3262" s="3">
        <v>3</v>
      </c>
    </row>
    <row r="3263" spans="1:5" x14ac:dyDescent="0.25">
      <c r="A3263">
        <v>3262</v>
      </c>
      <c r="C3263" s="2">
        <v>2</v>
      </c>
      <c r="D3263" s="3">
        <v>3</v>
      </c>
    </row>
    <row r="3264" spans="1:5" x14ac:dyDescent="0.25">
      <c r="A3264">
        <v>3263</v>
      </c>
      <c r="C3264" s="2">
        <v>2</v>
      </c>
      <c r="D3264" s="3">
        <v>3</v>
      </c>
    </row>
    <row r="3265" spans="1:5" x14ac:dyDescent="0.25">
      <c r="A3265">
        <v>3264</v>
      </c>
      <c r="C3265" s="2">
        <v>2</v>
      </c>
      <c r="D3265" s="3">
        <v>3</v>
      </c>
    </row>
    <row r="3266" spans="1:5" x14ac:dyDescent="0.25">
      <c r="A3266">
        <v>3265</v>
      </c>
      <c r="C3266" s="2">
        <v>2</v>
      </c>
    </row>
    <row r="3267" spans="1:5" x14ac:dyDescent="0.25">
      <c r="A3267">
        <v>3266</v>
      </c>
      <c r="C3267" s="2">
        <v>2</v>
      </c>
    </row>
    <row r="3268" spans="1:5" x14ac:dyDescent="0.25">
      <c r="A3268">
        <v>3267</v>
      </c>
      <c r="C3268" s="2">
        <v>2</v>
      </c>
    </row>
    <row r="3269" spans="1:5" x14ac:dyDescent="0.25">
      <c r="A3269">
        <v>3268</v>
      </c>
      <c r="B3269" s="5">
        <v>1</v>
      </c>
      <c r="C3269" s="2">
        <v>2</v>
      </c>
    </row>
    <row r="3270" spans="1:5" x14ac:dyDescent="0.25">
      <c r="A3270">
        <v>3269</v>
      </c>
      <c r="B3270" s="5">
        <v>1</v>
      </c>
      <c r="C3270" s="2">
        <v>2</v>
      </c>
    </row>
    <row r="3271" spans="1:5" x14ac:dyDescent="0.25">
      <c r="A3271">
        <v>3270</v>
      </c>
      <c r="B3271" s="5">
        <v>1</v>
      </c>
      <c r="C3271" s="2">
        <v>2</v>
      </c>
    </row>
    <row r="3272" spans="1:5" x14ac:dyDescent="0.25">
      <c r="A3272">
        <v>3271</v>
      </c>
      <c r="B3272" s="5">
        <v>1</v>
      </c>
    </row>
    <row r="3273" spans="1:5" x14ac:dyDescent="0.25">
      <c r="A3273">
        <v>3272</v>
      </c>
      <c r="B3273" s="5">
        <v>1</v>
      </c>
    </row>
    <row r="3274" spans="1:5" x14ac:dyDescent="0.25">
      <c r="A3274">
        <v>3273</v>
      </c>
      <c r="B3274" s="5">
        <v>1</v>
      </c>
    </row>
    <row r="3275" spans="1:5" x14ac:dyDescent="0.25">
      <c r="A3275">
        <v>3274</v>
      </c>
      <c r="B3275" s="5">
        <v>1</v>
      </c>
      <c r="E3275" s="4">
        <v>4</v>
      </c>
    </row>
    <row r="3276" spans="1:5" x14ac:dyDescent="0.25">
      <c r="A3276">
        <v>3275</v>
      </c>
      <c r="B3276" s="5">
        <v>1</v>
      </c>
      <c r="E3276" s="4">
        <v>4</v>
      </c>
    </row>
    <row r="3277" spans="1:5" x14ac:dyDescent="0.25">
      <c r="A3277">
        <v>3276</v>
      </c>
      <c r="B3277" s="5">
        <v>1</v>
      </c>
      <c r="D3277" s="3">
        <v>3</v>
      </c>
      <c r="E3277" s="4">
        <v>4</v>
      </c>
    </row>
    <row r="3278" spans="1:5" x14ac:dyDescent="0.25">
      <c r="A3278">
        <v>3277</v>
      </c>
      <c r="D3278" s="3">
        <v>3</v>
      </c>
      <c r="E3278" s="4">
        <v>4</v>
      </c>
    </row>
    <row r="3279" spans="1:5" x14ac:dyDescent="0.25">
      <c r="A3279">
        <v>3278</v>
      </c>
      <c r="D3279" s="3">
        <v>3</v>
      </c>
      <c r="E3279" s="4">
        <v>4</v>
      </c>
    </row>
    <row r="3280" spans="1:5" x14ac:dyDescent="0.25">
      <c r="A3280">
        <v>3279</v>
      </c>
      <c r="D3280" s="3">
        <v>3</v>
      </c>
      <c r="E3280" s="4">
        <v>4</v>
      </c>
    </row>
    <row r="3281" spans="1:5" x14ac:dyDescent="0.25">
      <c r="A3281">
        <v>3280</v>
      </c>
      <c r="D3281" s="3">
        <v>3</v>
      </c>
      <c r="E3281" s="4">
        <v>4</v>
      </c>
    </row>
    <row r="3282" spans="1:5" x14ac:dyDescent="0.25">
      <c r="A3282">
        <v>3281</v>
      </c>
      <c r="D3282" s="3">
        <v>3</v>
      </c>
      <c r="E3282" s="4">
        <v>4</v>
      </c>
    </row>
    <row r="3283" spans="1:5" x14ac:dyDescent="0.25">
      <c r="A3283">
        <v>3282</v>
      </c>
      <c r="D3283" s="3">
        <v>3</v>
      </c>
      <c r="E3283" s="4">
        <v>4</v>
      </c>
    </row>
    <row r="3284" spans="1:5" x14ac:dyDescent="0.25">
      <c r="A3284">
        <v>3283</v>
      </c>
      <c r="D3284" s="3">
        <v>3</v>
      </c>
    </row>
    <row r="3285" spans="1:5" x14ac:dyDescent="0.25">
      <c r="A3285">
        <v>3284</v>
      </c>
      <c r="D3285" s="3">
        <v>3</v>
      </c>
    </row>
    <row r="3286" spans="1:5" x14ac:dyDescent="0.25">
      <c r="A3286">
        <v>3285</v>
      </c>
      <c r="C3286" s="2">
        <v>2</v>
      </c>
    </row>
    <row r="3287" spans="1:5" x14ac:dyDescent="0.25">
      <c r="A3287">
        <v>3286</v>
      </c>
      <c r="C3287" s="2">
        <v>2</v>
      </c>
    </row>
    <row r="3288" spans="1:5" x14ac:dyDescent="0.25">
      <c r="A3288">
        <v>3287</v>
      </c>
      <c r="C3288" s="2">
        <v>2</v>
      </c>
    </row>
    <row r="3289" spans="1:5" x14ac:dyDescent="0.25">
      <c r="A3289">
        <v>3288</v>
      </c>
      <c r="C3289" s="2">
        <v>2</v>
      </c>
    </row>
    <row r="3290" spans="1:5" x14ac:dyDescent="0.25">
      <c r="A3290">
        <v>3289</v>
      </c>
      <c r="C3290" s="2">
        <v>2</v>
      </c>
    </row>
    <row r="3291" spans="1:5" x14ac:dyDescent="0.25">
      <c r="A3291">
        <v>3290</v>
      </c>
      <c r="C3291" s="2">
        <v>2</v>
      </c>
    </row>
    <row r="3292" spans="1:5" x14ac:dyDescent="0.25">
      <c r="A3292">
        <v>3291</v>
      </c>
      <c r="B3292" s="5">
        <v>1</v>
      </c>
      <c r="C3292" s="2">
        <v>2</v>
      </c>
    </row>
    <row r="3293" spans="1:5" x14ac:dyDescent="0.25">
      <c r="A3293">
        <v>3292</v>
      </c>
      <c r="B3293" s="5">
        <v>1</v>
      </c>
      <c r="C3293" s="2">
        <v>2</v>
      </c>
    </row>
    <row r="3294" spans="1:5" x14ac:dyDescent="0.25">
      <c r="A3294">
        <v>3293</v>
      </c>
      <c r="B3294" s="5">
        <v>1</v>
      </c>
      <c r="C3294" s="2">
        <v>2</v>
      </c>
    </row>
    <row r="3295" spans="1:5" x14ac:dyDescent="0.25">
      <c r="A3295">
        <v>3294</v>
      </c>
      <c r="B3295" s="5">
        <v>1</v>
      </c>
    </row>
    <row r="3296" spans="1:5" x14ac:dyDescent="0.25">
      <c r="A3296">
        <v>3295</v>
      </c>
      <c r="B3296" s="5">
        <v>1</v>
      </c>
    </row>
    <row r="3297" spans="1:5" x14ac:dyDescent="0.25">
      <c r="A3297">
        <v>3296</v>
      </c>
      <c r="B3297" s="5">
        <v>1</v>
      </c>
    </row>
    <row r="3298" spans="1:5" x14ac:dyDescent="0.25">
      <c r="A3298">
        <v>3297</v>
      </c>
      <c r="B3298" s="5">
        <v>1</v>
      </c>
      <c r="E3298" s="4">
        <v>4</v>
      </c>
    </row>
    <row r="3299" spans="1:5" x14ac:dyDescent="0.25">
      <c r="A3299">
        <v>3298</v>
      </c>
      <c r="B3299" s="5">
        <v>1</v>
      </c>
      <c r="D3299" s="3">
        <v>3</v>
      </c>
      <c r="E3299" s="4">
        <v>4</v>
      </c>
    </row>
    <row r="3300" spans="1:5" x14ac:dyDescent="0.25">
      <c r="A3300">
        <v>3299</v>
      </c>
      <c r="D3300" s="3">
        <v>3</v>
      </c>
      <c r="E3300" s="4">
        <v>4</v>
      </c>
    </row>
    <row r="3301" spans="1:5" x14ac:dyDescent="0.25">
      <c r="A3301">
        <v>3300</v>
      </c>
      <c r="D3301" s="3">
        <v>3</v>
      </c>
      <c r="E3301" s="4">
        <v>4</v>
      </c>
    </row>
    <row r="3302" spans="1:5" x14ac:dyDescent="0.25">
      <c r="A3302">
        <v>3301</v>
      </c>
      <c r="D3302" s="3">
        <v>3</v>
      </c>
      <c r="E3302" s="4">
        <v>4</v>
      </c>
    </row>
    <row r="3303" spans="1:5" x14ac:dyDescent="0.25">
      <c r="A3303">
        <v>3302</v>
      </c>
      <c r="D3303" s="3">
        <v>3</v>
      </c>
      <c r="E3303" s="4">
        <v>4</v>
      </c>
    </row>
    <row r="3304" spans="1:5" x14ac:dyDescent="0.25">
      <c r="A3304">
        <v>3303</v>
      </c>
      <c r="D3304" s="3">
        <v>3</v>
      </c>
      <c r="E3304" s="4">
        <v>4</v>
      </c>
    </row>
    <row r="3305" spans="1:5" x14ac:dyDescent="0.25">
      <c r="A3305">
        <v>3304</v>
      </c>
      <c r="D3305" s="3">
        <v>3</v>
      </c>
      <c r="E3305" s="4">
        <v>4</v>
      </c>
    </row>
    <row r="3306" spans="1:5" x14ac:dyDescent="0.25">
      <c r="A3306">
        <v>3305</v>
      </c>
      <c r="D3306" s="3">
        <v>3</v>
      </c>
      <c r="E3306" s="4">
        <v>4</v>
      </c>
    </row>
    <row r="3307" spans="1:5" x14ac:dyDescent="0.25">
      <c r="A3307">
        <v>3306</v>
      </c>
      <c r="D3307" s="3">
        <v>3</v>
      </c>
    </row>
    <row r="3308" spans="1:5" x14ac:dyDescent="0.25">
      <c r="A3308">
        <v>3307</v>
      </c>
      <c r="D3308" s="3">
        <v>3</v>
      </c>
    </row>
    <row r="3309" spans="1:5" x14ac:dyDescent="0.25">
      <c r="A3309">
        <v>3308</v>
      </c>
      <c r="C3309" s="2">
        <v>2</v>
      </c>
    </row>
    <row r="3310" spans="1:5" x14ac:dyDescent="0.25">
      <c r="A3310">
        <v>3309</v>
      </c>
      <c r="C3310" s="2">
        <v>2</v>
      </c>
    </row>
    <row r="3311" spans="1:5" x14ac:dyDescent="0.25">
      <c r="A3311">
        <v>3310</v>
      </c>
      <c r="C3311" s="2">
        <v>2</v>
      </c>
    </row>
    <row r="3312" spans="1:5" x14ac:dyDescent="0.25">
      <c r="A3312">
        <v>3311</v>
      </c>
      <c r="C3312" s="2">
        <v>2</v>
      </c>
    </row>
    <row r="3313" spans="1:5" x14ac:dyDescent="0.25">
      <c r="A3313">
        <v>3312</v>
      </c>
      <c r="C3313" s="2">
        <v>2</v>
      </c>
    </row>
    <row r="3314" spans="1:5" x14ac:dyDescent="0.25">
      <c r="A3314">
        <v>3313</v>
      </c>
      <c r="C3314" s="2">
        <v>2</v>
      </c>
    </row>
    <row r="3315" spans="1:5" x14ac:dyDescent="0.25">
      <c r="A3315">
        <v>3314</v>
      </c>
      <c r="B3315" s="5">
        <v>1</v>
      </c>
      <c r="C3315" s="2">
        <v>2</v>
      </c>
    </row>
    <row r="3316" spans="1:5" x14ac:dyDescent="0.25">
      <c r="A3316">
        <v>3315</v>
      </c>
      <c r="B3316" s="5">
        <v>1</v>
      </c>
      <c r="C3316" s="2">
        <v>2</v>
      </c>
    </row>
    <row r="3317" spans="1:5" x14ac:dyDescent="0.25">
      <c r="A3317">
        <v>3316</v>
      </c>
      <c r="B3317" s="5">
        <v>1</v>
      </c>
      <c r="C3317" s="2">
        <v>2</v>
      </c>
    </row>
    <row r="3318" spans="1:5" x14ac:dyDescent="0.25">
      <c r="A3318">
        <v>3317</v>
      </c>
      <c r="B3318" s="5">
        <v>1</v>
      </c>
    </row>
    <row r="3319" spans="1:5" x14ac:dyDescent="0.25">
      <c r="A3319">
        <v>3318</v>
      </c>
      <c r="B3319" s="5">
        <v>1</v>
      </c>
    </row>
    <row r="3320" spans="1:5" x14ac:dyDescent="0.25">
      <c r="A3320">
        <v>3319</v>
      </c>
      <c r="B3320" s="5">
        <v>1</v>
      </c>
    </row>
    <row r="3321" spans="1:5" x14ac:dyDescent="0.25">
      <c r="A3321">
        <v>3320</v>
      </c>
      <c r="B3321" s="5">
        <v>1</v>
      </c>
    </row>
    <row r="3322" spans="1:5" x14ac:dyDescent="0.25">
      <c r="A3322">
        <v>3321</v>
      </c>
      <c r="B3322" s="5">
        <v>1</v>
      </c>
    </row>
    <row r="3323" spans="1:5" x14ac:dyDescent="0.25">
      <c r="A3323">
        <v>3322</v>
      </c>
      <c r="D3323" s="3">
        <v>3</v>
      </c>
      <c r="E3323" s="4">
        <v>4</v>
      </c>
    </row>
    <row r="3324" spans="1:5" x14ac:dyDescent="0.25">
      <c r="A3324">
        <v>3323</v>
      </c>
      <c r="D3324" s="3">
        <v>3</v>
      </c>
      <c r="E3324" s="4">
        <v>4</v>
      </c>
    </row>
    <row r="3325" spans="1:5" x14ac:dyDescent="0.25">
      <c r="A3325">
        <v>3324</v>
      </c>
      <c r="D3325" s="3">
        <v>3</v>
      </c>
      <c r="E3325" s="4">
        <v>4</v>
      </c>
    </row>
    <row r="3326" spans="1:5" x14ac:dyDescent="0.25">
      <c r="A3326">
        <v>3325</v>
      </c>
      <c r="D3326" s="3">
        <v>3</v>
      </c>
      <c r="E3326" s="4">
        <v>4</v>
      </c>
    </row>
    <row r="3327" spans="1:5" x14ac:dyDescent="0.25">
      <c r="A3327">
        <v>3326</v>
      </c>
      <c r="D3327" s="3">
        <v>3</v>
      </c>
      <c r="E3327" s="4">
        <v>4</v>
      </c>
    </row>
    <row r="3328" spans="1:5" x14ac:dyDescent="0.25">
      <c r="A3328">
        <v>3327</v>
      </c>
      <c r="D3328" s="3">
        <v>3</v>
      </c>
      <c r="E3328" s="4">
        <v>4</v>
      </c>
    </row>
    <row r="3329" spans="1:5" x14ac:dyDescent="0.25">
      <c r="A3329">
        <v>3328</v>
      </c>
      <c r="D3329" s="3">
        <v>3</v>
      </c>
      <c r="E3329" s="4">
        <v>4</v>
      </c>
    </row>
    <row r="3330" spans="1:5" x14ac:dyDescent="0.25">
      <c r="A3330">
        <v>3329</v>
      </c>
      <c r="D3330" s="3">
        <v>3</v>
      </c>
      <c r="E3330" s="4">
        <v>4</v>
      </c>
    </row>
    <row r="3331" spans="1:5" x14ac:dyDescent="0.25">
      <c r="A3331">
        <v>3330</v>
      </c>
      <c r="D3331" s="3">
        <v>3</v>
      </c>
    </row>
    <row r="3332" spans="1:5" x14ac:dyDescent="0.25">
      <c r="A3332">
        <v>3331</v>
      </c>
    </row>
    <row r="3333" spans="1:5" x14ac:dyDescent="0.25">
      <c r="A3333">
        <v>3332</v>
      </c>
      <c r="C3333" s="2">
        <v>2</v>
      </c>
    </row>
    <row r="3334" spans="1:5" x14ac:dyDescent="0.25">
      <c r="A3334">
        <v>3333</v>
      </c>
      <c r="C3334" s="2">
        <v>2</v>
      </c>
    </row>
    <row r="3335" spans="1:5" x14ac:dyDescent="0.25">
      <c r="A3335">
        <v>3334</v>
      </c>
      <c r="C3335" s="2">
        <v>2</v>
      </c>
    </row>
    <row r="3336" spans="1:5" x14ac:dyDescent="0.25">
      <c r="A3336">
        <v>3335</v>
      </c>
      <c r="C3336" s="2">
        <v>2</v>
      </c>
    </row>
    <row r="3337" spans="1:5" x14ac:dyDescent="0.25">
      <c r="A3337">
        <v>3336</v>
      </c>
      <c r="C3337" s="2">
        <v>2</v>
      </c>
    </row>
    <row r="3338" spans="1:5" x14ac:dyDescent="0.25">
      <c r="A3338">
        <v>3337</v>
      </c>
      <c r="B3338" s="5">
        <v>1</v>
      </c>
      <c r="C3338" s="2">
        <v>2</v>
      </c>
    </row>
    <row r="3339" spans="1:5" x14ac:dyDescent="0.25">
      <c r="A3339">
        <v>3338</v>
      </c>
      <c r="B3339" s="5">
        <v>1</v>
      </c>
      <c r="C3339" s="2">
        <v>2</v>
      </c>
    </row>
    <row r="3340" spans="1:5" x14ac:dyDescent="0.25">
      <c r="A3340">
        <v>3339</v>
      </c>
      <c r="B3340" s="5">
        <v>1</v>
      </c>
      <c r="C3340" s="2">
        <v>2</v>
      </c>
    </row>
    <row r="3341" spans="1:5" x14ac:dyDescent="0.25">
      <c r="A3341">
        <v>3340</v>
      </c>
      <c r="B3341" s="5">
        <v>1</v>
      </c>
      <c r="C3341" s="2">
        <v>2</v>
      </c>
    </row>
    <row r="3342" spans="1:5" x14ac:dyDescent="0.25">
      <c r="A3342">
        <v>3341</v>
      </c>
      <c r="B3342" s="5">
        <v>1</v>
      </c>
    </row>
    <row r="3343" spans="1:5" x14ac:dyDescent="0.25">
      <c r="A3343">
        <v>3342</v>
      </c>
      <c r="B3343" s="5">
        <v>1</v>
      </c>
    </row>
    <row r="3344" spans="1:5" x14ac:dyDescent="0.25">
      <c r="A3344">
        <v>3343</v>
      </c>
      <c r="B3344" s="5">
        <v>1</v>
      </c>
    </row>
    <row r="3345" spans="1:5" x14ac:dyDescent="0.25">
      <c r="A3345">
        <v>3344</v>
      </c>
      <c r="B3345" s="5">
        <v>1</v>
      </c>
      <c r="E3345" s="4">
        <v>4</v>
      </c>
    </row>
    <row r="3346" spans="1:5" x14ac:dyDescent="0.25">
      <c r="A3346">
        <v>3345</v>
      </c>
      <c r="D3346" s="3">
        <v>3</v>
      </c>
      <c r="E3346" s="4">
        <v>4</v>
      </c>
    </row>
    <row r="3347" spans="1:5" x14ac:dyDescent="0.25">
      <c r="A3347">
        <v>3346</v>
      </c>
      <c r="D3347" s="3">
        <v>3</v>
      </c>
      <c r="E3347" s="4">
        <v>4</v>
      </c>
    </row>
    <row r="3348" spans="1:5" x14ac:dyDescent="0.25">
      <c r="A3348">
        <v>3347</v>
      </c>
      <c r="D3348" s="3">
        <v>3</v>
      </c>
      <c r="E3348" s="4">
        <v>4</v>
      </c>
    </row>
    <row r="3349" spans="1:5" x14ac:dyDescent="0.25">
      <c r="A3349">
        <v>3348</v>
      </c>
      <c r="D3349" s="3">
        <v>3</v>
      </c>
      <c r="E3349" s="4">
        <v>4</v>
      </c>
    </row>
    <row r="3350" spans="1:5" x14ac:dyDescent="0.25">
      <c r="A3350">
        <v>3349</v>
      </c>
      <c r="D3350" s="3">
        <v>3</v>
      </c>
      <c r="E3350" s="4">
        <v>4</v>
      </c>
    </row>
    <row r="3351" spans="1:5" x14ac:dyDescent="0.25">
      <c r="A3351">
        <v>3350</v>
      </c>
      <c r="D3351" s="3">
        <v>3</v>
      </c>
      <c r="E3351" s="4">
        <v>4</v>
      </c>
    </row>
    <row r="3352" spans="1:5" x14ac:dyDescent="0.25">
      <c r="A3352">
        <v>3351</v>
      </c>
      <c r="D3352" s="3">
        <v>3</v>
      </c>
      <c r="E3352" s="4">
        <v>4</v>
      </c>
    </row>
    <row r="3353" spans="1:5" x14ac:dyDescent="0.25">
      <c r="A3353">
        <v>3352</v>
      </c>
    </row>
    <row r="3354" spans="1:5" x14ac:dyDescent="0.25">
      <c r="A3354">
        <v>3353</v>
      </c>
    </row>
    <row r="3355" spans="1:5" x14ac:dyDescent="0.25">
      <c r="A3355">
        <v>3354</v>
      </c>
    </row>
    <row r="3356" spans="1:5" x14ac:dyDescent="0.25">
      <c r="A3356">
        <v>3355</v>
      </c>
    </row>
    <row r="3357" spans="1:5" x14ac:dyDescent="0.25">
      <c r="A3357">
        <v>3356</v>
      </c>
    </row>
    <row r="3358" spans="1:5" x14ac:dyDescent="0.25">
      <c r="A3358">
        <v>3357</v>
      </c>
    </row>
    <row r="3359" spans="1:5" x14ac:dyDescent="0.25">
      <c r="A3359">
        <v>3358</v>
      </c>
    </row>
    <row r="3360" spans="1:5" x14ac:dyDescent="0.25">
      <c r="A3360">
        <v>3359</v>
      </c>
      <c r="C3360" s="2">
        <v>2</v>
      </c>
    </row>
    <row r="3361" spans="1:5" x14ac:dyDescent="0.25">
      <c r="A3361">
        <v>3360</v>
      </c>
      <c r="C3361" s="2">
        <v>2</v>
      </c>
    </row>
    <row r="3362" spans="1:5" x14ac:dyDescent="0.25">
      <c r="A3362">
        <v>3361</v>
      </c>
      <c r="C3362" s="2">
        <v>2</v>
      </c>
    </row>
    <row r="3363" spans="1:5" x14ac:dyDescent="0.25">
      <c r="A3363">
        <v>3362</v>
      </c>
      <c r="C3363" s="2">
        <v>2</v>
      </c>
    </row>
    <row r="3364" spans="1:5" x14ac:dyDescent="0.25">
      <c r="A3364">
        <v>3363</v>
      </c>
      <c r="B3364" s="5">
        <v>1</v>
      </c>
      <c r="C3364" s="2">
        <v>2</v>
      </c>
    </row>
    <row r="3365" spans="1:5" x14ac:dyDescent="0.25">
      <c r="A3365">
        <v>3364</v>
      </c>
      <c r="B3365" s="5">
        <v>1</v>
      </c>
      <c r="C3365" s="2">
        <v>2</v>
      </c>
    </row>
    <row r="3366" spans="1:5" x14ac:dyDescent="0.25">
      <c r="A3366">
        <v>3365</v>
      </c>
      <c r="B3366" s="5">
        <v>1</v>
      </c>
      <c r="C3366" s="2">
        <v>2</v>
      </c>
    </row>
    <row r="3367" spans="1:5" x14ac:dyDescent="0.25">
      <c r="A3367">
        <v>3366</v>
      </c>
      <c r="B3367" s="5">
        <v>1</v>
      </c>
    </row>
    <row r="3368" spans="1:5" x14ac:dyDescent="0.25">
      <c r="A3368">
        <v>3367</v>
      </c>
      <c r="B3368" s="5">
        <v>1</v>
      </c>
    </row>
    <row r="3369" spans="1:5" x14ac:dyDescent="0.25">
      <c r="A3369">
        <v>3368</v>
      </c>
      <c r="B3369" s="5">
        <v>1</v>
      </c>
    </row>
    <row r="3370" spans="1:5" x14ac:dyDescent="0.25">
      <c r="A3370">
        <v>3369</v>
      </c>
      <c r="D3370" s="3">
        <v>3</v>
      </c>
      <c r="E3370" s="4">
        <v>4</v>
      </c>
    </row>
    <row r="3371" spans="1:5" x14ac:dyDescent="0.25">
      <c r="A3371">
        <v>3370</v>
      </c>
      <c r="D3371" s="3">
        <v>3</v>
      </c>
      <c r="E3371" s="4">
        <v>4</v>
      </c>
    </row>
    <row r="3372" spans="1:5" x14ac:dyDescent="0.25">
      <c r="A3372">
        <v>3371</v>
      </c>
      <c r="D3372" s="3">
        <v>3</v>
      </c>
      <c r="E3372" s="4">
        <v>4</v>
      </c>
    </row>
    <row r="3373" spans="1:5" x14ac:dyDescent="0.25">
      <c r="A3373">
        <v>3372</v>
      </c>
      <c r="D3373" s="3">
        <v>3</v>
      </c>
      <c r="E3373" s="4">
        <v>4</v>
      </c>
    </row>
    <row r="3374" spans="1:5" x14ac:dyDescent="0.25">
      <c r="A3374">
        <v>3373</v>
      </c>
      <c r="D3374" s="3">
        <v>3</v>
      </c>
      <c r="E3374" s="4">
        <v>4</v>
      </c>
    </row>
    <row r="3375" spans="1:5" x14ac:dyDescent="0.25">
      <c r="A3375">
        <v>3374</v>
      </c>
      <c r="D3375" s="3">
        <v>3</v>
      </c>
      <c r="E3375" s="4">
        <v>4</v>
      </c>
    </row>
    <row r="3376" spans="1:5" x14ac:dyDescent="0.25">
      <c r="A3376">
        <v>3375</v>
      </c>
      <c r="D3376" s="3">
        <v>3</v>
      </c>
      <c r="E3376" s="4">
        <v>4</v>
      </c>
    </row>
    <row r="3377" spans="1:5" x14ac:dyDescent="0.25">
      <c r="A3377">
        <v>3376</v>
      </c>
      <c r="D3377" s="3">
        <v>3</v>
      </c>
      <c r="E3377" s="4">
        <v>4</v>
      </c>
    </row>
    <row r="3378" spans="1:5" x14ac:dyDescent="0.25">
      <c r="A3378">
        <v>3377</v>
      </c>
      <c r="D3378" s="3">
        <v>3</v>
      </c>
    </row>
    <row r="3379" spans="1:5" x14ac:dyDescent="0.25">
      <c r="A3379">
        <v>3378</v>
      </c>
      <c r="C3379" s="2">
        <v>2</v>
      </c>
    </row>
    <row r="3380" spans="1:5" x14ac:dyDescent="0.25">
      <c r="A3380">
        <v>3379</v>
      </c>
      <c r="C3380" s="2">
        <v>2</v>
      </c>
    </row>
    <row r="3381" spans="1:5" x14ac:dyDescent="0.25">
      <c r="A3381">
        <v>3380</v>
      </c>
      <c r="C3381" s="2">
        <v>2</v>
      </c>
    </row>
    <row r="3382" spans="1:5" x14ac:dyDescent="0.25">
      <c r="A3382">
        <v>3381</v>
      </c>
      <c r="C3382" s="2">
        <v>2</v>
      </c>
    </row>
    <row r="3383" spans="1:5" x14ac:dyDescent="0.25">
      <c r="A3383">
        <v>3382</v>
      </c>
      <c r="C3383" s="2">
        <v>2</v>
      </c>
    </row>
    <row r="3384" spans="1:5" x14ac:dyDescent="0.25">
      <c r="A3384">
        <v>3383</v>
      </c>
      <c r="B3384" s="5">
        <v>1</v>
      </c>
      <c r="C3384" s="2">
        <v>2</v>
      </c>
    </row>
    <row r="3385" spans="1:5" x14ac:dyDescent="0.25">
      <c r="A3385">
        <v>3384</v>
      </c>
      <c r="B3385" s="5">
        <v>1</v>
      </c>
      <c r="C3385" s="2">
        <v>2</v>
      </c>
    </row>
    <row r="3386" spans="1:5" x14ac:dyDescent="0.25">
      <c r="A3386">
        <v>3385</v>
      </c>
      <c r="B3386" s="5">
        <v>1</v>
      </c>
      <c r="C3386" s="2">
        <v>2</v>
      </c>
    </row>
    <row r="3387" spans="1:5" x14ac:dyDescent="0.25">
      <c r="A3387">
        <v>3386</v>
      </c>
      <c r="B3387" s="5">
        <v>1</v>
      </c>
      <c r="C3387" s="2">
        <v>2</v>
      </c>
    </row>
    <row r="3388" spans="1:5" x14ac:dyDescent="0.25">
      <c r="A3388">
        <v>3387</v>
      </c>
      <c r="B3388" s="5">
        <v>1</v>
      </c>
    </row>
    <row r="3389" spans="1:5" x14ac:dyDescent="0.25">
      <c r="A3389">
        <v>3388</v>
      </c>
      <c r="B3389" s="5">
        <v>1</v>
      </c>
    </row>
    <row r="3390" spans="1:5" x14ac:dyDescent="0.25">
      <c r="A3390">
        <v>3389</v>
      </c>
      <c r="B3390" s="5">
        <v>1</v>
      </c>
    </row>
    <row r="3391" spans="1:5" x14ac:dyDescent="0.25">
      <c r="A3391">
        <v>3390</v>
      </c>
      <c r="B3391" s="5">
        <v>1</v>
      </c>
      <c r="E3391" s="4">
        <v>4</v>
      </c>
    </row>
    <row r="3392" spans="1:5" x14ac:dyDescent="0.25">
      <c r="A3392">
        <v>3391</v>
      </c>
      <c r="D3392" s="3">
        <v>3</v>
      </c>
      <c r="E3392" s="4">
        <v>4</v>
      </c>
    </row>
    <row r="3393" spans="1:5" x14ac:dyDescent="0.25">
      <c r="A3393">
        <v>3392</v>
      </c>
      <c r="D3393" s="3">
        <v>3</v>
      </c>
      <c r="E3393" s="4">
        <v>4</v>
      </c>
    </row>
    <row r="3394" spans="1:5" x14ac:dyDescent="0.25">
      <c r="A3394">
        <v>3393</v>
      </c>
      <c r="D3394" s="3">
        <v>3</v>
      </c>
      <c r="E3394" s="4">
        <v>4</v>
      </c>
    </row>
    <row r="3395" spans="1:5" x14ac:dyDescent="0.25">
      <c r="A3395">
        <v>3394</v>
      </c>
      <c r="D3395" s="3">
        <v>3</v>
      </c>
      <c r="E3395" s="4">
        <v>4</v>
      </c>
    </row>
    <row r="3396" spans="1:5" x14ac:dyDescent="0.25">
      <c r="A3396">
        <v>3395</v>
      </c>
      <c r="D3396" s="3">
        <v>3</v>
      </c>
      <c r="E3396" s="4">
        <v>4</v>
      </c>
    </row>
    <row r="3397" spans="1:5" x14ac:dyDescent="0.25">
      <c r="A3397">
        <v>3396</v>
      </c>
      <c r="D3397" s="3">
        <v>3</v>
      </c>
      <c r="E3397" s="4">
        <v>4</v>
      </c>
    </row>
    <row r="3398" spans="1:5" x14ac:dyDescent="0.25">
      <c r="A3398">
        <v>3397</v>
      </c>
      <c r="D3398" s="3">
        <v>3</v>
      </c>
      <c r="E3398" s="4">
        <v>4</v>
      </c>
    </row>
    <row r="3399" spans="1:5" x14ac:dyDescent="0.25">
      <c r="A3399">
        <v>3398</v>
      </c>
      <c r="D3399" s="3">
        <v>3</v>
      </c>
    </row>
    <row r="3400" spans="1:5" x14ac:dyDescent="0.25">
      <c r="A3400">
        <v>3399</v>
      </c>
      <c r="C3400" s="2">
        <v>2</v>
      </c>
    </row>
    <row r="3401" spans="1:5" x14ac:dyDescent="0.25">
      <c r="A3401">
        <v>3400</v>
      </c>
      <c r="C3401" s="2">
        <v>2</v>
      </c>
    </row>
    <row r="3402" spans="1:5" x14ac:dyDescent="0.25">
      <c r="A3402">
        <v>3401</v>
      </c>
      <c r="C3402" s="2">
        <v>2</v>
      </c>
    </row>
    <row r="3403" spans="1:5" x14ac:dyDescent="0.25">
      <c r="A3403">
        <v>3402</v>
      </c>
      <c r="C3403" s="2">
        <v>2</v>
      </c>
    </row>
    <row r="3404" spans="1:5" x14ac:dyDescent="0.25">
      <c r="A3404">
        <v>3403</v>
      </c>
      <c r="C3404" s="2">
        <v>2</v>
      </c>
    </row>
    <row r="3405" spans="1:5" x14ac:dyDescent="0.25">
      <c r="A3405">
        <v>3404</v>
      </c>
      <c r="C3405" s="2">
        <v>2</v>
      </c>
    </row>
    <row r="3406" spans="1:5" x14ac:dyDescent="0.25">
      <c r="A3406">
        <v>3405</v>
      </c>
      <c r="B3406" s="5">
        <v>1</v>
      </c>
      <c r="C3406" s="2">
        <v>2</v>
      </c>
    </row>
    <row r="3407" spans="1:5" x14ac:dyDescent="0.25">
      <c r="A3407">
        <v>3406</v>
      </c>
      <c r="B3407" s="5">
        <v>1</v>
      </c>
      <c r="C3407" s="2">
        <v>2</v>
      </c>
    </row>
    <row r="3408" spans="1:5" x14ac:dyDescent="0.25">
      <c r="A3408">
        <v>3407</v>
      </c>
      <c r="B3408" s="5">
        <v>1</v>
      </c>
      <c r="C3408" s="2">
        <v>2</v>
      </c>
    </row>
    <row r="3409" spans="1:5" x14ac:dyDescent="0.25">
      <c r="A3409">
        <v>3408</v>
      </c>
      <c r="B3409" s="5">
        <v>1</v>
      </c>
    </row>
    <row r="3410" spans="1:5" x14ac:dyDescent="0.25">
      <c r="A3410">
        <v>3409</v>
      </c>
      <c r="B3410" s="5">
        <v>1</v>
      </c>
    </row>
    <row r="3411" spans="1:5" x14ac:dyDescent="0.25">
      <c r="A3411">
        <v>3410</v>
      </c>
      <c r="B3411" s="5">
        <v>1</v>
      </c>
    </row>
    <row r="3412" spans="1:5" x14ac:dyDescent="0.25">
      <c r="A3412">
        <v>3411</v>
      </c>
      <c r="B3412" s="5">
        <v>1</v>
      </c>
    </row>
    <row r="3413" spans="1:5" x14ac:dyDescent="0.25">
      <c r="A3413">
        <v>3412</v>
      </c>
      <c r="B3413" s="5">
        <v>1</v>
      </c>
    </row>
    <row r="3414" spans="1:5" x14ac:dyDescent="0.25">
      <c r="A3414">
        <v>3413</v>
      </c>
      <c r="D3414" s="3">
        <v>3</v>
      </c>
      <c r="E3414" s="4">
        <v>4</v>
      </c>
    </row>
    <row r="3415" spans="1:5" x14ac:dyDescent="0.25">
      <c r="A3415">
        <v>3414</v>
      </c>
      <c r="D3415" s="3">
        <v>3</v>
      </c>
      <c r="E3415" s="4">
        <v>4</v>
      </c>
    </row>
    <row r="3416" spans="1:5" x14ac:dyDescent="0.25">
      <c r="A3416">
        <v>3415</v>
      </c>
      <c r="D3416" s="3">
        <v>3</v>
      </c>
      <c r="E3416" s="4">
        <v>4</v>
      </c>
    </row>
    <row r="3417" spans="1:5" x14ac:dyDescent="0.25">
      <c r="A3417">
        <v>3416</v>
      </c>
      <c r="D3417" s="3">
        <v>3</v>
      </c>
      <c r="E3417" s="4">
        <v>4</v>
      </c>
    </row>
    <row r="3418" spans="1:5" x14ac:dyDescent="0.25">
      <c r="A3418">
        <v>3417</v>
      </c>
      <c r="D3418" s="3">
        <v>3</v>
      </c>
      <c r="E3418" s="4">
        <v>4</v>
      </c>
    </row>
    <row r="3419" spans="1:5" x14ac:dyDescent="0.25">
      <c r="A3419">
        <v>3418</v>
      </c>
      <c r="D3419" s="3">
        <v>3</v>
      </c>
      <c r="E3419" s="4">
        <v>4</v>
      </c>
    </row>
    <row r="3420" spans="1:5" x14ac:dyDescent="0.25">
      <c r="A3420">
        <v>3419</v>
      </c>
      <c r="D3420" s="3">
        <v>3</v>
      </c>
      <c r="E3420" s="4">
        <v>4</v>
      </c>
    </row>
    <row r="3421" spans="1:5" x14ac:dyDescent="0.25">
      <c r="A3421">
        <v>3420</v>
      </c>
      <c r="D3421" s="3">
        <v>3</v>
      </c>
      <c r="E3421" s="4">
        <v>4</v>
      </c>
    </row>
    <row r="3422" spans="1:5" x14ac:dyDescent="0.25">
      <c r="A3422">
        <v>3421</v>
      </c>
      <c r="C3422" s="2">
        <v>2</v>
      </c>
      <c r="D3422" s="3">
        <v>3</v>
      </c>
    </row>
    <row r="3423" spans="1:5" x14ac:dyDescent="0.25">
      <c r="A3423">
        <v>3422</v>
      </c>
      <c r="C3423" s="2">
        <v>2</v>
      </c>
    </row>
    <row r="3424" spans="1:5" x14ac:dyDescent="0.25">
      <c r="A3424">
        <v>3423</v>
      </c>
      <c r="C3424" s="2">
        <v>2</v>
      </c>
    </row>
    <row r="3425" spans="1:5" x14ac:dyDescent="0.25">
      <c r="A3425">
        <v>3424</v>
      </c>
      <c r="C3425" s="2">
        <v>2</v>
      </c>
    </row>
    <row r="3426" spans="1:5" x14ac:dyDescent="0.25">
      <c r="A3426">
        <v>3425</v>
      </c>
      <c r="C3426" s="2">
        <v>2</v>
      </c>
    </row>
    <row r="3427" spans="1:5" x14ac:dyDescent="0.25">
      <c r="A3427">
        <v>3426</v>
      </c>
      <c r="C3427" s="2">
        <v>2</v>
      </c>
    </row>
    <row r="3428" spans="1:5" x14ac:dyDescent="0.25">
      <c r="A3428">
        <v>3427</v>
      </c>
      <c r="B3428" s="5">
        <v>1</v>
      </c>
      <c r="C3428" s="2">
        <v>2</v>
      </c>
    </row>
    <row r="3429" spans="1:5" x14ac:dyDescent="0.25">
      <c r="A3429">
        <v>3428</v>
      </c>
      <c r="B3429" s="5">
        <v>1</v>
      </c>
      <c r="C3429" s="2">
        <v>2</v>
      </c>
    </row>
    <row r="3430" spans="1:5" x14ac:dyDescent="0.25">
      <c r="A3430">
        <v>3429</v>
      </c>
      <c r="B3430" s="5">
        <v>1</v>
      </c>
      <c r="C3430" s="2">
        <v>2</v>
      </c>
    </row>
    <row r="3431" spans="1:5" x14ac:dyDescent="0.25">
      <c r="A3431">
        <v>3430</v>
      </c>
      <c r="B3431" s="5">
        <v>1</v>
      </c>
      <c r="C3431" s="2">
        <v>2</v>
      </c>
    </row>
    <row r="3432" spans="1:5" x14ac:dyDescent="0.25">
      <c r="A3432">
        <v>3431</v>
      </c>
      <c r="B3432" s="5">
        <v>1</v>
      </c>
    </row>
    <row r="3433" spans="1:5" x14ac:dyDescent="0.25">
      <c r="A3433">
        <v>3432</v>
      </c>
      <c r="B3433" s="5">
        <v>1</v>
      </c>
    </row>
    <row r="3434" spans="1:5" x14ac:dyDescent="0.25">
      <c r="A3434">
        <v>3433</v>
      </c>
      <c r="B3434" s="5">
        <v>1</v>
      </c>
    </row>
    <row r="3435" spans="1:5" x14ac:dyDescent="0.25">
      <c r="A3435">
        <v>3434</v>
      </c>
      <c r="B3435" s="5">
        <v>1</v>
      </c>
    </row>
    <row r="3436" spans="1:5" x14ac:dyDescent="0.25">
      <c r="A3436">
        <v>3435</v>
      </c>
      <c r="B3436" s="5">
        <v>1</v>
      </c>
    </row>
    <row r="3437" spans="1:5" x14ac:dyDescent="0.25">
      <c r="A3437">
        <v>3436</v>
      </c>
      <c r="E3437" s="4">
        <v>4</v>
      </c>
    </row>
    <row r="3438" spans="1:5" x14ac:dyDescent="0.25">
      <c r="A3438">
        <v>3437</v>
      </c>
      <c r="D3438" s="3">
        <v>3</v>
      </c>
      <c r="E3438" s="4">
        <v>4</v>
      </c>
    </row>
    <row r="3439" spans="1:5" x14ac:dyDescent="0.25">
      <c r="A3439">
        <v>3438</v>
      </c>
      <c r="D3439" s="3">
        <v>3</v>
      </c>
      <c r="E3439" s="4">
        <v>4</v>
      </c>
    </row>
    <row r="3440" spans="1:5" x14ac:dyDescent="0.25">
      <c r="A3440">
        <v>3439</v>
      </c>
      <c r="D3440" s="3">
        <v>3</v>
      </c>
      <c r="E3440" s="4">
        <v>4</v>
      </c>
    </row>
    <row r="3441" spans="1:5" x14ac:dyDescent="0.25">
      <c r="A3441">
        <v>3440</v>
      </c>
      <c r="D3441" s="3">
        <v>3</v>
      </c>
      <c r="E3441" s="4">
        <v>4</v>
      </c>
    </row>
    <row r="3442" spans="1:5" x14ac:dyDescent="0.25">
      <c r="A3442">
        <v>3441</v>
      </c>
      <c r="D3442" s="3">
        <v>3</v>
      </c>
      <c r="E3442" s="4">
        <v>4</v>
      </c>
    </row>
    <row r="3443" spans="1:5" x14ac:dyDescent="0.25">
      <c r="A3443">
        <v>3442</v>
      </c>
      <c r="C3443" s="2">
        <v>2</v>
      </c>
      <c r="D3443" s="3">
        <v>3</v>
      </c>
      <c r="E3443" s="4">
        <v>4</v>
      </c>
    </row>
    <row r="3444" spans="1:5" x14ac:dyDescent="0.25">
      <c r="A3444">
        <v>3443</v>
      </c>
      <c r="C3444" s="2">
        <v>2</v>
      </c>
      <c r="D3444" s="3">
        <v>3</v>
      </c>
      <c r="E3444" s="4">
        <v>4</v>
      </c>
    </row>
    <row r="3445" spans="1:5" x14ac:dyDescent="0.25">
      <c r="A3445">
        <v>3444</v>
      </c>
      <c r="C3445" s="2">
        <v>2</v>
      </c>
      <c r="D3445" s="3">
        <v>3</v>
      </c>
      <c r="E3445" s="4">
        <v>4</v>
      </c>
    </row>
    <row r="3446" spans="1:5" x14ac:dyDescent="0.25">
      <c r="A3446">
        <v>3445</v>
      </c>
      <c r="C3446" s="2">
        <v>2</v>
      </c>
      <c r="D3446" s="3">
        <v>3</v>
      </c>
    </row>
    <row r="3447" spans="1:5" x14ac:dyDescent="0.25">
      <c r="A3447">
        <v>3446</v>
      </c>
      <c r="C3447" s="2">
        <v>2</v>
      </c>
      <c r="D3447" s="3">
        <v>3</v>
      </c>
    </row>
    <row r="3448" spans="1:5" x14ac:dyDescent="0.25">
      <c r="A3448">
        <v>3447</v>
      </c>
      <c r="C3448" s="2">
        <v>2</v>
      </c>
    </row>
    <row r="3449" spans="1:5" x14ac:dyDescent="0.25">
      <c r="A3449">
        <v>3448</v>
      </c>
      <c r="C3449" s="2">
        <v>2</v>
      </c>
    </row>
    <row r="3450" spans="1:5" x14ac:dyDescent="0.25">
      <c r="A3450">
        <v>3449</v>
      </c>
      <c r="C3450" s="2">
        <v>2</v>
      </c>
    </row>
    <row r="3451" spans="1:5" x14ac:dyDescent="0.25">
      <c r="A3451">
        <v>3450</v>
      </c>
      <c r="B3451" s="5">
        <v>1</v>
      </c>
      <c r="C3451" s="2">
        <v>2</v>
      </c>
    </row>
    <row r="3452" spans="1:5" x14ac:dyDescent="0.25">
      <c r="A3452">
        <v>3451</v>
      </c>
      <c r="B3452" s="5">
        <v>1</v>
      </c>
      <c r="C3452" s="2">
        <v>2</v>
      </c>
    </row>
    <row r="3453" spans="1:5" x14ac:dyDescent="0.25">
      <c r="A3453">
        <v>3452</v>
      </c>
      <c r="B3453" s="5">
        <v>1</v>
      </c>
      <c r="C3453" s="2">
        <v>2</v>
      </c>
    </row>
    <row r="3454" spans="1:5" x14ac:dyDescent="0.25">
      <c r="A3454">
        <v>3453</v>
      </c>
      <c r="B3454" s="5">
        <v>1</v>
      </c>
      <c r="C3454" s="2">
        <v>2</v>
      </c>
    </row>
    <row r="3455" spans="1:5" x14ac:dyDescent="0.25">
      <c r="A3455">
        <v>3454</v>
      </c>
      <c r="B3455" s="5">
        <v>1</v>
      </c>
    </row>
    <row r="3456" spans="1:5" x14ac:dyDescent="0.25">
      <c r="A3456">
        <v>3455</v>
      </c>
      <c r="B3456" s="5">
        <v>1</v>
      </c>
    </row>
    <row r="3457" spans="1:6" x14ac:dyDescent="0.25">
      <c r="A3457">
        <v>3456</v>
      </c>
      <c r="B3457" s="5">
        <v>1</v>
      </c>
    </row>
    <row r="3458" spans="1:6" x14ac:dyDescent="0.25">
      <c r="A3458">
        <v>3457</v>
      </c>
      <c r="B3458" s="5">
        <v>1</v>
      </c>
    </row>
    <row r="3459" spans="1:6" x14ac:dyDescent="0.25">
      <c r="A3459">
        <v>3458</v>
      </c>
      <c r="B3459" s="5">
        <v>1</v>
      </c>
    </row>
    <row r="3460" spans="1:6" x14ac:dyDescent="0.25">
      <c r="A3460">
        <v>3459</v>
      </c>
      <c r="B3460" s="5">
        <v>1</v>
      </c>
      <c r="E3460" s="4">
        <v>4</v>
      </c>
    </row>
    <row r="3461" spans="1:6" x14ac:dyDescent="0.25">
      <c r="A3461">
        <v>3460</v>
      </c>
      <c r="B3461" s="5">
        <v>1</v>
      </c>
      <c r="E3461" s="4">
        <v>4</v>
      </c>
    </row>
    <row r="3462" spans="1:6" x14ac:dyDescent="0.25">
      <c r="A3462">
        <v>3461</v>
      </c>
      <c r="D3462" s="3">
        <v>3</v>
      </c>
      <c r="E3462" s="4">
        <v>4</v>
      </c>
    </row>
    <row r="3463" spans="1:6" x14ac:dyDescent="0.25">
      <c r="A3463">
        <v>3462</v>
      </c>
      <c r="D3463" s="3">
        <v>3</v>
      </c>
      <c r="E3463" s="4">
        <v>4</v>
      </c>
      <c r="F3463" t="s">
        <v>22</v>
      </c>
    </row>
    <row r="3464" spans="1:6" x14ac:dyDescent="0.25">
      <c r="A3464">
        <v>3463</v>
      </c>
    </row>
    <row r="3465" spans="1:6" x14ac:dyDescent="0.25">
      <c r="A3465">
        <v>3464</v>
      </c>
      <c r="F3465" t="s">
        <v>22</v>
      </c>
    </row>
    <row r="3466" spans="1:6" x14ac:dyDescent="0.25">
      <c r="A3466">
        <v>3465</v>
      </c>
      <c r="B3466" s="5">
        <v>1</v>
      </c>
    </row>
    <row r="3467" spans="1:6" x14ac:dyDescent="0.25">
      <c r="A3467">
        <v>3466</v>
      </c>
      <c r="B3467" s="5">
        <v>1</v>
      </c>
    </row>
    <row r="3468" spans="1:6" x14ac:dyDescent="0.25">
      <c r="A3468">
        <v>3467</v>
      </c>
      <c r="B3468" s="5">
        <v>1</v>
      </c>
    </row>
    <row r="3469" spans="1:6" x14ac:dyDescent="0.25">
      <c r="A3469">
        <v>3468</v>
      </c>
      <c r="B3469" s="5">
        <v>1</v>
      </c>
    </row>
    <row r="3470" spans="1:6" x14ac:dyDescent="0.25">
      <c r="A3470">
        <v>3469</v>
      </c>
      <c r="B3470" s="5">
        <v>1</v>
      </c>
    </row>
    <row r="3471" spans="1:6" x14ac:dyDescent="0.25">
      <c r="A3471">
        <v>3470</v>
      </c>
      <c r="B3471" s="5">
        <v>1</v>
      </c>
    </row>
    <row r="3472" spans="1:6" x14ac:dyDescent="0.25">
      <c r="A3472">
        <v>3471</v>
      </c>
      <c r="B3472" s="5">
        <v>1</v>
      </c>
    </row>
    <row r="3473" spans="1:5" x14ac:dyDescent="0.25">
      <c r="A3473">
        <v>3472</v>
      </c>
      <c r="B3473" s="5">
        <v>1</v>
      </c>
    </row>
    <row r="3474" spans="1:5" x14ac:dyDescent="0.25">
      <c r="A3474">
        <v>3473</v>
      </c>
      <c r="B3474" s="5">
        <v>1</v>
      </c>
    </row>
    <row r="3475" spans="1:5" x14ac:dyDescent="0.25">
      <c r="A3475">
        <v>3474</v>
      </c>
      <c r="B3475" s="5">
        <v>1</v>
      </c>
    </row>
    <row r="3476" spans="1:5" x14ac:dyDescent="0.25">
      <c r="A3476">
        <v>3475</v>
      </c>
      <c r="B3476" s="5">
        <v>1</v>
      </c>
      <c r="C3476" s="2">
        <v>2</v>
      </c>
    </row>
    <row r="3477" spans="1:5" x14ac:dyDescent="0.25">
      <c r="A3477">
        <v>3476</v>
      </c>
      <c r="C3477" s="2">
        <v>2</v>
      </c>
    </row>
    <row r="3478" spans="1:5" x14ac:dyDescent="0.25">
      <c r="A3478">
        <v>3477</v>
      </c>
      <c r="C3478" s="2">
        <v>2</v>
      </c>
    </row>
    <row r="3479" spans="1:5" x14ac:dyDescent="0.25">
      <c r="A3479">
        <v>3478</v>
      </c>
      <c r="C3479" s="2">
        <v>2</v>
      </c>
      <c r="D3479" s="3">
        <v>3</v>
      </c>
    </row>
    <row r="3480" spans="1:5" x14ac:dyDescent="0.25">
      <c r="A3480">
        <v>3479</v>
      </c>
      <c r="C3480" s="2">
        <v>2</v>
      </c>
      <c r="D3480" s="3">
        <v>3</v>
      </c>
    </row>
    <row r="3481" spans="1:5" x14ac:dyDescent="0.25">
      <c r="A3481">
        <v>3480</v>
      </c>
      <c r="C3481" s="2">
        <v>2</v>
      </c>
      <c r="D3481" s="3">
        <v>3</v>
      </c>
    </row>
    <row r="3482" spans="1:5" x14ac:dyDescent="0.25">
      <c r="A3482">
        <v>3481</v>
      </c>
      <c r="C3482" s="2">
        <v>2</v>
      </c>
      <c r="D3482" s="3">
        <v>3</v>
      </c>
    </row>
    <row r="3483" spans="1:5" x14ac:dyDescent="0.25">
      <c r="A3483">
        <v>3482</v>
      </c>
      <c r="C3483" s="2">
        <v>2</v>
      </c>
      <c r="D3483" s="3">
        <v>3</v>
      </c>
      <c r="E3483" s="4">
        <v>4</v>
      </c>
    </row>
    <row r="3484" spans="1:5" x14ac:dyDescent="0.25">
      <c r="A3484">
        <v>3483</v>
      </c>
      <c r="D3484" s="3">
        <v>3</v>
      </c>
      <c r="E3484" s="4">
        <v>4</v>
      </c>
    </row>
    <row r="3485" spans="1:5" x14ac:dyDescent="0.25">
      <c r="A3485">
        <v>3484</v>
      </c>
      <c r="D3485" s="3">
        <v>3</v>
      </c>
      <c r="E3485" s="4">
        <v>4</v>
      </c>
    </row>
    <row r="3486" spans="1:5" x14ac:dyDescent="0.25">
      <c r="A3486">
        <v>3485</v>
      </c>
      <c r="D3486" s="3">
        <v>3</v>
      </c>
      <c r="E3486" s="4">
        <v>4</v>
      </c>
    </row>
    <row r="3487" spans="1:5" x14ac:dyDescent="0.25">
      <c r="A3487">
        <v>3486</v>
      </c>
      <c r="D3487" s="3">
        <v>3</v>
      </c>
      <c r="E3487" s="4">
        <v>4</v>
      </c>
    </row>
    <row r="3488" spans="1:5" x14ac:dyDescent="0.25">
      <c r="A3488">
        <v>3487</v>
      </c>
      <c r="D3488" s="3">
        <v>3</v>
      </c>
      <c r="E3488" s="4">
        <v>4</v>
      </c>
    </row>
    <row r="3489" spans="1:5" x14ac:dyDescent="0.25">
      <c r="A3489">
        <v>3488</v>
      </c>
      <c r="E3489" s="4">
        <v>4</v>
      </c>
    </row>
    <row r="3490" spans="1:5" x14ac:dyDescent="0.25">
      <c r="A3490">
        <v>3489</v>
      </c>
      <c r="E3490" s="4">
        <v>4</v>
      </c>
    </row>
    <row r="3491" spans="1:5" x14ac:dyDescent="0.25">
      <c r="A3491">
        <v>3490</v>
      </c>
    </row>
    <row r="3492" spans="1:5" x14ac:dyDescent="0.25">
      <c r="A3492">
        <v>3491</v>
      </c>
    </row>
    <row r="3493" spans="1:5" x14ac:dyDescent="0.25">
      <c r="A3493">
        <v>3492</v>
      </c>
    </row>
    <row r="3494" spans="1:5" x14ac:dyDescent="0.25">
      <c r="A3494">
        <v>3493</v>
      </c>
      <c r="B3494" s="5">
        <v>1</v>
      </c>
    </row>
    <row r="3495" spans="1:5" x14ac:dyDescent="0.25">
      <c r="A3495">
        <v>3494</v>
      </c>
      <c r="B3495" s="5">
        <v>1</v>
      </c>
    </row>
    <row r="3496" spans="1:5" x14ac:dyDescent="0.25">
      <c r="A3496">
        <v>3495</v>
      </c>
      <c r="B3496" s="5">
        <v>1</v>
      </c>
    </row>
    <row r="3497" spans="1:5" x14ac:dyDescent="0.25">
      <c r="A3497">
        <v>3496</v>
      </c>
      <c r="B3497" s="5">
        <v>1</v>
      </c>
    </row>
    <row r="3498" spans="1:5" x14ac:dyDescent="0.25">
      <c r="A3498">
        <v>3497</v>
      </c>
      <c r="B3498" s="5">
        <v>1</v>
      </c>
    </row>
    <row r="3499" spans="1:5" x14ac:dyDescent="0.25">
      <c r="A3499">
        <v>3498</v>
      </c>
      <c r="B3499" s="5">
        <v>1</v>
      </c>
      <c r="C3499" s="2">
        <v>2</v>
      </c>
    </row>
    <row r="3500" spans="1:5" x14ac:dyDescent="0.25">
      <c r="A3500">
        <v>3499</v>
      </c>
      <c r="B3500" s="5">
        <v>1</v>
      </c>
      <c r="C3500" s="2">
        <v>2</v>
      </c>
    </row>
    <row r="3501" spans="1:5" x14ac:dyDescent="0.25">
      <c r="A3501">
        <v>3500</v>
      </c>
      <c r="B3501" s="5">
        <v>1</v>
      </c>
      <c r="C3501" s="2">
        <v>2</v>
      </c>
    </row>
    <row r="3502" spans="1:5" x14ac:dyDescent="0.25">
      <c r="A3502">
        <v>3501</v>
      </c>
      <c r="B3502" s="5">
        <v>1</v>
      </c>
      <c r="C3502" s="2">
        <v>2</v>
      </c>
    </row>
    <row r="3503" spans="1:5" x14ac:dyDescent="0.25">
      <c r="A3503">
        <v>3502</v>
      </c>
      <c r="C3503" s="2">
        <v>2</v>
      </c>
    </row>
    <row r="3504" spans="1:5" x14ac:dyDescent="0.25">
      <c r="A3504">
        <v>3503</v>
      </c>
      <c r="C3504" s="2">
        <v>2</v>
      </c>
      <c r="D3504" s="3">
        <v>3</v>
      </c>
    </row>
    <row r="3505" spans="1:5" x14ac:dyDescent="0.25">
      <c r="A3505">
        <v>3504</v>
      </c>
      <c r="C3505" s="2">
        <v>2</v>
      </c>
      <c r="D3505" s="3">
        <v>3</v>
      </c>
      <c r="E3505" s="4">
        <v>4</v>
      </c>
    </row>
    <row r="3506" spans="1:5" x14ac:dyDescent="0.25">
      <c r="A3506">
        <v>3505</v>
      </c>
      <c r="C3506" s="2">
        <v>2</v>
      </c>
      <c r="D3506" s="3">
        <v>3</v>
      </c>
      <c r="E3506" s="4">
        <v>4</v>
      </c>
    </row>
    <row r="3507" spans="1:5" x14ac:dyDescent="0.25">
      <c r="A3507">
        <v>3506</v>
      </c>
      <c r="D3507" s="3">
        <v>3</v>
      </c>
      <c r="E3507" s="4">
        <v>4</v>
      </c>
    </row>
    <row r="3508" spans="1:5" x14ac:dyDescent="0.25">
      <c r="A3508">
        <v>3507</v>
      </c>
      <c r="D3508" s="3">
        <v>3</v>
      </c>
      <c r="E3508" s="4">
        <v>4</v>
      </c>
    </row>
    <row r="3509" spans="1:5" x14ac:dyDescent="0.25">
      <c r="A3509">
        <v>3508</v>
      </c>
      <c r="D3509" s="3">
        <v>3</v>
      </c>
      <c r="E3509" s="4">
        <v>4</v>
      </c>
    </row>
    <row r="3510" spans="1:5" x14ac:dyDescent="0.25">
      <c r="A3510">
        <v>3509</v>
      </c>
      <c r="D3510" s="3">
        <v>3</v>
      </c>
      <c r="E3510" s="4">
        <v>4</v>
      </c>
    </row>
    <row r="3511" spans="1:5" x14ac:dyDescent="0.25">
      <c r="A3511">
        <v>3510</v>
      </c>
      <c r="D3511" s="3">
        <v>3</v>
      </c>
      <c r="E3511" s="4">
        <v>4</v>
      </c>
    </row>
    <row r="3512" spans="1:5" x14ac:dyDescent="0.25">
      <c r="A3512">
        <v>3511</v>
      </c>
      <c r="D3512" s="3">
        <v>3</v>
      </c>
      <c r="E3512" s="4">
        <v>4</v>
      </c>
    </row>
    <row r="3513" spans="1:5" x14ac:dyDescent="0.25">
      <c r="A3513">
        <v>3512</v>
      </c>
    </row>
    <row r="3514" spans="1:5" x14ac:dyDescent="0.25">
      <c r="A3514">
        <v>3513</v>
      </c>
    </row>
    <row r="3515" spans="1:5" x14ac:dyDescent="0.25">
      <c r="A3515">
        <v>3514</v>
      </c>
    </row>
    <row r="3516" spans="1:5" x14ac:dyDescent="0.25">
      <c r="A3516">
        <v>3515</v>
      </c>
    </row>
    <row r="3517" spans="1:5" x14ac:dyDescent="0.25">
      <c r="A3517">
        <v>3516</v>
      </c>
      <c r="B3517" s="5">
        <v>1</v>
      </c>
    </row>
    <row r="3518" spans="1:5" x14ac:dyDescent="0.25">
      <c r="A3518">
        <v>3517</v>
      </c>
      <c r="B3518" s="5">
        <v>1</v>
      </c>
    </row>
    <row r="3519" spans="1:5" x14ac:dyDescent="0.25">
      <c r="A3519">
        <v>3518</v>
      </c>
      <c r="B3519" s="5">
        <v>1</v>
      </c>
    </row>
    <row r="3520" spans="1:5" x14ac:dyDescent="0.25">
      <c r="A3520">
        <v>3519</v>
      </c>
      <c r="B3520" s="5">
        <v>1</v>
      </c>
    </row>
    <row r="3521" spans="1:5" x14ac:dyDescent="0.25">
      <c r="A3521">
        <v>3520</v>
      </c>
      <c r="B3521" s="5">
        <v>1</v>
      </c>
    </row>
    <row r="3522" spans="1:5" x14ac:dyDescent="0.25">
      <c r="A3522">
        <v>3521</v>
      </c>
      <c r="B3522" s="5">
        <v>1</v>
      </c>
      <c r="C3522" s="2">
        <v>2</v>
      </c>
    </row>
    <row r="3523" spans="1:5" x14ac:dyDescent="0.25">
      <c r="A3523">
        <v>3522</v>
      </c>
      <c r="B3523" s="5">
        <v>1</v>
      </c>
      <c r="C3523" s="2">
        <v>2</v>
      </c>
    </row>
    <row r="3524" spans="1:5" x14ac:dyDescent="0.25">
      <c r="A3524">
        <v>3523</v>
      </c>
      <c r="B3524" s="5">
        <v>1</v>
      </c>
      <c r="C3524" s="2">
        <v>2</v>
      </c>
    </row>
    <row r="3525" spans="1:5" x14ac:dyDescent="0.25">
      <c r="A3525">
        <v>3524</v>
      </c>
      <c r="B3525" s="5">
        <v>1</v>
      </c>
      <c r="C3525" s="2">
        <v>2</v>
      </c>
    </row>
    <row r="3526" spans="1:5" x14ac:dyDescent="0.25">
      <c r="A3526">
        <v>3525</v>
      </c>
      <c r="C3526" s="2">
        <v>2</v>
      </c>
    </row>
    <row r="3527" spans="1:5" x14ac:dyDescent="0.25">
      <c r="A3527">
        <v>3526</v>
      </c>
      <c r="C3527" s="2">
        <v>2</v>
      </c>
      <c r="D3527" s="3">
        <v>3</v>
      </c>
      <c r="E3527" s="4">
        <v>4</v>
      </c>
    </row>
    <row r="3528" spans="1:5" x14ac:dyDescent="0.25">
      <c r="A3528">
        <v>3527</v>
      </c>
      <c r="C3528" s="2">
        <v>2</v>
      </c>
      <c r="D3528" s="3">
        <v>3</v>
      </c>
      <c r="E3528" s="4">
        <v>4</v>
      </c>
    </row>
    <row r="3529" spans="1:5" x14ac:dyDescent="0.25">
      <c r="A3529">
        <v>3528</v>
      </c>
      <c r="D3529" s="3">
        <v>3</v>
      </c>
      <c r="E3529" s="4">
        <v>4</v>
      </c>
    </row>
    <row r="3530" spans="1:5" x14ac:dyDescent="0.25">
      <c r="A3530">
        <v>3529</v>
      </c>
      <c r="D3530" s="3">
        <v>3</v>
      </c>
      <c r="E3530" s="4">
        <v>4</v>
      </c>
    </row>
    <row r="3531" spans="1:5" x14ac:dyDescent="0.25">
      <c r="A3531">
        <v>3530</v>
      </c>
      <c r="D3531" s="3">
        <v>3</v>
      </c>
      <c r="E3531" s="4">
        <v>4</v>
      </c>
    </row>
    <row r="3532" spans="1:5" x14ac:dyDescent="0.25">
      <c r="A3532">
        <v>3531</v>
      </c>
      <c r="D3532" s="3">
        <v>3</v>
      </c>
      <c r="E3532" s="4">
        <v>4</v>
      </c>
    </row>
    <row r="3533" spans="1:5" x14ac:dyDescent="0.25">
      <c r="A3533">
        <v>3532</v>
      </c>
      <c r="D3533" s="3">
        <v>3</v>
      </c>
      <c r="E3533" s="4">
        <v>4</v>
      </c>
    </row>
    <row r="3534" spans="1:5" x14ac:dyDescent="0.25">
      <c r="A3534">
        <v>3533</v>
      </c>
      <c r="D3534" s="3">
        <v>3</v>
      </c>
      <c r="E3534" s="4">
        <v>4</v>
      </c>
    </row>
    <row r="3535" spans="1:5" x14ac:dyDescent="0.25">
      <c r="A3535">
        <v>3534</v>
      </c>
      <c r="D3535" s="3">
        <v>3</v>
      </c>
      <c r="E3535" s="4">
        <v>4</v>
      </c>
    </row>
    <row r="3536" spans="1:5" x14ac:dyDescent="0.25">
      <c r="A3536">
        <v>3535</v>
      </c>
      <c r="E3536" s="4">
        <v>4</v>
      </c>
    </row>
    <row r="3537" spans="1:5" x14ac:dyDescent="0.25">
      <c r="A3537">
        <v>3536</v>
      </c>
    </row>
    <row r="3538" spans="1:5" x14ac:dyDescent="0.25">
      <c r="A3538">
        <v>3537</v>
      </c>
    </row>
    <row r="3539" spans="1:5" x14ac:dyDescent="0.25">
      <c r="A3539">
        <v>3538</v>
      </c>
      <c r="B3539" s="5">
        <v>1</v>
      </c>
    </row>
    <row r="3540" spans="1:5" x14ac:dyDescent="0.25">
      <c r="A3540">
        <v>3539</v>
      </c>
      <c r="B3540" s="5">
        <v>1</v>
      </c>
    </row>
    <row r="3541" spans="1:5" x14ac:dyDescent="0.25">
      <c r="A3541">
        <v>3540</v>
      </c>
      <c r="B3541" s="5">
        <v>1</v>
      </c>
    </row>
    <row r="3542" spans="1:5" x14ac:dyDescent="0.25">
      <c r="A3542">
        <v>3541</v>
      </c>
      <c r="B3542" s="5">
        <v>1</v>
      </c>
    </row>
    <row r="3543" spans="1:5" x14ac:dyDescent="0.25">
      <c r="A3543">
        <v>3542</v>
      </c>
      <c r="B3543" s="5">
        <v>1</v>
      </c>
      <c r="C3543" s="2">
        <v>2</v>
      </c>
    </row>
    <row r="3544" spans="1:5" x14ac:dyDescent="0.25">
      <c r="A3544">
        <v>3543</v>
      </c>
      <c r="B3544" s="5">
        <v>1</v>
      </c>
      <c r="C3544" s="2">
        <v>2</v>
      </c>
    </row>
    <row r="3545" spans="1:5" x14ac:dyDescent="0.25">
      <c r="A3545">
        <v>3544</v>
      </c>
      <c r="B3545" s="5">
        <v>1</v>
      </c>
      <c r="C3545" s="2">
        <v>2</v>
      </c>
    </row>
    <row r="3546" spans="1:5" x14ac:dyDescent="0.25">
      <c r="A3546">
        <v>3545</v>
      </c>
      <c r="B3546" s="5">
        <v>1</v>
      </c>
      <c r="C3546" s="2">
        <v>2</v>
      </c>
    </row>
    <row r="3547" spans="1:5" x14ac:dyDescent="0.25">
      <c r="A3547">
        <v>3546</v>
      </c>
      <c r="C3547" s="2">
        <v>2</v>
      </c>
    </row>
    <row r="3548" spans="1:5" x14ac:dyDescent="0.25">
      <c r="A3548">
        <v>3547</v>
      </c>
      <c r="C3548" s="2">
        <v>2</v>
      </c>
    </row>
    <row r="3549" spans="1:5" x14ac:dyDescent="0.25">
      <c r="A3549">
        <v>3548</v>
      </c>
      <c r="C3549" s="2">
        <v>2</v>
      </c>
    </row>
    <row r="3550" spans="1:5" x14ac:dyDescent="0.25">
      <c r="A3550">
        <v>3549</v>
      </c>
      <c r="D3550" s="3">
        <v>3</v>
      </c>
    </row>
    <row r="3551" spans="1:5" x14ac:dyDescent="0.25">
      <c r="A3551">
        <v>3550</v>
      </c>
      <c r="D3551" s="3">
        <v>3</v>
      </c>
      <c r="E3551" s="4">
        <v>4</v>
      </c>
    </row>
    <row r="3552" spans="1:5" x14ac:dyDescent="0.25">
      <c r="A3552">
        <v>3551</v>
      </c>
      <c r="D3552" s="3">
        <v>3</v>
      </c>
      <c r="E3552" s="4">
        <v>4</v>
      </c>
    </row>
    <row r="3553" spans="1:5" x14ac:dyDescent="0.25">
      <c r="A3553">
        <v>3552</v>
      </c>
      <c r="D3553" s="3">
        <v>3</v>
      </c>
      <c r="E3553" s="4">
        <v>4</v>
      </c>
    </row>
    <row r="3554" spans="1:5" x14ac:dyDescent="0.25">
      <c r="A3554">
        <v>3553</v>
      </c>
      <c r="D3554" s="3">
        <v>3</v>
      </c>
      <c r="E3554" s="4">
        <v>4</v>
      </c>
    </row>
    <row r="3555" spans="1:5" x14ac:dyDescent="0.25">
      <c r="A3555">
        <v>3554</v>
      </c>
      <c r="D3555" s="3">
        <v>3</v>
      </c>
      <c r="E3555" s="4">
        <v>4</v>
      </c>
    </row>
    <row r="3556" spans="1:5" x14ac:dyDescent="0.25">
      <c r="A3556">
        <v>3555</v>
      </c>
      <c r="D3556" s="3">
        <v>3</v>
      </c>
      <c r="E3556" s="4">
        <v>4</v>
      </c>
    </row>
    <row r="3557" spans="1:5" x14ac:dyDescent="0.25">
      <c r="A3557">
        <v>3556</v>
      </c>
      <c r="D3557" s="3">
        <v>3</v>
      </c>
      <c r="E3557" s="4">
        <v>4</v>
      </c>
    </row>
    <row r="3558" spans="1:5" x14ac:dyDescent="0.25">
      <c r="A3558">
        <v>3557</v>
      </c>
      <c r="D3558" s="3">
        <v>3</v>
      </c>
      <c r="E3558" s="4">
        <v>4</v>
      </c>
    </row>
    <row r="3559" spans="1:5" x14ac:dyDescent="0.25">
      <c r="A3559">
        <v>3558</v>
      </c>
      <c r="D3559" s="3">
        <v>3</v>
      </c>
      <c r="E3559" s="4">
        <v>4</v>
      </c>
    </row>
    <row r="3560" spans="1:5" x14ac:dyDescent="0.25">
      <c r="A3560">
        <v>3559</v>
      </c>
    </row>
    <row r="3561" spans="1:5" x14ac:dyDescent="0.25">
      <c r="A3561">
        <v>3560</v>
      </c>
    </row>
    <row r="3562" spans="1:5" x14ac:dyDescent="0.25">
      <c r="A3562">
        <v>3561</v>
      </c>
      <c r="B3562" s="5">
        <v>1</v>
      </c>
    </row>
    <row r="3563" spans="1:5" x14ac:dyDescent="0.25">
      <c r="A3563">
        <v>3562</v>
      </c>
      <c r="B3563" s="5">
        <v>1</v>
      </c>
    </row>
    <row r="3564" spans="1:5" x14ac:dyDescent="0.25">
      <c r="A3564">
        <v>3563</v>
      </c>
      <c r="B3564" s="5">
        <v>1</v>
      </c>
    </row>
    <row r="3565" spans="1:5" x14ac:dyDescent="0.25">
      <c r="A3565">
        <v>3564</v>
      </c>
      <c r="B3565" s="5">
        <v>1</v>
      </c>
      <c r="C3565" s="2">
        <v>2</v>
      </c>
    </row>
    <row r="3566" spans="1:5" x14ac:dyDescent="0.25">
      <c r="A3566">
        <v>3565</v>
      </c>
      <c r="B3566" s="5">
        <v>1</v>
      </c>
      <c r="C3566" s="2">
        <v>2</v>
      </c>
    </row>
    <row r="3567" spans="1:5" x14ac:dyDescent="0.25">
      <c r="A3567">
        <v>3566</v>
      </c>
      <c r="B3567" s="5">
        <v>1</v>
      </c>
      <c r="C3567" s="2">
        <v>2</v>
      </c>
    </row>
    <row r="3568" spans="1:5" x14ac:dyDescent="0.25">
      <c r="A3568">
        <v>3567</v>
      </c>
      <c r="B3568" s="5">
        <v>1</v>
      </c>
      <c r="C3568" s="2">
        <v>2</v>
      </c>
    </row>
    <row r="3569" spans="1:5" x14ac:dyDescent="0.25">
      <c r="A3569">
        <v>3568</v>
      </c>
      <c r="B3569" s="5">
        <v>1</v>
      </c>
      <c r="C3569" s="2">
        <v>2</v>
      </c>
    </row>
    <row r="3570" spans="1:5" x14ac:dyDescent="0.25">
      <c r="A3570">
        <v>3569</v>
      </c>
      <c r="C3570" s="2">
        <v>2</v>
      </c>
    </row>
    <row r="3571" spans="1:5" x14ac:dyDescent="0.25">
      <c r="A3571">
        <v>3570</v>
      </c>
      <c r="C3571" s="2">
        <v>2</v>
      </c>
    </row>
    <row r="3572" spans="1:5" x14ac:dyDescent="0.25">
      <c r="A3572">
        <v>3571</v>
      </c>
      <c r="C3572" s="2">
        <v>2</v>
      </c>
    </row>
    <row r="3573" spans="1:5" x14ac:dyDescent="0.25">
      <c r="A3573">
        <v>3572</v>
      </c>
      <c r="E3573" s="4">
        <v>4</v>
      </c>
    </row>
    <row r="3574" spans="1:5" x14ac:dyDescent="0.25">
      <c r="A3574">
        <v>3573</v>
      </c>
      <c r="D3574" s="3">
        <v>3</v>
      </c>
      <c r="E3574" s="4">
        <v>4</v>
      </c>
    </row>
    <row r="3575" spans="1:5" x14ac:dyDescent="0.25">
      <c r="A3575">
        <v>3574</v>
      </c>
      <c r="D3575" s="3">
        <v>3</v>
      </c>
      <c r="E3575" s="4">
        <v>4</v>
      </c>
    </row>
    <row r="3576" spans="1:5" x14ac:dyDescent="0.25">
      <c r="A3576">
        <v>3575</v>
      </c>
      <c r="D3576" s="3">
        <v>3</v>
      </c>
      <c r="E3576" s="4">
        <v>4</v>
      </c>
    </row>
    <row r="3577" spans="1:5" x14ac:dyDescent="0.25">
      <c r="A3577">
        <v>3576</v>
      </c>
      <c r="D3577" s="3">
        <v>3</v>
      </c>
      <c r="E3577" s="4">
        <v>4</v>
      </c>
    </row>
    <row r="3578" spans="1:5" x14ac:dyDescent="0.25">
      <c r="A3578">
        <v>3577</v>
      </c>
      <c r="D3578" s="3">
        <v>3</v>
      </c>
      <c r="E3578" s="4">
        <v>4</v>
      </c>
    </row>
    <row r="3579" spans="1:5" x14ac:dyDescent="0.25">
      <c r="A3579">
        <v>3578</v>
      </c>
      <c r="D3579" s="3">
        <v>3</v>
      </c>
      <c r="E3579" s="4">
        <v>4</v>
      </c>
    </row>
    <row r="3580" spans="1:5" x14ac:dyDescent="0.25">
      <c r="A3580">
        <v>3579</v>
      </c>
      <c r="D3580" s="3">
        <v>3</v>
      </c>
      <c r="E3580" s="4">
        <v>4</v>
      </c>
    </row>
    <row r="3581" spans="1:5" x14ac:dyDescent="0.25">
      <c r="A3581">
        <v>3580</v>
      </c>
      <c r="D3581" s="3">
        <v>3</v>
      </c>
      <c r="E3581" s="4">
        <v>4</v>
      </c>
    </row>
    <row r="3582" spans="1:5" x14ac:dyDescent="0.25">
      <c r="A3582">
        <v>3581</v>
      </c>
    </row>
    <row r="3583" spans="1:5" x14ac:dyDescent="0.25">
      <c r="A3583">
        <v>3582</v>
      </c>
    </row>
    <row r="3584" spans="1:5" x14ac:dyDescent="0.25">
      <c r="A3584">
        <v>3583</v>
      </c>
    </row>
    <row r="3585" spans="1:5" x14ac:dyDescent="0.25">
      <c r="A3585">
        <v>3584</v>
      </c>
    </row>
    <row r="3586" spans="1:5" x14ac:dyDescent="0.25">
      <c r="A3586">
        <v>3585</v>
      </c>
    </row>
    <row r="3587" spans="1:5" x14ac:dyDescent="0.25">
      <c r="A3587">
        <v>3586</v>
      </c>
    </row>
    <row r="3588" spans="1:5" x14ac:dyDescent="0.25">
      <c r="A3588">
        <v>3587</v>
      </c>
      <c r="C3588" s="2">
        <v>2</v>
      </c>
    </row>
    <row r="3589" spans="1:5" x14ac:dyDescent="0.25">
      <c r="A3589">
        <v>3588</v>
      </c>
      <c r="C3589" s="2">
        <v>2</v>
      </c>
    </row>
    <row r="3590" spans="1:5" x14ac:dyDescent="0.25">
      <c r="A3590">
        <v>3589</v>
      </c>
      <c r="C3590" s="2">
        <v>2</v>
      </c>
    </row>
    <row r="3591" spans="1:5" x14ac:dyDescent="0.25">
      <c r="A3591">
        <v>3590</v>
      </c>
      <c r="C3591" s="2">
        <v>2</v>
      </c>
    </row>
    <row r="3592" spans="1:5" x14ac:dyDescent="0.25">
      <c r="A3592">
        <v>3591</v>
      </c>
      <c r="B3592" s="5">
        <v>1</v>
      </c>
      <c r="C3592" s="2">
        <v>2</v>
      </c>
    </row>
    <row r="3593" spans="1:5" x14ac:dyDescent="0.25">
      <c r="A3593">
        <v>3592</v>
      </c>
      <c r="B3593" s="5">
        <v>1</v>
      </c>
      <c r="C3593" s="2">
        <v>2</v>
      </c>
    </row>
    <row r="3594" spans="1:5" x14ac:dyDescent="0.25">
      <c r="A3594">
        <v>3593</v>
      </c>
      <c r="B3594" s="5">
        <v>1</v>
      </c>
      <c r="C3594" s="2">
        <v>2</v>
      </c>
    </row>
    <row r="3595" spans="1:5" x14ac:dyDescent="0.25">
      <c r="A3595">
        <v>3594</v>
      </c>
      <c r="B3595" s="5">
        <v>1</v>
      </c>
    </row>
    <row r="3596" spans="1:5" x14ac:dyDescent="0.25">
      <c r="A3596">
        <v>3595</v>
      </c>
      <c r="B3596" s="5">
        <v>1</v>
      </c>
    </row>
    <row r="3597" spans="1:5" x14ac:dyDescent="0.25">
      <c r="A3597">
        <v>3596</v>
      </c>
      <c r="B3597" s="5">
        <v>1</v>
      </c>
    </row>
    <row r="3598" spans="1:5" x14ac:dyDescent="0.25">
      <c r="A3598">
        <v>3597</v>
      </c>
      <c r="B3598" s="5">
        <v>1</v>
      </c>
      <c r="D3598" s="3">
        <v>3</v>
      </c>
      <c r="E3598" s="4">
        <v>4</v>
      </c>
    </row>
    <row r="3599" spans="1:5" x14ac:dyDescent="0.25">
      <c r="A3599">
        <v>3598</v>
      </c>
      <c r="D3599" s="3">
        <v>3</v>
      </c>
      <c r="E3599" s="4">
        <v>4</v>
      </c>
    </row>
    <row r="3600" spans="1:5" x14ac:dyDescent="0.25">
      <c r="A3600">
        <v>3599</v>
      </c>
      <c r="D3600" s="3">
        <v>3</v>
      </c>
      <c r="E3600" s="4">
        <v>4</v>
      </c>
    </row>
    <row r="3601" spans="1:5" x14ac:dyDescent="0.25">
      <c r="A3601">
        <v>3600</v>
      </c>
      <c r="D3601" s="3">
        <v>3</v>
      </c>
      <c r="E3601" s="4">
        <v>4</v>
      </c>
    </row>
    <row r="3602" spans="1:5" x14ac:dyDescent="0.25">
      <c r="A3602">
        <v>3601</v>
      </c>
      <c r="D3602" s="3">
        <v>3</v>
      </c>
      <c r="E3602" s="4">
        <v>4</v>
      </c>
    </row>
    <row r="3603" spans="1:5" x14ac:dyDescent="0.25">
      <c r="A3603">
        <v>3602</v>
      </c>
      <c r="D3603" s="3">
        <v>3</v>
      </c>
      <c r="E3603" s="4">
        <v>4</v>
      </c>
    </row>
    <row r="3604" spans="1:5" x14ac:dyDescent="0.25">
      <c r="A3604">
        <v>3603</v>
      </c>
      <c r="D3604" s="3">
        <v>3</v>
      </c>
      <c r="E3604" s="4">
        <v>4</v>
      </c>
    </row>
    <row r="3605" spans="1:5" x14ac:dyDescent="0.25">
      <c r="A3605">
        <v>3604</v>
      </c>
      <c r="D3605" s="3">
        <v>3</v>
      </c>
      <c r="E3605" s="4">
        <v>4</v>
      </c>
    </row>
    <row r="3606" spans="1:5" x14ac:dyDescent="0.25">
      <c r="A3606">
        <v>3605</v>
      </c>
      <c r="D3606" s="3">
        <v>3</v>
      </c>
    </row>
    <row r="3607" spans="1:5" x14ac:dyDescent="0.25">
      <c r="A3607">
        <v>3606</v>
      </c>
    </row>
    <row r="3608" spans="1:5" x14ac:dyDescent="0.25">
      <c r="A3608">
        <v>3607</v>
      </c>
      <c r="C3608" s="2">
        <v>2</v>
      </c>
    </row>
    <row r="3609" spans="1:5" x14ac:dyDescent="0.25">
      <c r="A3609">
        <v>3608</v>
      </c>
      <c r="C3609" s="2">
        <v>2</v>
      </c>
    </row>
    <row r="3610" spans="1:5" x14ac:dyDescent="0.25">
      <c r="A3610">
        <v>3609</v>
      </c>
      <c r="C3610" s="2">
        <v>2</v>
      </c>
    </row>
    <row r="3611" spans="1:5" x14ac:dyDescent="0.25">
      <c r="A3611">
        <v>3610</v>
      </c>
      <c r="C3611" s="2">
        <v>2</v>
      </c>
    </row>
    <row r="3612" spans="1:5" x14ac:dyDescent="0.25">
      <c r="A3612">
        <v>3611</v>
      </c>
      <c r="B3612" s="5">
        <v>1</v>
      </c>
      <c r="C3612" s="2">
        <v>2</v>
      </c>
    </row>
    <row r="3613" spans="1:5" x14ac:dyDescent="0.25">
      <c r="A3613">
        <v>3612</v>
      </c>
      <c r="B3613" s="5">
        <v>1</v>
      </c>
      <c r="C3613" s="2">
        <v>2</v>
      </c>
    </row>
    <row r="3614" spans="1:5" x14ac:dyDescent="0.25">
      <c r="A3614">
        <v>3613</v>
      </c>
      <c r="B3614" s="5">
        <v>1</v>
      </c>
      <c r="C3614" s="2">
        <v>2</v>
      </c>
    </row>
    <row r="3615" spans="1:5" x14ac:dyDescent="0.25">
      <c r="A3615">
        <v>3614</v>
      </c>
      <c r="B3615" s="5">
        <v>1</v>
      </c>
      <c r="C3615" s="2">
        <v>2</v>
      </c>
    </row>
    <row r="3616" spans="1:5" x14ac:dyDescent="0.25">
      <c r="A3616">
        <v>3615</v>
      </c>
      <c r="B3616" s="5">
        <v>1</v>
      </c>
      <c r="C3616" s="2">
        <v>2</v>
      </c>
    </row>
    <row r="3617" spans="1:5" x14ac:dyDescent="0.25">
      <c r="A3617">
        <v>3616</v>
      </c>
      <c r="B3617" s="5">
        <v>1</v>
      </c>
    </row>
    <row r="3618" spans="1:5" x14ac:dyDescent="0.25">
      <c r="A3618">
        <v>3617</v>
      </c>
      <c r="B3618" s="5">
        <v>1</v>
      </c>
    </row>
    <row r="3619" spans="1:5" x14ac:dyDescent="0.25">
      <c r="A3619">
        <v>3618</v>
      </c>
      <c r="B3619" s="5">
        <v>1</v>
      </c>
      <c r="D3619" s="3">
        <v>3</v>
      </c>
    </row>
    <row r="3620" spans="1:5" x14ac:dyDescent="0.25">
      <c r="A3620">
        <v>3619</v>
      </c>
      <c r="D3620" s="3">
        <v>3</v>
      </c>
      <c r="E3620" s="4">
        <v>4</v>
      </c>
    </row>
    <row r="3621" spans="1:5" x14ac:dyDescent="0.25">
      <c r="A3621">
        <v>3620</v>
      </c>
      <c r="D3621" s="3">
        <v>3</v>
      </c>
      <c r="E3621" s="4">
        <v>4</v>
      </c>
    </row>
    <row r="3622" spans="1:5" x14ac:dyDescent="0.25">
      <c r="A3622">
        <v>3621</v>
      </c>
      <c r="D3622" s="3">
        <v>3</v>
      </c>
      <c r="E3622" s="4">
        <v>4</v>
      </c>
    </row>
    <row r="3623" spans="1:5" x14ac:dyDescent="0.25">
      <c r="A3623">
        <v>3622</v>
      </c>
      <c r="D3623" s="3">
        <v>3</v>
      </c>
      <c r="E3623" s="4">
        <v>4</v>
      </c>
    </row>
    <row r="3624" spans="1:5" x14ac:dyDescent="0.25">
      <c r="A3624">
        <v>3623</v>
      </c>
      <c r="D3624" s="3">
        <v>3</v>
      </c>
      <c r="E3624" s="4">
        <v>4</v>
      </c>
    </row>
    <row r="3625" spans="1:5" x14ac:dyDescent="0.25">
      <c r="A3625">
        <v>3624</v>
      </c>
      <c r="D3625" s="3">
        <v>3</v>
      </c>
      <c r="E3625" s="4">
        <v>4</v>
      </c>
    </row>
    <row r="3626" spans="1:5" x14ac:dyDescent="0.25">
      <c r="A3626">
        <v>3625</v>
      </c>
      <c r="D3626" s="3">
        <v>3</v>
      </c>
      <c r="E3626" s="4">
        <v>4</v>
      </c>
    </row>
    <row r="3627" spans="1:5" x14ac:dyDescent="0.25">
      <c r="A3627">
        <v>3626</v>
      </c>
      <c r="D3627" s="3">
        <v>3</v>
      </c>
      <c r="E3627" s="4">
        <v>4</v>
      </c>
    </row>
    <row r="3628" spans="1:5" x14ac:dyDescent="0.25">
      <c r="A3628">
        <v>3627</v>
      </c>
      <c r="D3628" s="3">
        <v>3</v>
      </c>
    </row>
    <row r="3629" spans="1:5" x14ac:dyDescent="0.25">
      <c r="A3629">
        <v>3628</v>
      </c>
    </row>
    <row r="3630" spans="1:5" x14ac:dyDescent="0.25">
      <c r="A3630">
        <v>3629</v>
      </c>
      <c r="C3630" s="2">
        <v>2</v>
      </c>
    </row>
    <row r="3631" spans="1:5" x14ac:dyDescent="0.25">
      <c r="A3631">
        <v>3630</v>
      </c>
      <c r="C3631" s="2">
        <v>2</v>
      </c>
    </row>
    <row r="3632" spans="1:5" x14ac:dyDescent="0.25">
      <c r="A3632">
        <v>3631</v>
      </c>
      <c r="C3632" s="2">
        <v>2</v>
      </c>
    </row>
    <row r="3633" spans="1:5" x14ac:dyDescent="0.25">
      <c r="A3633">
        <v>3632</v>
      </c>
      <c r="C3633" s="2">
        <v>2</v>
      </c>
    </row>
    <row r="3634" spans="1:5" x14ac:dyDescent="0.25">
      <c r="A3634">
        <v>3633</v>
      </c>
      <c r="C3634" s="2">
        <v>2</v>
      </c>
    </row>
    <row r="3635" spans="1:5" x14ac:dyDescent="0.25">
      <c r="A3635">
        <v>3634</v>
      </c>
      <c r="B3635" s="5">
        <v>1</v>
      </c>
      <c r="C3635" s="2">
        <v>2</v>
      </c>
    </row>
    <row r="3636" spans="1:5" x14ac:dyDescent="0.25">
      <c r="A3636">
        <v>3635</v>
      </c>
      <c r="B3636" s="5">
        <v>1</v>
      </c>
      <c r="C3636" s="2">
        <v>2</v>
      </c>
    </row>
    <row r="3637" spans="1:5" x14ac:dyDescent="0.25">
      <c r="A3637">
        <v>3636</v>
      </c>
      <c r="B3637" s="5">
        <v>1</v>
      </c>
      <c r="C3637" s="2">
        <v>2</v>
      </c>
    </row>
    <row r="3638" spans="1:5" x14ac:dyDescent="0.25">
      <c r="A3638">
        <v>3637</v>
      </c>
      <c r="B3638" s="5">
        <v>1</v>
      </c>
      <c r="C3638" s="2">
        <v>2</v>
      </c>
    </row>
    <row r="3639" spans="1:5" x14ac:dyDescent="0.25">
      <c r="A3639">
        <v>3638</v>
      </c>
      <c r="B3639" s="5">
        <v>1</v>
      </c>
    </row>
    <row r="3640" spans="1:5" x14ac:dyDescent="0.25">
      <c r="A3640">
        <v>3639</v>
      </c>
      <c r="B3640" s="5">
        <v>1</v>
      </c>
    </row>
    <row r="3641" spans="1:5" x14ac:dyDescent="0.25">
      <c r="A3641">
        <v>3640</v>
      </c>
      <c r="B3641" s="5">
        <v>1</v>
      </c>
    </row>
    <row r="3642" spans="1:5" x14ac:dyDescent="0.25">
      <c r="A3642">
        <v>3641</v>
      </c>
      <c r="B3642" s="5">
        <v>1</v>
      </c>
      <c r="E3642" s="4">
        <v>4</v>
      </c>
    </row>
    <row r="3643" spans="1:5" x14ac:dyDescent="0.25">
      <c r="A3643">
        <v>3642</v>
      </c>
      <c r="D3643" s="3">
        <v>3</v>
      </c>
      <c r="E3643" s="4">
        <v>4</v>
      </c>
    </row>
    <row r="3644" spans="1:5" x14ac:dyDescent="0.25">
      <c r="A3644">
        <v>3643</v>
      </c>
      <c r="D3644" s="3">
        <v>3</v>
      </c>
      <c r="E3644" s="4">
        <v>4</v>
      </c>
    </row>
    <row r="3645" spans="1:5" x14ac:dyDescent="0.25">
      <c r="A3645">
        <v>3644</v>
      </c>
      <c r="D3645" s="3">
        <v>3</v>
      </c>
      <c r="E3645" s="4">
        <v>4</v>
      </c>
    </row>
    <row r="3646" spans="1:5" x14ac:dyDescent="0.25">
      <c r="A3646">
        <v>3645</v>
      </c>
      <c r="D3646" s="3">
        <v>3</v>
      </c>
      <c r="E3646" s="4">
        <v>4</v>
      </c>
    </row>
    <row r="3647" spans="1:5" x14ac:dyDescent="0.25">
      <c r="A3647">
        <v>3646</v>
      </c>
      <c r="D3647" s="3">
        <v>3</v>
      </c>
      <c r="E3647" s="4">
        <v>4</v>
      </c>
    </row>
    <row r="3648" spans="1:5" x14ac:dyDescent="0.25">
      <c r="A3648">
        <v>3647</v>
      </c>
      <c r="D3648" s="3">
        <v>3</v>
      </c>
      <c r="E3648" s="4">
        <v>4</v>
      </c>
    </row>
    <row r="3649" spans="1:5" x14ac:dyDescent="0.25">
      <c r="A3649">
        <v>3648</v>
      </c>
      <c r="D3649" s="3">
        <v>3</v>
      </c>
      <c r="E3649" s="4">
        <v>4</v>
      </c>
    </row>
    <row r="3650" spans="1:5" x14ac:dyDescent="0.25">
      <c r="A3650">
        <v>3649</v>
      </c>
      <c r="C3650" s="2">
        <v>2</v>
      </c>
      <c r="D3650" s="3">
        <v>3</v>
      </c>
    </row>
    <row r="3651" spans="1:5" x14ac:dyDescent="0.25">
      <c r="A3651">
        <v>3650</v>
      </c>
      <c r="C3651" s="2">
        <v>2</v>
      </c>
      <c r="D3651" s="3">
        <v>3</v>
      </c>
    </row>
    <row r="3652" spans="1:5" x14ac:dyDescent="0.25">
      <c r="A3652">
        <v>3651</v>
      </c>
      <c r="C3652" s="2">
        <v>2</v>
      </c>
    </row>
    <row r="3653" spans="1:5" x14ac:dyDescent="0.25">
      <c r="A3653">
        <v>3652</v>
      </c>
      <c r="C3653" s="2">
        <v>2</v>
      </c>
    </row>
    <row r="3654" spans="1:5" x14ac:dyDescent="0.25">
      <c r="A3654">
        <v>3653</v>
      </c>
      <c r="C3654" s="2">
        <v>2</v>
      </c>
    </row>
    <row r="3655" spans="1:5" x14ac:dyDescent="0.25">
      <c r="A3655">
        <v>3654</v>
      </c>
      <c r="C3655" s="2">
        <v>2</v>
      </c>
    </row>
    <row r="3656" spans="1:5" x14ac:dyDescent="0.25">
      <c r="A3656">
        <v>3655</v>
      </c>
      <c r="C3656" s="2">
        <v>2</v>
      </c>
    </row>
    <row r="3657" spans="1:5" x14ac:dyDescent="0.25">
      <c r="A3657">
        <v>3656</v>
      </c>
      <c r="B3657" s="5">
        <v>1</v>
      </c>
      <c r="C3657" s="2">
        <v>2</v>
      </c>
    </row>
    <row r="3658" spans="1:5" x14ac:dyDescent="0.25">
      <c r="A3658">
        <v>3657</v>
      </c>
      <c r="B3658" s="5">
        <v>1</v>
      </c>
      <c r="C3658" s="2">
        <v>2</v>
      </c>
    </row>
    <row r="3659" spans="1:5" x14ac:dyDescent="0.25">
      <c r="A3659">
        <v>3658</v>
      </c>
      <c r="B3659" s="5">
        <v>1</v>
      </c>
      <c r="C3659" s="2">
        <v>2</v>
      </c>
    </row>
    <row r="3660" spans="1:5" x14ac:dyDescent="0.25">
      <c r="A3660">
        <v>3659</v>
      </c>
      <c r="B3660" s="5">
        <v>1</v>
      </c>
    </row>
    <row r="3661" spans="1:5" x14ac:dyDescent="0.25">
      <c r="A3661">
        <v>3660</v>
      </c>
      <c r="B3661" s="5">
        <v>1</v>
      </c>
    </row>
    <row r="3662" spans="1:5" x14ac:dyDescent="0.25">
      <c r="A3662">
        <v>3661</v>
      </c>
      <c r="B3662" s="5">
        <v>1</v>
      </c>
    </row>
    <row r="3663" spans="1:5" x14ac:dyDescent="0.25">
      <c r="A3663">
        <v>3662</v>
      </c>
      <c r="B3663" s="5">
        <v>1</v>
      </c>
    </row>
    <row r="3664" spans="1:5" x14ac:dyDescent="0.25">
      <c r="A3664">
        <v>3663</v>
      </c>
      <c r="B3664" s="5">
        <v>1</v>
      </c>
    </row>
    <row r="3665" spans="1:5" x14ac:dyDescent="0.25">
      <c r="A3665">
        <v>3664</v>
      </c>
      <c r="B3665" s="5">
        <v>1</v>
      </c>
      <c r="E3665" s="4">
        <v>4</v>
      </c>
    </row>
    <row r="3666" spans="1:5" x14ac:dyDescent="0.25">
      <c r="A3666">
        <v>3665</v>
      </c>
      <c r="D3666" s="3">
        <v>3</v>
      </c>
      <c r="E3666" s="4">
        <v>4</v>
      </c>
    </row>
    <row r="3667" spans="1:5" x14ac:dyDescent="0.25">
      <c r="A3667">
        <v>3666</v>
      </c>
      <c r="D3667" s="3">
        <v>3</v>
      </c>
      <c r="E3667" s="4">
        <v>4</v>
      </c>
    </row>
    <row r="3668" spans="1:5" x14ac:dyDescent="0.25">
      <c r="A3668">
        <v>3667</v>
      </c>
      <c r="D3668" s="3">
        <v>3</v>
      </c>
      <c r="E3668" s="4">
        <v>4</v>
      </c>
    </row>
    <row r="3669" spans="1:5" x14ac:dyDescent="0.25">
      <c r="A3669">
        <v>3668</v>
      </c>
      <c r="D3669" s="3">
        <v>3</v>
      </c>
      <c r="E3669" s="4">
        <v>4</v>
      </c>
    </row>
    <row r="3670" spans="1:5" x14ac:dyDescent="0.25">
      <c r="A3670">
        <v>3669</v>
      </c>
      <c r="D3670" s="3">
        <v>3</v>
      </c>
      <c r="E3670" s="4">
        <v>4</v>
      </c>
    </row>
    <row r="3671" spans="1:5" x14ac:dyDescent="0.25">
      <c r="A3671">
        <v>3670</v>
      </c>
      <c r="D3671" s="3">
        <v>3</v>
      </c>
      <c r="E3671" s="4">
        <v>4</v>
      </c>
    </row>
    <row r="3672" spans="1:5" x14ac:dyDescent="0.25">
      <c r="A3672">
        <v>3671</v>
      </c>
      <c r="C3672" s="2">
        <v>2</v>
      </c>
      <c r="D3672" s="3">
        <v>3</v>
      </c>
      <c r="E3672" s="4">
        <v>4</v>
      </c>
    </row>
    <row r="3673" spans="1:5" x14ac:dyDescent="0.25">
      <c r="A3673">
        <v>3672</v>
      </c>
      <c r="C3673" s="2">
        <v>2</v>
      </c>
      <c r="D3673" s="3">
        <v>3</v>
      </c>
      <c r="E3673" s="4">
        <v>4</v>
      </c>
    </row>
    <row r="3674" spans="1:5" x14ac:dyDescent="0.25">
      <c r="A3674">
        <v>3673</v>
      </c>
      <c r="C3674" s="2">
        <v>2</v>
      </c>
      <c r="D3674" s="3">
        <v>3</v>
      </c>
      <c r="E3674" s="4">
        <v>4</v>
      </c>
    </row>
    <row r="3675" spans="1:5" x14ac:dyDescent="0.25">
      <c r="A3675">
        <v>3674</v>
      </c>
      <c r="C3675" s="2">
        <v>2</v>
      </c>
      <c r="D3675" s="3">
        <v>3</v>
      </c>
    </row>
    <row r="3676" spans="1:5" x14ac:dyDescent="0.25">
      <c r="A3676">
        <v>3675</v>
      </c>
      <c r="C3676" s="2">
        <v>2</v>
      </c>
    </row>
    <row r="3677" spans="1:5" x14ac:dyDescent="0.25">
      <c r="A3677">
        <v>3676</v>
      </c>
      <c r="C3677" s="2">
        <v>2</v>
      </c>
    </row>
    <row r="3678" spans="1:5" x14ac:dyDescent="0.25">
      <c r="A3678">
        <v>3677</v>
      </c>
      <c r="C3678" s="2">
        <v>2</v>
      </c>
    </row>
    <row r="3679" spans="1:5" x14ac:dyDescent="0.25">
      <c r="A3679">
        <v>3678</v>
      </c>
      <c r="C3679" s="2">
        <v>2</v>
      </c>
    </row>
    <row r="3680" spans="1:5" x14ac:dyDescent="0.25">
      <c r="A3680">
        <v>3679</v>
      </c>
      <c r="B3680" s="5">
        <v>1</v>
      </c>
      <c r="C3680" s="2">
        <v>2</v>
      </c>
    </row>
    <row r="3681" spans="1:5" x14ac:dyDescent="0.25">
      <c r="A3681">
        <v>3680</v>
      </c>
      <c r="B3681" s="5">
        <v>1</v>
      </c>
      <c r="C3681" s="2">
        <v>2</v>
      </c>
    </row>
    <row r="3682" spans="1:5" x14ac:dyDescent="0.25">
      <c r="A3682">
        <v>3681</v>
      </c>
      <c r="B3682" s="5">
        <v>1</v>
      </c>
      <c r="C3682" s="2">
        <v>2</v>
      </c>
    </row>
    <row r="3683" spans="1:5" x14ac:dyDescent="0.25">
      <c r="A3683">
        <v>3682</v>
      </c>
      <c r="B3683" s="5">
        <v>1</v>
      </c>
    </row>
    <row r="3684" spans="1:5" x14ac:dyDescent="0.25">
      <c r="A3684">
        <v>3683</v>
      </c>
      <c r="B3684" s="5">
        <v>1</v>
      </c>
    </row>
    <row r="3685" spans="1:5" x14ac:dyDescent="0.25">
      <c r="A3685">
        <v>3684</v>
      </c>
      <c r="B3685" s="5">
        <v>1</v>
      </c>
    </row>
    <row r="3686" spans="1:5" x14ac:dyDescent="0.25">
      <c r="A3686">
        <v>3685</v>
      </c>
      <c r="B3686" s="5">
        <v>1</v>
      </c>
    </row>
    <row r="3687" spans="1:5" x14ac:dyDescent="0.25">
      <c r="A3687">
        <v>3686</v>
      </c>
      <c r="B3687" s="5">
        <v>1</v>
      </c>
    </row>
    <row r="3688" spans="1:5" x14ac:dyDescent="0.25">
      <c r="A3688">
        <v>3687</v>
      </c>
      <c r="B3688" s="5">
        <v>1</v>
      </c>
      <c r="E3688" s="4">
        <v>4</v>
      </c>
    </row>
    <row r="3689" spans="1:5" x14ac:dyDescent="0.25">
      <c r="A3689">
        <v>3688</v>
      </c>
      <c r="B3689" s="5">
        <v>1</v>
      </c>
      <c r="E3689" s="4">
        <v>4</v>
      </c>
    </row>
    <row r="3690" spans="1:5" x14ac:dyDescent="0.25">
      <c r="A3690">
        <v>3689</v>
      </c>
      <c r="E3690" s="4">
        <v>4</v>
      </c>
    </row>
    <row r="3691" spans="1:5" x14ac:dyDescent="0.25">
      <c r="A3691">
        <v>3690</v>
      </c>
      <c r="D3691" s="3">
        <v>3</v>
      </c>
      <c r="E3691" s="4">
        <v>4</v>
      </c>
    </row>
    <row r="3692" spans="1:5" x14ac:dyDescent="0.25">
      <c r="A3692">
        <v>3691</v>
      </c>
      <c r="D3692" s="3">
        <v>3</v>
      </c>
      <c r="E3692" s="4">
        <v>4</v>
      </c>
    </row>
    <row r="3693" spans="1:5" x14ac:dyDescent="0.25">
      <c r="A3693">
        <v>3692</v>
      </c>
      <c r="D3693" s="3">
        <v>3</v>
      </c>
      <c r="E3693" s="4">
        <v>4</v>
      </c>
    </row>
    <row r="3694" spans="1:5" x14ac:dyDescent="0.25">
      <c r="A3694">
        <v>3693</v>
      </c>
      <c r="D3694" s="3">
        <v>3</v>
      </c>
      <c r="E3694" s="4">
        <v>4</v>
      </c>
    </row>
    <row r="3695" spans="1:5" x14ac:dyDescent="0.25">
      <c r="A3695">
        <v>3694</v>
      </c>
      <c r="C3695" s="2">
        <v>2</v>
      </c>
      <c r="D3695" s="3">
        <v>3</v>
      </c>
      <c r="E3695" s="4">
        <v>4</v>
      </c>
    </row>
    <row r="3696" spans="1:5" x14ac:dyDescent="0.25">
      <c r="A3696">
        <v>3695</v>
      </c>
      <c r="C3696" s="2">
        <v>2</v>
      </c>
      <c r="D3696" s="3">
        <v>3</v>
      </c>
      <c r="E3696" s="4">
        <v>4</v>
      </c>
    </row>
    <row r="3697" spans="1:6" x14ac:dyDescent="0.25">
      <c r="A3697">
        <v>3696</v>
      </c>
      <c r="C3697" s="2">
        <v>2</v>
      </c>
      <c r="D3697" s="3">
        <v>3</v>
      </c>
      <c r="E3697" s="4">
        <v>4</v>
      </c>
    </row>
    <row r="3698" spans="1:6" x14ac:dyDescent="0.25">
      <c r="A3698">
        <v>3697</v>
      </c>
      <c r="C3698" s="2">
        <v>2</v>
      </c>
      <c r="D3698" s="3">
        <v>3</v>
      </c>
    </row>
    <row r="3699" spans="1:6" x14ac:dyDescent="0.25">
      <c r="A3699">
        <v>3698</v>
      </c>
      <c r="C3699" s="2">
        <v>2</v>
      </c>
      <c r="D3699" s="3">
        <v>3</v>
      </c>
    </row>
    <row r="3700" spans="1:6" x14ac:dyDescent="0.25">
      <c r="A3700">
        <v>3699</v>
      </c>
      <c r="C3700" s="2">
        <v>2</v>
      </c>
      <c r="D3700" s="3">
        <v>3</v>
      </c>
    </row>
    <row r="3701" spans="1:6" x14ac:dyDescent="0.25">
      <c r="A3701">
        <v>3700</v>
      </c>
      <c r="C3701" s="2">
        <v>2</v>
      </c>
      <c r="D3701" s="3">
        <v>3</v>
      </c>
    </row>
    <row r="3702" spans="1:6" x14ac:dyDescent="0.25">
      <c r="A3702">
        <v>3701</v>
      </c>
      <c r="C3702" s="2">
        <v>2</v>
      </c>
      <c r="D3702" s="3">
        <v>3</v>
      </c>
    </row>
    <row r="3703" spans="1:6" x14ac:dyDescent="0.25">
      <c r="A3703">
        <v>3702</v>
      </c>
      <c r="C3703" s="2">
        <v>2</v>
      </c>
    </row>
    <row r="3704" spans="1:6" x14ac:dyDescent="0.25">
      <c r="A3704">
        <v>3703</v>
      </c>
      <c r="B3704" s="5">
        <v>1</v>
      </c>
      <c r="C3704" s="2">
        <v>2</v>
      </c>
    </row>
    <row r="3705" spans="1:6" x14ac:dyDescent="0.25">
      <c r="A3705">
        <v>3704</v>
      </c>
      <c r="B3705" s="5">
        <v>1</v>
      </c>
      <c r="C3705" s="2">
        <v>2</v>
      </c>
    </row>
    <row r="3706" spans="1:6" x14ac:dyDescent="0.25">
      <c r="A3706">
        <v>3705</v>
      </c>
      <c r="B3706" s="5">
        <v>1</v>
      </c>
      <c r="C3706" s="2">
        <v>2</v>
      </c>
    </row>
    <row r="3707" spans="1:6" x14ac:dyDescent="0.25">
      <c r="A3707">
        <v>3706</v>
      </c>
      <c r="B3707" s="5">
        <v>1</v>
      </c>
      <c r="C3707" s="2">
        <v>2</v>
      </c>
    </row>
    <row r="3708" spans="1:6" x14ac:dyDescent="0.25">
      <c r="A3708">
        <v>3707</v>
      </c>
      <c r="B3708" s="5">
        <v>1</v>
      </c>
      <c r="C3708" s="2">
        <v>2</v>
      </c>
    </row>
    <row r="3709" spans="1:6" x14ac:dyDescent="0.25">
      <c r="A3709">
        <v>3708</v>
      </c>
      <c r="B3709" s="5">
        <v>1</v>
      </c>
      <c r="C3709" s="2">
        <v>2</v>
      </c>
    </row>
    <row r="3710" spans="1:6" x14ac:dyDescent="0.25">
      <c r="A3710">
        <v>3709</v>
      </c>
      <c r="B3710" s="5">
        <v>1</v>
      </c>
    </row>
    <row r="3711" spans="1:6" x14ac:dyDescent="0.25">
      <c r="A3711">
        <v>3710</v>
      </c>
      <c r="B3711" s="5">
        <v>1</v>
      </c>
      <c r="F3711" t="s">
        <v>22</v>
      </c>
    </row>
    <row r="3712" spans="1:6" x14ac:dyDescent="0.25">
      <c r="A3712">
        <v>3711</v>
      </c>
    </row>
    <row r="3713" spans="1:6" x14ac:dyDescent="0.25">
      <c r="A3713">
        <v>3712</v>
      </c>
      <c r="F3713" t="s">
        <v>22</v>
      </c>
    </row>
    <row r="3714" spans="1:6" x14ac:dyDescent="0.25">
      <c r="A3714">
        <v>3713</v>
      </c>
      <c r="C3714" s="2">
        <v>2</v>
      </c>
    </row>
    <row r="3715" spans="1:6" x14ac:dyDescent="0.25">
      <c r="A3715">
        <v>3714</v>
      </c>
      <c r="C3715" s="2">
        <v>2</v>
      </c>
    </row>
    <row r="3716" spans="1:6" x14ac:dyDescent="0.25">
      <c r="A3716">
        <v>3715</v>
      </c>
      <c r="C3716" s="2">
        <v>2</v>
      </c>
    </row>
    <row r="3717" spans="1:6" x14ac:dyDescent="0.25">
      <c r="A3717">
        <v>3716</v>
      </c>
      <c r="C3717" s="2">
        <v>2</v>
      </c>
    </row>
    <row r="3718" spans="1:6" x14ac:dyDescent="0.25">
      <c r="A3718">
        <v>3717</v>
      </c>
      <c r="C3718" s="2">
        <v>2</v>
      </c>
    </row>
    <row r="3719" spans="1:6" x14ac:dyDescent="0.25">
      <c r="A3719">
        <v>3718</v>
      </c>
      <c r="C3719" s="2">
        <v>2</v>
      </c>
    </row>
    <row r="3720" spans="1:6" x14ac:dyDescent="0.25">
      <c r="A3720">
        <v>3719</v>
      </c>
      <c r="C3720" s="2">
        <v>2</v>
      </c>
    </row>
    <row r="3721" spans="1:6" x14ac:dyDescent="0.25">
      <c r="A3721">
        <v>3720</v>
      </c>
      <c r="C3721" s="2">
        <v>2</v>
      </c>
    </row>
    <row r="3722" spans="1:6" x14ac:dyDescent="0.25">
      <c r="A3722">
        <v>3721</v>
      </c>
      <c r="C3722" s="2">
        <v>2</v>
      </c>
    </row>
    <row r="3723" spans="1:6" x14ac:dyDescent="0.25">
      <c r="A3723">
        <v>3722</v>
      </c>
      <c r="C3723" s="2">
        <v>2</v>
      </c>
    </row>
    <row r="3724" spans="1:6" x14ac:dyDescent="0.25">
      <c r="A3724">
        <v>3723</v>
      </c>
      <c r="C3724" s="2">
        <v>2</v>
      </c>
    </row>
    <row r="3725" spans="1:6" x14ac:dyDescent="0.25">
      <c r="A3725">
        <v>3724</v>
      </c>
    </row>
    <row r="3726" spans="1:6" x14ac:dyDescent="0.25">
      <c r="A3726">
        <v>3725</v>
      </c>
      <c r="B3726" s="5">
        <v>1</v>
      </c>
    </row>
    <row r="3727" spans="1:6" x14ac:dyDescent="0.25">
      <c r="A3727">
        <v>3726</v>
      </c>
      <c r="B3727" s="5">
        <v>1</v>
      </c>
    </row>
    <row r="3728" spans="1:6" x14ac:dyDescent="0.25">
      <c r="A3728">
        <v>3727</v>
      </c>
      <c r="B3728" s="5">
        <v>1</v>
      </c>
    </row>
    <row r="3729" spans="1:5" x14ac:dyDescent="0.25">
      <c r="A3729">
        <v>3728</v>
      </c>
      <c r="B3729" s="5">
        <v>1</v>
      </c>
      <c r="E3729" s="4">
        <v>4</v>
      </c>
    </row>
    <row r="3730" spans="1:5" x14ac:dyDescent="0.25">
      <c r="A3730">
        <v>3729</v>
      </c>
      <c r="B3730" s="5">
        <v>1</v>
      </c>
      <c r="E3730" s="4">
        <v>4</v>
      </c>
    </row>
    <row r="3731" spans="1:5" x14ac:dyDescent="0.25">
      <c r="A3731">
        <v>3730</v>
      </c>
      <c r="B3731" s="5">
        <v>1</v>
      </c>
      <c r="E3731" s="4">
        <v>4</v>
      </c>
    </row>
    <row r="3732" spans="1:5" x14ac:dyDescent="0.25">
      <c r="A3732">
        <v>3731</v>
      </c>
      <c r="B3732" s="5">
        <v>1</v>
      </c>
      <c r="D3732" s="3">
        <v>3</v>
      </c>
      <c r="E3732" s="4">
        <v>4</v>
      </c>
    </row>
    <row r="3733" spans="1:5" x14ac:dyDescent="0.25">
      <c r="A3733">
        <v>3732</v>
      </c>
      <c r="B3733" s="5">
        <v>1</v>
      </c>
      <c r="D3733" s="3">
        <v>3</v>
      </c>
      <c r="E3733" s="4">
        <v>4</v>
      </c>
    </row>
    <row r="3734" spans="1:5" x14ac:dyDescent="0.25">
      <c r="A3734">
        <v>3733</v>
      </c>
      <c r="D3734" s="3">
        <v>3</v>
      </c>
      <c r="E3734" s="4">
        <v>4</v>
      </c>
    </row>
    <row r="3735" spans="1:5" x14ac:dyDescent="0.25">
      <c r="A3735">
        <v>3734</v>
      </c>
      <c r="D3735" s="3">
        <v>3</v>
      </c>
      <c r="E3735" s="4">
        <v>4</v>
      </c>
    </row>
    <row r="3736" spans="1:5" x14ac:dyDescent="0.25">
      <c r="A3736">
        <v>3735</v>
      </c>
      <c r="D3736" s="3">
        <v>3</v>
      </c>
      <c r="E3736" s="4">
        <v>4</v>
      </c>
    </row>
    <row r="3737" spans="1:5" x14ac:dyDescent="0.25">
      <c r="A3737">
        <v>3736</v>
      </c>
      <c r="D3737" s="3">
        <v>3</v>
      </c>
      <c r="E3737" s="4">
        <v>4</v>
      </c>
    </row>
    <row r="3738" spans="1:5" x14ac:dyDescent="0.25">
      <c r="A3738">
        <v>3737</v>
      </c>
      <c r="D3738" s="3">
        <v>3</v>
      </c>
      <c r="E3738" s="4">
        <v>4</v>
      </c>
    </row>
    <row r="3739" spans="1:5" x14ac:dyDescent="0.25">
      <c r="A3739">
        <v>3738</v>
      </c>
      <c r="D3739" s="3">
        <v>3</v>
      </c>
    </row>
    <row r="3740" spans="1:5" x14ac:dyDescent="0.25">
      <c r="A3740">
        <v>3739</v>
      </c>
      <c r="D3740" s="3">
        <v>3</v>
      </c>
    </row>
    <row r="3741" spans="1:5" x14ac:dyDescent="0.25">
      <c r="A3741">
        <v>3740</v>
      </c>
    </row>
    <row r="3742" spans="1:5" x14ac:dyDescent="0.25">
      <c r="A3742">
        <v>3741</v>
      </c>
    </row>
    <row r="3743" spans="1:5" x14ac:dyDescent="0.25">
      <c r="A3743">
        <v>3742</v>
      </c>
    </row>
    <row r="3744" spans="1:5" x14ac:dyDescent="0.25">
      <c r="A3744">
        <v>3743</v>
      </c>
      <c r="B3744" s="5">
        <v>1</v>
      </c>
    </row>
    <row r="3745" spans="1:5" x14ac:dyDescent="0.25">
      <c r="A3745">
        <v>3744</v>
      </c>
      <c r="B3745" s="5">
        <v>1</v>
      </c>
    </row>
    <row r="3746" spans="1:5" x14ac:dyDescent="0.25">
      <c r="A3746">
        <v>3745</v>
      </c>
      <c r="B3746" s="5">
        <v>1</v>
      </c>
    </row>
    <row r="3747" spans="1:5" x14ac:dyDescent="0.25">
      <c r="A3747">
        <v>3746</v>
      </c>
      <c r="B3747" s="5">
        <v>1</v>
      </c>
    </row>
    <row r="3748" spans="1:5" x14ac:dyDescent="0.25">
      <c r="A3748">
        <v>3747</v>
      </c>
      <c r="B3748" s="5">
        <v>1</v>
      </c>
      <c r="C3748" s="2">
        <v>2</v>
      </c>
    </row>
    <row r="3749" spans="1:5" x14ac:dyDescent="0.25">
      <c r="A3749">
        <v>3748</v>
      </c>
      <c r="B3749" s="5">
        <v>1</v>
      </c>
      <c r="C3749" s="2">
        <v>2</v>
      </c>
    </row>
    <row r="3750" spans="1:5" x14ac:dyDescent="0.25">
      <c r="A3750">
        <v>3749</v>
      </c>
      <c r="B3750" s="5">
        <v>1</v>
      </c>
      <c r="C3750" s="2">
        <v>2</v>
      </c>
    </row>
    <row r="3751" spans="1:5" x14ac:dyDescent="0.25">
      <c r="A3751">
        <v>3750</v>
      </c>
      <c r="B3751" s="5">
        <v>1</v>
      </c>
      <c r="C3751" s="2">
        <v>2</v>
      </c>
    </row>
    <row r="3752" spans="1:5" x14ac:dyDescent="0.25">
      <c r="A3752">
        <v>3751</v>
      </c>
      <c r="C3752" s="2">
        <v>2</v>
      </c>
    </row>
    <row r="3753" spans="1:5" x14ac:dyDescent="0.25">
      <c r="A3753">
        <v>3752</v>
      </c>
      <c r="C3753" s="2">
        <v>2</v>
      </c>
    </row>
    <row r="3754" spans="1:5" x14ac:dyDescent="0.25">
      <c r="A3754">
        <v>3753</v>
      </c>
      <c r="C3754" s="2">
        <v>2</v>
      </c>
      <c r="D3754" s="3">
        <v>3</v>
      </c>
    </row>
    <row r="3755" spans="1:5" x14ac:dyDescent="0.25">
      <c r="A3755">
        <v>3754</v>
      </c>
      <c r="D3755" s="3">
        <v>3</v>
      </c>
      <c r="E3755" s="4">
        <v>4</v>
      </c>
    </row>
    <row r="3756" spans="1:5" x14ac:dyDescent="0.25">
      <c r="A3756">
        <v>3755</v>
      </c>
      <c r="D3756" s="3">
        <v>3</v>
      </c>
      <c r="E3756" s="4">
        <v>4</v>
      </c>
    </row>
    <row r="3757" spans="1:5" x14ac:dyDescent="0.25">
      <c r="A3757">
        <v>3756</v>
      </c>
      <c r="D3757" s="3">
        <v>3</v>
      </c>
      <c r="E3757" s="4">
        <v>4</v>
      </c>
    </row>
    <row r="3758" spans="1:5" x14ac:dyDescent="0.25">
      <c r="A3758">
        <v>3757</v>
      </c>
      <c r="D3758" s="3">
        <v>3</v>
      </c>
      <c r="E3758" s="4">
        <v>4</v>
      </c>
    </row>
    <row r="3759" spans="1:5" x14ac:dyDescent="0.25">
      <c r="A3759">
        <v>3758</v>
      </c>
      <c r="D3759" s="3">
        <v>3</v>
      </c>
      <c r="E3759" s="4">
        <v>4</v>
      </c>
    </row>
    <row r="3760" spans="1:5" x14ac:dyDescent="0.25">
      <c r="A3760">
        <v>3759</v>
      </c>
      <c r="D3760" s="3">
        <v>3</v>
      </c>
      <c r="E3760" s="4">
        <v>4</v>
      </c>
    </row>
    <row r="3761" spans="1:5" x14ac:dyDescent="0.25">
      <c r="A3761">
        <v>3760</v>
      </c>
      <c r="D3761" s="3">
        <v>3</v>
      </c>
      <c r="E3761" s="4">
        <v>4</v>
      </c>
    </row>
    <row r="3762" spans="1:5" x14ac:dyDescent="0.25">
      <c r="A3762">
        <v>3761</v>
      </c>
      <c r="D3762" s="3">
        <v>3</v>
      </c>
    </row>
    <row r="3763" spans="1:5" x14ac:dyDescent="0.25">
      <c r="A3763">
        <v>3762</v>
      </c>
    </row>
    <row r="3764" spans="1:5" x14ac:dyDescent="0.25">
      <c r="A3764">
        <v>3763</v>
      </c>
      <c r="B3764" s="5">
        <v>1</v>
      </c>
    </row>
    <row r="3765" spans="1:5" x14ac:dyDescent="0.25">
      <c r="A3765">
        <v>3764</v>
      </c>
      <c r="B3765" s="5">
        <v>1</v>
      </c>
    </row>
    <row r="3766" spans="1:5" x14ac:dyDescent="0.25">
      <c r="A3766">
        <v>3765</v>
      </c>
      <c r="B3766" s="5">
        <v>1</v>
      </c>
    </row>
    <row r="3767" spans="1:5" x14ac:dyDescent="0.25">
      <c r="A3767">
        <v>3766</v>
      </c>
      <c r="B3767" s="5">
        <v>1</v>
      </c>
      <c r="C3767" s="2">
        <v>2</v>
      </c>
    </row>
    <row r="3768" spans="1:5" x14ac:dyDescent="0.25">
      <c r="A3768">
        <v>3767</v>
      </c>
      <c r="B3768" s="5">
        <v>1</v>
      </c>
      <c r="C3768" s="2">
        <v>2</v>
      </c>
    </row>
    <row r="3769" spans="1:5" x14ac:dyDescent="0.25">
      <c r="A3769">
        <v>3768</v>
      </c>
      <c r="B3769" s="5">
        <v>1</v>
      </c>
      <c r="C3769" s="2">
        <v>2</v>
      </c>
    </row>
    <row r="3770" spans="1:5" x14ac:dyDescent="0.25">
      <c r="A3770">
        <v>3769</v>
      </c>
      <c r="B3770" s="5">
        <v>1</v>
      </c>
      <c r="C3770" s="2">
        <v>2</v>
      </c>
    </row>
    <row r="3771" spans="1:5" x14ac:dyDescent="0.25">
      <c r="A3771">
        <v>3770</v>
      </c>
      <c r="B3771" s="5">
        <v>1</v>
      </c>
      <c r="C3771" s="2">
        <v>2</v>
      </c>
    </row>
    <row r="3772" spans="1:5" x14ac:dyDescent="0.25">
      <c r="A3772">
        <v>3771</v>
      </c>
      <c r="C3772" s="2">
        <v>2</v>
      </c>
    </row>
    <row r="3773" spans="1:5" x14ac:dyDescent="0.25">
      <c r="A3773">
        <v>3772</v>
      </c>
      <c r="C3773" s="2">
        <v>2</v>
      </c>
    </row>
    <row r="3774" spans="1:5" x14ac:dyDescent="0.25">
      <c r="A3774">
        <v>3773</v>
      </c>
      <c r="C3774" s="2">
        <v>2</v>
      </c>
    </row>
    <row r="3775" spans="1:5" x14ac:dyDescent="0.25">
      <c r="A3775">
        <v>3774</v>
      </c>
    </row>
    <row r="3776" spans="1:5" x14ac:dyDescent="0.25">
      <c r="A3776">
        <v>3775</v>
      </c>
      <c r="E3776" s="4">
        <v>4</v>
      </c>
    </row>
    <row r="3777" spans="1:5" x14ac:dyDescent="0.25">
      <c r="A3777">
        <v>3776</v>
      </c>
      <c r="D3777" s="3">
        <v>3</v>
      </c>
      <c r="E3777" s="4">
        <v>4</v>
      </c>
    </row>
    <row r="3778" spans="1:5" x14ac:dyDescent="0.25">
      <c r="A3778">
        <v>3777</v>
      </c>
      <c r="D3778" s="3">
        <v>3</v>
      </c>
      <c r="E3778" s="4">
        <v>4</v>
      </c>
    </row>
    <row r="3779" spans="1:5" x14ac:dyDescent="0.25">
      <c r="A3779">
        <v>3778</v>
      </c>
      <c r="D3779" s="3">
        <v>3</v>
      </c>
      <c r="E3779" s="4">
        <v>4</v>
      </c>
    </row>
    <row r="3780" spans="1:5" x14ac:dyDescent="0.25">
      <c r="A3780">
        <v>3779</v>
      </c>
      <c r="D3780" s="3">
        <v>3</v>
      </c>
      <c r="E3780" s="4">
        <v>4</v>
      </c>
    </row>
    <row r="3781" spans="1:5" x14ac:dyDescent="0.25">
      <c r="A3781">
        <v>3780</v>
      </c>
      <c r="D3781" s="3">
        <v>3</v>
      </c>
      <c r="E3781" s="4">
        <v>4</v>
      </c>
    </row>
    <row r="3782" spans="1:5" x14ac:dyDescent="0.25">
      <c r="A3782">
        <v>3781</v>
      </c>
      <c r="D3782" s="3">
        <v>3</v>
      </c>
      <c r="E3782" s="4">
        <v>4</v>
      </c>
    </row>
    <row r="3783" spans="1:5" x14ac:dyDescent="0.25">
      <c r="A3783">
        <v>3782</v>
      </c>
      <c r="D3783" s="3">
        <v>3</v>
      </c>
      <c r="E3783" s="4">
        <v>4</v>
      </c>
    </row>
    <row r="3784" spans="1:5" x14ac:dyDescent="0.25">
      <c r="A3784">
        <v>3783</v>
      </c>
      <c r="D3784" s="3">
        <v>3</v>
      </c>
    </row>
    <row r="3785" spans="1:5" x14ac:dyDescent="0.25">
      <c r="A3785">
        <v>3784</v>
      </c>
      <c r="B3785" s="5">
        <v>1</v>
      </c>
    </row>
    <row r="3786" spans="1:5" x14ac:dyDescent="0.25">
      <c r="A3786">
        <v>3785</v>
      </c>
      <c r="B3786" s="5">
        <v>1</v>
      </c>
    </row>
    <row r="3787" spans="1:5" x14ac:dyDescent="0.25">
      <c r="A3787">
        <v>3786</v>
      </c>
      <c r="B3787" s="5">
        <v>1</v>
      </c>
    </row>
    <row r="3788" spans="1:5" x14ac:dyDescent="0.25">
      <c r="A3788">
        <v>3787</v>
      </c>
      <c r="B3788" s="5">
        <v>1</v>
      </c>
    </row>
    <row r="3789" spans="1:5" x14ac:dyDescent="0.25">
      <c r="A3789">
        <v>3788</v>
      </c>
      <c r="B3789" s="5">
        <v>1</v>
      </c>
    </row>
    <row r="3790" spans="1:5" x14ac:dyDescent="0.25">
      <c r="A3790">
        <v>3789</v>
      </c>
      <c r="B3790" s="5">
        <v>1</v>
      </c>
      <c r="C3790" s="2">
        <v>2</v>
      </c>
    </row>
    <row r="3791" spans="1:5" x14ac:dyDescent="0.25">
      <c r="A3791">
        <v>3790</v>
      </c>
      <c r="B3791" s="5">
        <v>1</v>
      </c>
      <c r="C3791" s="2">
        <v>2</v>
      </c>
    </row>
    <row r="3792" spans="1:5" x14ac:dyDescent="0.25">
      <c r="A3792">
        <v>3791</v>
      </c>
      <c r="B3792" s="5">
        <v>1</v>
      </c>
      <c r="C3792" s="2">
        <v>2</v>
      </c>
    </row>
    <row r="3793" spans="1:5" x14ac:dyDescent="0.25">
      <c r="A3793">
        <v>3792</v>
      </c>
      <c r="B3793" s="5">
        <v>1</v>
      </c>
      <c r="C3793" s="2">
        <v>2</v>
      </c>
    </row>
    <row r="3794" spans="1:5" x14ac:dyDescent="0.25">
      <c r="A3794">
        <v>3793</v>
      </c>
      <c r="C3794" s="2">
        <v>2</v>
      </c>
    </row>
    <row r="3795" spans="1:5" x14ac:dyDescent="0.25">
      <c r="A3795">
        <v>3794</v>
      </c>
      <c r="C3795" s="2">
        <v>2</v>
      </c>
    </row>
    <row r="3796" spans="1:5" x14ac:dyDescent="0.25">
      <c r="A3796">
        <v>3795</v>
      </c>
      <c r="C3796" s="2">
        <v>2</v>
      </c>
    </row>
    <row r="3797" spans="1:5" x14ac:dyDescent="0.25">
      <c r="A3797">
        <v>3796</v>
      </c>
    </row>
    <row r="3798" spans="1:5" x14ac:dyDescent="0.25">
      <c r="A3798">
        <v>3797</v>
      </c>
      <c r="D3798" s="3">
        <v>3</v>
      </c>
    </row>
    <row r="3799" spans="1:5" x14ac:dyDescent="0.25">
      <c r="A3799">
        <v>3798</v>
      </c>
      <c r="D3799" s="3">
        <v>3</v>
      </c>
      <c r="E3799" s="4">
        <v>4</v>
      </c>
    </row>
    <row r="3800" spans="1:5" x14ac:dyDescent="0.25">
      <c r="A3800">
        <v>3799</v>
      </c>
      <c r="D3800" s="3">
        <v>3</v>
      </c>
      <c r="E3800" s="4">
        <v>4</v>
      </c>
    </row>
    <row r="3801" spans="1:5" x14ac:dyDescent="0.25">
      <c r="A3801">
        <v>3800</v>
      </c>
      <c r="D3801" s="3">
        <v>3</v>
      </c>
      <c r="E3801" s="4">
        <v>4</v>
      </c>
    </row>
    <row r="3802" spans="1:5" x14ac:dyDescent="0.25">
      <c r="A3802">
        <v>3801</v>
      </c>
      <c r="D3802" s="3">
        <v>3</v>
      </c>
      <c r="E3802" s="4">
        <v>4</v>
      </c>
    </row>
    <row r="3803" spans="1:5" x14ac:dyDescent="0.25">
      <c r="A3803">
        <v>3802</v>
      </c>
      <c r="D3803" s="3">
        <v>3</v>
      </c>
      <c r="E3803" s="4">
        <v>4</v>
      </c>
    </row>
    <row r="3804" spans="1:5" x14ac:dyDescent="0.25">
      <c r="A3804">
        <v>3803</v>
      </c>
      <c r="D3804" s="3">
        <v>3</v>
      </c>
      <c r="E3804" s="4">
        <v>4</v>
      </c>
    </row>
    <row r="3805" spans="1:5" x14ac:dyDescent="0.25">
      <c r="A3805">
        <v>3804</v>
      </c>
      <c r="D3805" s="3">
        <v>3</v>
      </c>
      <c r="E3805" s="4">
        <v>4</v>
      </c>
    </row>
    <row r="3806" spans="1:5" x14ac:dyDescent="0.25">
      <c r="A3806">
        <v>3805</v>
      </c>
      <c r="D3806" s="3">
        <v>3</v>
      </c>
      <c r="E3806" s="4">
        <v>4</v>
      </c>
    </row>
    <row r="3807" spans="1:5" x14ac:dyDescent="0.25">
      <c r="A3807">
        <v>3806</v>
      </c>
    </row>
    <row r="3808" spans="1:5" x14ac:dyDescent="0.25">
      <c r="A3808">
        <v>3807</v>
      </c>
    </row>
    <row r="3809" spans="1:5" x14ac:dyDescent="0.25">
      <c r="A3809">
        <v>3808</v>
      </c>
      <c r="B3809" s="5">
        <v>1</v>
      </c>
    </row>
    <row r="3810" spans="1:5" x14ac:dyDescent="0.25">
      <c r="A3810">
        <v>3809</v>
      </c>
      <c r="B3810" s="5">
        <v>1</v>
      </c>
    </row>
    <row r="3811" spans="1:5" x14ac:dyDescent="0.25">
      <c r="A3811">
        <v>3810</v>
      </c>
      <c r="B3811" s="5">
        <v>1</v>
      </c>
    </row>
    <row r="3812" spans="1:5" x14ac:dyDescent="0.25">
      <c r="A3812">
        <v>3811</v>
      </c>
      <c r="B3812" s="5">
        <v>1</v>
      </c>
    </row>
    <row r="3813" spans="1:5" x14ac:dyDescent="0.25">
      <c r="A3813">
        <v>3812</v>
      </c>
      <c r="B3813" s="5">
        <v>1</v>
      </c>
      <c r="C3813" s="2">
        <v>2</v>
      </c>
    </row>
    <row r="3814" spans="1:5" x14ac:dyDescent="0.25">
      <c r="A3814">
        <v>3813</v>
      </c>
      <c r="B3814" s="5">
        <v>1</v>
      </c>
      <c r="C3814" s="2">
        <v>2</v>
      </c>
    </row>
    <row r="3815" spans="1:5" x14ac:dyDescent="0.25">
      <c r="A3815">
        <v>3814</v>
      </c>
      <c r="B3815" s="5">
        <v>1</v>
      </c>
      <c r="C3815" s="2">
        <v>2</v>
      </c>
    </row>
    <row r="3816" spans="1:5" x14ac:dyDescent="0.25">
      <c r="A3816">
        <v>3815</v>
      </c>
      <c r="B3816" s="5">
        <v>1</v>
      </c>
      <c r="C3816" s="2">
        <v>2</v>
      </c>
    </row>
    <row r="3817" spans="1:5" x14ac:dyDescent="0.25">
      <c r="A3817">
        <v>3816</v>
      </c>
      <c r="B3817" s="5">
        <v>1</v>
      </c>
      <c r="C3817" s="2">
        <v>2</v>
      </c>
    </row>
    <row r="3818" spans="1:5" x14ac:dyDescent="0.25">
      <c r="A3818">
        <v>3817</v>
      </c>
      <c r="C3818" s="2">
        <v>2</v>
      </c>
    </row>
    <row r="3819" spans="1:5" x14ac:dyDescent="0.25">
      <c r="A3819">
        <v>3818</v>
      </c>
      <c r="C3819" s="2">
        <v>2</v>
      </c>
    </row>
    <row r="3820" spans="1:5" x14ac:dyDescent="0.25">
      <c r="A3820">
        <v>3819</v>
      </c>
      <c r="C3820" s="2">
        <v>2</v>
      </c>
    </row>
    <row r="3821" spans="1:5" x14ac:dyDescent="0.25">
      <c r="A3821">
        <v>3820</v>
      </c>
      <c r="D3821" s="3">
        <v>3</v>
      </c>
      <c r="E3821" s="4">
        <v>4</v>
      </c>
    </row>
    <row r="3822" spans="1:5" x14ac:dyDescent="0.25">
      <c r="A3822">
        <v>3821</v>
      </c>
      <c r="D3822" s="3">
        <v>3</v>
      </c>
      <c r="E3822" s="4">
        <v>4</v>
      </c>
    </row>
    <row r="3823" spans="1:5" x14ac:dyDescent="0.25">
      <c r="A3823">
        <v>3822</v>
      </c>
      <c r="D3823" s="3">
        <v>3</v>
      </c>
      <c r="E3823" s="4">
        <v>4</v>
      </c>
    </row>
    <row r="3824" spans="1:5" x14ac:dyDescent="0.25">
      <c r="A3824">
        <v>3823</v>
      </c>
      <c r="D3824" s="3">
        <v>3</v>
      </c>
      <c r="E3824" s="4">
        <v>4</v>
      </c>
    </row>
    <row r="3825" spans="1:5" x14ac:dyDescent="0.25">
      <c r="A3825">
        <v>3824</v>
      </c>
      <c r="D3825" s="3">
        <v>3</v>
      </c>
      <c r="E3825" s="4">
        <v>4</v>
      </c>
    </row>
    <row r="3826" spans="1:5" x14ac:dyDescent="0.25">
      <c r="A3826">
        <v>3825</v>
      </c>
      <c r="D3826" s="3">
        <v>3</v>
      </c>
      <c r="E3826" s="4">
        <v>4</v>
      </c>
    </row>
    <row r="3827" spans="1:5" x14ac:dyDescent="0.25">
      <c r="A3827">
        <v>3826</v>
      </c>
      <c r="D3827" s="3">
        <v>3</v>
      </c>
      <c r="E3827" s="4">
        <v>4</v>
      </c>
    </row>
    <row r="3828" spans="1:5" x14ac:dyDescent="0.25">
      <c r="A3828">
        <v>3827</v>
      </c>
      <c r="D3828" s="3">
        <v>3</v>
      </c>
      <c r="E3828" s="4">
        <v>4</v>
      </c>
    </row>
    <row r="3829" spans="1:5" x14ac:dyDescent="0.25">
      <c r="A3829">
        <v>3828</v>
      </c>
      <c r="D3829" s="3">
        <v>3</v>
      </c>
      <c r="E3829" s="4">
        <v>4</v>
      </c>
    </row>
    <row r="3830" spans="1:5" x14ac:dyDescent="0.25">
      <c r="A3830">
        <v>3829</v>
      </c>
    </row>
    <row r="3831" spans="1:5" x14ac:dyDescent="0.25">
      <c r="A3831">
        <v>3830</v>
      </c>
    </row>
    <row r="3832" spans="1:5" x14ac:dyDescent="0.25">
      <c r="A3832">
        <v>3831</v>
      </c>
    </row>
    <row r="3833" spans="1:5" x14ac:dyDescent="0.25">
      <c r="A3833">
        <v>3832</v>
      </c>
    </row>
    <row r="3834" spans="1:5" x14ac:dyDescent="0.25">
      <c r="A3834">
        <v>3833</v>
      </c>
    </row>
    <row r="3835" spans="1:5" x14ac:dyDescent="0.25">
      <c r="A3835">
        <v>3834</v>
      </c>
      <c r="B3835" s="5">
        <v>1</v>
      </c>
    </row>
    <row r="3836" spans="1:5" x14ac:dyDescent="0.25">
      <c r="A3836">
        <v>3835</v>
      </c>
      <c r="B3836" s="5">
        <v>1</v>
      </c>
    </row>
    <row r="3837" spans="1:5" x14ac:dyDescent="0.25">
      <c r="A3837">
        <v>3836</v>
      </c>
      <c r="B3837" s="5">
        <v>1</v>
      </c>
      <c r="C3837" s="2">
        <v>2</v>
      </c>
    </row>
    <row r="3838" spans="1:5" x14ac:dyDescent="0.25">
      <c r="A3838">
        <v>3837</v>
      </c>
      <c r="B3838" s="5">
        <v>1</v>
      </c>
      <c r="C3838" s="2">
        <v>2</v>
      </c>
    </row>
    <row r="3839" spans="1:5" x14ac:dyDescent="0.25">
      <c r="A3839">
        <v>3838</v>
      </c>
      <c r="B3839" s="5">
        <v>1</v>
      </c>
      <c r="C3839" s="2">
        <v>2</v>
      </c>
    </row>
    <row r="3840" spans="1:5" x14ac:dyDescent="0.25">
      <c r="A3840">
        <v>3839</v>
      </c>
      <c r="B3840" s="5">
        <v>1</v>
      </c>
      <c r="C3840" s="2">
        <v>2</v>
      </c>
    </row>
    <row r="3841" spans="1:5" x14ac:dyDescent="0.25">
      <c r="A3841">
        <v>3840</v>
      </c>
      <c r="B3841" s="5">
        <v>1</v>
      </c>
      <c r="C3841" s="2">
        <v>2</v>
      </c>
    </row>
    <row r="3842" spans="1:5" x14ac:dyDescent="0.25">
      <c r="A3842">
        <v>3841</v>
      </c>
      <c r="C3842" s="2">
        <v>2</v>
      </c>
    </row>
    <row r="3843" spans="1:5" x14ac:dyDescent="0.25">
      <c r="A3843">
        <v>3842</v>
      </c>
      <c r="C3843" s="2">
        <v>2</v>
      </c>
    </row>
    <row r="3844" spans="1:5" x14ac:dyDescent="0.25">
      <c r="A3844">
        <v>3843</v>
      </c>
      <c r="C3844" s="2">
        <v>2</v>
      </c>
    </row>
    <row r="3845" spans="1:5" x14ac:dyDescent="0.25">
      <c r="A3845">
        <v>3844</v>
      </c>
      <c r="D3845" s="3">
        <v>3</v>
      </c>
      <c r="E3845" s="4">
        <v>4</v>
      </c>
    </row>
    <row r="3846" spans="1:5" x14ac:dyDescent="0.25">
      <c r="A3846">
        <v>3845</v>
      </c>
      <c r="D3846" s="3">
        <v>3</v>
      </c>
      <c r="E3846" s="4">
        <v>4</v>
      </c>
    </row>
    <row r="3847" spans="1:5" x14ac:dyDescent="0.25">
      <c r="A3847">
        <v>3846</v>
      </c>
      <c r="D3847" s="3">
        <v>3</v>
      </c>
      <c r="E3847" s="4">
        <v>4</v>
      </c>
    </row>
    <row r="3848" spans="1:5" x14ac:dyDescent="0.25">
      <c r="A3848">
        <v>3847</v>
      </c>
      <c r="D3848" s="3">
        <v>3</v>
      </c>
      <c r="E3848" s="4">
        <v>4</v>
      </c>
    </row>
    <row r="3849" spans="1:5" x14ac:dyDescent="0.25">
      <c r="A3849">
        <v>3848</v>
      </c>
      <c r="D3849" s="3">
        <v>3</v>
      </c>
      <c r="E3849" s="4">
        <v>4</v>
      </c>
    </row>
    <row r="3850" spans="1:5" x14ac:dyDescent="0.25">
      <c r="A3850">
        <v>3849</v>
      </c>
      <c r="D3850" s="3">
        <v>3</v>
      </c>
      <c r="E3850" s="4">
        <v>4</v>
      </c>
    </row>
    <row r="3851" spans="1:5" x14ac:dyDescent="0.25">
      <c r="A3851">
        <v>3850</v>
      </c>
      <c r="D3851" s="3">
        <v>3</v>
      </c>
      <c r="E3851" s="4">
        <v>4</v>
      </c>
    </row>
    <row r="3852" spans="1:5" x14ac:dyDescent="0.25">
      <c r="A3852">
        <v>3851</v>
      </c>
      <c r="D3852" s="3">
        <v>3</v>
      </c>
      <c r="E3852" s="4">
        <v>4</v>
      </c>
    </row>
    <row r="3853" spans="1:5" x14ac:dyDescent="0.25">
      <c r="A3853">
        <v>3852</v>
      </c>
      <c r="D3853" s="3">
        <v>3</v>
      </c>
      <c r="E3853" s="4">
        <v>4</v>
      </c>
    </row>
    <row r="3854" spans="1:5" x14ac:dyDescent="0.25">
      <c r="A3854">
        <v>3853</v>
      </c>
      <c r="B3854" s="5">
        <v>1</v>
      </c>
    </row>
    <row r="3855" spans="1:5" x14ac:dyDescent="0.25">
      <c r="A3855">
        <v>3854</v>
      </c>
      <c r="B3855" s="5">
        <v>1</v>
      </c>
    </row>
    <row r="3856" spans="1:5" x14ac:dyDescent="0.25">
      <c r="A3856">
        <v>3855</v>
      </c>
      <c r="B3856" s="5">
        <v>1</v>
      </c>
    </row>
    <row r="3857" spans="1:5" x14ac:dyDescent="0.25">
      <c r="A3857">
        <v>3856</v>
      </c>
      <c r="B3857" s="5">
        <v>1</v>
      </c>
      <c r="C3857" s="2">
        <v>2</v>
      </c>
    </row>
    <row r="3858" spans="1:5" x14ac:dyDescent="0.25">
      <c r="A3858">
        <v>3857</v>
      </c>
      <c r="B3858" s="5">
        <v>1</v>
      </c>
      <c r="C3858" s="2">
        <v>2</v>
      </c>
    </row>
    <row r="3859" spans="1:5" x14ac:dyDescent="0.25">
      <c r="A3859">
        <v>3858</v>
      </c>
      <c r="B3859" s="5">
        <v>1</v>
      </c>
      <c r="C3859" s="2">
        <v>2</v>
      </c>
    </row>
    <row r="3860" spans="1:5" x14ac:dyDescent="0.25">
      <c r="A3860">
        <v>3859</v>
      </c>
      <c r="B3860" s="5">
        <v>1</v>
      </c>
      <c r="C3860" s="2">
        <v>2</v>
      </c>
    </row>
    <row r="3861" spans="1:5" x14ac:dyDescent="0.25">
      <c r="A3861">
        <v>3860</v>
      </c>
      <c r="B3861" s="5">
        <v>1</v>
      </c>
      <c r="C3861" s="2">
        <v>2</v>
      </c>
    </row>
    <row r="3862" spans="1:5" x14ac:dyDescent="0.25">
      <c r="A3862">
        <v>3861</v>
      </c>
      <c r="C3862" s="2">
        <v>2</v>
      </c>
    </row>
    <row r="3863" spans="1:5" x14ac:dyDescent="0.25">
      <c r="A3863">
        <v>3862</v>
      </c>
      <c r="C3863" s="2">
        <v>2</v>
      </c>
    </row>
    <row r="3864" spans="1:5" x14ac:dyDescent="0.25">
      <c r="A3864">
        <v>3863</v>
      </c>
      <c r="C3864" s="2">
        <v>2</v>
      </c>
    </row>
    <row r="3865" spans="1:5" x14ac:dyDescent="0.25">
      <c r="A3865">
        <v>3864</v>
      </c>
    </row>
    <row r="3866" spans="1:5" x14ac:dyDescent="0.25">
      <c r="A3866">
        <v>3865</v>
      </c>
      <c r="D3866" s="3">
        <v>3</v>
      </c>
    </row>
    <row r="3867" spans="1:5" x14ac:dyDescent="0.25">
      <c r="A3867">
        <v>3866</v>
      </c>
      <c r="D3867" s="3">
        <v>3</v>
      </c>
      <c r="E3867" s="4">
        <v>4</v>
      </c>
    </row>
    <row r="3868" spans="1:5" x14ac:dyDescent="0.25">
      <c r="A3868">
        <v>3867</v>
      </c>
      <c r="D3868" s="3">
        <v>3</v>
      </c>
      <c r="E3868" s="4">
        <v>4</v>
      </c>
    </row>
    <row r="3869" spans="1:5" x14ac:dyDescent="0.25">
      <c r="A3869">
        <v>3868</v>
      </c>
      <c r="D3869" s="3">
        <v>3</v>
      </c>
      <c r="E3869" s="4">
        <v>4</v>
      </c>
    </row>
    <row r="3870" spans="1:5" x14ac:dyDescent="0.25">
      <c r="A3870">
        <v>3869</v>
      </c>
      <c r="D3870" s="3">
        <v>3</v>
      </c>
      <c r="E3870" s="4">
        <v>4</v>
      </c>
    </row>
    <row r="3871" spans="1:5" x14ac:dyDescent="0.25">
      <c r="A3871">
        <v>3870</v>
      </c>
      <c r="D3871" s="3">
        <v>3</v>
      </c>
      <c r="E3871" s="4">
        <v>4</v>
      </c>
    </row>
    <row r="3872" spans="1:5" x14ac:dyDescent="0.25">
      <c r="A3872">
        <v>3871</v>
      </c>
      <c r="D3872" s="3">
        <v>3</v>
      </c>
      <c r="E3872" s="4">
        <v>4</v>
      </c>
    </row>
    <row r="3873" spans="1:5" x14ac:dyDescent="0.25">
      <c r="A3873">
        <v>3872</v>
      </c>
      <c r="D3873" s="3">
        <v>3</v>
      </c>
      <c r="E3873" s="4">
        <v>4</v>
      </c>
    </row>
    <row r="3874" spans="1:5" x14ac:dyDescent="0.25">
      <c r="A3874">
        <v>3873</v>
      </c>
      <c r="D3874" s="3">
        <v>3</v>
      </c>
      <c r="E3874" s="4">
        <v>4</v>
      </c>
    </row>
    <row r="3875" spans="1:5" x14ac:dyDescent="0.25">
      <c r="A3875">
        <v>3874</v>
      </c>
      <c r="E3875" s="4">
        <v>4</v>
      </c>
    </row>
    <row r="3876" spans="1:5" x14ac:dyDescent="0.25">
      <c r="A3876">
        <v>3875</v>
      </c>
      <c r="E3876" s="4">
        <v>4</v>
      </c>
    </row>
    <row r="3877" spans="1:5" x14ac:dyDescent="0.25">
      <c r="A3877">
        <v>3876</v>
      </c>
      <c r="B3877" s="5">
        <v>1</v>
      </c>
    </row>
    <row r="3878" spans="1:5" x14ac:dyDescent="0.25">
      <c r="A3878">
        <v>3877</v>
      </c>
      <c r="B3878" s="5">
        <v>1</v>
      </c>
    </row>
    <row r="3879" spans="1:5" x14ac:dyDescent="0.25">
      <c r="A3879">
        <v>3878</v>
      </c>
      <c r="B3879" s="5">
        <v>1</v>
      </c>
    </row>
    <row r="3880" spans="1:5" x14ac:dyDescent="0.25">
      <c r="A3880">
        <v>3879</v>
      </c>
      <c r="B3880" s="5">
        <v>1</v>
      </c>
    </row>
    <row r="3881" spans="1:5" x14ac:dyDescent="0.25">
      <c r="A3881">
        <v>3880</v>
      </c>
      <c r="B3881" s="5">
        <v>1</v>
      </c>
    </row>
    <row r="3882" spans="1:5" x14ac:dyDescent="0.25">
      <c r="A3882">
        <v>3881</v>
      </c>
      <c r="B3882" s="5">
        <v>1</v>
      </c>
      <c r="C3882" s="2">
        <v>2</v>
      </c>
    </row>
    <row r="3883" spans="1:5" x14ac:dyDescent="0.25">
      <c r="A3883">
        <v>3882</v>
      </c>
      <c r="B3883" s="5">
        <v>1</v>
      </c>
      <c r="C3883" s="2">
        <v>2</v>
      </c>
    </row>
    <row r="3884" spans="1:5" x14ac:dyDescent="0.25">
      <c r="A3884">
        <v>3883</v>
      </c>
      <c r="B3884" s="5">
        <v>1</v>
      </c>
      <c r="C3884" s="2">
        <v>2</v>
      </c>
    </row>
    <row r="3885" spans="1:5" x14ac:dyDescent="0.25">
      <c r="A3885">
        <v>3884</v>
      </c>
      <c r="C3885" s="2">
        <v>2</v>
      </c>
    </row>
    <row r="3886" spans="1:5" x14ac:dyDescent="0.25">
      <c r="A3886">
        <v>3885</v>
      </c>
      <c r="C3886" s="2">
        <v>2</v>
      </c>
    </row>
    <row r="3887" spans="1:5" x14ac:dyDescent="0.25">
      <c r="A3887">
        <v>3886</v>
      </c>
      <c r="C3887" s="2">
        <v>2</v>
      </c>
    </row>
    <row r="3888" spans="1:5" x14ac:dyDescent="0.25">
      <c r="A3888">
        <v>3887</v>
      </c>
      <c r="C3888" s="2">
        <v>2</v>
      </c>
    </row>
    <row r="3889" spans="1:5" x14ac:dyDescent="0.25">
      <c r="A3889">
        <v>3888</v>
      </c>
      <c r="C3889" s="2">
        <v>2</v>
      </c>
      <c r="D3889" s="3">
        <v>3</v>
      </c>
    </row>
    <row r="3890" spans="1:5" x14ac:dyDescent="0.25">
      <c r="A3890">
        <v>3889</v>
      </c>
      <c r="D3890" s="3">
        <v>3</v>
      </c>
    </row>
    <row r="3891" spans="1:5" x14ac:dyDescent="0.25">
      <c r="A3891">
        <v>3890</v>
      </c>
      <c r="D3891" s="3">
        <v>3</v>
      </c>
      <c r="E3891" s="4">
        <v>4</v>
      </c>
    </row>
    <row r="3892" spans="1:5" x14ac:dyDescent="0.25">
      <c r="A3892">
        <v>3891</v>
      </c>
      <c r="D3892" s="3">
        <v>3</v>
      </c>
      <c r="E3892" s="4">
        <v>4</v>
      </c>
    </row>
    <row r="3893" spans="1:5" x14ac:dyDescent="0.25">
      <c r="A3893">
        <v>3892</v>
      </c>
      <c r="D3893" s="3">
        <v>3</v>
      </c>
      <c r="E3893" s="4">
        <v>4</v>
      </c>
    </row>
    <row r="3894" spans="1:5" x14ac:dyDescent="0.25">
      <c r="A3894">
        <v>3893</v>
      </c>
      <c r="D3894" s="3">
        <v>3</v>
      </c>
      <c r="E3894" s="4">
        <v>4</v>
      </c>
    </row>
    <row r="3895" spans="1:5" x14ac:dyDescent="0.25">
      <c r="A3895">
        <v>3894</v>
      </c>
      <c r="D3895" s="3">
        <v>3</v>
      </c>
      <c r="E3895" s="4">
        <v>4</v>
      </c>
    </row>
    <row r="3896" spans="1:5" x14ac:dyDescent="0.25">
      <c r="A3896">
        <v>3895</v>
      </c>
      <c r="D3896" s="3">
        <v>3</v>
      </c>
      <c r="E3896" s="4">
        <v>4</v>
      </c>
    </row>
    <row r="3897" spans="1:5" x14ac:dyDescent="0.25">
      <c r="A3897">
        <v>3896</v>
      </c>
      <c r="D3897" s="3">
        <v>3</v>
      </c>
      <c r="E3897" s="4">
        <v>4</v>
      </c>
    </row>
    <row r="3898" spans="1:5" x14ac:dyDescent="0.25">
      <c r="A3898">
        <v>3897</v>
      </c>
      <c r="B3898" s="5">
        <v>1</v>
      </c>
      <c r="D3898" s="3">
        <v>3</v>
      </c>
      <c r="E3898" s="4">
        <v>4</v>
      </c>
    </row>
    <row r="3899" spans="1:5" x14ac:dyDescent="0.25">
      <c r="A3899">
        <v>3898</v>
      </c>
      <c r="B3899" s="5">
        <v>1</v>
      </c>
    </row>
    <row r="3900" spans="1:5" x14ac:dyDescent="0.25">
      <c r="A3900">
        <v>3899</v>
      </c>
      <c r="B3900" s="5">
        <v>1</v>
      </c>
    </row>
    <row r="3901" spans="1:5" x14ac:dyDescent="0.25">
      <c r="A3901">
        <v>3900</v>
      </c>
      <c r="B3901" s="5">
        <v>1</v>
      </c>
    </row>
    <row r="3902" spans="1:5" x14ac:dyDescent="0.25">
      <c r="A3902">
        <v>3901</v>
      </c>
      <c r="B3902" s="5">
        <v>1</v>
      </c>
    </row>
    <row r="3903" spans="1:5" x14ac:dyDescent="0.25">
      <c r="A3903">
        <v>3902</v>
      </c>
      <c r="B3903" s="5">
        <v>1</v>
      </c>
    </row>
    <row r="3904" spans="1:5" x14ac:dyDescent="0.25">
      <c r="A3904">
        <v>3903</v>
      </c>
      <c r="B3904" s="5">
        <v>1</v>
      </c>
    </row>
    <row r="3905" spans="1:5" x14ac:dyDescent="0.25">
      <c r="A3905">
        <v>3904</v>
      </c>
      <c r="B3905" s="5">
        <v>1</v>
      </c>
      <c r="C3905" s="2">
        <v>2</v>
      </c>
    </row>
    <row r="3906" spans="1:5" x14ac:dyDescent="0.25">
      <c r="A3906">
        <v>3905</v>
      </c>
      <c r="B3906" s="5">
        <v>1</v>
      </c>
      <c r="C3906" s="2">
        <v>2</v>
      </c>
    </row>
    <row r="3907" spans="1:5" x14ac:dyDescent="0.25">
      <c r="A3907">
        <v>3906</v>
      </c>
      <c r="C3907" s="2">
        <v>2</v>
      </c>
    </row>
    <row r="3908" spans="1:5" x14ac:dyDescent="0.25">
      <c r="A3908">
        <v>3907</v>
      </c>
      <c r="C3908" s="2">
        <v>2</v>
      </c>
    </row>
    <row r="3909" spans="1:5" x14ac:dyDescent="0.25">
      <c r="A3909">
        <v>3908</v>
      </c>
      <c r="C3909" s="2">
        <v>2</v>
      </c>
    </row>
    <row r="3910" spans="1:5" x14ac:dyDescent="0.25">
      <c r="A3910">
        <v>3909</v>
      </c>
      <c r="C3910" s="2">
        <v>2</v>
      </c>
    </row>
    <row r="3911" spans="1:5" x14ac:dyDescent="0.25">
      <c r="A3911">
        <v>3910</v>
      </c>
      <c r="C3911" s="2">
        <v>2</v>
      </c>
    </row>
    <row r="3912" spans="1:5" x14ac:dyDescent="0.25">
      <c r="A3912">
        <v>3911</v>
      </c>
      <c r="C3912" s="2">
        <v>2</v>
      </c>
      <c r="D3912" s="3">
        <v>3</v>
      </c>
    </row>
    <row r="3913" spans="1:5" x14ac:dyDescent="0.25">
      <c r="A3913">
        <v>3912</v>
      </c>
      <c r="D3913" s="3">
        <v>3</v>
      </c>
    </row>
    <row r="3914" spans="1:5" x14ac:dyDescent="0.25">
      <c r="A3914">
        <v>3913</v>
      </c>
      <c r="D3914" s="3">
        <v>3</v>
      </c>
      <c r="E3914" s="4">
        <v>4</v>
      </c>
    </row>
    <row r="3915" spans="1:5" x14ac:dyDescent="0.25">
      <c r="A3915">
        <v>3914</v>
      </c>
      <c r="D3915" s="3">
        <v>3</v>
      </c>
      <c r="E3915" s="4">
        <v>4</v>
      </c>
    </row>
    <row r="3916" spans="1:5" x14ac:dyDescent="0.25">
      <c r="A3916">
        <v>3915</v>
      </c>
      <c r="D3916" s="3">
        <v>3</v>
      </c>
      <c r="E3916" s="4">
        <v>4</v>
      </c>
    </row>
    <row r="3917" spans="1:5" x14ac:dyDescent="0.25">
      <c r="A3917">
        <v>3916</v>
      </c>
      <c r="D3917" s="3">
        <v>3</v>
      </c>
      <c r="E3917" s="4">
        <v>4</v>
      </c>
    </row>
    <row r="3918" spans="1:5" x14ac:dyDescent="0.25">
      <c r="A3918">
        <v>3917</v>
      </c>
      <c r="D3918" s="3">
        <v>3</v>
      </c>
      <c r="E3918" s="4">
        <v>4</v>
      </c>
    </row>
    <row r="3919" spans="1:5" x14ac:dyDescent="0.25">
      <c r="A3919">
        <v>3918</v>
      </c>
      <c r="B3919" s="5">
        <v>1</v>
      </c>
      <c r="D3919" s="3">
        <v>3</v>
      </c>
      <c r="E3919" s="4">
        <v>4</v>
      </c>
    </row>
    <row r="3920" spans="1:5" x14ac:dyDescent="0.25">
      <c r="A3920">
        <v>3919</v>
      </c>
      <c r="B3920" s="5">
        <v>1</v>
      </c>
      <c r="D3920" s="3">
        <v>3</v>
      </c>
      <c r="E3920" s="4">
        <v>4</v>
      </c>
    </row>
    <row r="3921" spans="1:5" x14ac:dyDescent="0.25">
      <c r="A3921">
        <v>3920</v>
      </c>
      <c r="B3921" s="5">
        <v>1</v>
      </c>
      <c r="D3921" s="3">
        <v>3</v>
      </c>
      <c r="E3921" s="4">
        <v>4</v>
      </c>
    </row>
    <row r="3922" spans="1:5" x14ac:dyDescent="0.25">
      <c r="A3922">
        <v>3921</v>
      </c>
      <c r="B3922" s="5">
        <v>1</v>
      </c>
      <c r="E3922" s="4">
        <v>4</v>
      </c>
    </row>
    <row r="3923" spans="1:5" x14ac:dyDescent="0.25">
      <c r="A3923">
        <v>3922</v>
      </c>
      <c r="B3923" s="5">
        <v>1</v>
      </c>
      <c r="E3923" s="4">
        <v>4</v>
      </c>
    </row>
    <row r="3924" spans="1:5" x14ac:dyDescent="0.25">
      <c r="A3924">
        <v>3923</v>
      </c>
      <c r="B3924" s="5">
        <v>1</v>
      </c>
      <c r="E3924" s="4">
        <v>4</v>
      </c>
    </row>
    <row r="3925" spans="1:5" x14ac:dyDescent="0.25">
      <c r="A3925">
        <v>3924</v>
      </c>
      <c r="B3925" s="5">
        <v>1</v>
      </c>
    </row>
    <row r="3926" spans="1:5" x14ac:dyDescent="0.25">
      <c r="A3926">
        <v>3925</v>
      </c>
      <c r="B3926" s="5">
        <v>1</v>
      </c>
      <c r="C3926" s="2">
        <v>2</v>
      </c>
    </row>
    <row r="3927" spans="1:5" x14ac:dyDescent="0.25">
      <c r="A3927">
        <v>3926</v>
      </c>
      <c r="B3927" s="5">
        <v>1</v>
      </c>
      <c r="C3927" s="2">
        <v>2</v>
      </c>
    </row>
    <row r="3928" spans="1:5" x14ac:dyDescent="0.25">
      <c r="A3928">
        <v>3927</v>
      </c>
      <c r="B3928" s="5">
        <v>1</v>
      </c>
      <c r="C3928" s="2">
        <v>2</v>
      </c>
    </row>
    <row r="3929" spans="1:5" x14ac:dyDescent="0.25">
      <c r="A3929">
        <v>3928</v>
      </c>
      <c r="B3929" s="5">
        <v>1</v>
      </c>
      <c r="C3929" s="2">
        <v>2</v>
      </c>
    </row>
    <row r="3930" spans="1:5" x14ac:dyDescent="0.25">
      <c r="A3930">
        <v>3929</v>
      </c>
      <c r="C3930" s="2">
        <v>2</v>
      </c>
    </row>
    <row r="3931" spans="1:5" x14ac:dyDescent="0.25">
      <c r="A3931">
        <v>3930</v>
      </c>
      <c r="C3931" s="2">
        <v>2</v>
      </c>
    </row>
    <row r="3932" spans="1:5" x14ac:dyDescent="0.25">
      <c r="A3932">
        <v>3931</v>
      </c>
      <c r="C3932" s="2">
        <v>2</v>
      </c>
    </row>
    <row r="3933" spans="1:5" x14ac:dyDescent="0.25">
      <c r="A3933">
        <v>3932</v>
      </c>
      <c r="C3933" s="2">
        <v>2</v>
      </c>
    </row>
    <row r="3934" spans="1:5" x14ac:dyDescent="0.25">
      <c r="A3934">
        <v>3933</v>
      </c>
      <c r="C3934" s="2">
        <v>2</v>
      </c>
    </row>
    <row r="3935" spans="1:5" x14ac:dyDescent="0.25">
      <c r="A3935">
        <v>3934</v>
      </c>
      <c r="C3935" s="2">
        <v>2</v>
      </c>
      <c r="D3935" s="3">
        <v>3</v>
      </c>
    </row>
    <row r="3936" spans="1:5" x14ac:dyDescent="0.25">
      <c r="A3936">
        <v>3935</v>
      </c>
      <c r="C3936" s="2">
        <v>2</v>
      </c>
      <c r="D3936" s="3">
        <v>3</v>
      </c>
    </row>
    <row r="3937" spans="1:6" x14ac:dyDescent="0.25">
      <c r="A3937">
        <v>3936</v>
      </c>
      <c r="D3937" s="3">
        <v>3</v>
      </c>
    </row>
    <row r="3938" spans="1:6" x14ac:dyDescent="0.25">
      <c r="A3938">
        <v>3937</v>
      </c>
      <c r="D3938" s="3">
        <v>3</v>
      </c>
      <c r="F3938" t="s">
        <v>22</v>
      </c>
    </row>
    <row r="3939" spans="1:6" x14ac:dyDescent="0.25">
      <c r="A3939">
        <v>3938</v>
      </c>
    </row>
    <row r="3940" spans="1:6" x14ac:dyDescent="0.25">
      <c r="A3940">
        <v>3939</v>
      </c>
      <c r="F3940" t="s">
        <v>22</v>
      </c>
    </row>
    <row r="3941" spans="1:6" x14ac:dyDescent="0.25">
      <c r="A3941">
        <v>3940</v>
      </c>
      <c r="C3941" s="2">
        <v>2</v>
      </c>
    </row>
    <row r="3942" spans="1:6" x14ac:dyDescent="0.25">
      <c r="A3942">
        <v>3941</v>
      </c>
      <c r="C3942" s="2">
        <v>2</v>
      </c>
      <c r="D3942" s="3">
        <v>3</v>
      </c>
    </row>
    <row r="3943" spans="1:6" x14ac:dyDescent="0.25">
      <c r="A3943">
        <v>3942</v>
      </c>
      <c r="C3943" s="2">
        <v>2</v>
      </c>
      <c r="D3943" s="3">
        <v>3</v>
      </c>
    </row>
    <row r="3944" spans="1:6" x14ac:dyDescent="0.25">
      <c r="A3944">
        <v>3943</v>
      </c>
      <c r="C3944" s="2">
        <v>2</v>
      </c>
      <c r="D3944" s="3">
        <v>3</v>
      </c>
    </row>
    <row r="3945" spans="1:6" x14ac:dyDescent="0.25">
      <c r="A3945">
        <v>3944</v>
      </c>
      <c r="C3945" s="2">
        <v>2</v>
      </c>
      <c r="D3945" s="3">
        <v>3</v>
      </c>
    </row>
    <row r="3946" spans="1:6" x14ac:dyDescent="0.25">
      <c r="A3946">
        <v>3945</v>
      </c>
      <c r="C3946" s="2">
        <v>2</v>
      </c>
      <c r="D3946" s="3">
        <v>3</v>
      </c>
    </row>
    <row r="3947" spans="1:6" x14ac:dyDescent="0.25">
      <c r="A3947">
        <v>3946</v>
      </c>
      <c r="C3947" s="2">
        <v>2</v>
      </c>
      <c r="D3947" s="3">
        <v>3</v>
      </c>
    </row>
    <row r="3948" spans="1:6" x14ac:dyDescent="0.25">
      <c r="A3948">
        <v>3947</v>
      </c>
      <c r="C3948" s="2">
        <v>2</v>
      </c>
      <c r="D3948" s="3">
        <v>3</v>
      </c>
    </row>
    <row r="3949" spans="1:6" x14ac:dyDescent="0.25">
      <c r="A3949">
        <v>3948</v>
      </c>
      <c r="C3949" s="2">
        <v>2</v>
      </c>
      <c r="D3949" s="3">
        <v>3</v>
      </c>
    </row>
    <row r="3950" spans="1:6" x14ac:dyDescent="0.25">
      <c r="A3950">
        <v>3949</v>
      </c>
      <c r="C3950" s="2">
        <v>2</v>
      </c>
      <c r="D3950" s="3">
        <v>3</v>
      </c>
    </row>
    <row r="3951" spans="1:6" x14ac:dyDescent="0.25">
      <c r="A3951">
        <v>3950</v>
      </c>
      <c r="D3951" s="3">
        <v>3</v>
      </c>
    </row>
    <row r="3952" spans="1:6" x14ac:dyDescent="0.25">
      <c r="A3952">
        <v>3951</v>
      </c>
      <c r="D3952" s="3">
        <v>3</v>
      </c>
      <c r="E3952" s="4">
        <v>4</v>
      </c>
    </row>
    <row r="3953" spans="1:5" x14ac:dyDescent="0.25">
      <c r="A3953">
        <v>3952</v>
      </c>
      <c r="D3953" s="3">
        <v>3</v>
      </c>
      <c r="E3953" s="4">
        <v>4</v>
      </c>
    </row>
    <row r="3954" spans="1:5" x14ac:dyDescent="0.25">
      <c r="A3954">
        <v>3953</v>
      </c>
      <c r="E3954" s="4">
        <v>4</v>
      </c>
    </row>
    <row r="3955" spans="1:5" x14ac:dyDescent="0.25">
      <c r="A3955">
        <v>3954</v>
      </c>
      <c r="E3955" s="4">
        <v>4</v>
      </c>
    </row>
    <row r="3956" spans="1:5" x14ac:dyDescent="0.25">
      <c r="A3956">
        <v>3955</v>
      </c>
      <c r="E3956" s="4">
        <v>4</v>
      </c>
    </row>
    <row r="3957" spans="1:5" x14ac:dyDescent="0.25">
      <c r="A3957">
        <v>3956</v>
      </c>
      <c r="E3957" s="4">
        <v>4</v>
      </c>
    </row>
    <row r="3958" spans="1:5" x14ac:dyDescent="0.25">
      <c r="A3958">
        <v>3957</v>
      </c>
      <c r="E3958" s="4">
        <v>4</v>
      </c>
    </row>
    <row r="3959" spans="1:5" x14ac:dyDescent="0.25">
      <c r="A3959">
        <v>3958</v>
      </c>
      <c r="E3959" s="4">
        <v>4</v>
      </c>
    </row>
    <row r="3960" spans="1:5" x14ac:dyDescent="0.25">
      <c r="A3960">
        <v>3959</v>
      </c>
      <c r="B3960" s="5">
        <v>1</v>
      </c>
      <c r="E3960" s="4">
        <v>4</v>
      </c>
    </row>
    <row r="3961" spans="1:5" x14ac:dyDescent="0.25">
      <c r="A3961">
        <v>3960</v>
      </c>
      <c r="B3961" s="5">
        <v>1</v>
      </c>
    </row>
    <row r="3962" spans="1:5" x14ac:dyDescent="0.25">
      <c r="A3962">
        <v>3961</v>
      </c>
      <c r="B3962" s="5">
        <v>1</v>
      </c>
    </row>
    <row r="3963" spans="1:5" x14ac:dyDescent="0.25">
      <c r="A3963">
        <v>3962</v>
      </c>
      <c r="B3963" s="5">
        <v>1</v>
      </c>
    </row>
    <row r="3964" spans="1:5" x14ac:dyDescent="0.25">
      <c r="A3964">
        <v>3963</v>
      </c>
      <c r="B3964" s="5">
        <v>1</v>
      </c>
    </row>
    <row r="3965" spans="1:5" x14ac:dyDescent="0.25">
      <c r="A3965">
        <v>3964</v>
      </c>
      <c r="B3965" s="5">
        <v>1</v>
      </c>
    </row>
    <row r="3966" spans="1:5" x14ac:dyDescent="0.25">
      <c r="A3966">
        <v>3965</v>
      </c>
      <c r="B3966" s="5">
        <v>1</v>
      </c>
    </row>
    <row r="3967" spans="1:5" x14ac:dyDescent="0.25">
      <c r="A3967">
        <v>3966</v>
      </c>
      <c r="B3967" s="5">
        <v>1</v>
      </c>
      <c r="C3967" s="2">
        <v>2</v>
      </c>
    </row>
    <row r="3968" spans="1:5" x14ac:dyDescent="0.25">
      <c r="A3968">
        <v>3967</v>
      </c>
      <c r="B3968" s="5">
        <v>1</v>
      </c>
      <c r="C3968" s="2">
        <v>2</v>
      </c>
    </row>
    <row r="3969" spans="1:5" x14ac:dyDescent="0.25">
      <c r="A3969">
        <v>3968</v>
      </c>
      <c r="C3969" s="2">
        <v>2</v>
      </c>
    </row>
    <row r="3970" spans="1:5" x14ac:dyDescent="0.25">
      <c r="A3970">
        <v>3969</v>
      </c>
      <c r="C3970" s="2">
        <v>2</v>
      </c>
    </row>
    <row r="3971" spans="1:5" x14ac:dyDescent="0.25">
      <c r="A3971">
        <v>3970</v>
      </c>
      <c r="C3971" s="2">
        <v>2</v>
      </c>
    </row>
    <row r="3972" spans="1:5" x14ac:dyDescent="0.25">
      <c r="A3972">
        <v>3971</v>
      </c>
      <c r="C3972" s="2">
        <v>2</v>
      </c>
      <c r="D3972" s="3">
        <v>3</v>
      </c>
    </row>
    <row r="3973" spans="1:5" x14ac:dyDescent="0.25">
      <c r="A3973">
        <v>3972</v>
      </c>
      <c r="C3973" s="2">
        <v>2</v>
      </c>
      <c r="D3973" s="3">
        <v>3</v>
      </c>
    </row>
    <row r="3974" spans="1:5" x14ac:dyDescent="0.25">
      <c r="A3974">
        <v>3973</v>
      </c>
      <c r="D3974" s="3">
        <v>3</v>
      </c>
      <c r="E3974" s="4">
        <v>4</v>
      </c>
    </row>
    <row r="3975" spans="1:5" x14ac:dyDescent="0.25">
      <c r="A3975">
        <v>3974</v>
      </c>
      <c r="D3975" s="3">
        <v>3</v>
      </c>
      <c r="E3975" s="4">
        <v>4</v>
      </c>
    </row>
    <row r="3976" spans="1:5" x14ac:dyDescent="0.25">
      <c r="A3976">
        <v>3975</v>
      </c>
      <c r="D3976" s="3">
        <v>3</v>
      </c>
      <c r="E3976" s="4">
        <v>4</v>
      </c>
    </row>
    <row r="3977" spans="1:5" x14ac:dyDescent="0.25">
      <c r="A3977">
        <v>3976</v>
      </c>
      <c r="D3977" s="3">
        <v>3</v>
      </c>
      <c r="E3977" s="4">
        <v>4</v>
      </c>
    </row>
    <row r="3978" spans="1:5" x14ac:dyDescent="0.25">
      <c r="A3978">
        <v>3977</v>
      </c>
      <c r="D3978" s="3">
        <v>3</v>
      </c>
      <c r="E3978" s="4">
        <v>4</v>
      </c>
    </row>
    <row r="3979" spans="1:5" x14ac:dyDescent="0.25">
      <c r="A3979">
        <v>3978</v>
      </c>
      <c r="D3979" s="3">
        <v>3</v>
      </c>
      <c r="E3979" s="4">
        <v>4</v>
      </c>
    </row>
    <row r="3980" spans="1:5" x14ac:dyDescent="0.25">
      <c r="A3980">
        <v>3979</v>
      </c>
      <c r="E3980" s="4">
        <v>4</v>
      </c>
    </row>
    <row r="3981" spans="1:5" x14ac:dyDescent="0.25">
      <c r="A3981">
        <v>3980</v>
      </c>
      <c r="E3981" s="4">
        <v>4</v>
      </c>
    </row>
    <row r="3982" spans="1:5" x14ac:dyDescent="0.25">
      <c r="A3982">
        <v>3981</v>
      </c>
    </row>
    <row r="3983" spans="1:5" x14ac:dyDescent="0.25">
      <c r="A3983">
        <v>3982</v>
      </c>
      <c r="B3983" s="5">
        <v>1</v>
      </c>
    </row>
    <row r="3984" spans="1:5" x14ac:dyDescent="0.25">
      <c r="A3984">
        <v>3983</v>
      </c>
      <c r="B3984" s="5">
        <v>1</v>
      </c>
    </row>
    <row r="3985" spans="1:5" x14ac:dyDescent="0.25">
      <c r="A3985">
        <v>3984</v>
      </c>
      <c r="B3985" s="5">
        <v>1</v>
      </c>
    </row>
    <row r="3986" spans="1:5" x14ac:dyDescent="0.25">
      <c r="A3986">
        <v>3985</v>
      </c>
      <c r="B3986" s="5">
        <v>1</v>
      </c>
    </row>
    <row r="3987" spans="1:5" x14ac:dyDescent="0.25">
      <c r="A3987">
        <v>3986</v>
      </c>
      <c r="B3987" s="5">
        <v>1</v>
      </c>
    </row>
    <row r="3988" spans="1:5" x14ac:dyDescent="0.25">
      <c r="A3988">
        <v>3987</v>
      </c>
      <c r="B3988" s="5">
        <v>1</v>
      </c>
    </row>
    <row r="3989" spans="1:5" x14ac:dyDescent="0.25">
      <c r="A3989">
        <v>3988</v>
      </c>
      <c r="B3989" s="5">
        <v>1</v>
      </c>
      <c r="C3989" s="2">
        <v>2</v>
      </c>
    </row>
    <row r="3990" spans="1:5" x14ac:dyDescent="0.25">
      <c r="A3990">
        <v>3989</v>
      </c>
      <c r="B3990" s="5">
        <v>1</v>
      </c>
      <c r="C3990" s="2">
        <v>2</v>
      </c>
    </row>
    <row r="3991" spans="1:5" x14ac:dyDescent="0.25">
      <c r="A3991">
        <v>3990</v>
      </c>
      <c r="B3991" s="5">
        <v>1</v>
      </c>
      <c r="C3991" s="2">
        <v>2</v>
      </c>
    </row>
    <row r="3992" spans="1:5" x14ac:dyDescent="0.25">
      <c r="A3992">
        <v>3991</v>
      </c>
      <c r="C3992" s="2">
        <v>2</v>
      </c>
    </row>
    <row r="3993" spans="1:5" x14ac:dyDescent="0.25">
      <c r="A3993">
        <v>3992</v>
      </c>
      <c r="C3993" s="2">
        <v>2</v>
      </c>
    </row>
    <row r="3994" spans="1:5" x14ac:dyDescent="0.25">
      <c r="A3994">
        <v>3993</v>
      </c>
      <c r="C3994" s="2">
        <v>2</v>
      </c>
      <c r="D3994" s="3">
        <v>3</v>
      </c>
    </row>
    <row r="3995" spans="1:5" x14ac:dyDescent="0.25">
      <c r="A3995">
        <v>3994</v>
      </c>
      <c r="C3995" s="2">
        <v>2</v>
      </c>
      <c r="D3995" s="3">
        <v>3</v>
      </c>
      <c r="E3995" s="4">
        <v>4</v>
      </c>
    </row>
    <row r="3996" spans="1:5" x14ac:dyDescent="0.25">
      <c r="A3996">
        <v>3995</v>
      </c>
      <c r="D3996" s="3">
        <v>3</v>
      </c>
      <c r="E3996" s="4">
        <v>4</v>
      </c>
    </row>
    <row r="3997" spans="1:5" x14ac:dyDescent="0.25">
      <c r="A3997">
        <v>3996</v>
      </c>
      <c r="D3997" s="3">
        <v>3</v>
      </c>
      <c r="E3997" s="4">
        <v>4</v>
      </c>
    </row>
    <row r="3998" spans="1:5" x14ac:dyDescent="0.25">
      <c r="A3998">
        <v>3997</v>
      </c>
      <c r="D3998" s="3">
        <v>3</v>
      </c>
      <c r="E3998" s="4">
        <v>4</v>
      </c>
    </row>
    <row r="3999" spans="1:5" x14ac:dyDescent="0.25">
      <c r="A3999">
        <v>3998</v>
      </c>
      <c r="D3999" s="3">
        <v>3</v>
      </c>
      <c r="E3999" s="4">
        <v>4</v>
      </c>
    </row>
    <row r="4000" spans="1:5" x14ac:dyDescent="0.25">
      <c r="A4000">
        <v>3999</v>
      </c>
      <c r="D4000" s="3">
        <v>3</v>
      </c>
      <c r="E4000" s="4">
        <v>4</v>
      </c>
    </row>
    <row r="4001" spans="1:5" x14ac:dyDescent="0.25">
      <c r="A4001">
        <v>4000</v>
      </c>
      <c r="D4001" s="3">
        <v>3</v>
      </c>
      <c r="E4001" s="4">
        <v>4</v>
      </c>
    </row>
    <row r="4002" spans="1:5" x14ac:dyDescent="0.25">
      <c r="A4002">
        <v>4001</v>
      </c>
      <c r="D4002" s="3">
        <v>3</v>
      </c>
      <c r="E4002" s="4">
        <v>4</v>
      </c>
    </row>
    <row r="4003" spans="1:5" x14ac:dyDescent="0.25">
      <c r="A4003">
        <v>4002</v>
      </c>
      <c r="E4003" s="4">
        <v>4</v>
      </c>
    </row>
    <row r="4004" spans="1:5" x14ac:dyDescent="0.25">
      <c r="A4004">
        <v>4003</v>
      </c>
    </row>
    <row r="4005" spans="1:5" x14ac:dyDescent="0.25">
      <c r="A4005">
        <v>4004</v>
      </c>
    </row>
    <row r="4006" spans="1:5" x14ac:dyDescent="0.25">
      <c r="A4006">
        <v>4005</v>
      </c>
      <c r="B4006" s="5">
        <v>1</v>
      </c>
    </row>
    <row r="4007" spans="1:5" x14ac:dyDescent="0.25">
      <c r="A4007">
        <v>4006</v>
      </c>
      <c r="B4007" s="5">
        <v>1</v>
      </c>
    </row>
    <row r="4008" spans="1:5" x14ac:dyDescent="0.25">
      <c r="A4008">
        <v>4007</v>
      </c>
      <c r="B4008" s="5">
        <v>1</v>
      </c>
    </row>
    <row r="4009" spans="1:5" x14ac:dyDescent="0.25">
      <c r="A4009">
        <v>4008</v>
      </c>
      <c r="B4009" s="5">
        <v>1</v>
      </c>
    </row>
    <row r="4010" spans="1:5" x14ac:dyDescent="0.25">
      <c r="A4010">
        <v>4009</v>
      </c>
      <c r="B4010" s="5">
        <v>1</v>
      </c>
      <c r="C4010" s="2">
        <v>2</v>
      </c>
    </row>
    <row r="4011" spans="1:5" x14ac:dyDescent="0.25">
      <c r="A4011">
        <v>4010</v>
      </c>
      <c r="B4011" s="5">
        <v>1</v>
      </c>
      <c r="C4011" s="2">
        <v>2</v>
      </c>
    </row>
    <row r="4012" spans="1:5" x14ac:dyDescent="0.25">
      <c r="A4012">
        <v>4011</v>
      </c>
      <c r="B4012" s="5">
        <v>1</v>
      </c>
      <c r="C4012" s="2">
        <v>2</v>
      </c>
    </row>
    <row r="4013" spans="1:5" x14ac:dyDescent="0.25">
      <c r="A4013">
        <v>4012</v>
      </c>
      <c r="B4013" s="5">
        <v>1</v>
      </c>
      <c r="C4013" s="2">
        <v>2</v>
      </c>
    </row>
    <row r="4014" spans="1:5" x14ac:dyDescent="0.25">
      <c r="A4014">
        <v>4013</v>
      </c>
      <c r="C4014" s="2">
        <v>2</v>
      </c>
    </row>
    <row r="4015" spans="1:5" x14ac:dyDescent="0.25">
      <c r="A4015">
        <v>4014</v>
      </c>
      <c r="C4015" s="2">
        <v>2</v>
      </c>
    </row>
    <row r="4016" spans="1:5" x14ac:dyDescent="0.25">
      <c r="A4016">
        <v>4015</v>
      </c>
      <c r="C4016" s="2">
        <v>2</v>
      </c>
    </row>
    <row r="4017" spans="1:5" x14ac:dyDescent="0.25">
      <c r="A4017">
        <v>4016</v>
      </c>
      <c r="C4017" s="2">
        <v>2</v>
      </c>
    </row>
    <row r="4018" spans="1:5" x14ac:dyDescent="0.25">
      <c r="A4018">
        <v>4017</v>
      </c>
      <c r="D4018" s="3">
        <v>3</v>
      </c>
      <c r="E4018" s="4">
        <v>4</v>
      </c>
    </row>
    <row r="4019" spans="1:5" x14ac:dyDescent="0.25">
      <c r="A4019">
        <v>4018</v>
      </c>
      <c r="D4019" s="3">
        <v>3</v>
      </c>
      <c r="E4019" s="4">
        <v>4</v>
      </c>
    </row>
    <row r="4020" spans="1:5" x14ac:dyDescent="0.25">
      <c r="A4020">
        <v>4019</v>
      </c>
      <c r="D4020" s="3">
        <v>3</v>
      </c>
      <c r="E4020" s="4">
        <v>4</v>
      </c>
    </row>
    <row r="4021" spans="1:5" x14ac:dyDescent="0.25">
      <c r="A4021">
        <v>4020</v>
      </c>
      <c r="D4021" s="3">
        <v>3</v>
      </c>
      <c r="E4021" s="4">
        <v>4</v>
      </c>
    </row>
    <row r="4022" spans="1:5" x14ac:dyDescent="0.25">
      <c r="A4022">
        <v>4021</v>
      </c>
      <c r="D4022" s="3">
        <v>3</v>
      </c>
      <c r="E4022" s="4">
        <v>4</v>
      </c>
    </row>
    <row r="4023" spans="1:5" x14ac:dyDescent="0.25">
      <c r="A4023">
        <v>4022</v>
      </c>
      <c r="D4023" s="3">
        <v>3</v>
      </c>
      <c r="E4023" s="4">
        <v>4</v>
      </c>
    </row>
    <row r="4024" spans="1:5" x14ac:dyDescent="0.25">
      <c r="A4024">
        <v>4023</v>
      </c>
      <c r="D4024" s="3">
        <v>3</v>
      </c>
      <c r="E4024" s="4">
        <v>4</v>
      </c>
    </row>
    <row r="4025" spans="1:5" x14ac:dyDescent="0.25">
      <c r="A4025">
        <v>4024</v>
      </c>
      <c r="D4025" s="3">
        <v>3</v>
      </c>
      <c r="E4025" s="4">
        <v>4</v>
      </c>
    </row>
    <row r="4026" spans="1:5" x14ac:dyDescent="0.25">
      <c r="A4026">
        <v>4025</v>
      </c>
      <c r="B4026" s="5">
        <v>1</v>
      </c>
      <c r="E4026" s="4">
        <v>4</v>
      </c>
    </row>
    <row r="4027" spans="1:5" x14ac:dyDescent="0.25">
      <c r="A4027">
        <v>4026</v>
      </c>
      <c r="B4027" s="5">
        <v>1</v>
      </c>
    </row>
    <row r="4028" spans="1:5" x14ac:dyDescent="0.25">
      <c r="A4028">
        <v>4027</v>
      </c>
      <c r="B4028" s="5">
        <v>1</v>
      </c>
    </row>
    <row r="4029" spans="1:5" x14ac:dyDescent="0.25">
      <c r="A4029">
        <v>4028</v>
      </c>
      <c r="B4029" s="5">
        <v>1</v>
      </c>
    </row>
    <row r="4030" spans="1:5" x14ac:dyDescent="0.25">
      <c r="A4030">
        <v>4029</v>
      </c>
      <c r="B4030" s="5">
        <v>1</v>
      </c>
      <c r="C4030" s="2">
        <v>2</v>
      </c>
    </row>
    <row r="4031" spans="1:5" x14ac:dyDescent="0.25">
      <c r="A4031">
        <v>4030</v>
      </c>
      <c r="B4031" s="5">
        <v>1</v>
      </c>
      <c r="C4031" s="2">
        <v>2</v>
      </c>
    </row>
    <row r="4032" spans="1:5" x14ac:dyDescent="0.25">
      <c r="A4032">
        <v>4031</v>
      </c>
      <c r="B4032" s="5">
        <v>1</v>
      </c>
      <c r="C4032" s="2">
        <v>2</v>
      </c>
    </row>
    <row r="4033" spans="1:5" x14ac:dyDescent="0.25">
      <c r="A4033">
        <v>4032</v>
      </c>
      <c r="B4033" s="5">
        <v>1</v>
      </c>
      <c r="C4033" s="2">
        <v>2</v>
      </c>
    </row>
    <row r="4034" spans="1:5" x14ac:dyDescent="0.25">
      <c r="A4034">
        <v>4033</v>
      </c>
      <c r="B4034" s="5">
        <v>1</v>
      </c>
      <c r="C4034" s="2">
        <v>2</v>
      </c>
    </row>
    <row r="4035" spans="1:5" x14ac:dyDescent="0.25">
      <c r="A4035">
        <v>4034</v>
      </c>
      <c r="C4035" s="2">
        <v>2</v>
      </c>
    </row>
    <row r="4036" spans="1:5" x14ac:dyDescent="0.25">
      <c r="A4036">
        <v>4035</v>
      </c>
      <c r="C4036" s="2">
        <v>2</v>
      </c>
    </row>
    <row r="4037" spans="1:5" x14ac:dyDescent="0.25">
      <c r="A4037">
        <v>4036</v>
      </c>
      <c r="C4037" s="2">
        <v>2</v>
      </c>
    </row>
    <row r="4038" spans="1:5" x14ac:dyDescent="0.25">
      <c r="A4038">
        <v>4037</v>
      </c>
    </row>
    <row r="4039" spans="1:5" x14ac:dyDescent="0.25">
      <c r="A4039">
        <v>4038</v>
      </c>
      <c r="D4039" s="3">
        <v>3</v>
      </c>
      <c r="E4039" s="4">
        <v>4</v>
      </c>
    </row>
    <row r="4040" spans="1:5" x14ac:dyDescent="0.25">
      <c r="A4040">
        <v>4039</v>
      </c>
      <c r="D4040" s="3">
        <v>3</v>
      </c>
      <c r="E4040" s="4">
        <v>4</v>
      </c>
    </row>
    <row r="4041" spans="1:5" x14ac:dyDescent="0.25">
      <c r="A4041">
        <v>4040</v>
      </c>
      <c r="D4041" s="3">
        <v>3</v>
      </c>
      <c r="E4041" s="4">
        <v>4</v>
      </c>
    </row>
    <row r="4042" spans="1:5" x14ac:dyDescent="0.25">
      <c r="A4042">
        <v>4041</v>
      </c>
      <c r="D4042" s="3">
        <v>3</v>
      </c>
      <c r="E4042" s="4">
        <v>4</v>
      </c>
    </row>
    <row r="4043" spans="1:5" x14ac:dyDescent="0.25">
      <c r="A4043">
        <v>4042</v>
      </c>
      <c r="D4043" s="3">
        <v>3</v>
      </c>
      <c r="E4043" s="4">
        <v>4</v>
      </c>
    </row>
    <row r="4044" spans="1:5" x14ac:dyDescent="0.25">
      <c r="A4044">
        <v>4043</v>
      </c>
      <c r="D4044" s="3">
        <v>3</v>
      </c>
      <c r="E4044" s="4">
        <v>4</v>
      </c>
    </row>
    <row r="4045" spans="1:5" x14ac:dyDescent="0.25">
      <c r="A4045">
        <v>4044</v>
      </c>
      <c r="D4045" s="3">
        <v>3</v>
      </c>
      <c r="E4045" s="4">
        <v>4</v>
      </c>
    </row>
    <row r="4046" spans="1:5" x14ac:dyDescent="0.25">
      <c r="A4046">
        <v>4045</v>
      </c>
      <c r="D4046" s="3">
        <v>3</v>
      </c>
      <c r="E4046" s="4">
        <v>4</v>
      </c>
    </row>
    <row r="4047" spans="1:5" x14ac:dyDescent="0.25">
      <c r="A4047">
        <v>4046</v>
      </c>
      <c r="D4047" s="3">
        <v>3</v>
      </c>
      <c r="E4047" s="4">
        <v>4</v>
      </c>
    </row>
    <row r="4048" spans="1:5" x14ac:dyDescent="0.25">
      <c r="A4048">
        <v>4047</v>
      </c>
    </row>
    <row r="4049" spans="1:5" x14ac:dyDescent="0.25">
      <c r="A4049">
        <v>4048</v>
      </c>
    </row>
    <row r="4050" spans="1:5" x14ac:dyDescent="0.25">
      <c r="A4050">
        <v>4049</v>
      </c>
    </row>
    <row r="4051" spans="1:5" x14ac:dyDescent="0.25">
      <c r="A4051">
        <v>4050</v>
      </c>
      <c r="C4051" s="2">
        <v>2</v>
      </c>
    </row>
    <row r="4052" spans="1:5" x14ac:dyDescent="0.25">
      <c r="A4052">
        <v>4051</v>
      </c>
      <c r="C4052" s="2">
        <v>2</v>
      </c>
    </row>
    <row r="4053" spans="1:5" x14ac:dyDescent="0.25">
      <c r="A4053">
        <v>4052</v>
      </c>
      <c r="C4053" s="2">
        <v>2</v>
      </c>
    </row>
    <row r="4054" spans="1:5" x14ac:dyDescent="0.25">
      <c r="A4054">
        <v>4053</v>
      </c>
      <c r="C4054" s="2">
        <v>2</v>
      </c>
    </row>
    <row r="4055" spans="1:5" x14ac:dyDescent="0.25">
      <c r="A4055">
        <v>4054</v>
      </c>
      <c r="B4055" s="5">
        <v>1</v>
      </c>
      <c r="C4055" s="2">
        <v>2</v>
      </c>
    </row>
    <row r="4056" spans="1:5" x14ac:dyDescent="0.25">
      <c r="A4056">
        <v>4055</v>
      </c>
      <c r="B4056" s="5">
        <v>1</v>
      </c>
      <c r="C4056" s="2">
        <v>2</v>
      </c>
    </row>
    <row r="4057" spans="1:5" x14ac:dyDescent="0.25">
      <c r="A4057">
        <v>4056</v>
      </c>
      <c r="B4057" s="5">
        <v>1</v>
      </c>
      <c r="C4057" s="2">
        <v>2</v>
      </c>
    </row>
    <row r="4058" spans="1:5" x14ac:dyDescent="0.25">
      <c r="A4058">
        <v>4057</v>
      </c>
      <c r="B4058" s="5">
        <v>1</v>
      </c>
      <c r="C4058" s="2">
        <v>2</v>
      </c>
    </row>
    <row r="4059" spans="1:5" x14ac:dyDescent="0.25">
      <c r="A4059">
        <v>4058</v>
      </c>
      <c r="B4059" s="5">
        <v>1</v>
      </c>
    </row>
    <row r="4060" spans="1:5" x14ac:dyDescent="0.25">
      <c r="A4060">
        <v>4059</v>
      </c>
      <c r="B4060" s="5">
        <v>1</v>
      </c>
    </row>
    <row r="4061" spans="1:5" x14ac:dyDescent="0.25">
      <c r="A4061">
        <v>4060</v>
      </c>
      <c r="B4061" s="5">
        <v>1</v>
      </c>
    </row>
    <row r="4062" spans="1:5" x14ac:dyDescent="0.25">
      <c r="A4062">
        <v>4061</v>
      </c>
    </row>
    <row r="4063" spans="1:5" x14ac:dyDescent="0.25">
      <c r="A4063">
        <v>4062</v>
      </c>
      <c r="D4063" s="3">
        <v>3</v>
      </c>
      <c r="E4063" s="4">
        <v>4</v>
      </c>
    </row>
    <row r="4064" spans="1:5" x14ac:dyDescent="0.25">
      <c r="A4064">
        <v>4063</v>
      </c>
      <c r="D4064" s="3">
        <v>3</v>
      </c>
      <c r="E4064" s="4">
        <v>4</v>
      </c>
    </row>
    <row r="4065" spans="1:5" x14ac:dyDescent="0.25">
      <c r="A4065">
        <v>4064</v>
      </c>
      <c r="D4065" s="3">
        <v>3</v>
      </c>
      <c r="E4065" s="4">
        <v>4</v>
      </c>
    </row>
    <row r="4066" spans="1:5" x14ac:dyDescent="0.25">
      <c r="A4066">
        <v>4065</v>
      </c>
      <c r="D4066" s="3">
        <v>3</v>
      </c>
      <c r="E4066" s="4">
        <v>4</v>
      </c>
    </row>
    <row r="4067" spans="1:5" x14ac:dyDescent="0.25">
      <c r="A4067">
        <v>4066</v>
      </c>
      <c r="D4067" s="3">
        <v>3</v>
      </c>
      <c r="E4067" s="4">
        <v>4</v>
      </c>
    </row>
    <row r="4068" spans="1:5" x14ac:dyDescent="0.25">
      <c r="A4068">
        <v>4067</v>
      </c>
      <c r="D4068" s="3">
        <v>3</v>
      </c>
      <c r="E4068" s="4">
        <v>4</v>
      </c>
    </row>
    <row r="4069" spans="1:5" x14ac:dyDescent="0.25">
      <c r="A4069">
        <v>4068</v>
      </c>
      <c r="D4069" s="3">
        <v>3</v>
      </c>
      <c r="E4069" s="4">
        <v>4</v>
      </c>
    </row>
    <row r="4070" spans="1:5" x14ac:dyDescent="0.25">
      <c r="A4070">
        <v>4069</v>
      </c>
      <c r="D4070" s="3">
        <v>3</v>
      </c>
      <c r="E4070" s="4">
        <v>4</v>
      </c>
    </row>
    <row r="4071" spans="1:5" x14ac:dyDescent="0.25">
      <c r="A4071">
        <v>4070</v>
      </c>
      <c r="D4071" s="3">
        <v>3</v>
      </c>
    </row>
    <row r="4072" spans="1:5" x14ac:dyDescent="0.25">
      <c r="A4072">
        <v>4071</v>
      </c>
    </row>
    <row r="4073" spans="1:5" x14ac:dyDescent="0.25">
      <c r="A4073">
        <v>4072</v>
      </c>
      <c r="C4073" s="2">
        <v>2</v>
      </c>
    </row>
    <row r="4074" spans="1:5" x14ac:dyDescent="0.25">
      <c r="A4074">
        <v>4073</v>
      </c>
      <c r="C4074" s="2">
        <v>2</v>
      </c>
    </row>
    <row r="4075" spans="1:5" x14ac:dyDescent="0.25">
      <c r="A4075">
        <v>4074</v>
      </c>
      <c r="C4075" s="2">
        <v>2</v>
      </c>
    </row>
    <row r="4076" spans="1:5" x14ac:dyDescent="0.25">
      <c r="A4076">
        <v>4075</v>
      </c>
      <c r="C4076" s="2">
        <v>2</v>
      </c>
    </row>
    <row r="4077" spans="1:5" x14ac:dyDescent="0.25">
      <c r="A4077">
        <v>4076</v>
      </c>
      <c r="C4077" s="2">
        <v>2</v>
      </c>
    </row>
    <row r="4078" spans="1:5" x14ac:dyDescent="0.25">
      <c r="A4078">
        <v>4077</v>
      </c>
      <c r="C4078" s="2">
        <v>2</v>
      </c>
    </row>
    <row r="4079" spans="1:5" x14ac:dyDescent="0.25">
      <c r="A4079">
        <v>4078</v>
      </c>
      <c r="B4079" s="5">
        <v>1</v>
      </c>
      <c r="C4079" s="2">
        <v>2</v>
      </c>
    </row>
    <row r="4080" spans="1:5" x14ac:dyDescent="0.25">
      <c r="A4080">
        <v>4079</v>
      </c>
      <c r="B4080" s="5">
        <v>1</v>
      </c>
      <c r="C4080" s="2">
        <v>2</v>
      </c>
    </row>
    <row r="4081" spans="1:5" x14ac:dyDescent="0.25">
      <c r="A4081">
        <v>4080</v>
      </c>
      <c r="B4081" s="5">
        <v>1</v>
      </c>
      <c r="C4081" s="2">
        <v>2</v>
      </c>
    </row>
    <row r="4082" spans="1:5" x14ac:dyDescent="0.25">
      <c r="A4082">
        <v>4081</v>
      </c>
      <c r="B4082" s="5">
        <v>1</v>
      </c>
    </row>
    <row r="4083" spans="1:5" x14ac:dyDescent="0.25">
      <c r="A4083">
        <v>4082</v>
      </c>
      <c r="B4083" s="5">
        <v>1</v>
      </c>
    </row>
    <row r="4084" spans="1:5" x14ac:dyDescent="0.25">
      <c r="A4084">
        <v>4083</v>
      </c>
      <c r="B4084" s="5">
        <v>1</v>
      </c>
    </row>
    <row r="4085" spans="1:5" x14ac:dyDescent="0.25">
      <c r="A4085">
        <v>4084</v>
      </c>
      <c r="B4085" s="5">
        <v>1</v>
      </c>
    </row>
    <row r="4086" spans="1:5" x14ac:dyDescent="0.25">
      <c r="A4086">
        <v>4085</v>
      </c>
      <c r="D4086" s="3">
        <v>3</v>
      </c>
    </row>
    <row r="4087" spans="1:5" x14ac:dyDescent="0.25">
      <c r="A4087">
        <v>4086</v>
      </c>
      <c r="D4087" s="3">
        <v>3</v>
      </c>
      <c r="E4087" s="4">
        <v>4</v>
      </c>
    </row>
    <row r="4088" spans="1:5" x14ac:dyDescent="0.25">
      <c r="A4088">
        <v>4087</v>
      </c>
      <c r="D4088" s="3">
        <v>3</v>
      </c>
      <c r="E4088" s="4">
        <v>4</v>
      </c>
    </row>
    <row r="4089" spans="1:5" x14ac:dyDescent="0.25">
      <c r="A4089">
        <v>4088</v>
      </c>
      <c r="D4089" s="3">
        <v>3</v>
      </c>
      <c r="E4089" s="4">
        <v>4</v>
      </c>
    </row>
    <row r="4090" spans="1:5" x14ac:dyDescent="0.25">
      <c r="A4090">
        <v>4089</v>
      </c>
      <c r="D4090" s="3">
        <v>3</v>
      </c>
      <c r="E4090" s="4">
        <v>4</v>
      </c>
    </row>
    <row r="4091" spans="1:5" x14ac:dyDescent="0.25">
      <c r="A4091">
        <v>4090</v>
      </c>
      <c r="D4091" s="3">
        <v>3</v>
      </c>
      <c r="E4091" s="4">
        <v>4</v>
      </c>
    </row>
    <row r="4092" spans="1:5" x14ac:dyDescent="0.25">
      <c r="A4092">
        <v>4091</v>
      </c>
      <c r="D4092" s="3">
        <v>3</v>
      </c>
      <c r="E4092" s="4">
        <v>4</v>
      </c>
    </row>
    <row r="4093" spans="1:5" x14ac:dyDescent="0.25">
      <c r="A4093">
        <v>4092</v>
      </c>
      <c r="D4093" s="3">
        <v>3</v>
      </c>
      <c r="E4093" s="4">
        <v>4</v>
      </c>
    </row>
    <row r="4094" spans="1:5" x14ac:dyDescent="0.25">
      <c r="A4094">
        <v>4093</v>
      </c>
    </row>
    <row r="4095" spans="1:5" x14ac:dyDescent="0.25">
      <c r="A4095">
        <v>4094</v>
      </c>
    </row>
    <row r="4096" spans="1:5" x14ac:dyDescent="0.25">
      <c r="A4096">
        <v>4095</v>
      </c>
      <c r="C4096" s="2">
        <v>2</v>
      </c>
    </row>
    <row r="4097" spans="1:5" x14ac:dyDescent="0.25">
      <c r="A4097">
        <v>4096</v>
      </c>
      <c r="C4097" s="2">
        <v>2</v>
      </c>
    </row>
    <row r="4098" spans="1:5" x14ac:dyDescent="0.25">
      <c r="A4098">
        <v>4097</v>
      </c>
      <c r="C4098" s="2">
        <v>2</v>
      </c>
    </row>
    <row r="4099" spans="1:5" x14ac:dyDescent="0.25">
      <c r="A4099">
        <v>4098</v>
      </c>
      <c r="C4099" s="2">
        <v>2</v>
      </c>
    </row>
    <row r="4100" spans="1:5" x14ac:dyDescent="0.25">
      <c r="A4100">
        <v>4099</v>
      </c>
      <c r="C4100" s="2">
        <v>2</v>
      </c>
    </row>
    <row r="4101" spans="1:5" x14ac:dyDescent="0.25">
      <c r="A4101">
        <v>4100</v>
      </c>
      <c r="B4101" s="5">
        <v>1</v>
      </c>
      <c r="C4101" s="2">
        <v>2</v>
      </c>
    </row>
    <row r="4102" spans="1:5" x14ac:dyDescent="0.25">
      <c r="A4102">
        <v>4101</v>
      </c>
      <c r="B4102" s="5">
        <v>1</v>
      </c>
      <c r="C4102" s="2">
        <v>2</v>
      </c>
    </row>
    <row r="4103" spans="1:5" x14ac:dyDescent="0.25">
      <c r="A4103">
        <v>4102</v>
      </c>
      <c r="B4103" s="5">
        <v>1</v>
      </c>
      <c r="C4103" s="2">
        <v>2</v>
      </c>
    </row>
    <row r="4104" spans="1:5" x14ac:dyDescent="0.25">
      <c r="A4104">
        <v>4103</v>
      </c>
      <c r="B4104" s="5">
        <v>1</v>
      </c>
      <c r="C4104" s="2">
        <v>2</v>
      </c>
    </row>
    <row r="4105" spans="1:5" x14ac:dyDescent="0.25">
      <c r="A4105">
        <v>4104</v>
      </c>
      <c r="B4105" s="5">
        <v>1</v>
      </c>
    </row>
    <row r="4106" spans="1:5" x14ac:dyDescent="0.25">
      <c r="A4106">
        <v>4105</v>
      </c>
      <c r="B4106" s="5">
        <v>1</v>
      </c>
    </row>
    <row r="4107" spans="1:5" x14ac:dyDescent="0.25">
      <c r="A4107">
        <v>4106</v>
      </c>
      <c r="B4107" s="5">
        <v>1</v>
      </c>
    </row>
    <row r="4108" spans="1:5" x14ac:dyDescent="0.25">
      <c r="A4108">
        <v>4107</v>
      </c>
      <c r="D4108" s="3">
        <v>3</v>
      </c>
      <c r="E4108" s="4">
        <v>4</v>
      </c>
    </row>
    <row r="4109" spans="1:5" x14ac:dyDescent="0.25">
      <c r="A4109">
        <v>4108</v>
      </c>
      <c r="D4109" s="3">
        <v>3</v>
      </c>
      <c r="E4109" s="4">
        <v>4</v>
      </c>
    </row>
    <row r="4110" spans="1:5" x14ac:dyDescent="0.25">
      <c r="A4110">
        <v>4109</v>
      </c>
      <c r="D4110" s="3">
        <v>3</v>
      </c>
      <c r="E4110" s="4">
        <v>4</v>
      </c>
    </row>
    <row r="4111" spans="1:5" x14ac:dyDescent="0.25">
      <c r="A4111">
        <v>4110</v>
      </c>
      <c r="D4111" s="3">
        <v>3</v>
      </c>
      <c r="E4111" s="4">
        <v>4</v>
      </c>
    </row>
    <row r="4112" spans="1:5" x14ac:dyDescent="0.25">
      <c r="A4112">
        <v>4111</v>
      </c>
      <c r="D4112" s="3">
        <v>3</v>
      </c>
      <c r="E4112" s="4">
        <v>4</v>
      </c>
    </row>
    <row r="4113" spans="1:5" x14ac:dyDescent="0.25">
      <c r="A4113">
        <v>4112</v>
      </c>
      <c r="D4113" s="3">
        <v>3</v>
      </c>
      <c r="E4113" s="4">
        <v>4</v>
      </c>
    </row>
    <row r="4114" spans="1:5" x14ac:dyDescent="0.25">
      <c r="A4114">
        <v>4113</v>
      </c>
      <c r="D4114" s="3">
        <v>3</v>
      </c>
      <c r="E4114" s="4">
        <v>4</v>
      </c>
    </row>
    <row r="4115" spans="1:5" x14ac:dyDescent="0.25">
      <c r="A4115">
        <v>4114</v>
      </c>
      <c r="D4115" s="3">
        <v>3</v>
      </c>
      <c r="E4115" s="4">
        <v>4</v>
      </c>
    </row>
    <row r="4116" spans="1:5" x14ac:dyDescent="0.25">
      <c r="A4116">
        <v>4115</v>
      </c>
      <c r="D4116" s="3">
        <v>3</v>
      </c>
    </row>
    <row r="4117" spans="1:5" x14ac:dyDescent="0.25">
      <c r="A4117">
        <v>4116</v>
      </c>
    </row>
    <row r="4118" spans="1:5" x14ac:dyDescent="0.25">
      <c r="A4118">
        <v>4117</v>
      </c>
      <c r="C4118" s="2">
        <v>2</v>
      </c>
    </row>
    <row r="4119" spans="1:5" x14ac:dyDescent="0.25">
      <c r="A4119">
        <v>4118</v>
      </c>
      <c r="C4119" s="2">
        <v>2</v>
      </c>
    </row>
    <row r="4120" spans="1:5" x14ac:dyDescent="0.25">
      <c r="A4120">
        <v>4119</v>
      </c>
      <c r="C4120" s="2">
        <v>2</v>
      </c>
    </row>
    <row r="4121" spans="1:5" x14ac:dyDescent="0.25">
      <c r="A4121">
        <v>4120</v>
      </c>
      <c r="B4121" s="5">
        <v>1</v>
      </c>
      <c r="C4121" s="2">
        <v>2</v>
      </c>
    </row>
    <row r="4122" spans="1:5" x14ac:dyDescent="0.25">
      <c r="A4122">
        <v>4121</v>
      </c>
      <c r="B4122" s="5">
        <v>1</v>
      </c>
      <c r="C4122" s="2">
        <v>2</v>
      </c>
    </row>
    <row r="4123" spans="1:5" x14ac:dyDescent="0.25">
      <c r="A4123">
        <v>4122</v>
      </c>
      <c r="B4123" s="5">
        <v>1</v>
      </c>
      <c r="C4123" s="2">
        <v>2</v>
      </c>
    </row>
    <row r="4124" spans="1:5" x14ac:dyDescent="0.25">
      <c r="A4124">
        <v>4123</v>
      </c>
      <c r="B4124" s="5">
        <v>1</v>
      </c>
      <c r="C4124" s="2">
        <v>2</v>
      </c>
    </row>
    <row r="4125" spans="1:5" x14ac:dyDescent="0.25">
      <c r="A4125">
        <v>4124</v>
      </c>
      <c r="B4125" s="5">
        <v>1</v>
      </c>
      <c r="C4125" s="2">
        <v>2</v>
      </c>
    </row>
    <row r="4126" spans="1:5" x14ac:dyDescent="0.25">
      <c r="A4126">
        <v>4125</v>
      </c>
      <c r="B4126" s="5">
        <v>1</v>
      </c>
    </row>
    <row r="4127" spans="1:5" x14ac:dyDescent="0.25">
      <c r="A4127">
        <v>4126</v>
      </c>
      <c r="B4127" s="5">
        <v>1</v>
      </c>
    </row>
    <row r="4128" spans="1:5" x14ac:dyDescent="0.25">
      <c r="A4128">
        <v>4127</v>
      </c>
      <c r="B4128" s="5">
        <v>1</v>
      </c>
    </row>
    <row r="4129" spans="1:5" x14ac:dyDescent="0.25">
      <c r="A4129">
        <v>4128</v>
      </c>
      <c r="B4129" s="5">
        <v>1</v>
      </c>
    </row>
    <row r="4130" spans="1:5" x14ac:dyDescent="0.25">
      <c r="A4130">
        <v>4129</v>
      </c>
      <c r="B4130" s="5">
        <v>1</v>
      </c>
      <c r="E4130" s="4">
        <v>4</v>
      </c>
    </row>
    <row r="4131" spans="1:5" x14ac:dyDescent="0.25">
      <c r="A4131">
        <v>4130</v>
      </c>
      <c r="D4131" s="3">
        <v>3</v>
      </c>
      <c r="E4131" s="4">
        <v>4</v>
      </c>
    </row>
    <row r="4132" spans="1:5" x14ac:dyDescent="0.25">
      <c r="A4132">
        <v>4131</v>
      </c>
      <c r="D4132" s="3">
        <v>3</v>
      </c>
      <c r="E4132" s="4">
        <v>4</v>
      </c>
    </row>
    <row r="4133" spans="1:5" x14ac:dyDescent="0.25">
      <c r="A4133">
        <v>4132</v>
      </c>
      <c r="D4133" s="3">
        <v>3</v>
      </c>
      <c r="E4133" s="4">
        <v>4</v>
      </c>
    </row>
    <row r="4134" spans="1:5" x14ac:dyDescent="0.25">
      <c r="A4134">
        <v>4133</v>
      </c>
      <c r="D4134" s="3">
        <v>3</v>
      </c>
      <c r="E4134" s="4">
        <v>4</v>
      </c>
    </row>
    <row r="4135" spans="1:5" x14ac:dyDescent="0.25">
      <c r="A4135">
        <v>4134</v>
      </c>
      <c r="D4135" s="3">
        <v>3</v>
      </c>
      <c r="E4135" s="4">
        <v>4</v>
      </c>
    </row>
    <row r="4136" spans="1:5" x14ac:dyDescent="0.25">
      <c r="A4136">
        <v>4135</v>
      </c>
      <c r="D4136" s="3">
        <v>3</v>
      </c>
      <c r="E4136" s="4">
        <v>4</v>
      </c>
    </row>
    <row r="4137" spans="1:5" x14ac:dyDescent="0.25">
      <c r="A4137">
        <v>4136</v>
      </c>
      <c r="D4137" s="3">
        <v>3</v>
      </c>
      <c r="E4137" s="4">
        <v>4</v>
      </c>
    </row>
    <row r="4138" spans="1:5" x14ac:dyDescent="0.25">
      <c r="A4138">
        <v>4137</v>
      </c>
      <c r="D4138" s="3">
        <v>3</v>
      </c>
      <c r="E4138" s="4">
        <v>4</v>
      </c>
    </row>
    <row r="4139" spans="1:5" x14ac:dyDescent="0.25">
      <c r="A4139">
        <v>4138</v>
      </c>
      <c r="C4139" s="2">
        <v>2</v>
      </c>
      <c r="D4139" s="3">
        <v>3</v>
      </c>
    </row>
    <row r="4140" spans="1:5" x14ac:dyDescent="0.25">
      <c r="A4140">
        <v>4139</v>
      </c>
      <c r="C4140" s="2">
        <v>2</v>
      </c>
    </row>
    <row r="4141" spans="1:5" x14ac:dyDescent="0.25">
      <c r="A4141">
        <v>4140</v>
      </c>
      <c r="C4141" s="2">
        <v>2</v>
      </c>
    </row>
    <row r="4142" spans="1:5" x14ac:dyDescent="0.25">
      <c r="A4142">
        <v>4141</v>
      </c>
      <c r="C4142" s="2">
        <v>2</v>
      </c>
    </row>
    <row r="4143" spans="1:5" x14ac:dyDescent="0.25">
      <c r="A4143">
        <v>4142</v>
      </c>
      <c r="C4143" s="2">
        <v>2</v>
      </c>
    </row>
    <row r="4144" spans="1:5" x14ac:dyDescent="0.25">
      <c r="A4144">
        <v>4143</v>
      </c>
      <c r="B4144" s="5">
        <v>1</v>
      </c>
      <c r="C4144" s="2">
        <v>2</v>
      </c>
    </row>
    <row r="4145" spans="1:5" x14ac:dyDescent="0.25">
      <c r="A4145">
        <v>4144</v>
      </c>
      <c r="B4145" s="5">
        <v>1</v>
      </c>
      <c r="C4145" s="2">
        <v>2</v>
      </c>
    </row>
    <row r="4146" spans="1:5" x14ac:dyDescent="0.25">
      <c r="A4146">
        <v>4145</v>
      </c>
      <c r="B4146" s="5">
        <v>1</v>
      </c>
      <c r="C4146" s="2">
        <v>2</v>
      </c>
    </row>
    <row r="4147" spans="1:5" x14ac:dyDescent="0.25">
      <c r="A4147">
        <v>4146</v>
      </c>
      <c r="B4147" s="5">
        <v>1</v>
      </c>
      <c r="C4147" s="2">
        <v>2</v>
      </c>
    </row>
    <row r="4148" spans="1:5" x14ac:dyDescent="0.25">
      <c r="A4148">
        <v>4147</v>
      </c>
      <c r="B4148" s="5">
        <v>1</v>
      </c>
    </row>
    <row r="4149" spans="1:5" x14ac:dyDescent="0.25">
      <c r="A4149">
        <v>4148</v>
      </c>
      <c r="B4149" s="5">
        <v>1</v>
      </c>
    </row>
    <row r="4150" spans="1:5" x14ac:dyDescent="0.25">
      <c r="A4150">
        <v>4149</v>
      </c>
      <c r="B4150" s="5">
        <v>1</v>
      </c>
    </row>
    <row r="4151" spans="1:5" x14ac:dyDescent="0.25">
      <c r="A4151">
        <v>4150</v>
      </c>
      <c r="B4151" s="5">
        <v>1</v>
      </c>
    </row>
    <row r="4152" spans="1:5" x14ac:dyDescent="0.25">
      <c r="A4152">
        <v>4151</v>
      </c>
      <c r="B4152" s="5">
        <v>1</v>
      </c>
    </row>
    <row r="4153" spans="1:5" x14ac:dyDescent="0.25">
      <c r="A4153">
        <v>4152</v>
      </c>
      <c r="B4153" s="5">
        <v>1</v>
      </c>
    </row>
    <row r="4154" spans="1:5" x14ac:dyDescent="0.25">
      <c r="A4154">
        <v>4153</v>
      </c>
      <c r="E4154" s="4">
        <v>4</v>
      </c>
    </row>
    <row r="4155" spans="1:5" x14ac:dyDescent="0.25">
      <c r="A4155">
        <v>4154</v>
      </c>
      <c r="E4155" s="4">
        <v>4</v>
      </c>
    </row>
    <row r="4156" spans="1:5" x14ac:dyDescent="0.25">
      <c r="A4156">
        <v>4155</v>
      </c>
      <c r="D4156" s="3">
        <v>3</v>
      </c>
      <c r="E4156" s="4">
        <v>4</v>
      </c>
    </row>
    <row r="4157" spans="1:5" x14ac:dyDescent="0.25">
      <c r="A4157">
        <v>4156</v>
      </c>
      <c r="D4157" s="3">
        <v>3</v>
      </c>
      <c r="E4157" s="4">
        <v>4</v>
      </c>
    </row>
    <row r="4158" spans="1:5" x14ac:dyDescent="0.25">
      <c r="A4158">
        <v>4157</v>
      </c>
      <c r="D4158" s="3">
        <v>3</v>
      </c>
      <c r="E4158" s="4">
        <v>4</v>
      </c>
    </row>
    <row r="4159" spans="1:5" x14ac:dyDescent="0.25">
      <c r="A4159">
        <v>4158</v>
      </c>
      <c r="D4159" s="3">
        <v>3</v>
      </c>
      <c r="E4159" s="4">
        <v>4</v>
      </c>
    </row>
    <row r="4160" spans="1:5" x14ac:dyDescent="0.25">
      <c r="A4160">
        <v>4159</v>
      </c>
      <c r="C4160" s="2">
        <v>2</v>
      </c>
      <c r="D4160" s="3">
        <v>3</v>
      </c>
      <c r="E4160" s="4">
        <v>4</v>
      </c>
    </row>
    <row r="4161" spans="1:5" x14ac:dyDescent="0.25">
      <c r="A4161">
        <v>4160</v>
      </c>
      <c r="C4161" s="2">
        <v>2</v>
      </c>
      <c r="D4161" s="3">
        <v>3</v>
      </c>
      <c r="E4161" s="4">
        <v>4</v>
      </c>
    </row>
    <row r="4162" spans="1:5" x14ac:dyDescent="0.25">
      <c r="A4162">
        <v>4161</v>
      </c>
      <c r="C4162" s="2">
        <v>2</v>
      </c>
      <c r="D4162" s="3">
        <v>3</v>
      </c>
      <c r="E4162" s="4">
        <v>4</v>
      </c>
    </row>
    <row r="4163" spans="1:5" x14ac:dyDescent="0.25">
      <c r="A4163">
        <v>4162</v>
      </c>
      <c r="C4163" s="2">
        <v>2</v>
      </c>
      <c r="D4163" s="3">
        <v>3</v>
      </c>
      <c r="E4163" s="4">
        <v>4</v>
      </c>
    </row>
    <row r="4164" spans="1:5" x14ac:dyDescent="0.25">
      <c r="A4164">
        <v>4163</v>
      </c>
      <c r="C4164" s="2">
        <v>2</v>
      </c>
      <c r="D4164" s="3">
        <v>3</v>
      </c>
    </row>
    <row r="4165" spans="1:5" x14ac:dyDescent="0.25">
      <c r="A4165">
        <v>4164</v>
      </c>
      <c r="C4165" s="2">
        <v>2</v>
      </c>
      <c r="D4165" s="3">
        <v>3</v>
      </c>
    </row>
    <row r="4166" spans="1:5" x14ac:dyDescent="0.25">
      <c r="A4166">
        <v>4165</v>
      </c>
      <c r="C4166" s="2">
        <v>2</v>
      </c>
      <c r="D4166" s="3">
        <v>3</v>
      </c>
    </row>
    <row r="4167" spans="1:5" x14ac:dyDescent="0.25">
      <c r="A4167">
        <v>4166</v>
      </c>
      <c r="C4167" s="2">
        <v>2</v>
      </c>
    </row>
    <row r="4168" spans="1:5" x14ac:dyDescent="0.25">
      <c r="A4168">
        <v>4167</v>
      </c>
      <c r="C4168" s="2">
        <v>2</v>
      </c>
    </row>
    <row r="4169" spans="1:5" x14ac:dyDescent="0.25">
      <c r="A4169">
        <v>4168</v>
      </c>
      <c r="C4169" s="2">
        <v>2</v>
      </c>
    </row>
    <row r="4170" spans="1:5" x14ac:dyDescent="0.25">
      <c r="A4170">
        <v>4169</v>
      </c>
      <c r="B4170" s="5">
        <v>1</v>
      </c>
      <c r="C4170" s="2">
        <v>2</v>
      </c>
    </row>
    <row r="4171" spans="1:5" x14ac:dyDescent="0.25">
      <c r="A4171">
        <v>4170</v>
      </c>
      <c r="B4171" s="5">
        <v>1</v>
      </c>
      <c r="C4171" s="2">
        <v>2</v>
      </c>
    </row>
    <row r="4172" spans="1:5" x14ac:dyDescent="0.25">
      <c r="A4172">
        <v>4171</v>
      </c>
      <c r="B4172" s="5">
        <v>1</v>
      </c>
    </row>
    <row r="4173" spans="1:5" x14ac:dyDescent="0.25">
      <c r="A4173">
        <v>4172</v>
      </c>
      <c r="B4173" s="5">
        <v>1</v>
      </c>
    </row>
    <row r="4174" spans="1:5" x14ac:dyDescent="0.25">
      <c r="A4174">
        <v>4173</v>
      </c>
      <c r="B4174" s="5">
        <v>1</v>
      </c>
    </row>
    <row r="4175" spans="1:5" x14ac:dyDescent="0.25">
      <c r="A4175">
        <v>4174</v>
      </c>
      <c r="B4175" s="5">
        <v>1</v>
      </c>
    </row>
    <row r="4176" spans="1:5" x14ac:dyDescent="0.25">
      <c r="A4176">
        <v>4175</v>
      </c>
      <c r="B4176" s="5">
        <v>1</v>
      </c>
      <c r="E4176" s="4">
        <v>4</v>
      </c>
    </row>
    <row r="4177" spans="1:6" x14ac:dyDescent="0.25">
      <c r="A4177">
        <v>4176</v>
      </c>
      <c r="B4177" s="5">
        <v>1</v>
      </c>
      <c r="E4177" s="4">
        <v>4</v>
      </c>
    </row>
    <row r="4178" spans="1:6" x14ac:dyDescent="0.25">
      <c r="A4178">
        <v>4177</v>
      </c>
      <c r="B4178" s="5">
        <v>1</v>
      </c>
      <c r="E4178" s="4">
        <v>4</v>
      </c>
    </row>
    <row r="4179" spans="1:6" x14ac:dyDescent="0.25">
      <c r="A4179">
        <v>4178</v>
      </c>
      <c r="B4179" s="5">
        <v>1</v>
      </c>
      <c r="E4179" s="4">
        <v>4</v>
      </c>
    </row>
    <row r="4180" spans="1:6" x14ac:dyDescent="0.25">
      <c r="A4180">
        <v>4179</v>
      </c>
      <c r="B4180" s="5">
        <v>1</v>
      </c>
      <c r="E4180" s="4">
        <v>4</v>
      </c>
    </row>
    <row r="4181" spans="1:6" x14ac:dyDescent="0.25">
      <c r="A4181">
        <v>4180</v>
      </c>
      <c r="B4181" s="5">
        <v>1</v>
      </c>
      <c r="D4181" s="3">
        <v>3</v>
      </c>
      <c r="E4181" s="4">
        <v>4</v>
      </c>
    </row>
    <row r="4182" spans="1:6" x14ac:dyDescent="0.25">
      <c r="A4182">
        <v>4181</v>
      </c>
      <c r="D4182" s="3">
        <v>3</v>
      </c>
      <c r="E4182" s="4">
        <v>4</v>
      </c>
    </row>
    <row r="4183" spans="1:6" x14ac:dyDescent="0.25">
      <c r="A4183">
        <v>4182</v>
      </c>
      <c r="D4183" s="3">
        <v>3</v>
      </c>
      <c r="E4183" s="4">
        <v>4</v>
      </c>
      <c r="F4183" t="s">
        <v>22</v>
      </c>
    </row>
    <row r="4184" spans="1:6" x14ac:dyDescent="0.25">
      <c r="A4184">
        <v>4183</v>
      </c>
    </row>
    <row r="4185" spans="1:6" x14ac:dyDescent="0.25">
      <c r="A4185">
        <v>4184</v>
      </c>
      <c r="F4185" t="s">
        <v>22</v>
      </c>
    </row>
    <row r="4186" spans="1:6" x14ac:dyDescent="0.25">
      <c r="A4186">
        <v>4185</v>
      </c>
    </row>
    <row r="4187" spans="1:6" x14ac:dyDescent="0.25">
      <c r="A4187">
        <v>4186</v>
      </c>
      <c r="C4187" s="2">
        <v>2</v>
      </c>
    </row>
    <row r="4188" spans="1:6" x14ac:dyDescent="0.25">
      <c r="A4188">
        <v>4187</v>
      </c>
      <c r="C4188" s="2">
        <v>2</v>
      </c>
    </row>
    <row r="4189" spans="1:6" x14ac:dyDescent="0.25">
      <c r="A4189">
        <v>4188</v>
      </c>
      <c r="C4189" s="2">
        <v>2</v>
      </c>
    </row>
    <row r="4190" spans="1:6" x14ac:dyDescent="0.25">
      <c r="A4190">
        <v>4189</v>
      </c>
      <c r="C4190" s="2">
        <v>2</v>
      </c>
    </row>
    <row r="4191" spans="1:6" x14ac:dyDescent="0.25">
      <c r="A4191">
        <v>4190</v>
      </c>
      <c r="C4191" s="2">
        <v>2</v>
      </c>
    </row>
    <row r="4192" spans="1:6" x14ac:dyDescent="0.25">
      <c r="A4192">
        <v>4191</v>
      </c>
      <c r="C4192" s="2">
        <v>2</v>
      </c>
    </row>
    <row r="4193" spans="1:5" x14ac:dyDescent="0.25">
      <c r="A4193">
        <v>4192</v>
      </c>
      <c r="C4193" s="2">
        <v>2</v>
      </c>
    </row>
    <row r="4194" spans="1:5" x14ac:dyDescent="0.25">
      <c r="A4194">
        <v>4193</v>
      </c>
      <c r="C4194" s="2">
        <v>2</v>
      </c>
    </row>
    <row r="4195" spans="1:5" x14ac:dyDescent="0.25">
      <c r="A4195">
        <v>4194</v>
      </c>
      <c r="C4195" s="2">
        <v>2</v>
      </c>
    </row>
    <row r="4196" spans="1:5" x14ac:dyDescent="0.25">
      <c r="A4196">
        <v>4195</v>
      </c>
      <c r="B4196" s="5">
        <v>1</v>
      </c>
      <c r="C4196" s="2">
        <v>2</v>
      </c>
    </row>
    <row r="4197" spans="1:5" x14ac:dyDescent="0.25">
      <c r="A4197">
        <v>4196</v>
      </c>
      <c r="B4197" s="5">
        <v>1</v>
      </c>
      <c r="C4197" s="2">
        <v>2</v>
      </c>
    </row>
    <row r="4198" spans="1:5" x14ac:dyDescent="0.25">
      <c r="A4198">
        <v>4197</v>
      </c>
      <c r="B4198" s="5">
        <v>1</v>
      </c>
    </row>
    <row r="4199" spans="1:5" x14ac:dyDescent="0.25">
      <c r="A4199">
        <v>4198</v>
      </c>
      <c r="B4199" s="5">
        <v>1</v>
      </c>
    </row>
    <row r="4200" spans="1:5" x14ac:dyDescent="0.25">
      <c r="A4200">
        <v>4199</v>
      </c>
      <c r="B4200" s="5">
        <v>1</v>
      </c>
      <c r="E4200" s="4">
        <v>4</v>
      </c>
    </row>
    <row r="4201" spans="1:5" x14ac:dyDescent="0.25">
      <c r="A4201">
        <v>4200</v>
      </c>
      <c r="B4201" s="5">
        <v>1</v>
      </c>
      <c r="E4201" s="4">
        <v>4</v>
      </c>
    </row>
    <row r="4202" spans="1:5" x14ac:dyDescent="0.25">
      <c r="A4202">
        <v>4201</v>
      </c>
      <c r="B4202" s="5">
        <v>1</v>
      </c>
      <c r="D4202" s="3">
        <v>3</v>
      </c>
      <c r="E4202" s="4">
        <v>4</v>
      </c>
    </row>
    <row r="4203" spans="1:5" x14ac:dyDescent="0.25">
      <c r="A4203">
        <v>4202</v>
      </c>
      <c r="B4203" s="5">
        <v>1</v>
      </c>
      <c r="D4203" s="3">
        <v>3</v>
      </c>
      <c r="E4203" s="4">
        <v>4</v>
      </c>
    </row>
    <row r="4204" spans="1:5" x14ac:dyDescent="0.25">
      <c r="A4204">
        <v>4203</v>
      </c>
      <c r="B4204" s="5">
        <v>1</v>
      </c>
      <c r="D4204" s="3">
        <v>3</v>
      </c>
      <c r="E4204" s="4">
        <v>4</v>
      </c>
    </row>
    <row r="4205" spans="1:5" x14ac:dyDescent="0.25">
      <c r="A4205">
        <v>4204</v>
      </c>
      <c r="B4205" s="5">
        <v>1</v>
      </c>
      <c r="D4205" s="3">
        <v>3</v>
      </c>
      <c r="E4205" s="4">
        <v>4</v>
      </c>
    </row>
    <row r="4206" spans="1:5" x14ac:dyDescent="0.25">
      <c r="A4206">
        <v>4205</v>
      </c>
      <c r="D4206" s="3">
        <v>3</v>
      </c>
      <c r="E4206" s="4">
        <v>4</v>
      </c>
    </row>
    <row r="4207" spans="1:5" x14ac:dyDescent="0.25">
      <c r="A4207">
        <v>4206</v>
      </c>
      <c r="D4207" s="3">
        <v>3</v>
      </c>
      <c r="E4207" s="4">
        <v>4</v>
      </c>
    </row>
    <row r="4208" spans="1:5" x14ac:dyDescent="0.25">
      <c r="A4208">
        <v>4207</v>
      </c>
      <c r="D4208" s="3">
        <v>3</v>
      </c>
      <c r="E4208" s="4">
        <v>4</v>
      </c>
    </row>
    <row r="4209" spans="1:5" x14ac:dyDescent="0.25">
      <c r="A4209">
        <v>4208</v>
      </c>
      <c r="D4209" s="3">
        <v>3</v>
      </c>
      <c r="E4209" s="4">
        <v>4</v>
      </c>
    </row>
    <row r="4210" spans="1:5" x14ac:dyDescent="0.25">
      <c r="A4210">
        <v>4209</v>
      </c>
      <c r="D4210" s="3">
        <v>3</v>
      </c>
      <c r="E4210" s="4">
        <v>4</v>
      </c>
    </row>
    <row r="4211" spans="1:5" x14ac:dyDescent="0.25">
      <c r="A4211">
        <v>4210</v>
      </c>
      <c r="D4211" s="3">
        <v>3</v>
      </c>
    </row>
    <row r="4212" spans="1:5" x14ac:dyDescent="0.25">
      <c r="A4212">
        <v>4211</v>
      </c>
      <c r="D4212" s="3">
        <v>3</v>
      </c>
    </row>
    <row r="4213" spans="1:5" x14ac:dyDescent="0.25">
      <c r="A4213">
        <v>4212</v>
      </c>
    </row>
    <row r="4214" spans="1:5" x14ac:dyDescent="0.25">
      <c r="A4214">
        <v>4213</v>
      </c>
    </row>
    <row r="4215" spans="1:5" x14ac:dyDescent="0.25">
      <c r="A4215">
        <v>4214</v>
      </c>
      <c r="C4215" s="2">
        <v>2</v>
      </c>
    </row>
    <row r="4216" spans="1:5" x14ac:dyDescent="0.25">
      <c r="A4216">
        <v>4215</v>
      </c>
      <c r="C4216" s="2">
        <v>2</v>
      </c>
    </row>
    <row r="4217" spans="1:5" x14ac:dyDescent="0.25">
      <c r="A4217">
        <v>4216</v>
      </c>
      <c r="C4217" s="2">
        <v>2</v>
      </c>
    </row>
    <row r="4218" spans="1:5" x14ac:dyDescent="0.25">
      <c r="A4218">
        <v>4217</v>
      </c>
      <c r="C4218" s="2">
        <v>2</v>
      </c>
    </row>
    <row r="4219" spans="1:5" x14ac:dyDescent="0.25">
      <c r="A4219">
        <v>4218</v>
      </c>
      <c r="C4219" s="2">
        <v>2</v>
      </c>
    </row>
    <row r="4220" spans="1:5" x14ac:dyDescent="0.25">
      <c r="A4220">
        <v>4219</v>
      </c>
      <c r="C4220" s="2">
        <v>2</v>
      </c>
    </row>
    <row r="4221" spans="1:5" x14ac:dyDescent="0.25">
      <c r="A4221">
        <v>4220</v>
      </c>
      <c r="B4221" s="5">
        <v>1</v>
      </c>
      <c r="C4221" s="2">
        <v>2</v>
      </c>
    </row>
    <row r="4222" spans="1:5" x14ac:dyDescent="0.25">
      <c r="A4222">
        <v>4221</v>
      </c>
      <c r="B4222" s="5">
        <v>1</v>
      </c>
      <c r="C4222" s="2">
        <v>2</v>
      </c>
    </row>
    <row r="4223" spans="1:5" x14ac:dyDescent="0.25">
      <c r="A4223">
        <v>4222</v>
      </c>
      <c r="B4223" s="5">
        <v>1</v>
      </c>
      <c r="C4223" s="2">
        <v>2</v>
      </c>
    </row>
    <row r="4224" spans="1:5" x14ac:dyDescent="0.25">
      <c r="A4224">
        <v>4223</v>
      </c>
      <c r="B4224" s="5">
        <v>1</v>
      </c>
      <c r="C4224" s="2">
        <v>2</v>
      </c>
    </row>
    <row r="4225" spans="1:5" x14ac:dyDescent="0.25">
      <c r="A4225">
        <v>4224</v>
      </c>
      <c r="B4225" s="5">
        <v>1</v>
      </c>
      <c r="E4225" s="4">
        <v>4</v>
      </c>
    </row>
    <row r="4226" spans="1:5" x14ac:dyDescent="0.25">
      <c r="A4226">
        <v>4225</v>
      </c>
      <c r="B4226" s="5">
        <v>1</v>
      </c>
      <c r="D4226" s="3">
        <v>3</v>
      </c>
      <c r="E4226" s="4">
        <v>4</v>
      </c>
    </row>
    <row r="4227" spans="1:5" x14ac:dyDescent="0.25">
      <c r="A4227">
        <v>4226</v>
      </c>
      <c r="B4227" s="5">
        <v>1</v>
      </c>
      <c r="D4227" s="3">
        <v>3</v>
      </c>
      <c r="E4227" s="4">
        <v>4</v>
      </c>
    </row>
    <row r="4228" spans="1:5" x14ac:dyDescent="0.25">
      <c r="A4228">
        <v>4227</v>
      </c>
      <c r="B4228" s="5">
        <v>1</v>
      </c>
      <c r="D4228" s="3">
        <v>3</v>
      </c>
      <c r="E4228" s="4">
        <v>4</v>
      </c>
    </row>
    <row r="4229" spans="1:5" x14ac:dyDescent="0.25">
      <c r="A4229">
        <v>4228</v>
      </c>
      <c r="D4229" s="3">
        <v>3</v>
      </c>
      <c r="E4229" s="4">
        <v>4</v>
      </c>
    </row>
    <row r="4230" spans="1:5" x14ac:dyDescent="0.25">
      <c r="A4230">
        <v>4229</v>
      </c>
      <c r="D4230" s="3">
        <v>3</v>
      </c>
      <c r="E4230" s="4">
        <v>4</v>
      </c>
    </row>
    <row r="4231" spans="1:5" x14ac:dyDescent="0.25">
      <c r="A4231">
        <v>4230</v>
      </c>
      <c r="D4231" s="3">
        <v>3</v>
      </c>
      <c r="E4231" s="4">
        <v>4</v>
      </c>
    </row>
    <row r="4232" spans="1:5" x14ac:dyDescent="0.25">
      <c r="A4232">
        <v>4231</v>
      </c>
      <c r="D4232" s="3">
        <v>3</v>
      </c>
      <c r="E4232" s="4">
        <v>4</v>
      </c>
    </row>
    <row r="4233" spans="1:5" x14ac:dyDescent="0.25">
      <c r="A4233">
        <v>4232</v>
      </c>
      <c r="D4233" s="3">
        <v>3</v>
      </c>
      <c r="E4233" s="4">
        <v>4</v>
      </c>
    </row>
    <row r="4234" spans="1:5" x14ac:dyDescent="0.25">
      <c r="A4234">
        <v>4233</v>
      </c>
      <c r="D4234" s="3">
        <v>3</v>
      </c>
    </row>
    <row r="4235" spans="1:5" x14ac:dyDescent="0.25">
      <c r="A4235">
        <v>4234</v>
      </c>
      <c r="D4235" s="3">
        <v>3</v>
      </c>
    </row>
    <row r="4236" spans="1:5" x14ac:dyDescent="0.25">
      <c r="A4236">
        <v>4235</v>
      </c>
    </row>
    <row r="4237" spans="1:5" x14ac:dyDescent="0.25">
      <c r="A4237">
        <v>4236</v>
      </c>
    </row>
    <row r="4238" spans="1:5" x14ac:dyDescent="0.25">
      <c r="A4238">
        <v>4237</v>
      </c>
      <c r="C4238" s="2">
        <v>2</v>
      </c>
    </row>
    <row r="4239" spans="1:5" x14ac:dyDescent="0.25">
      <c r="A4239">
        <v>4238</v>
      </c>
      <c r="C4239" s="2">
        <v>2</v>
      </c>
    </row>
    <row r="4240" spans="1:5" x14ac:dyDescent="0.25">
      <c r="A4240">
        <v>4239</v>
      </c>
      <c r="C4240" s="2">
        <v>2</v>
      </c>
    </row>
    <row r="4241" spans="1:5" x14ac:dyDescent="0.25">
      <c r="A4241">
        <v>4240</v>
      </c>
      <c r="C4241" s="2">
        <v>2</v>
      </c>
    </row>
    <row r="4242" spans="1:5" x14ac:dyDescent="0.25">
      <c r="A4242">
        <v>4241</v>
      </c>
      <c r="C4242" s="2">
        <v>2</v>
      </c>
    </row>
    <row r="4243" spans="1:5" x14ac:dyDescent="0.25">
      <c r="A4243">
        <v>4242</v>
      </c>
      <c r="C4243" s="2">
        <v>2</v>
      </c>
    </row>
    <row r="4244" spans="1:5" x14ac:dyDescent="0.25">
      <c r="A4244">
        <v>4243</v>
      </c>
      <c r="B4244" s="5">
        <v>1</v>
      </c>
      <c r="C4244" s="2">
        <v>2</v>
      </c>
    </row>
    <row r="4245" spans="1:5" x14ac:dyDescent="0.25">
      <c r="A4245">
        <v>4244</v>
      </c>
      <c r="B4245" s="5">
        <v>1</v>
      </c>
      <c r="C4245" s="2">
        <v>2</v>
      </c>
    </row>
    <row r="4246" spans="1:5" x14ac:dyDescent="0.25">
      <c r="A4246">
        <v>4245</v>
      </c>
      <c r="B4246" s="5">
        <v>1</v>
      </c>
      <c r="C4246" s="2">
        <v>2</v>
      </c>
    </row>
    <row r="4247" spans="1:5" x14ac:dyDescent="0.25">
      <c r="A4247">
        <v>4246</v>
      </c>
      <c r="B4247" s="5">
        <v>1</v>
      </c>
    </row>
    <row r="4248" spans="1:5" x14ac:dyDescent="0.25">
      <c r="A4248">
        <v>4247</v>
      </c>
      <c r="B4248" s="5">
        <v>1</v>
      </c>
    </row>
    <row r="4249" spans="1:5" x14ac:dyDescent="0.25">
      <c r="A4249">
        <v>4248</v>
      </c>
      <c r="B4249" s="5">
        <v>1</v>
      </c>
      <c r="D4249" s="3">
        <v>3</v>
      </c>
      <c r="E4249" s="4">
        <v>4</v>
      </c>
    </row>
    <row r="4250" spans="1:5" x14ac:dyDescent="0.25">
      <c r="A4250">
        <v>4249</v>
      </c>
      <c r="B4250" s="5">
        <v>1</v>
      </c>
      <c r="D4250" s="3">
        <v>3</v>
      </c>
      <c r="E4250" s="4">
        <v>4</v>
      </c>
    </row>
    <row r="4251" spans="1:5" x14ac:dyDescent="0.25">
      <c r="A4251">
        <v>4250</v>
      </c>
      <c r="D4251" s="3">
        <v>3</v>
      </c>
      <c r="E4251" s="4">
        <v>4</v>
      </c>
    </row>
    <row r="4252" spans="1:5" x14ac:dyDescent="0.25">
      <c r="A4252">
        <v>4251</v>
      </c>
      <c r="D4252" s="3">
        <v>3</v>
      </c>
      <c r="E4252" s="4">
        <v>4</v>
      </c>
    </row>
    <row r="4253" spans="1:5" x14ac:dyDescent="0.25">
      <c r="A4253">
        <v>4252</v>
      </c>
      <c r="D4253" s="3">
        <v>3</v>
      </c>
      <c r="E4253" s="4">
        <v>4</v>
      </c>
    </row>
    <row r="4254" spans="1:5" x14ac:dyDescent="0.25">
      <c r="A4254">
        <v>4253</v>
      </c>
      <c r="D4254" s="3">
        <v>3</v>
      </c>
      <c r="E4254" s="4">
        <v>4</v>
      </c>
    </row>
    <row r="4255" spans="1:5" x14ac:dyDescent="0.25">
      <c r="A4255">
        <v>4254</v>
      </c>
      <c r="D4255" s="3">
        <v>3</v>
      </c>
      <c r="E4255" s="4">
        <v>4</v>
      </c>
    </row>
    <row r="4256" spans="1:5" x14ac:dyDescent="0.25">
      <c r="A4256">
        <v>4255</v>
      </c>
      <c r="D4256" s="3">
        <v>3</v>
      </c>
      <c r="E4256" s="4">
        <v>4</v>
      </c>
    </row>
    <row r="4257" spans="1:5" x14ac:dyDescent="0.25">
      <c r="A4257">
        <v>4256</v>
      </c>
      <c r="D4257" s="3">
        <v>3</v>
      </c>
      <c r="E4257" s="4">
        <v>4</v>
      </c>
    </row>
    <row r="4258" spans="1:5" x14ac:dyDescent="0.25">
      <c r="A4258">
        <v>4257</v>
      </c>
    </row>
    <row r="4259" spans="1:5" x14ac:dyDescent="0.25">
      <c r="A4259">
        <v>4258</v>
      </c>
      <c r="C4259" s="2">
        <v>2</v>
      </c>
    </row>
    <row r="4260" spans="1:5" x14ac:dyDescent="0.25">
      <c r="A4260">
        <v>4259</v>
      </c>
      <c r="C4260" s="2">
        <v>2</v>
      </c>
    </row>
    <row r="4261" spans="1:5" x14ac:dyDescent="0.25">
      <c r="A4261">
        <v>4260</v>
      </c>
      <c r="C4261" s="2">
        <v>2</v>
      </c>
    </row>
    <row r="4262" spans="1:5" x14ac:dyDescent="0.25">
      <c r="A4262">
        <v>4261</v>
      </c>
      <c r="C4262" s="2">
        <v>2</v>
      </c>
    </row>
    <row r="4263" spans="1:5" x14ac:dyDescent="0.25">
      <c r="A4263">
        <v>4262</v>
      </c>
      <c r="C4263" s="2">
        <v>2</v>
      </c>
    </row>
    <row r="4264" spans="1:5" x14ac:dyDescent="0.25">
      <c r="A4264">
        <v>4263</v>
      </c>
      <c r="C4264" s="2">
        <v>2</v>
      </c>
    </row>
    <row r="4265" spans="1:5" x14ac:dyDescent="0.25">
      <c r="A4265">
        <v>4264</v>
      </c>
      <c r="B4265" s="5">
        <v>1</v>
      </c>
      <c r="C4265" s="2">
        <v>2</v>
      </c>
    </row>
    <row r="4266" spans="1:5" x14ac:dyDescent="0.25">
      <c r="A4266">
        <v>4265</v>
      </c>
      <c r="B4266" s="5">
        <v>1</v>
      </c>
      <c r="C4266" s="2">
        <v>2</v>
      </c>
    </row>
    <row r="4267" spans="1:5" x14ac:dyDescent="0.25">
      <c r="A4267">
        <v>4266</v>
      </c>
      <c r="B4267" s="5">
        <v>1</v>
      </c>
      <c r="C4267" s="2">
        <v>2</v>
      </c>
    </row>
    <row r="4268" spans="1:5" x14ac:dyDescent="0.25">
      <c r="A4268">
        <v>4267</v>
      </c>
      <c r="B4268" s="5">
        <v>1</v>
      </c>
    </row>
    <row r="4269" spans="1:5" x14ac:dyDescent="0.25">
      <c r="A4269">
        <v>4268</v>
      </c>
      <c r="B4269" s="5">
        <v>1</v>
      </c>
    </row>
    <row r="4270" spans="1:5" x14ac:dyDescent="0.25">
      <c r="A4270">
        <v>4269</v>
      </c>
      <c r="B4270" s="5">
        <v>1</v>
      </c>
    </row>
    <row r="4271" spans="1:5" x14ac:dyDescent="0.25">
      <c r="A4271">
        <v>4270</v>
      </c>
      <c r="B4271" s="5">
        <v>1</v>
      </c>
      <c r="D4271" s="3">
        <v>3</v>
      </c>
      <c r="E4271" s="4">
        <v>4</v>
      </c>
    </row>
    <row r="4272" spans="1:5" x14ac:dyDescent="0.25">
      <c r="A4272">
        <v>4271</v>
      </c>
      <c r="D4272" s="3">
        <v>3</v>
      </c>
      <c r="E4272" s="4">
        <v>4</v>
      </c>
    </row>
    <row r="4273" spans="1:5" x14ac:dyDescent="0.25">
      <c r="A4273">
        <v>4272</v>
      </c>
      <c r="D4273" s="3">
        <v>3</v>
      </c>
      <c r="E4273" s="4">
        <v>4</v>
      </c>
    </row>
    <row r="4274" spans="1:5" x14ac:dyDescent="0.25">
      <c r="A4274">
        <v>4273</v>
      </c>
      <c r="D4274" s="3">
        <v>3</v>
      </c>
      <c r="E4274" s="4">
        <v>4</v>
      </c>
    </row>
    <row r="4275" spans="1:5" x14ac:dyDescent="0.25">
      <c r="A4275">
        <v>4274</v>
      </c>
      <c r="D4275" s="3">
        <v>3</v>
      </c>
      <c r="E4275" s="4">
        <v>4</v>
      </c>
    </row>
    <row r="4276" spans="1:5" x14ac:dyDescent="0.25">
      <c r="A4276">
        <v>4275</v>
      </c>
      <c r="D4276" s="3">
        <v>3</v>
      </c>
      <c r="E4276" s="4">
        <v>4</v>
      </c>
    </row>
    <row r="4277" spans="1:5" x14ac:dyDescent="0.25">
      <c r="A4277">
        <v>4276</v>
      </c>
      <c r="D4277" s="3">
        <v>3</v>
      </c>
      <c r="E4277" s="4">
        <v>4</v>
      </c>
    </row>
    <row r="4278" spans="1:5" x14ac:dyDescent="0.25">
      <c r="A4278">
        <v>4277</v>
      </c>
      <c r="D4278" s="3">
        <v>3</v>
      </c>
      <c r="E4278" s="4">
        <v>4</v>
      </c>
    </row>
    <row r="4279" spans="1:5" x14ac:dyDescent="0.25">
      <c r="A4279">
        <v>4278</v>
      </c>
      <c r="D4279" s="3">
        <v>3</v>
      </c>
      <c r="E4279" s="4">
        <v>4</v>
      </c>
    </row>
    <row r="4280" spans="1:5" x14ac:dyDescent="0.25">
      <c r="A4280">
        <v>4279</v>
      </c>
      <c r="C4280" s="2">
        <v>2</v>
      </c>
    </row>
    <row r="4281" spans="1:5" x14ac:dyDescent="0.25">
      <c r="A4281">
        <v>4280</v>
      </c>
      <c r="C4281" s="2">
        <v>2</v>
      </c>
    </row>
    <row r="4282" spans="1:5" x14ac:dyDescent="0.25">
      <c r="A4282">
        <v>4281</v>
      </c>
      <c r="C4282" s="2">
        <v>2</v>
      </c>
    </row>
    <row r="4283" spans="1:5" x14ac:dyDescent="0.25">
      <c r="A4283">
        <v>4282</v>
      </c>
      <c r="C4283" s="2">
        <v>2</v>
      </c>
    </row>
    <row r="4284" spans="1:5" x14ac:dyDescent="0.25">
      <c r="A4284">
        <v>4283</v>
      </c>
      <c r="C4284" s="2">
        <v>2</v>
      </c>
    </row>
    <row r="4285" spans="1:5" x14ac:dyDescent="0.25">
      <c r="A4285">
        <v>4284</v>
      </c>
      <c r="B4285" s="5">
        <v>1</v>
      </c>
      <c r="C4285" s="2">
        <v>2</v>
      </c>
    </row>
    <row r="4286" spans="1:5" x14ac:dyDescent="0.25">
      <c r="A4286">
        <v>4285</v>
      </c>
      <c r="B4286" s="5">
        <v>1</v>
      </c>
      <c r="C4286" s="2">
        <v>2</v>
      </c>
    </row>
    <row r="4287" spans="1:5" x14ac:dyDescent="0.25">
      <c r="A4287">
        <v>4286</v>
      </c>
      <c r="B4287" s="5">
        <v>1</v>
      </c>
      <c r="C4287" s="2">
        <v>2</v>
      </c>
    </row>
    <row r="4288" spans="1:5" x14ac:dyDescent="0.25">
      <c r="A4288">
        <v>4287</v>
      </c>
      <c r="B4288" s="5">
        <v>1</v>
      </c>
      <c r="C4288" s="2">
        <v>2</v>
      </c>
    </row>
    <row r="4289" spans="1:5" x14ac:dyDescent="0.25">
      <c r="A4289">
        <v>4288</v>
      </c>
      <c r="B4289" s="5">
        <v>1</v>
      </c>
    </row>
    <row r="4290" spans="1:5" x14ac:dyDescent="0.25">
      <c r="A4290">
        <v>4289</v>
      </c>
      <c r="B4290" s="5">
        <v>1</v>
      </c>
    </row>
    <row r="4291" spans="1:5" x14ac:dyDescent="0.25">
      <c r="A4291">
        <v>4290</v>
      </c>
      <c r="B4291" s="5">
        <v>1</v>
      </c>
    </row>
    <row r="4292" spans="1:5" x14ac:dyDescent="0.25">
      <c r="A4292">
        <v>4291</v>
      </c>
      <c r="B4292" s="5">
        <v>1</v>
      </c>
      <c r="D4292" s="3">
        <v>3</v>
      </c>
    </row>
    <row r="4293" spans="1:5" x14ac:dyDescent="0.25">
      <c r="A4293">
        <v>4292</v>
      </c>
      <c r="B4293" s="5">
        <v>1</v>
      </c>
      <c r="D4293" s="3">
        <v>3</v>
      </c>
      <c r="E4293" s="4">
        <v>4</v>
      </c>
    </row>
    <row r="4294" spans="1:5" x14ac:dyDescent="0.25">
      <c r="A4294">
        <v>4293</v>
      </c>
      <c r="D4294" s="3">
        <v>3</v>
      </c>
      <c r="E4294" s="4">
        <v>4</v>
      </c>
    </row>
    <row r="4295" spans="1:5" x14ac:dyDescent="0.25">
      <c r="A4295">
        <v>4294</v>
      </c>
      <c r="D4295" s="3">
        <v>3</v>
      </c>
      <c r="E4295" s="4">
        <v>4</v>
      </c>
    </row>
    <row r="4296" spans="1:5" x14ac:dyDescent="0.25">
      <c r="A4296">
        <v>4295</v>
      </c>
      <c r="D4296" s="3">
        <v>3</v>
      </c>
      <c r="E4296" s="4">
        <v>4</v>
      </c>
    </row>
    <row r="4297" spans="1:5" x14ac:dyDescent="0.25">
      <c r="A4297">
        <v>4296</v>
      </c>
      <c r="D4297" s="3">
        <v>3</v>
      </c>
      <c r="E4297" s="4">
        <v>4</v>
      </c>
    </row>
    <row r="4298" spans="1:5" x14ac:dyDescent="0.25">
      <c r="A4298">
        <v>4297</v>
      </c>
      <c r="D4298" s="3">
        <v>3</v>
      </c>
      <c r="E4298" s="4">
        <v>4</v>
      </c>
    </row>
    <row r="4299" spans="1:5" x14ac:dyDescent="0.25">
      <c r="A4299">
        <v>4298</v>
      </c>
      <c r="D4299" s="3">
        <v>3</v>
      </c>
      <c r="E4299" s="4">
        <v>4</v>
      </c>
    </row>
    <row r="4300" spans="1:5" x14ac:dyDescent="0.25">
      <c r="A4300">
        <v>4299</v>
      </c>
    </row>
    <row r="4301" spans="1:5" x14ac:dyDescent="0.25">
      <c r="A4301">
        <v>4300</v>
      </c>
    </row>
    <row r="4302" spans="1:5" x14ac:dyDescent="0.25">
      <c r="A4302">
        <v>4301</v>
      </c>
    </row>
    <row r="4303" spans="1:5" x14ac:dyDescent="0.25">
      <c r="A4303">
        <v>4302</v>
      </c>
    </row>
    <row r="4304" spans="1:5" x14ac:dyDescent="0.25">
      <c r="A4304">
        <v>4303</v>
      </c>
      <c r="C4304" s="2">
        <v>2</v>
      </c>
    </row>
    <row r="4305" spans="1:5" x14ac:dyDescent="0.25">
      <c r="A4305">
        <v>4304</v>
      </c>
      <c r="C4305" s="2">
        <v>2</v>
      </c>
    </row>
    <row r="4306" spans="1:5" x14ac:dyDescent="0.25">
      <c r="A4306">
        <v>4305</v>
      </c>
      <c r="C4306" s="2">
        <v>2</v>
      </c>
    </row>
    <row r="4307" spans="1:5" x14ac:dyDescent="0.25">
      <c r="A4307">
        <v>4306</v>
      </c>
      <c r="B4307" s="5">
        <v>1</v>
      </c>
      <c r="C4307" s="2">
        <v>2</v>
      </c>
    </row>
    <row r="4308" spans="1:5" x14ac:dyDescent="0.25">
      <c r="A4308">
        <v>4307</v>
      </c>
      <c r="B4308" s="5">
        <v>1</v>
      </c>
      <c r="C4308" s="2">
        <v>2</v>
      </c>
    </row>
    <row r="4309" spans="1:5" x14ac:dyDescent="0.25">
      <c r="A4309">
        <v>4308</v>
      </c>
      <c r="B4309" s="5">
        <v>1</v>
      </c>
      <c r="C4309" s="2">
        <v>2</v>
      </c>
    </row>
    <row r="4310" spans="1:5" x14ac:dyDescent="0.25">
      <c r="A4310">
        <v>4309</v>
      </c>
      <c r="B4310" s="5">
        <v>1</v>
      </c>
      <c r="C4310" s="2">
        <v>2</v>
      </c>
    </row>
    <row r="4311" spans="1:5" x14ac:dyDescent="0.25">
      <c r="A4311">
        <v>4310</v>
      </c>
      <c r="B4311" s="5">
        <v>1</v>
      </c>
      <c r="C4311" s="2">
        <v>2</v>
      </c>
    </row>
    <row r="4312" spans="1:5" x14ac:dyDescent="0.25">
      <c r="A4312">
        <v>4311</v>
      </c>
      <c r="B4312" s="5">
        <v>1</v>
      </c>
    </row>
    <row r="4313" spans="1:5" x14ac:dyDescent="0.25">
      <c r="A4313">
        <v>4312</v>
      </c>
      <c r="B4313" s="5">
        <v>1</v>
      </c>
    </row>
    <row r="4314" spans="1:5" x14ac:dyDescent="0.25">
      <c r="A4314">
        <v>4313</v>
      </c>
    </row>
    <row r="4315" spans="1:5" x14ac:dyDescent="0.25">
      <c r="A4315">
        <v>4314</v>
      </c>
      <c r="D4315" s="3">
        <v>3</v>
      </c>
      <c r="E4315" s="4">
        <v>4</v>
      </c>
    </row>
    <row r="4316" spans="1:5" x14ac:dyDescent="0.25">
      <c r="A4316">
        <v>4315</v>
      </c>
      <c r="D4316" s="3">
        <v>3</v>
      </c>
      <c r="E4316" s="4">
        <v>4</v>
      </c>
    </row>
    <row r="4317" spans="1:5" x14ac:dyDescent="0.25">
      <c r="A4317">
        <v>4316</v>
      </c>
      <c r="D4317" s="3">
        <v>3</v>
      </c>
      <c r="E4317" s="4">
        <v>4</v>
      </c>
    </row>
    <row r="4318" spans="1:5" x14ac:dyDescent="0.25">
      <c r="A4318">
        <v>4317</v>
      </c>
      <c r="D4318" s="3">
        <v>3</v>
      </c>
      <c r="E4318" s="4">
        <v>4</v>
      </c>
    </row>
    <row r="4319" spans="1:5" x14ac:dyDescent="0.25">
      <c r="A4319">
        <v>4318</v>
      </c>
      <c r="D4319" s="3">
        <v>3</v>
      </c>
      <c r="E4319" s="4">
        <v>4</v>
      </c>
    </row>
    <row r="4320" spans="1:5" x14ac:dyDescent="0.25">
      <c r="A4320">
        <v>4319</v>
      </c>
      <c r="D4320" s="3">
        <v>3</v>
      </c>
      <c r="E4320" s="4">
        <v>4</v>
      </c>
    </row>
    <row r="4321" spans="1:5" x14ac:dyDescent="0.25">
      <c r="A4321">
        <v>4320</v>
      </c>
      <c r="D4321" s="3">
        <v>3</v>
      </c>
      <c r="E4321" s="4">
        <v>4</v>
      </c>
    </row>
    <row r="4322" spans="1:5" x14ac:dyDescent="0.25">
      <c r="A4322">
        <v>4321</v>
      </c>
    </row>
    <row r="4323" spans="1:5" x14ac:dyDescent="0.25">
      <c r="A4323">
        <v>4322</v>
      </c>
    </row>
    <row r="4324" spans="1:5" x14ac:dyDescent="0.25">
      <c r="A4324">
        <v>4323</v>
      </c>
    </row>
    <row r="4325" spans="1:5" x14ac:dyDescent="0.25">
      <c r="A4325">
        <v>4324</v>
      </c>
    </row>
    <row r="4326" spans="1:5" x14ac:dyDescent="0.25">
      <c r="A4326">
        <v>4325</v>
      </c>
    </row>
    <row r="4327" spans="1:5" x14ac:dyDescent="0.25">
      <c r="A4327">
        <v>4326</v>
      </c>
      <c r="C4327" s="2">
        <v>2</v>
      </c>
    </row>
    <row r="4328" spans="1:5" x14ac:dyDescent="0.25">
      <c r="A4328">
        <v>4327</v>
      </c>
      <c r="C4328" s="2">
        <v>2</v>
      </c>
    </row>
    <row r="4329" spans="1:5" x14ac:dyDescent="0.25">
      <c r="A4329">
        <v>4328</v>
      </c>
      <c r="C4329" s="2">
        <v>2</v>
      </c>
    </row>
    <row r="4330" spans="1:5" x14ac:dyDescent="0.25">
      <c r="A4330">
        <v>4329</v>
      </c>
      <c r="C4330" s="2">
        <v>2</v>
      </c>
    </row>
    <row r="4331" spans="1:5" x14ac:dyDescent="0.25">
      <c r="A4331">
        <v>4330</v>
      </c>
      <c r="B4331" s="5">
        <v>1</v>
      </c>
      <c r="C4331" s="2">
        <v>2</v>
      </c>
    </row>
    <row r="4332" spans="1:5" x14ac:dyDescent="0.25">
      <c r="A4332">
        <v>4331</v>
      </c>
      <c r="B4332" s="5">
        <v>1</v>
      </c>
      <c r="C4332" s="2">
        <v>2</v>
      </c>
    </row>
    <row r="4333" spans="1:5" x14ac:dyDescent="0.25">
      <c r="A4333">
        <v>4332</v>
      </c>
      <c r="B4333" s="5">
        <v>1</v>
      </c>
      <c r="C4333" s="2">
        <v>2</v>
      </c>
    </row>
    <row r="4334" spans="1:5" x14ac:dyDescent="0.25">
      <c r="A4334">
        <v>4333</v>
      </c>
      <c r="B4334" s="5">
        <v>1</v>
      </c>
      <c r="C4334" s="2">
        <v>2</v>
      </c>
    </row>
    <row r="4335" spans="1:5" x14ac:dyDescent="0.25">
      <c r="A4335">
        <v>4334</v>
      </c>
      <c r="B4335" s="5">
        <v>1</v>
      </c>
    </row>
    <row r="4336" spans="1:5" x14ac:dyDescent="0.25">
      <c r="A4336">
        <v>4335</v>
      </c>
      <c r="B4336" s="5">
        <v>1</v>
      </c>
    </row>
    <row r="4337" spans="1:5" x14ac:dyDescent="0.25">
      <c r="A4337">
        <v>4336</v>
      </c>
      <c r="B4337" s="5">
        <v>1</v>
      </c>
      <c r="D4337" s="3">
        <v>3</v>
      </c>
    </row>
    <row r="4338" spans="1:5" x14ac:dyDescent="0.25">
      <c r="A4338">
        <v>4337</v>
      </c>
      <c r="D4338" s="3">
        <v>3</v>
      </c>
      <c r="E4338" s="4">
        <v>4</v>
      </c>
    </row>
    <row r="4339" spans="1:5" x14ac:dyDescent="0.25">
      <c r="A4339">
        <v>4338</v>
      </c>
      <c r="D4339" s="3">
        <v>3</v>
      </c>
      <c r="E4339" s="4">
        <v>4</v>
      </c>
    </row>
    <row r="4340" spans="1:5" x14ac:dyDescent="0.25">
      <c r="A4340">
        <v>4339</v>
      </c>
      <c r="D4340" s="3">
        <v>3</v>
      </c>
      <c r="E4340" s="4">
        <v>4</v>
      </c>
    </row>
    <row r="4341" spans="1:5" x14ac:dyDescent="0.25">
      <c r="A4341">
        <v>4340</v>
      </c>
      <c r="D4341" s="3">
        <v>3</v>
      </c>
      <c r="E4341" s="4">
        <v>4</v>
      </c>
    </row>
    <row r="4342" spans="1:5" x14ac:dyDescent="0.25">
      <c r="A4342">
        <v>4341</v>
      </c>
      <c r="D4342" s="3">
        <v>3</v>
      </c>
      <c r="E4342" s="4">
        <v>4</v>
      </c>
    </row>
    <row r="4343" spans="1:5" x14ac:dyDescent="0.25">
      <c r="A4343">
        <v>4342</v>
      </c>
      <c r="D4343" s="3">
        <v>3</v>
      </c>
      <c r="E4343" s="4">
        <v>4</v>
      </c>
    </row>
    <row r="4344" spans="1:5" x14ac:dyDescent="0.25">
      <c r="A4344">
        <v>4343</v>
      </c>
      <c r="D4344" s="3">
        <v>3</v>
      </c>
      <c r="E4344" s="4">
        <v>4</v>
      </c>
    </row>
    <row r="4345" spans="1:5" x14ac:dyDescent="0.25">
      <c r="A4345">
        <v>4344</v>
      </c>
      <c r="E4345" s="4">
        <v>4</v>
      </c>
    </row>
    <row r="4346" spans="1:5" x14ac:dyDescent="0.25">
      <c r="A4346">
        <v>4345</v>
      </c>
    </row>
    <row r="4347" spans="1:5" x14ac:dyDescent="0.25">
      <c r="A4347">
        <v>4346</v>
      </c>
      <c r="C4347" s="2">
        <v>2</v>
      </c>
    </row>
    <row r="4348" spans="1:5" x14ac:dyDescent="0.25">
      <c r="A4348">
        <v>4347</v>
      </c>
      <c r="C4348" s="2">
        <v>2</v>
      </c>
    </row>
    <row r="4349" spans="1:5" x14ac:dyDescent="0.25">
      <c r="A4349">
        <v>4348</v>
      </c>
      <c r="C4349" s="2">
        <v>2</v>
      </c>
    </row>
    <row r="4350" spans="1:5" x14ac:dyDescent="0.25">
      <c r="A4350">
        <v>4349</v>
      </c>
      <c r="C4350" s="2">
        <v>2</v>
      </c>
    </row>
    <row r="4351" spans="1:5" x14ac:dyDescent="0.25">
      <c r="A4351">
        <v>4350</v>
      </c>
      <c r="C4351" s="2">
        <v>2</v>
      </c>
    </row>
    <row r="4352" spans="1:5" x14ac:dyDescent="0.25">
      <c r="A4352">
        <v>4351</v>
      </c>
      <c r="B4352" s="5">
        <v>1</v>
      </c>
      <c r="C4352" s="2">
        <v>2</v>
      </c>
    </row>
    <row r="4353" spans="1:5" x14ac:dyDescent="0.25">
      <c r="A4353">
        <v>4352</v>
      </c>
      <c r="B4353" s="5">
        <v>1</v>
      </c>
      <c r="C4353" s="2">
        <v>2</v>
      </c>
    </row>
    <row r="4354" spans="1:5" x14ac:dyDescent="0.25">
      <c r="A4354">
        <v>4353</v>
      </c>
      <c r="B4354" s="5">
        <v>1</v>
      </c>
      <c r="C4354" s="2">
        <v>2</v>
      </c>
    </row>
    <row r="4355" spans="1:5" x14ac:dyDescent="0.25">
      <c r="A4355">
        <v>4354</v>
      </c>
      <c r="B4355" s="5">
        <v>1</v>
      </c>
      <c r="C4355" s="2">
        <v>2</v>
      </c>
    </row>
    <row r="4356" spans="1:5" x14ac:dyDescent="0.25">
      <c r="A4356">
        <v>4355</v>
      </c>
      <c r="B4356" s="5">
        <v>1</v>
      </c>
    </row>
    <row r="4357" spans="1:5" x14ac:dyDescent="0.25">
      <c r="A4357">
        <v>4356</v>
      </c>
      <c r="B4357" s="5">
        <v>1</v>
      </c>
    </row>
    <row r="4358" spans="1:5" x14ac:dyDescent="0.25">
      <c r="A4358">
        <v>4357</v>
      </c>
      <c r="B4358" s="5">
        <v>1</v>
      </c>
    </row>
    <row r="4359" spans="1:5" x14ac:dyDescent="0.25">
      <c r="A4359">
        <v>4358</v>
      </c>
      <c r="D4359" s="3">
        <v>3</v>
      </c>
      <c r="E4359" s="4">
        <v>4</v>
      </c>
    </row>
    <row r="4360" spans="1:5" x14ac:dyDescent="0.25">
      <c r="A4360">
        <v>4359</v>
      </c>
      <c r="D4360" s="3">
        <v>3</v>
      </c>
      <c r="E4360" s="4">
        <v>4</v>
      </c>
    </row>
    <row r="4361" spans="1:5" x14ac:dyDescent="0.25">
      <c r="A4361">
        <v>4360</v>
      </c>
      <c r="D4361" s="3">
        <v>3</v>
      </c>
      <c r="E4361" s="4">
        <v>4</v>
      </c>
    </row>
    <row r="4362" spans="1:5" x14ac:dyDescent="0.25">
      <c r="A4362">
        <v>4361</v>
      </c>
      <c r="D4362" s="3">
        <v>3</v>
      </c>
      <c r="E4362" s="4">
        <v>4</v>
      </c>
    </row>
    <row r="4363" spans="1:5" x14ac:dyDescent="0.25">
      <c r="A4363">
        <v>4362</v>
      </c>
      <c r="D4363" s="3">
        <v>3</v>
      </c>
      <c r="E4363" s="4">
        <v>4</v>
      </c>
    </row>
    <row r="4364" spans="1:5" x14ac:dyDescent="0.25">
      <c r="A4364">
        <v>4363</v>
      </c>
      <c r="D4364" s="3">
        <v>3</v>
      </c>
      <c r="E4364" s="4">
        <v>4</v>
      </c>
    </row>
    <row r="4365" spans="1:5" x14ac:dyDescent="0.25">
      <c r="A4365">
        <v>4364</v>
      </c>
      <c r="D4365" s="3">
        <v>3</v>
      </c>
      <c r="E4365" s="4">
        <v>4</v>
      </c>
    </row>
    <row r="4366" spans="1:5" x14ac:dyDescent="0.25">
      <c r="A4366">
        <v>4365</v>
      </c>
      <c r="D4366" s="3">
        <v>3</v>
      </c>
      <c r="E4366" s="4">
        <v>4</v>
      </c>
    </row>
    <row r="4367" spans="1:5" x14ac:dyDescent="0.25">
      <c r="A4367">
        <v>4366</v>
      </c>
      <c r="D4367" s="3">
        <v>3</v>
      </c>
    </row>
    <row r="4368" spans="1:5" x14ac:dyDescent="0.25">
      <c r="A4368">
        <v>4367</v>
      </c>
      <c r="C4368" s="2">
        <v>2</v>
      </c>
    </row>
    <row r="4369" spans="1:5" x14ac:dyDescent="0.25">
      <c r="A4369">
        <v>4368</v>
      </c>
      <c r="C4369" s="2">
        <v>2</v>
      </c>
    </row>
    <row r="4370" spans="1:5" x14ac:dyDescent="0.25">
      <c r="A4370">
        <v>4369</v>
      </c>
      <c r="C4370" s="2">
        <v>2</v>
      </c>
    </row>
    <row r="4371" spans="1:5" x14ac:dyDescent="0.25">
      <c r="A4371">
        <v>4370</v>
      </c>
      <c r="C4371" s="2">
        <v>2</v>
      </c>
    </row>
    <row r="4372" spans="1:5" x14ac:dyDescent="0.25">
      <c r="A4372">
        <v>4371</v>
      </c>
      <c r="C4372" s="2">
        <v>2</v>
      </c>
    </row>
    <row r="4373" spans="1:5" x14ac:dyDescent="0.25">
      <c r="A4373">
        <v>4372</v>
      </c>
      <c r="C4373" s="2">
        <v>2</v>
      </c>
    </row>
    <row r="4374" spans="1:5" x14ac:dyDescent="0.25">
      <c r="A4374">
        <v>4373</v>
      </c>
      <c r="B4374" s="5">
        <v>1</v>
      </c>
      <c r="C4374" s="2">
        <v>2</v>
      </c>
    </row>
    <row r="4375" spans="1:5" x14ac:dyDescent="0.25">
      <c r="A4375">
        <v>4374</v>
      </c>
      <c r="B4375" s="5">
        <v>1</v>
      </c>
      <c r="C4375" s="2">
        <v>2</v>
      </c>
    </row>
    <row r="4376" spans="1:5" x14ac:dyDescent="0.25">
      <c r="A4376">
        <v>4375</v>
      </c>
      <c r="B4376" s="5">
        <v>1</v>
      </c>
      <c r="C4376" s="2">
        <v>2</v>
      </c>
    </row>
    <row r="4377" spans="1:5" x14ac:dyDescent="0.25">
      <c r="A4377">
        <v>4376</v>
      </c>
      <c r="B4377" s="5">
        <v>1</v>
      </c>
    </row>
    <row r="4378" spans="1:5" x14ac:dyDescent="0.25">
      <c r="A4378">
        <v>4377</v>
      </c>
      <c r="B4378" s="5">
        <v>1</v>
      </c>
    </row>
    <row r="4379" spans="1:5" x14ac:dyDescent="0.25">
      <c r="A4379">
        <v>4378</v>
      </c>
      <c r="B4379" s="5">
        <v>1</v>
      </c>
    </row>
    <row r="4380" spans="1:5" x14ac:dyDescent="0.25">
      <c r="A4380">
        <v>4379</v>
      </c>
      <c r="B4380" s="5">
        <v>1</v>
      </c>
    </row>
    <row r="4381" spans="1:5" x14ac:dyDescent="0.25">
      <c r="A4381">
        <v>4380</v>
      </c>
      <c r="B4381" s="5">
        <v>1</v>
      </c>
    </row>
    <row r="4382" spans="1:5" x14ac:dyDescent="0.25">
      <c r="A4382">
        <v>4381</v>
      </c>
      <c r="D4382" s="3">
        <v>3</v>
      </c>
      <c r="E4382" s="4">
        <v>4</v>
      </c>
    </row>
    <row r="4383" spans="1:5" x14ac:dyDescent="0.25">
      <c r="A4383">
        <v>4382</v>
      </c>
      <c r="D4383" s="3">
        <v>3</v>
      </c>
      <c r="E4383" s="4">
        <v>4</v>
      </c>
    </row>
    <row r="4384" spans="1:5" x14ac:dyDescent="0.25">
      <c r="A4384">
        <v>4383</v>
      </c>
      <c r="D4384" s="3">
        <v>3</v>
      </c>
      <c r="E4384" s="4">
        <v>4</v>
      </c>
    </row>
    <row r="4385" spans="1:5" x14ac:dyDescent="0.25">
      <c r="A4385">
        <v>4384</v>
      </c>
      <c r="D4385" s="3">
        <v>3</v>
      </c>
      <c r="E4385" s="4">
        <v>4</v>
      </c>
    </row>
    <row r="4386" spans="1:5" x14ac:dyDescent="0.25">
      <c r="A4386">
        <v>4385</v>
      </c>
      <c r="D4386" s="3">
        <v>3</v>
      </c>
      <c r="E4386" s="4">
        <v>4</v>
      </c>
    </row>
    <row r="4387" spans="1:5" x14ac:dyDescent="0.25">
      <c r="A4387">
        <v>4386</v>
      </c>
      <c r="D4387" s="3">
        <v>3</v>
      </c>
      <c r="E4387" s="4">
        <v>4</v>
      </c>
    </row>
    <row r="4388" spans="1:5" x14ac:dyDescent="0.25">
      <c r="A4388">
        <v>4387</v>
      </c>
      <c r="D4388" s="3">
        <v>3</v>
      </c>
      <c r="E4388" s="4">
        <v>4</v>
      </c>
    </row>
    <row r="4389" spans="1:5" x14ac:dyDescent="0.25">
      <c r="A4389">
        <v>4388</v>
      </c>
      <c r="C4389" s="2">
        <v>2</v>
      </c>
      <c r="D4389" s="3">
        <v>3</v>
      </c>
      <c r="E4389" s="4">
        <v>4</v>
      </c>
    </row>
    <row r="4390" spans="1:5" x14ac:dyDescent="0.25">
      <c r="A4390">
        <v>4389</v>
      </c>
      <c r="C4390" s="2">
        <v>2</v>
      </c>
      <c r="D4390" s="3">
        <v>3</v>
      </c>
    </row>
    <row r="4391" spans="1:5" x14ac:dyDescent="0.25">
      <c r="A4391">
        <v>4390</v>
      </c>
      <c r="C4391" s="2">
        <v>2</v>
      </c>
    </row>
    <row r="4392" spans="1:5" x14ac:dyDescent="0.25">
      <c r="A4392">
        <v>4391</v>
      </c>
      <c r="C4392" s="2">
        <v>2</v>
      </c>
    </row>
    <row r="4393" spans="1:5" x14ac:dyDescent="0.25">
      <c r="A4393">
        <v>4392</v>
      </c>
      <c r="C4393" s="2">
        <v>2</v>
      </c>
    </row>
    <row r="4394" spans="1:5" x14ac:dyDescent="0.25">
      <c r="A4394">
        <v>4393</v>
      </c>
      <c r="B4394" s="5">
        <v>1</v>
      </c>
      <c r="C4394" s="2">
        <v>2</v>
      </c>
    </row>
    <row r="4395" spans="1:5" x14ac:dyDescent="0.25">
      <c r="A4395">
        <v>4394</v>
      </c>
      <c r="B4395" s="5">
        <v>1</v>
      </c>
      <c r="C4395" s="2">
        <v>2</v>
      </c>
    </row>
    <row r="4396" spans="1:5" x14ac:dyDescent="0.25">
      <c r="A4396">
        <v>4395</v>
      </c>
      <c r="B4396" s="5">
        <v>1</v>
      </c>
      <c r="C4396" s="2">
        <v>2</v>
      </c>
    </row>
    <row r="4397" spans="1:5" x14ac:dyDescent="0.25">
      <c r="A4397">
        <v>4396</v>
      </c>
      <c r="B4397" s="5">
        <v>1</v>
      </c>
      <c r="C4397" s="2">
        <v>2</v>
      </c>
    </row>
    <row r="4398" spans="1:5" x14ac:dyDescent="0.25">
      <c r="A4398">
        <v>4397</v>
      </c>
      <c r="B4398" s="5">
        <v>1</v>
      </c>
      <c r="C4398" s="2">
        <v>2</v>
      </c>
    </row>
    <row r="4399" spans="1:5" x14ac:dyDescent="0.25">
      <c r="A4399">
        <v>4398</v>
      </c>
      <c r="B4399" s="5">
        <v>1</v>
      </c>
    </row>
    <row r="4400" spans="1:5" x14ac:dyDescent="0.25">
      <c r="A4400">
        <v>4399</v>
      </c>
      <c r="B4400" s="5">
        <v>1</v>
      </c>
    </row>
    <row r="4401" spans="1:5" x14ac:dyDescent="0.25">
      <c r="A4401">
        <v>4400</v>
      </c>
      <c r="B4401" s="5">
        <v>1</v>
      </c>
    </row>
    <row r="4402" spans="1:5" x14ac:dyDescent="0.25">
      <c r="A4402">
        <v>4401</v>
      </c>
      <c r="B4402" s="5">
        <v>1</v>
      </c>
    </row>
    <row r="4403" spans="1:5" x14ac:dyDescent="0.25">
      <c r="A4403">
        <v>4402</v>
      </c>
      <c r="B4403" s="5">
        <v>1</v>
      </c>
    </row>
    <row r="4404" spans="1:5" x14ac:dyDescent="0.25">
      <c r="A4404">
        <v>4403</v>
      </c>
      <c r="E4404" s="4">
        <v>4</v>
      </c>
    </row>
    <row r="4405" spans="1:5" x14ac:dyDescent="0.25">
      <c r="A4405">
        <v>4404</v>
      </c>
      <c r="D4405" s="3">
        <v>3</v>
      </c>
      <c r="E4405" s="4">
        <v>4</v>
      </c>
    </row>
    <row r="4406" spans="1:5" x14ac:dyDescent="0.25">
      <c r="A4406">
        <v>4405</v>
      </c>
      <c r="D4406" s="3">
        <v>3</v>
      </c>
      <c r="E4406" s="4">
        <v>4</v>
      </c>
    </row>
    <row r="4407" spans="1:5" x14ac:dyDescent="0.25">
      <c r="A4407">
        <v>4406</v>
      </c>
      <c r="D4407" s="3">
        <v>3</v>
      </c>
      <c r="E4407" s="4">
        <v>4</v>
      </c>
    </row>
    <row r="4408" spans="1:5" x14ac:dyDescent="0.25">
      <c r="A4408">
        <v>4407</v>
      </c>
      <c r="D4408" s="3">
        <v>3</v>
      </c>
      <c r="E4408" s="4">
        <v>4</v>
      </c>
    </row>
    <row r="4409" spans="1:5" x14ac:dyDescent="0.25">
      <c r="A4409">
        <v>4408</v>
      </c>
      <c r="D4409" s="3">
        <v>3</v>
      </c>
      <c r="E4409" s="4">
        <v>4</v>
      </c>
    </row>
    <row r="4410" spans="1:5" x14ac:dyDescent="0.25">
      <c r="A4410">
        <v>4409</v>
      </c>
      <c r="C4410" s="2">
        <v>2</v>
      </c>
      <c r="D4410" s="3">
        <v>3</v>
      </c>
      <c r="E4410" s="4">
        <v>4</v>
      </c>
    </row>
    <row r="4411" spans="1:5" x14ac:dyDescent="0.25">
      <c r="A4411">
        <v>4410</v>
      </c>
      <c r="C4411" s="2">
        <v>2</v>
      </c>
      <c r="D4411" s="3">
        <v>3</v>
      </c>
      <c r="E4411" s="4">
        <v>4</v>
      </c>
    </row>
    <row r="4412" spans="1:5" x14ac:dyDescent="0.25">
      <c r="A4412">
        <v>4411</v>
      </c>
      <c r="C4412" s="2">
        <v>2</v>
      </c>
      <c r="D4412" s="3">
        <v>3</v>
      </c>
      <c r="E4412" s="4">
        <v>4</v>
      </c>
    </row>
    <row r="4413" spans="1:5" x14ac:dyDescent="0.25">
      <c r="A4413">
        <v>4412</v>
      </c>
      <c r="C4413" s="2">
        <v>2</v>
      </c>
      <c r="D4413" s="3">
        <v>3</v>
      </c>
      <c r="E4413" s="4">
        <v>4</v>
      </c>
    </row>
    <row r="4414" spans="1:5" x14ac:dyDescent="0.25">
      <c r="A4414">
        <v>4413</v>
      </c>
      <c r="C4414" s="2">
        <v>2</v>
      </c>
      <c r="D4414" s="3">
        <v>3</v>
      </c>
    </row>
    <row r="4415" spans="1:5" x14ac:dyDescent="0.25">
      <c r="A4415">
        <v>4414</v>
      </c>
      <c r="C4415" s="2">
        <v>2</v>
      </c>
      <c r="D4415" s="3">
        <v>3</v>
      </c>
    </row>
    <row r="4416" spans="1:5" x14ac:dyDescent="0.25">
      <c r="A4416">
        <v>4415</v>
      </c>
      <c r="C4416" s="2">
        <v>2</v>
      </c>
      <c r="D4416" s="3">
        <v>3</v>
      </c>
    </row>
    <row r="4417" spans="1:6" x14ac:dyDescent="0.25">
      <c r="A4417">
        <v>4416</v>
      </c>
      <c r="B4417" s="5">
        <v>1</v>
      </c>
      <c r="C4417" s="2">
        <v>2</v>
      </c>
    </row>
    <row r="4418" spans="1:6" x14ac:dyDescent="0.25">
      <c r="A4418">
        <v>4417</v>
      </c>
      <c r="B4418" s="5">
        <v>1</v>
      </c>
      <c r="C4418" s="2">
        <v>2</v>
      </c>
    </row>
    <row r="4419" spans="1:6" x14ac:dyDescent="0.25">
      <c r="A4419">
        <v>4418</v>
      </c>
      <c r="B4419" s="5">
        <v>1</v>
      </c>
      <c r="C4419" s="2">
        <v>2</v>
      </c>
    </row>
    <row r="4420" spans="1:6" x14ac:dyDescent="0.25">
      <c r="A4420">
        <v>4419</v>
      </c>
      <c r="B4420" s="5">
        <v>1</v>
      </c>
      <c r="C4420" s="2">
        <v>2</v>
      </c>
    </row>
    <row r="4421" spans="1:6" x14ac:dyDescent="0.25">
      <c r="A4421">
        <v>4420</v>
      </c>
      <c r="B4421" s="5">
        <v>1</v>
      </c>
      <c r="C4421" s="2">
        <v>2</v>
      </c>
    </row>
    <row r="4422" spans="1:6" x14ac:dyDescent="0.25">
      <c r="A4422">
        <v>4421</v>
      </c>
      <c r="B4422" s="5">
        <v>1</v>
      </c>
      <c r="C4422" s="2">
        <v>2</v>
      </c>
    </row>
    <row r="4423" spans="1:6" x14ac:dyDescent="0.25">
      <c r="A4423">
        <v>4422</v>
      </c>
      <c r="B4423" s="5">
        <v>1</v>
      </c>
      <c r="C4423" s="2">
        <v>2</v>
      </c>
    </row>
    <row r="4424" spans="1:6" x14ac:dyDescent="0.25">
      <c r="A4424">
        <v>4423</v>
      </c>
      <c r="B4424" s="5">
        <v>1</v>
      </c>
    </row>
    <row r="4425" spans="1:6" x14ac:dyDescent="0.25">
      <c r="A4425">
        <v>4424</v>
      </c>
      <c r="B4425" s="5">
        <v>1</v>
      </c>
      <c r="F442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4F7F-FDB3-436E-98DC-85291DB6EB22}">
  <dimension ref="A1:EA215"/>
  <sheetViews>
    <sheetView topLeftCell="AJ1" workbookViewId="0">
      <selection activeCell="EC1" sqref="EC1:EE3"/>
    </sheetView>
  </sheetViews>
  <sheetFormatPr defaultRowHeight="15" x14ac:dyDescent="0.25"/>
  <cols>
    <col min="1" max="1" width="11" bestFit="1" customWidth="1"/>
    <col min="2" max="2" width="9" bestFit="1" customWidth="1"/>
    <col min="3" max="3" width="11" bestFit="1" customWidth="1"/>
    <col min="4" max="4" width="10" bestFit="1" customWidth="1"/>
    <col min="5" max="5" width="11" bestFit="1" customWidth="1"/>
    <col min="6" max="6" width="9" bestFit="1" customWidth="1"/>
    <col min="7" max="7" width="11" bestFit="1" customWidth="1"/>
    <col min="8" max="8" width="10" bestFit="1" customWidth="1"/>
    <col min="9" max="9" width="6.85546875" bestFit="1" customWidth="1"/>
    <col min="11" max="11" width="16" bestFit="1" customWidth="1"/>
    <col min="12" max="12" width="15.7109375" bestFit="1" customWidth="1"/>
    <col min="13" max="13" width="16.140625" bestFit="1" customWidth="1"/>
    <col min="14" max="14" width="15.85546875" bestFit="1" customWidth="1"/>
    <col min="16" max="16" width="16.7109375" bestFit="1" customWidth="1"/>
    <col min="17" max="17" width="16.42578125" bestFit="1" customWidth="1"/>
    <col min="18" max="18" width="16.85546875" bestFit="1" customWidth="1"/>
    <col min="19" max="19" width="16.5703125" bestFit="1" customWidth="1"/>
    <col min="21" max="21" width="15.85546875" bestFit="1" customWidth="1"/>
    <col min="22" max="22" width="15.5703125" bestFit="1" customWidth="1"/>
    <col min="23" max="23" width="16" bestFit="1" customWidth="1"/>
    <col min="24" max="24" width="15.7109375" bestFit="1" customWidth="1"/>
    <col min="26" max="26" width="15.85546875" bestFit="1" customWidth="1"/>
    <col min="27" max="27" width="15.5703125" bestFit="1" customWidth="1"/>
    <col min="28" max="28" width="16" bestFit="1" customWidth="1"/>
    <col min="29" max="29" width="15.7109375" bestFit="1" customWidth="1"/>
    <col min="31" max="31" width="19.85546875" bestFit="1" customWidth="1"/>
    <col min="32" max="32" width="19.5703125" bestFit="1" customWidth="1"/>
    <col min="33" max="33" width="20" bestFit="1" customWidth="1"/>
    <col min="34" max="34" width="19.7109375" bestFit="1" customWidth="1"/>
    <col min="36" max="36" width="20" bestFit="1" customWidth="1"/>
    <col min="37" max="37" width="19.7109375" bestFit="1" customWidth="1"/>
    <col min="38" max="38" width="20.140625" bestFit="1" customWidth="1"/>
    <col min="39" max="39" width="19.85546875" bestFit="1" customWidth="1"/>
    <col min="41" max="41" width="21.7109375" bestFit="1" customWidth="1"/>
    <col min="42" max="42" width="21.42578125" bestFit="1" customWidth="1"/>
    <col min="43" max="43" width="21.85546875" bestFit="1" customWidth="1"/>
    <col min="44" max="44" width="21.5703125" bestFit="1" customWidth="1"/>
    <col min="46" max="46" width="19.140625" bestFit="1" customWidth="1"/>
    <col min="48" max="51" width="12" bestFit="1" customWidth="1"/>
    <col min="53" max="56" width="12" bestFit="1" customWidth="1"/>
    <col min="58" max="58" width="18.7109375" bestFit="1" customWidth="1"/>
    <col min="59" max="59" width="18.140625" bestFit="1" customWidth="1"/>
    <col min="61" max="61" width="18" bestFit="1" customWidth="1"/>
    <col min="62" max="62" width="17.42578125" bestFit="1" customWidth="1"/>
    <col min="64" max="64" width="16.42578125" bestFit="1" customWidth="1"/>
    <col min="65" max="65" width="15" bestFit="1" customWidth="1"/>
    <col min="67" max="68" width="17.85546875" bestFit="1" customWidth="1"/>
    <col min="70" max="70" width="17.5703125" bestFit="1" customWidth="1"/>
    <col min="71" max="71" width="17.28515625" bestFit="1" customWidth="1"/>
    <col min="73" max="73" width="6.28515625" bestFit="1" customWidth="1"/>
    <col min="74" max="74" width="15.28515625" bestFit="1" customWidth="1"/>
    <col min="75" max="75" width="15.7109375" bestFit="1" customWidth="1"/>
    <col min="76" max="76" width="15.42578125" bestFit="1" customWidth="1"/>
    <col min="77" max="77" width="6" bestFit="1" customWidth="1"/>
    <col min="78" max="78" width="15.28515625" bestFit="1" customWidth="1"/>
    <col min="79" max="79" width="15.42578125" bestFit="1" customWidth="1"/>
    <col min="80" max="80" width="15.140625" bestFit="1" customWidth="1"/>
    <col min="81" max="81" width="6.42578125" bestFit="1" customWidth="1"/>
    <col min="82" max="82" width="15.7109375" bestFit="1" customWidth="1"/>
    <col min="83" max="83" width="15.42578125" bestFit="1" customWidth="1"/>
    <col min="84" max="84" width="15.5703125" bestFit="1" customWidth="1"/>
    <col min="85" max="85" width="6.140625" bestFit="1" customWidth="1"/>
    <col min="86" max="86" width="15.42578125" bestFit="1" customWidth="1"/>
    <col min="87" max="87" width="15.140625" bestFit="1" customWidth="1"/>
    <col min="88" max="88" width="15.5703125" bestFit="1" customWidth="1"/>
    <col min="90" max="90" width="5.5703125" bestFit="1" customWidth="1"/>
    <col min="91" max="91" width="14.5703125" bestFit="1" customWidth="1"/>
    <col min="92" max="92" width="15" bestFit="1" customWidth="1"/>
    <col min="93" max="93" width="14.7109375" bestFit="1" customWidth="1"/>
    <col min="94" max="94" width="5.28515625" bestFit="1" customWidth="1"/>
    <col min="95" max="95" width="14.5703125" bestFit="1" customWidth="1"/>
    <col min="96" max="96" width="14.7109375" bestFit="1" customWidth="1"/>
    <col min="97" max="97" width="14.42578125" bestFit="1" customWidth="1"/>
    <col min="98" max="98" width="5.7109375" bestFit="1" customWidth="1"/>
    <col min="99" max="99" width="15" bestFit="1" customWidth="1"/>
    <col min="100" max="100" width="14.7109375" bestFit="1" customWidth="1"/>
    <col min="101" max="101" width="14.85546875" bestFit="1" customWidth="1"/>
    <col min="102" max="102" width="5.42578125" bestFit="1" customWidth="1"/>
    <col min="103" max="103" width="14.7109375" bestFit="1" customWidth="1"/>
    <col min="104" max="104" width="14.42578125" bestFit="1" customWidth="1"/>
    <col min="105" max="105" width="14.85546875" bestFit="1" customWidth="1"/>
    <col min="107" max="107" width="14.140625" bestFit="1" customWidth="1"/>
    <col min="108" max="108" width="14.5703125" bestFit="1" customWidth="1"/>
    <col min="109" max="109" width="14.28515625" bestFit="1" customWidth="1"/>
    <col min="110" max="110" width="14.140625" bestFit="1" customWidth="1"/>
    <col min="111" max="111" width="14.28515625" bestFit="1" customWidth="1"/>
    <col min="112" max="112" width="14" bestFit="1" customWidth="1"/>
    <col min="113" max="113" width="14.5703125" bestFit="1" customWidth="1"/>
    <col min="114" max="114" width="14.28515625" bestFit="1" customWidth="1"/>
    <col min="115" max="115" width="14.42578125" bestFit="1" customWidth="1"/>
    <col min="116" max="116" width="14.28515625" bestFit="1" customWidth="1"/>
    <col min="117" max="117" width="14" bestFit="1" customWidth="1"/>
    <col min="118" max="118" width="14.42578125" bestFit="1" customWidth="1"/>
    <col min="120" max="120" width="14.85546875" bestFit="1" customWidth="1"/>
    <col min="121" max="121" width="15.28515625" bestFit="1" customWidth="1"/>
    <col min="122" max="122" width="15" bestFit="1" customWidth="1"/>
    <col min="123" max="123" width="14.85546875" bestFit="1" customWidth="1"/>
    <col min="124" max="124" width="15" bestFit="1" customWidth="1"/>
    <col min="125" max="125" width="14.7109375" bestFit="1" customWidth="1"/>
    <col min="126" max="126" width="15.28515625" bestFit="1" customWidth="1"/>
    <col min="127" max="127" width="15" bestFit="1" customWidth="1"/>
    <col min="128" max="128" width="15.140625" bestFit="1" customWidth="1"/>
    <col min="129" max="129" width="15" bestFit="1" customWidth="1"/>
    <col min="130" max="130" width="14.7109375" bestFit="1" customWidth="1"/>
    <col min="131" max="131" width="15.140625" bestFit="1" customWidth="1"/>
  </cols>
  <sheetData>
    <row r="1" spans="1:13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111</v>
      </c>
      <c r="K1" t="s">
        <v>79</v>
      </c>
      <c r="L1" t="s">
        <v>80</v>
      </c>
      <c r="M1" t="s">
        <v>81</v>
      </c>
      <c r="N1" t="s">
        <v>82</v>
      </c>
      <c r="P1" t="s">
        <v>83</v>
      </c>
      <c r="Q1" t="s">
        <v>84</v>
      </c>
      <c r="R1" t="s">
        <v>85</v>
      </c>
      <c r="S1" t="s">
        <v>86</v>
      </c>
      <c r="U1" t="s">
        <v>87</v>
      </c>
      <c r="V1" t="s">
        <v>88</v>
      </c>
      <c r="W1" t="s">
        <v>89</v>
      </c>
      <c r="X1" t="s">
        <v>90</v>
      </c>
      <c r="Z1" t="s">
        <v>23</v>
      </c>
      <c r="AA1" t="s">
        <v>24</v>
      </c>
      <c r="AB1" t="s">
        <v>25</v>
      </c>
      <c r="AC1" t="s">
        <v>26</v>
      </c>
      <c r="AE1" t="s">
        <v>124</v>
      </c>
      <c r="AF1" t="s">
        <v>125</v>
      </c>
      <c r="AG1" t="s">
        <v>126</v>
      </c>
      <c r="AH1" t="s">
        <v>127</v>
      </c>
      <c r="AJ1" t="s">
        <v>132</v>
      </c>
      <c r="AK1" t="s">
        <v>133</v>
      </c>
      <c r="AL1" t="s">
        <v>134</v>
      </c>
      <c r="AM1" t="s">
        <v>135</v>
      </c>
      <c r="AO1" t="s">
        <v>308</v>
      </c>
      <c r="AP1" t="s">
        <v>309</v>
      </c>
      <c r="AQ1" t="s">
        <v>310</v>
      </c>
      <c r="AR1" t="s">
        <v>311</v>
      </c>
      <c r="AT1" t="s">
        <v>312</v>
      </c>
      <c r="AV1" t="s">
        <v>91</v>
      </c>
      <c r="AW1" t="s">
        <v>92</v>
      </c>
      <c r="AX1" t="s">
        <v>93</v>
      </c>
      <c r="AY1" t="s">
        <v>94</v>
      </c>
      <c r="BA1" t="s">
        <v>95</v>
      </c>
      <c r="BB1" t="s">
        <v>96</v>
      </c>
      <c r="BC1" t="s">
        <v>97</v>
      </c>
      <c r="BD1" t="s">
        <v>98</v>
      </c>
      <c r="BF1" t="s">
        <v>27</v>
      </c>
      <c r="BG1" t="s">
        <v>28</v>
      </c>
      <c r="BI1" t="s">
        <v>34</v>
      </c>
      <c r="BJ1" t="s">
        <v>35</v>
      </c>
      <c r="BL1" t="s">
        <v>37</v>
      </c>
      <c r="BM1" t="s">
        <v>38</v>
      </c>
      <c r="BO1" t="s">
        <v>42</v>
      </c>
      <c r="BP1" t="s">
        <v>43</v>
      </c>
      <c r="BR1" t="s">
        <v>330</v>
      </c>
      <c r="BS1" t="s">
        <v>331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  <c r="CH1" t="s">
        <v>60</v>
      </c>
      <c r="CI1" t="s">
        <v>61</v>
      </c>
      <c r="CJ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</row>
    <row r="2" spans="1:131" x14ac:dyDescent="0.25">
      <c r="A2">
        <v>68.552997000000005</v>
      </c>
      <c r="B2">
        <v>7.8499869999999996</v>
      </c>
      <c r="C2">
        <v>57.232361000000012</v>
      </c>
      <c r="D2">
        <v>7.3711180000000001</v>
      </c>
      <c r="E2">
        <v>46.715053000000012</v>
      </c>
      <c r="F2">
        <v>9.3000120000000006</v>
      </c>
      <c r="G2">
        <v>58.068683000000007</v>
      </c>
      <c r="H2">
        <v>5.4968009999999996</v>
      </c>
      <c r="K2">
        <f>(15/200)</f>
        <v>7.4999999999999997E-2</v>
      </c>
      <c r="L2">
        <f>(15/200)</f>
        <v>7.4999999999999997E-2</v>
      </c>
      <c r="M2">
        <f>(18/200)</f>
        <v>0.09</v>
      </c>
      <c r="N2">
        <f>(15/200)</f>
        <v>7.4999999999999997E-2</v>
      </c>
      <c r="P2">
        <f>(12/200)</f>
        <v>0.06</v>
      </c>
      <c r="Q2">
        <f>(13/200)</f>
        <v>6.5000000000000002E-2</v>
      </c>
      <c r="R2">
        <f>(12/200)</f>
        <v>0.06</v>
      </c>
      <c r="S2">
        <f>(11/200)</f>
        <v>5.5E-2</v>
      </c>
      <c r="U2">
        <f>0.075+0.06</f>
        <v>0.13500000000000001</v>
      </c>
      <c r="V2">
        <f>0.075+0.065</f>
        <v>0.14000000000000001</v>
      </c>
      <c r="W2">
        <f>0.09+0.06</f>
        <v>0.15</v>
      </c>
      <c r="X2">
        <f>0.075+0.055</f>
        <v>0.13</v>
      </c>
      <c r="Z2">
        <f>SQRT((ABS($A$3-$A$2)^2+(ABS($B$3-$B$2)^2)))</f>
        <v>19.618873217899466</v>
      </c>
      <c r="AA2">
        <f>SQRT((ABS($C$3-$C$2)^2+(ABS($D$3-$D$2)^2)))</f>
        <v>19.635713144290374</v>
      </c>
      <c r="AB2">
        <f>SQRT((ABS($E$3-$E$2)^2+(ABS($F$3-$F$2)^2)))</f>
        <v>22.08031965482715</v>
      </c>
      <c r="AC2">
        <f>SQRT((ABS($G$3-$G$2)^2+(ABS($H$3-$H$2)^2)))</f>
        <v>18.730297880927473</v>
      </c>
      <c r="AE2">
        <f>(COUNTA(U2:U12)/SUM(U2:U12))</f>
        <v>8.2051282051282062</v>
      </c>
      <c r="AF2">
        <f>(COUNTA(V2:V12)/SUM(V2:V12))</f>
        <v>8.7804878048780495</v>
      </c>
      <c r="AG2">
        <f>(COUNTA(W2:W12)/SUM(W2:W12))</f>
        <v>8.0402010050251249</v>
      </c>
      <c r="AH2">
        <f>(COUNTA(X2:X12)/SUM(X2:X12))</f>
        <v>8.7431693989071047</v>
      </c>
      <c r="AJ2">
        <f>1/0.135</f>
        <v>7.4074074074074066</v>
      </c>
      <c r="AK2">
        <f>1/0.14</f>
        <v>7.1428571428571423</v>
      </c>
      <c r="AL2">
        <f>1/0.15</f>
        <v>6.666666666666667</v>
      </c>
      <c r="AM2">
        <f>1/0.13</f>
        <v>7.6923076923076916</v>
      </c>
      <c r="AO2">
        <f t="shared" ref="AO2:AO9" si="0">$Z2/$U2</f>
        <v>145.3249867992553</v>
      </c>
      <c r="AP2">
        <f t="shared" ref="AP2:AP10" si="1">$AA2/$V2</f>
        <v>140.25509388778838</v>
      </c>
      <c r="AQ2">
        <f t="shared" ref="AQ2:AQ9" si="2">$AB2/$W2</f>
        <v>147.202131032181</v>
      </c>
      <c r="AR2">
        <f t="shared" ref="AR2:AR9" si="3">$AC2/$X2</f>
        <v>144.07921446867286</v>
      </c>
      <c r="AT2">
        <f>AT4/AT6</f>
        <v>203.95894055833</v>
      </c>
      <c r="AV2">
        <f>((0.075/0.135)*100)</f>
        <v>55.55555555555555</v>
      </c>
      <c r="AW2">
        <f>((0.075/0.14)*100)</f>
        <v>53.571428571428569</v>
      </c>
      <c r="AX2">
        <f>((0.09/0.15)*100)</f>
        <v>60</v>
      </c>
      <c r="AY2">
        <f>((0.075/0.13)*100)</f>
        <v>57.692307692307686</v>
      </c>
      <c r="BA2">
        <f>((0.06/0.135)*100)</f>
        <v>44.444444444444443</v>
      </c>
      <c r="BB2">
        <f>((0.065/0.14)*100)</f>
        <v>46.428571428571423</v>
      </c>
      <c r="BC2">
        <f>((0.06/0.15)*100)</f>
        <v>40</v>
      </c>
      <c r="BD2">
        <f>((0.055/0.13)*100)</f>
        <v>42.307692307692307</v>
      </c>
      <c r="BF2">
        <f>ABS($B$2-$D$2)</f>
        <v>0.47886899999999955</v>
      </c>
      <c r="BG2">
        <f>ABS($F$2-$H$2)</f>
        <v>3.803211000000001</v>
      </c>
      <c r="BL2">
        <f>SQRT((ABS($A$2-$E$3)^2+(ABS($B$2-$F$3)^2)))</f>
        <v>0.35500559000810655</v>
      </c>
      <c r="BM2">
        <f>SQRT((ABS($C$2-$G$2)^2+(ABS($D$2-$H$2)^2)))</f>
        <v>2.0524372594973506</v>
      </c>
      <c r="BO2">
        <f>SQRT((ABS($A$2-$G$3)^2+(ABS($B$2-$H$3)^2)))</f>
        <v>8.7037011792384096</v>
      </c>
      <c r="BP2">
        <f>SQRT((ABS($C$2-$E$2)^2+(ABS($D$2-$F$2)^2)))</f>
        <v>10.6927264825254</v>
      </c>
      <c r="BR2">
        <f>DEGREES(ACOS((11.973693168251^2+22.0803196548272^2-11.0164985746611^2)/(2*11.973693168251*22.0803196548272)))</f>
        <v>15.495281281817151</v>
      </c>
      <c r="BS2">
        <f>DEGREES(ACOS((11.0164985746611^2+18.7302978809275^2-8.60171651709361^2)/(2*11.0164985746611*18.7302978809275)))</f>
        <v>15.226281272939627</v>
      </c>
      <c r="BU2">
        <v>15</v>
      </c>
      <c r="BV2">
        <v>4</v>
      </c>
      <c r="BW2">
        <v>5</v>
      </c>
      <c r="BX2">
        <v>13</v>
      </c>
      <c r="BY2">
        <v>15</v>
      </c>
      <c r="BZ2">
        <v>3</v>
      </c>
      <c r="CA2">
        <v>15</v>
      </c>
      <c r="CB2">
        <v>4</v>
      </c>
      <c r="CC2">
        <v>18</v>
      </c>
      <c r="CD2">
        <v>6</v>
      </c>
      <c r="CE2">
        <v>15</v>
      </c>
      <c r="CF2">
        <v>7</v>
      </c>
      <c r="CG2">
        <v>15</v>
      </c>
      <c r="CH2">
        <v>13</v>
      </c>
      <c r="CI2">
        <v>4</v>
      </c>
      <c r="CJ2">
        <v>5</v>
      </c>
      <c r="CL2">
        <v>12</v>
      </c>
      <c r="CM2">
        <v>0</v>
      </c>
      <c r="CN2">
        <v>0</v>
      </c>
      <c r="CO2">
        <v>10</v>
      </c>
      <c r="CP2">
        <v>13</v>
      </c>
      <c r="CQ2">
        <v>0</v>
      </c>
      <c r="CR2">
        <v>12</v>
      </c>
      <c r="CS2">
        <v>0</v>
      </c>
      <c r="CT2">
        <v>12</v>
      </c>
      <c r="CU2">
        <v>0</v>
      </c>
      <c r="CV2">
        <v>12</v>
      </c>
      <c r="CW2">
        <v>0</v>
      </c>
      <c r="CX2">
        <v>11</v>
      </c>
      <c r="CY2">
        <v>10</v>
      </c>
      <c r="CZ2">
        <v>0</v>
      </c>
      <c r="DA2">
        <v>0</v>
      </c>
      <c r="DC2">
        <f>((4/15)*100)</f>
        <v>26.666666666666668</v>
      </c>
      <c r="DD2">
        <f>((5/15)*100)</f>
        <v>33.333333333333329</v>
      </c>
      <c r="DE2">
        <f>((13/15)*100)</f>
        <v>86.666666666666671</v>
      </c>
      <c r="DF2">
        <f>((3/15)*100)</f>
        <v>20</v>
      </c>
      <c r="DG2">
        <f>((15/15)*100)</f>
        <v>100</v>
      </c>
      <c r="DH2">
        <f>((4/15)*100)</f>
        <v>26.666666666666668</v>
      </c>
      <c r="DI2">
        <f>((6/18)*100)</f>
        <v>33.333333333333329</v>
      </c>
      <c r="DJ2">
        <f>((15/18)*100)</f>
        <v>83.333333333333343</v>
      </c>
      <c r="DK2">
        <f>((7/18)*100)</f>
        <v>38.888888888888893</v>
      </c>
      <c r="DL2">
        <f>((13/15)*100)</f>
        <v>86.666666666666671</v>
      </c>
      <c r="DM2">
        <f>((4/15)*100)</f>
        <v>26.666666666666668</v>
      </c>
      <c r="DN2">
        <f>((5/15)*100)</f>
        <v>33.333333333333329</v>
      </c>
      <c r="DP2">
        <f>((0/12)*100)</f>
        <v>0</v>
      </c>
      <c r="DQ2">
        <f>((0/12)*100)</f>
        <v>0</v>
      </c>
      <c r="DR2">
        <f>((10/12)*100)</f>
        <v>83.333333333333343</v>
      </c>
      <c r="DS2">
        <f>((0/13)*100)</f>
        <v>0</v>
      </c>
      <c r="DT2">
        <f>((12/13)*100)</f>
        <v>92.307692307692307</v>
      </c>
      <c r="DU2">
        <f>((0/13)*100)</f>
        <v>0</v>
      </c>
      <c r="DV2">
        <f>((0/12)*100)</f>
        <v>0</v>
      </c>
      <c r="DW2">
        <f>((12/12)*100)</f>
        <v>100</v>
      </c>
      <c r="DX2">
        <f>((0/12)*100)</f>
        <v>0</v>
      </c>
      <c r="DY2">
        <f>((10/11)*100)</f>
        <v>90.909090909090907</v>
      </c>
      <c r="DZ2">
        <f>((0/11)*100)</f>
        <v>0</v>
      </c>
      <c r="EA2">
        <f>((0/11)*100)</f>
        <v>0</v>
      </c>
    </row>
    <row r="3" spans="1:131" x14ac:dyDescent="0.25">
      <c r="A3">
        <v>88.138879000000003</v>
      </c>
      <c r="B3">
        <v>6.7127039999999996</v>
      </c>
      <c r="C3">
        <v>76.805204000000003</v>
      </c>
      <c r="D3">
        <v>5.8010710000000003</v>
      </c>
      <c r="E3">
        <v>68.764618000000013</v>
      </c>
      <c r="F3">
        <v>8.1350230000000003</v>
      </c>
      <c r="G3">
        <v>76.793623000000011</v>
      </c>
      <c r="H3">
        <v>5.0488270000000002</v>
      </c>
      <c r="K3">
        <f>(15/200)</f>
        <v>7.4999999999999997E-2</v>
      </c>
      <c r="L3">
        <f>(15/200)</f>
        <v>7.4999999999999997E-2</v>
      </c>
      <c r="M3">
        <f>(16/200)</f>
        <v>0.08</v>
      </c>
      <c r="N3">
        <f>(12/200)</f>
        <v>0.06</v>
      </c>
      <c r="P3">
        <f>(11/200)</f>
        <v>5.5E-2</v>
      </c>
      <c r="Q3">
        <f>(11/200)</f>
        <v>5.5E-2</v>
      </c>
      <c r="R3">
        <f>(10/200)</f>
        <v>0.05</v>
      </c>
      <c r="S3">
        <f>(9/200)</f>
        <v>4.4999999999999998E-2</v>
      </c>
      <c r="U3">
        <f>0.075+0.055</f>
        <v>0.13</v>
      </c>
      <c r="V3">
        <f>0.075+0.055</f>
        <v>0.13</v>
      </c>
      <c r="W3">
        <f>0.08+0.05</f>
        <v>0.13</v>
      </c>
      <c r="X3">
        <f>0.06+0.045</f>
        <v>0.105</v>
      </c>
      <c r="Z3">
        <f>SQRT((ABS($A$4-$A$3)^2+(ABS($B$4-$B$3)^2)))</f>
        <v>23.700835647604606</v>
      </c>
      <c r="AA3">
        <f>SQRT((ABS($C$4-$C$3)^2+(ABS($D$4-$D$3)^2)))</f>
        <v>20.021532651572105</v>
      </c>
      <c r="AB3">
        <f>SQRT((ABS($E$4-$E$3)^2+(ABS($F$4-$F$3)^2)))</f>
        <v>20.508797948124919</v>
      </c>
      <c r="AC3">
        <f>SQRT((ABS($G$4-$G$3)^2+(ABS($H$4-$H$3)^2)))</f>
        <v>17.938733544911273</v>
      </c>
      <c r="AJ3">
        <f>1/0.13</f>
        <v>7.6923076923076916</v>
      </c>
      <c r="AK3">
        <f>1/0.13</f>
        <v>7.6923076923076916</v>
      </c>
      <c r="AL3">
        <f>1/0.13</f>
        <v>7.6923076923076916</v>
      </c>
      <c r="AM3">
        <f>1/0.105</f>
        <v>9.5238095238095237</v>
      </c>
      <c r="AO3">
        <f t="shared" si="0"/>
        <v>182.31412036618926</v>
      </c>
      <c r="AP3">
        <f t="shared" si="1"/>
        <v>154.01178962747773</v>
      </c>
      <c r="AQ3">
        <f t="shared" si="2"/>
        <v>157.75998421634552</v>
      </c>
      <c r="AR3">
        <f t="shared" si="3"/>
        <v>170.84508138010736</v>
      </c>
      <c r="AT3" t="s">
        <v>313</v>
      </c>
      <c r="AV3">
        <f>((0.075/0.13)*100)</f>
        <v>57.692307692307686</v>
      </c>
      <c r="AW3">
        <f>((0.075/0.13)*100)</f>
        <v>57.692307692307686</v>
      </c>
      <c r="AX3">
        <f>((0.08/0.13)*100)</f>
        <v>61.53846153846154</v>
      </c>
      <c r="AY3">
        <f>((0.06/0.105)*100)</f>
        <v>57.142857142857139</v>
      </c>
      <c r="BA3">
        <f>((0.055/0.13)*100)</f>
        <v>42.307692307692307</v>
      </c>
      <c r="BB3">
        <f>((0.055/0.13)*100)</f>
        <v>42.307692307692307</v>
      </c>
      <c r="BC3">
        <f>((0.05/0.13)*100)</f>
        <v>38.461538461538467</v>
      </c>
      <c r="BD3">
        <f>((0.045/0.105)*100)</f>
        <v>42.857142857142854</v>
      </c>
      <c r="BF3">
        <f>ABS($B$3-$D$3)</f>
        <v>0.91163299999999925</v>
      </c>
      <c r="BG3">
        <f>ABS($F$3-$H$3)</f>
        <v>3.0861960000000002</v>
      </c>
      <c r="BL3">
        <f>SQRT((ABS($A$3-$E$4)^2+(ABS($B$3-$F$4)^2)))</f>
        <v>1.5754315277805691</v>
      </c>
      <c r="BM3">
        <f>SQRT((ABS($C$3-$G$3)^2+(ABS($D$3-$H$3)^2)))</f>
        <v>0.7523331410332792</v>
      </c>
      <c r="BO3">
        <f>SQRT((ABS($A$3-$G$4)^2+(ABS($B$3-$H$4)^2)))</f>
        <v>6.9861427612646221</v>
      </c>
      <c r="BP3">
        <f>SQRT((ABS($C$3-$E$3)^2+(ABS($D$3-$F$3)^2)))</f>
        <v>8.3724760472455131</v>
      </c>
      <c r="BR3">
        <f>DEGREES(ACOS((8.60171651709361^2+20.5087979481249^2-12.7787313394835^2)/(2*8.60171651709361*20.5087979481249)))</f>
        <v>20.113470141139967</v>
      </c>
      <c r="BS3">
        <f>DEGREES(ACOS((12.7787313394835^2+17.9387335449113^2-6.44451507453222^2)/(2*12.7787313394835*17.9387335449113)))</f>
        <v>14.650397288186786</v>
      </c>
      <c r="BU3">
        <v>15</v>
      </c>
      <c r="BV3">
        <v>6</v>
      </c>
      <c r="BW3">
        <v>5</v>
      </c>
      <c r="BX3">
        <v>8</v>
      </c>
      <c r="BY3">
        <v>15</v>
      </c>
      <c r="BZ3">
        <v>4</v>
      </c>
      <c r="CA3">
        <v>14</v>
      </c>
      <c r="CB3">
        <v>6</v>
      </c>
      <c r="CC3">
        <v>16</v>
      </c>
      <c r="CD3">
        <v>5</v>
      </c>
      <c r="CE3">
        <v>14</v>
      </c>
      <c r="CF3">
        <v>7</v>
      </c>
      <c r="CG3">
        <v>12</v>
      </c>
      <c r="CH3">
        <v>8</v>
      </c>
      <c r="CI3">
        <v>4</v>
      </c>
      <c r="CJ3">
        <v>6</v>
      </c>
      <c r="CL3">
        <v>11</v>
      </c>
      <c r="CM3">
        <v>0</v>
      </c>
      <c r="CN3">
        <v>0</v>
      </c>
      <c r="CO3">
        <v>7</v>
      </c>
      <c r="CP3">
        <v>11</v>
      </c>
      <c r="CQ3">
        <v>0</v>
      </c>
      <c r="CR3">
        <v>9</v>
      </c>
      <c r="CS3">
        <v>0</v>
      </c>
      <c r="CT3">
        <v>10</v>
      </c>
      <c r="CU3">
        <v>0</v>
      </c>
      <c r="CV3">
        <v>9</v>
      </c>
      <c r="CW3">
        <v>0</v>
      </c>
      <c r="CX3">
        <v>9</v>
      </c>
      <c r="CY3">
        <v>7</v>
      </c>
      <c r="CZ3">
        <v>0</v>
      </c>
      <c r="DA3">
        <v>0</v>
      </c>
      <c r="DC3">
        <f>((6/15)*100)</f>
        <v>40</v>
      </c>
      <c r="DD3">
        <f>((5/15)*100)</f>
        <v>33.333333333333329</v>
      </c>
      <c r="DE3">
        <f>((8/15)*100)</f>
        <v>53.333333333333336</v>
      </c>
      <c r="DF3">
        <f>((4/15)*100)</f>
        <v>26.666666666666668</v>
      </c>
      <c r="DG3">
        <f>((14/15)*100)</f>
        <v>93.333333333333329</v>
      </c>
      <c r="DH3">
        <f>((6/15)*100)</f>
        <v>40</v>
      </c>
      <c r="DI3">
        <f>((5/16)*100)</f>
        <v>31.25</v>
      </c>
      <c r="DJ3">
        <f>((14/16)*100)</f>
        <v>87.5</v>
      </c>
      <c r="DK3">
        <f>((7/16)*100)</f>
        <v>43.75</v>
      </c>
      <c r="DL3">
        <f>((8/12)*100)</f>
        <v>66.666666666666657</v>
      </c>
      <c r="DM3">
        <f>((4/12)*100)</f>
        <v>33.333333333333329</v>
      </c>
      <c r="DN3">
        <f>((6/12)*100)</f>
        <v>50</v>
      </c>
      <c r="DP3">
        <f>((0/11)*100)</f>
        <v>0</v>
      </c>
      <c r="DQ3">
        <f>((0/11)*100)</f>
        <v>0</v>
      </c>
      <c r="DR3">
        <f>((7/11)*100)</f>
        <v>63.636363636363633</v>
      </c>
      <c r="DS3">
        <f>((0/11)*100)</f>
        <v>0</v>
      </c>
      <c r="DT3">
        <f>((9/11)*100)</f>
        <v>81.818181818181827</v>
      </c>
      <c r="DU3">
        <f>((0/11)*100)</f>
        <v>0</v>
      </c>
      <c r="DV3">
        <f>((0/10)*100)</f>
        <v>0</v>
      </c>
      <c r="DW3">
        <f>((9/10)*100)</f>
        <v>90</v>
      </c>
      <c r="DX3">
        <f>((0/10)*100)</f>
        <v>0</v>
      </c>
      <c r="DY3">
        <f>((7/9)*100)</f>
        <v>77.777777777777786</v>
      </c>
      <c r="DZ3">
        <f>((0/9)*100)</f>
        <v>0</v>
      </c>
      <c r="EA3">
        <f>((0/9)*100)</f>
        <v>0</v>
      </c>
    </row>
    <row r="4" spans="1:131" x14ac:dyDescent="0.25">
      <c r="A4">
        <v>111.82775600000001</v>
      </c>
      <c r="B4">
        <v>5.9598979999999999</v>
      </c>
      <c r="C4">
        <v>96.779336000000001</v>
      </c>
      <c r="D4">
        <v>4.4241830000000002</v>
      </c>
      <c r="E4">
        <v>89.270816000000011</v>
      </c>
      <c r="F4">
        <v>7.8084699999999998</v>
      </c>
      <c r="G4">
        <v>94.719388000000009</v>
      </c>
      <c r="H4">
        <v>4.3668370000000003</v>
      </c>
      <c r="K4">
        <f>(16/200)</f>
        <v>0.08</v>
      </c>
      <c r="L4">
        <f>(13/200)</f>
        <v>6.5000000000000002E-2</v>
      </c>
      <c r="M4">
        <f>(15/200)</f>
        <v>7.4999999999999997E-2</v>
      </c>
      <c r="N4">
        <f>(13/200)</f>
        <v>6.5000000000000002E-2</v>
      </c>
      <c r="P4">
        <f>(10/200)</f>
        <v>0.05</v>
      </c>
      <c r="Q4">
        <f>(9/200)</f>
        <v>4.4999999999999998E-2</v>
      </c>
      <c r="R4">
        <f>(10/200)</f>
        <v>0.05</v>
      </c>
      <c r="S4">
        <f>(9/200)</f>
        <v>4.4999999999999998E-2</v>
      </c>
      <c r="U4">
        <f>0.08+0.05</f>
        <v>0.13</v>
      </c>
      <c r="V4">
        <f>0.065+0.045</f>
        <v>0.11</v>
      </c>
      <c r="W4">
        <f>0.075+0.05</f>
        <v>0.125</v>
      </c>
      <c r="X4">
        <f>0.065+0.045</f>
        <v>0.11</v>
      </c>
      <c r="Z4">
        <f>SQRT((ABS($A$5-$A$4)^2+(ABS($B$5-$B$4)^2)))</f>
        <v>21.954206784553168</v>
      </c>
      <c r="AA4">
        <f>SQRT((ABS($C$5-$C$4)^2+(ABS($D$5-$D$4)^2)))</f>
        <v>20.626529817776195</v>
      </c>
      <c r="AB4">
        <f>SQRT((ABS($E$5-$E$4)^2+(ABS($F$5-$F$4)^2)))</f>
        <v>24.293960000486372</v>
      </c>
      <c r="AC4">
        <f>SQRT((ABS($G$5-$G$4)^2+(ABS($H$5-$H$4)^2)))</f>
        <v>21.732711926393822</v>
      </c>
      <c r="AJ4">
        <f>1/0.13</f>
        <v>7.6923076923076916</v>
      </c>
      <c r="AK4">
        <f>1/0.11</f>
        <v>9.0909090909090917</v>
      </c>
      <c r="AL4">
        <f>1/0.125</f>
        <v>8</v>
      </c>
      <c r="AM4">
        <f>1/0.11</f>
        <v>9.0909090909090917</v>
      </c>
      <c r="AO4">
        <f t="shared" si="0"/>
        <v>168.87851372733206</v>
      </c>
      <c r="AP4">
        <f t="shared" si="1"/>
        <v>187.51390743432904</v>
      </c>
      <c r="AQ4">
        <f t="shared" si="2"/>
        <v>194.35168000389098</v>
      </c>
      <c r="AR4">
        <f t="shared" si="3"/>
        <v>197.57010842176203</v>
      </c>
      <c r="AT4">
        <f>SUM(Z:AC)</f>
        <v>16167.825218058784</v>
      </c>
      <c r="AV4">
        <f>((0.08/0.13)*100)</f>
        <v>61.53846153846154</v>
      </c>
      <c r="AW4">
        <f>((0.065/0.11)*100)</f>
        <v>59.090909090909093</v>
      </c>
      <c r="AX4">
        <f>((0.075/0.125)*100)</f>
        <v>60</v>
      </c>
      <c r="AY4">
        <f>((0.065/0.11)*100)</f>
        <v>59.090909090909093</v>
      </c>
      <c r="BA4">
        <f>((0.05/0.13)*100)</f>
        <v>38.461538461538467</v>
      </c>
      <c r="BB4">
        <f>((0.045/0.11)*100)</f>
        <v>40.909090909090907</v>
      </c>
      <c r="BC4">
        <f>((0.05/0.125)*100)</f>
        <v>40</v>
      </c>
      <c r="BD4">
        <f>((0.045/0.11)*100)</f>
        <v>40.909090909090907</v>
      </c>
      <c r="BF4">
        <f>ABS($B$4-$D$4)</f>
        <v>1.5357149999999997</v>
      </c>
      <c r="BG4">
        <f>ABS($F$4-$H$4)</f>
        <v>3.4416329999999995</v>
      </c>
      <c r="BL4">
        <f>SQRT((ABS($A$4-$E$5)^2+(ABS($B$4-$F$5)^2)))</f>
        <v>1.9363757174474159</v>
      </c>
      <c r="BM4">
        <f>SQRT((ABS($C$4-$G$4)^2+(ABS($D$4-$H$4)^2)))</f>
        <v>2.0607460606343433</v>
      </c>
      <c r="BO4">
        <f>SQRT((ABS($A$4-$G$5)^2+(ABS($B$4-$H$5)^2)))</f>
        <v>5.3524943632199244</v>
      </c>
      <c r="BP4">
        <f>SQRT((ABS($C$4-$E$4)^2+(ABS($D$4-$F$4)^2)))</f>
        <v>8.2359742039887944</v>
      </c>
      <c r="BR4">
        <f>DEGREES(ACOS((6.44451507453222^2+24.2939600004864^2-18.9900054496574^2)/(2*6.44451507453222*24.2939600004864)))</f>
        <v>30.024418580909462</v>
      </c>
      <c r="BS4">
        <f>DEGREES(ACOS((18.9900054496574^2+21.7327119263938^2-4.63885466178592^2)/(2*18.9900054496574*21.7327119263938)))</f>
        <v>10.566447233469546</v>
      </c>
      <c r="BU4">
        <v>16</v>
      </c>
      <c r="BV4">
        <v>11</v>
      </c>
      <c r="BW4">
        <v>5</v>
      </c>
      <c r="BX4">
        <v>6</v>
      </c>
      <c r="BY4">
        <v>13</v>
      </c>
      <c r="BZ4">
        <v>6</v>
      </c>
      <c r="CA4">
        <v>10</v>
      </c>
      <c r="CB4">
        <v>5</v>
      </c>
      <c r="CC4">
        <v>15</v>
      </c>
      <c r="CD4">
        <v>5</v>
      </c>
      <c r="CE4">
        <v>10</v>
      </c>
      <c r="CF4">
        <v>10</v>
      </c>
      <c r="CG4">
        <v>13</v>
      </c>
      <c r="CH4">
        <v>5</v>
      </c>
      <c r="CI4">
        <v>5</v>
      </c>
      <c r="CJ4">
        <v>10</v>
      </c>
      <c r="CL4">
        <v>10</v>
      </c>
      <c r="CM4">
        <v>3</v>
      </c>
      <c r="CN4">
        <v>0</v>
      </c>
      <c r="CO4">
        <v>2</v>
      </c>
      <c r="CP4">
        <v>9</v>
      </c>
      <c r="CQ4">
        <v>0</v>
      </c>
      <c r="CR4">
        <v>7</v>
      </c>
      <c r="CS4">
        <v>1</v>
      </c>
      <c r="CT4">
        <v>10</v>
      </c>
      <c r="CU4">
        <v>0</v>
      </c>
      <c r="CV4">
        <v>7</v>
      </c>
      <c r="CW4">
        <v>4</v>
      </c>
      <c r="CX4">
        <v>9</v>
      </c>
      <c r="CY4">
        <v>2</v>
      </c>
      <c r="CZ4">
        <v>1</v>
      </c>
      <c r="DA4">
        <v>4</v>
      </c>
      <c r="DC4">
        <f>((11/16)*100)</f>
        <v>68.75</v>
      </c>
      <c r="DD4">
        <f>((5/16)*100)</f>
        <v>31.25</v>
      </c>
      <c r="DE4">
        <f>((6/16)*100)</f>
        <v>37.5</v>
      </c>
      <c r="DF4">
        <f>((6/13)*100)</f>
        <v>46.153846153846153</v>
      </c>
      <c r="DG4">
        <f>((10/13)*100)</f>
        <v>76.923076923076934</v>
      </c>
      <c r="DH4">
        <f>((5/13)*100)</f>
        <v>38.461538461538467</v>
      </c>
      <c r="DI4">
        <f>((5/15)*100)</f>
        <v>33.333333333333329</v>
      </c>
      <c r="DJ4">
        <f>((10/15)*100)</f>
        <v>66.666666666666657</v>
      </c>
      <c r="DK4">
        <f>((10/15)*100)</f>
        <v>66.666666666666657</v>
      </c>
      <c r="DL4">
        <f>((5/13)*100)</f>
        <v>38.461538461538467</v>
      </c>
      <c r="DM4">
        <f>((5/13)*100)</f>
        <v>38.461538461538467</v>
      </c>
      <c r="DN4">
        <f>((10/13)*100)</f>
        <v>76.923076923076934</v>
      </c>
      <c r="DP4">
        <f>((3/10)*100)</f>
        <v>30</v>
      </c>
      <c r="DQ4">
        <f>((0/10)*100)</f>
        <v>0</v>
      </c>
      <c r="DR4">
        <f>((2/10)*100)</f>
        <v>20</v>
      </c>
      <c r="DS4">
        <f>((0/9)*100)</f>
        <v>0</v>
      </c>
      <c r="DT4">
        <f>((7/9)*100)</f>
        <v>77.777777777777786</v>
      </c>
      <c r="DU4">
        <f>((1/9)*100)</f>
        <v>11.111111111111111</v>
      </c>
      <c r="DV4">
        <f>((0/10)*100)</f>
        <v>0</v>
      </c>
      <c r="DW4">
        <f>((7/10)*100)</f>
        <v>70</v>
      </c>
      <c r="DX4">
        <f>((4/10)*100)</f>
        <v>40</v>
      </c>
      <c r="DY4">
        <f>((2/9)*100)</f>
        <v>22.222222222222221</v>
      </c>
      <c r="DZ4">
        <f>((1/9)*100)</f>
        <v>11.111111111111111</v>
      </c>
      <c r="EA4">
        <f>((4/9)*100)</f>
        <v>44.444444444444443</v>
      </c>
    </row>
    <row r="5" spans="1:131" x14ac:dyDescent="0.25">
      <c r="A5">
        <v>133.78101800000002</v>
      </c>
      <c r="B5">
        <v>5.7562239999999996</v>
      </c>
      <c r="C5">
        <v>117.40428700000001</v>
      </c>
      <c r="D5">
        <v>4.1689800000000004</v>
      </c>
      <c r="E5">
        <v>113.54597200000001</v>
      </c>
      <c r="F5">
        <v>6.8528060000000002</v>
      </c>
      <c r="G5">
        <v>116.42143000000002</v>
      </c>
      <c r="H5">
        <v>3.212653</v>
      </c>
      <c r="K5">
        <f>(20/200)</f>
        <v>0.1</v>
      </c>
      <c r="L5">
        <f>(16/200)</f>
        <v>0.08</v>
      </c>
      <c r="M5">
        <f>(14/200)</f>
        <v>7.0000000000000007E-2</v>
      </c>
      <c r="N5">
        <f>(12/200)</f>
        <v>0.06</v>
      </c>
      <c r="P5">
        <f>(10/200)</f>
        <v>0.05</v>
      </c>
      <c r="Q5">
        <f>(8/200)</f>
        <v>0.04</v>
      </c>
      <c r="R5">
        <f>(11/200)</f>
        <v>5.5E-2</v>
      </c>
      <c r="S5">
        <f>(10/200)</f>
        <v>0.05</v>
      </c>
      <c r="U5">
        <f>0.1+0.05</f>
        <v>0.15000000000000002</v>
      </c>
      <c r="V5">
        <f>0.08+0.04</f>
        <v>0.12</v>
      </c>
      <c r="W5">
        <f>0.07+0.055</f>
        <v>0.125</v>
      </c>
      <c r="X5">
        <f>0.06+0.05</f>
        <v>0.11</v>
      </c>
      <c r="Z5">
        <f>SQRT((ABS($A$6-$A$5)^2+(ABS($B$6-$B$5)^2)))</f>
        <v>38.425790596575219</v>
      </c>
      <c r="AA5">
        <f>SQRT((ABS($C$6-$C$5)^2+(ABS($D$6-$D$5)^2)))</f>
        <v>32.241102690808354</v>
      </c>
      <c r="AB5">
        <f>SQRT((ABS($E$6-$E$5)^2+(ABS($F$6-$F$5)^2)))</f>
        <v>21.615991213370986</v>
      </c>
      <c r="AC5">
        <f>SQRT((ABS($G$6-$G$5)^2+(ABS($H$6-$H$5)^2)))</f>
        <v>19.27764767416658</v>
      </c>
      <c r="AJ5">
        <f>1/0.15</f>
        <v>6.666666666666667</v>
      </c>
      <c r="AK5">
        <f>1/0.12</f>
        <v>8.3333333333333339</v>
      </c>
      <c r="AL5">
        <f>1/0.125</f>
        <v>8</v>
      </c>
      <c r="AM5">
        <f>1/0.11</f>
        <v>9.0909090909090917</v>
      </c>
      <c r="AO5">
        <f t="shared" si="0"/>
        <v>256.17193731050139</v>
      </c>
      <c r="AP5">
        <f t="shared" si="1"/>
        <v>268.67585575673627</v>
      </c>
      <c r="AQ5">
        <f t="shared" si="2"/>
        <v>172.92792970696789</v>
      </c>
      <c r="AR5">
        <f t="shared" si="3"/>
        <v>175.25134249242345</v>
      </c>
      <c r="AT5" t="s">
        <v>314</v>
      </c>
      <c r="AV5">
        <f>((0.1/0.15)*100)</f>
        <v>66.666666666666671</v>
      </c>
      <c r="AW5">
        <f>((0.08/0.12)*100)</f>
        <v>66.666666666666671</v>
      </c>
      <c r="AX5">
        <f>((0.07/0.125)*100)</f>
        <v>56.000000000000007</v>
      </c>
      <c r="AY5">
        <f>((0.06/0.11)*100)</f>
        <v>54.54545454545454</v>
      </c>
      <c r="BA5">
        <f>((0.05/0.15)*100)</f>
        <v>33.333333333333336</v>
      </c>
      <c r="BB5">
        <f>((0.04/0.12)*100)</f>
        <v>33.333333333333336</v>
      </c>
      <c r="BC5">
        <f>((0.055/0.125)*100)</f>
        <v>44</v>
      </c>
      <c r="BD5">
        <f>((0.05/0.11)*100)</f>
        <v>45.45454545454546</v>
      </c>
      <c r="BF5">
        <f>ABS($B$5-$D$5)</f>
        <v>1.5872439999999992</v>
      </c>
      <c r="BG5">
        <f>ABS($F$5-$H$5)</f>
        <v>3.6401530000000002</v>
      </c>
      <c r="BL5">
        <f>SQRT((ABS($A$5-$E$6)^2+(ABS($B$5-$F$6)^2)))</f>
        <v>1.6648636369156322</v>
      </c>
      <c r="BM5">
        <f>SQRT((ABS($C$5-$G$5)^2+(ABS($D$5-$H$5)^2)))</f>
        <v>1.3713384751322308</v>
      </c>
      <c r="BO5">
        <f>SQRT((ABS($A$5-$G$6)^2+(ABS($B$5-$H$6)^2)))</f>
        <v>3.0642998331633615</v>
      </c>
      <c r="BP5">
        <f>SQRT((ABS($C$5-$E$5)^2+(ABS($D$5-$F$5)^2)))</f>
        <v>4.6999485781762589</v>
      </c>
      <c r="BR5">
        <f>DEGREES(ACOS((4.63885466178592^2+21.615991213371^2-19.0592629294819^2)/(2*4.63885466178592*21.615991213371)))</f>
        <v>51.254562970027784</v>
      </c>
      <c r="BS5">
        <f>DEGREES(ACOS((29.2832161424582^2+28.2013446780164^2-4.22074731589809^2)/(2*29.2832161424582*28.2013446780164)))</f>
        <v>8.1409670442201261</v>
      </c>
      <c r="BU5">
        <v>20</v>
      </c>
      <c r="BV5">
        <v>13</v>
      </c>
      <c r="BW5">
        <v>11</v>
      </c>
      <c r="BX5">
        <v>11</v>
      </c>
      <c r="BY5">
        <v>16</v>
      </c>
      <c r="BZ5">
        <v>11</v>
      </c>
      <c r="CA5">
        <v>8</v>
      </c>
      <c r="CB5">
        <v>6</v>
      </c>
      <c r="CC5">
        <v>14</v>
      </c>
      <c r="CD5">
        <v>4</v>
      </c>
      <c r="CE5">
        <v>8</v>
      </c>
      <c r="CF5">
        <v>12</v>
      </c>
      <c r="CG5">
        <v>12</v>
      </c>
      <c r="CH5">
        <v>2</v>
      </c>
      <c r="CI5">
        <v>6</v>
      </c>
      <c r="CJ5">
        <v>12</v>
      </c>
      <c r="CL5">
        <v>10</v>
      </c>
      <c r="CM5">
        <v>5</v>
      </c>
      <c r="CN5">
        <v>0</v>
      </c>
      <c r="CO5">
        <v>0</v>
      </c>
      <c r="CP5">
        <v>8</v>
      </c>
      <c r="CQ5">
        <v>3</v>
      </c>
      <c r="CR5">
        <v>3</v>
      </c>
      <c r="CS5">
        <v>0</v>
      </c>
      <c r="CT5">
        <v>11</v>
      </c>
      <c r="CU5">
        <v>0</v>
      </c>
      <c r="CV5">
        <v>3</v>
      </c>
      <c r="CW5">
        <v>8</v>
      </c>
      <c r="CX5">
        <v>10</v>
      </c>
      <c r="CY5">
        <v>0</v>
      </c>
      <c r="CZ5">
        <v>0</v>
      </c>
      <c r="DA5">
        <v>8</v>
      </c>
      <c r="DC5">
        <f>((13/20)*100)</f>
        <v>65</v>
      </c>
      <c r="DD5">
        <f>((11/20)*100)</f>
        <v>55.000000000000007</v>
      </c>
      <c r="DE5">
        <f>((11/20)*100)</f>
        <v>55.000000000000007</v>
      </c>
      <c r="DF5">
        <f>((11/16)*100)</f>
        <v>68.75</v>
      </c>
      <c r="DG5">
        <f>((8/16)*100)</f>
        <v>50</v>
      </c>
      <c r="DH5">
        <f>((6/16)*100)</f>
        <v>37.5</v>
      </c>
      <c r="DI5">
        <f>((4/14)*100)</f>
        <v>28.571428571428569</v>
      </c>
      <c r="DJ5">
        <f>((8/14)*100)</f>
        <v>57.142857142857139</v>
      </c>
      <c r="DK5">
        <f>((12/14)*100)</f>
        <v>85.714285714285708</v>
      </c>
      <c r="DL5">
        <f>((2/12)*100)</f>
        <v>16.666666666666664</v>
      </c>
      <c r="DM5">
        <f>((6/12)*100)</f>
        <v>50</v>
      </c>
      <c r="DN5">
        <f>((12/12)*100)</f>
        <v>100</v>
      </c>
      <c r="DP5">
        <f>((5/10)*100)</f>
        <v>50</v>
      </c>
      <c r="DQ5">
        <f>((0/10)*100)</f>
        <v>0</v>
      </c>
      <c r="DR5">
        <f>((0/10)*100)</f>
        <v>0</v>
      </c>
      <c r="DS5">
        <f>((3/8)*100)</f>
        <v>37.5</v>
      </c>
      <c r="DT5">
        <f>((3/8)*100)</f>
        <v>37.5</v>
      </c>
      <c r="DU5">
        <f>((0/8)*100)</f>
        <v>0</v>
      </c>
      <c r="DV5">
        <f>((0/11)*100)</f>
        <v>0</v>
      </c>
      <c r="DW5">
        <f>((3/11)*100)</f>
        <v>27.27272727272727</v>
      </c>
      <c r="DX5">
        <f>((8/11)*100)</f>
        <v>72.727272727272734</v>
      </c>
      <c r="DY5">
        <f>((0/10)*100)</f>
        <v>0</v>
      </c>
      <c r="DZ5">
        <f>((0/10)*100)</f>
        <v>0</v>
      </c>
      <c r="EA5">
        <f>((8/10)*100)</f>
        <v>80</v>
      </c>
    </row>
    <row r="6" spans="1:131" x14ac:dyDescent="0.25">
      <c r="A6">
        <v>172.15418099999999</v>
      </c>
      <c r="B6">
        <v>7.7666329999999997</v>
      </c>
      <c r="C6">
        <v>149.58617099999998</v>
      </c>
      <c r="D6">
        <v>6.1221940000000004</v>
      </c>
      <c r="E6">
        <v>135.161328</v>
      </c>
      <c r="F6">
        <v>6.6870919999999998</v>
      </c>
      <c r="G6">
        <v>135.69846800000002</v>
      </c>
      <c r="H6">
        <v>3.3659690000000002</v>
      </c>
      <c r="K6">
        <f>(16/200)</f>
        <v>0.08</v>
      </c>
      <c r="L6">
        <f>(13/200)</f>
        <v>6.5000000000000002E-2</v>
      </c>
      <c r="M6">
        <f>(15/200)</f>
        <v>7.4999999999999997E-2</v>
      </c>
      <c r="N6">
        <f>(15/200)</f>
        <v>7.4999999999999997E-2</v>
      </c>
      <c r="P6">
        <f>(7/200)</f>
        <v>3.5000000000000003E-2</v>
      </c>
      <c r="Q6">
        <f>(7/200)</f>
        <v>3.5000000000000003E-2</v>
      </c>
      <c r="R6">
        <f>(9/200)</f>
        <v>4.4999999999999998E-2</v>
      </c>
      <c r="S6">
        <f>(9/200)</f>
        <v>4.4999999999999998E-2</v>
      </c>
      <c r="U6">
        <f>0.08+0.035</f>
        <v>0.115</v>
      </c>
      <c r="V6">
        <f>0.065+0.035</f>
        <v>0.1</v>
      </c>
      <c r="W6">
        <f>0.075+0.045</f>
        <v>0.12</v>
      </c>
      <c r="X6">
        <f>0.075+0.045</f>
        <v>0.12</v>
      </c>
      <c r="Z6">
        <f>SQRT((ABS($A$7-$A$6)^2+(ABS($B$7-$B$6)^2)))</f>
        <v>26.800735817940712</v>
      </c>
      <c r="AA6">
        <f>SQRT((ABS($C$7-$C$6)^2+(ABS($D$7-$D$6)^2)))</f>
        <v>18.066703303939793</v>
      </c>
      <c r="AB6">
        <f>SQRT((ABS($E$7-$E$6)^2+(ABS($F$7-$F$6)^2)))</f>
        <v>35.52812304300047</v>
      </c>
      <c r="AC6">
        <f>SQRT((ABS($G$7-$G$6)^2+(ABS($H$7-$H$6)^2)))</f>
        <v>33.914440726079029</v>
      </c>
      <c r="AJ6">
        <f>1/0.115</f>
        <v>8.695652173913043</v>
      </c>
      <c r="AK6">
        <f>1/0.1</f>
        <v>10</v>
      </c>
      <c r="AL6">
        <f>1/0.12</f>
        <v>8.3333333333333339</v>
      </c>
      <c r="AM6">
        <f>1/0.12</f>
        <v>8.3333333333333339</v>
      </c>
      <c r="AO6">
        <f t="shared" si="0"/>
        <v>233.04987667774532</v>
      </c>
      <c r="AP6">
        <f t="shared" si="1"/>
        <v>180.66703303939792</v>
      </c>
      <c r="AQ6">
        <f t="shared" si="2"/>
        <v>296.06769202500391</v>
      </c>
      <c r="AR6">
        <f t="shared" si="3"/>
        <v>282.6203393839919</v>
      </c>
      <c r="AT6">
        <f>SUM(U:X)</f>
        <v>79.269999999999825</v>
      </c>
      <c r="AV6">
        <f>((0.08/0.115)*100)</f>
        <v>69.565217391304344</v>
      </c>
      <c r="AW6">
        <f>((0.065/0.1)*100)</f>
        <v>65</v>
      </c>
      <c r="AX6">
        <f>((0.075/0.12)*100)</f>
        <v>62.5</v>
      </c>
      <c r="AY6">
        <f>((0.075/0.12)*100)</f>
        <v>62.5</v>
      </c>
      <c r="BA6">
        <f>((0.035/0.115)*100)</f>
        <v>30.434782608695656</v>
      </c>
      <c r="BB6">
        <f>((0.035/0.1)*100)</f>
        <v>35</v>
      </c>
      <c r="BC6">
        <f>((0.045/0.12)*100)</f>
        <v>37.5</v>
      </c>
      <c r="BD6">
        <f>((0.045/0.12)*100)</f>
        <v>37.5</v>
      </c>
      <c r="BF6">
        <f>ABS($B$6-$D$6)</f>
        <v>1.6444389999999993</v>
      </c>
      <c r="BG6">
        <f>ABS($F$6-$H$6)</f>
        <v>3.3211229999999996</v>
      </c>
      <c r="BL6">
        <f>SQRT((ABS($A$6-$E$7)^2+(ABS($B$6-$F$7)^2)))</f>
        <v>2.1376418451548376</v>
      </c>
      <c r="BM6">
        <f>SQRT((ABS($C$6-$G$6)^2+(ABS($D$6-$H$6)^2)))</f>
        <v>14.158568814213988</v>
      </c>
      <c r="BO6">
        <f>SQRT((ABS($A$6-$G$7)^2+(ABS($B$6-$H$7)^2)))</f>
        <v>3.8979922873841035</v>
      </c>
      <c r="BP6">
        <f>SQRT((ABS($C$6-$E$6)^2+(ABS($D$6-$F$6)^2)))</f>
        <v>14.4358998792958</v>
      </c>
      <c r="BR6">
        <f>DEGREES(ACOS((34.4691819217278^2+35.5281230430005^2-4.50984617150574^2)/(2*34.4691819217278*35.5281230430005)))</f>
        <v>7.182112533309204</v>
      </c>
      <c r="BS6">
        <f>DEGREES(ACOS((4.48662346638115^2+25.3907363566714^2-25.5026110761042^2)/(2*4.48662346638115*25.3907363566714)))</f>
        <v>86.36722119064946</v>
      </c>
      <c r="BU6">
        <v>16</v>
      </c>
      <c r="BV6">
        <v>10</v>
      </c>
      <c r="BW6">
        <v>9</v>
      </c>
      <c r="BX6">
        <v>10</v>
      </c>
      <c r="BY6">
        <v>13</v>
      </c>
      <c r="BZ6">
        <v>13</v>
      </c>
      <c r="CA6">
        <v>5</v>
      </c>
      <c r="CB6">
        <v>5</v>
      </c>
      <c r="CC6">
        <v>15</v>
      </c>
      <c r="CD6">
        <v>10</v>
      </c>
      <c r="CE6">
        <v>6</v>
      </c>
      <c r="CF6">
        <v>15</v>
      </c>
      <c r="CG6">
        <v>15</v>
      </c>
      <c r="CH6">
        <v>10</v>
      </c>
      <c r="CI6">
        <v>6</v>
      </c>
      <c r="CJ6">
        <v>15</v>
      </c>
      <c r="CL6">
        <v>7</v>
      </c>
      <c r="CM6">
        <v>4</v>
      </c>
      <c r="CN6">
        <v>2</v>
      </c>
      <c r="CO6">
        <v>2</v>
      </c>
      <c r="CP6">
        <v>7</v>
      </c>
      <c r="CQ6">
        <v>5</v>
      </c>
      <c r="CR6">
        <v>1</v>
      </c>
      <c r="CS6">
        <v>1</v>
      </c>
      <c r="CT6">
        <v>9</v>
      </c>
      <c r="CU6">
        <v>0</v>
      </c>
      <c r="CV6">
        <v>1</v>
      </c>
      <c r="CW6">
        <v>9</v>
      </c>
      <c r="CX6">
        <v>9</v>
      </c>
      <c r="CY6">
        <v>0</v>
      </c>
      <c r="CZ6">
        <v>1</v>
      </c>
      <c r="DA6">
        <v>9</v>
      </c>
      <c r="DC6">
        <f>((10/16)*100)</f>
        <v>62.5</v>
      </c>
      <c r="DD6">
        <f>((9/16)*100)</f>
        <v>56.25</v>
      </c>
      <c r="DE6">
        <f>((10/16)*100)</f>
        <v>62.5</v>
      </c>
      <c r="DF6">
        <f>((13/13)*100)</f>
        <v>100</v>
      </c>
      <c r="DG6">
        <f>((5/13)*100)</f>
        <v>38.461538461538467</v>
      </c>
      <c r="DH6">
        <f>((5/13)*100)</f>
        <v>38.461538461538467</v>
      </c>
      <c r="DI6">
        <f>((10/15)*100)</f>
        <v>66.666666666666657</v>
      </c>
      <c r="DJ6">
        <f>((6/15)*100)</f>
        <v>40</v>
      </c>
      <c r="DK6">
        <f>((15/15)*100)</f>
        <v>100</v>
      </c>
      <c r="DL6">
        <f>((10/15)*100)</f>
        <v>66.666666666666657</v>
      </c>
      <c r="DM6">
        <f>((6/15)*100)</f>
        <v>40</v>
      </c>
      <c r="DN6">
        <f>((15/15)*100)</f>
        <v>100</v>
      </c>
      <c r="DP6">
        <f>((4/7)*100)</f>
        <v>57.142857142857139</v>
      </c>
      <c r="DQ6">
        <f>((2/7)*100)</f>
        <v>28.571428571428569</v>
      </c>
      <c r="DR6">
        <f>((2/7)*100)</f>
        <v>28.571428571428569</v>
      </c>
      <c r="DS6">
        <f>((5/7)*100)</f>
        <v>71.428571428571431</v>
      </c>
      <c r="DT6">
        <f>((1/7)*100)</f>
        <v>14.285714285714285</v>
      </c>
      <c r="DU6">
        <f>((1/7)*100)</f>
        <v>14.285714285714285</v>
      </c>
      <c r="DV6">
        <f>((0/9)*100)</f>
        <v>0</v>
      </c>
      <c r="DW6">
        <f>((1/9)*100)</f>
        <v>11.111111111111111</v>
      </c>
      <c r="DX6">
        <f>((9/9)*100)</f>
        <v>100</v>
      </c>
      <c r="DY6">
        <f>((0/9)*100)</f>
        <v>0</v>
      </c>
      <c r="DZ6">
        <f>((1/9)*100)</f>
        <v>11.111111111111111</v>
      </c>
      <c r="EA6">
        <f>((9/9)*100)</f>
        <v>100</v>
      </c>
    </row>
    <row r="7" spans="1:131" x14ac:dyDescent="0.25">
      <c r="A7">
        <v>198.95352</v>
      </c>
      <c r="B7">
        <v>8.0402559999999994</v>
      </c>
      <c r="C7">
        <v>167.65270099999998</v>
      </c>
      <c r="D7">
        <v>6.0430609999999998</v>
      </c>
      <c r="E7">
        <v>170.598162</v>
      </c>
      <c r="F7">
        <v>9.2323470000000007</v>
      </c>
      <c r="G7">
        <v>169.580916</v>
      </c>
      <c r="H7">
        <v>4.838724</v>
      </c>
      <c r="K7">
        <f>(13/200)</f>
        <v>6.5000000000000002E-2</v>
      </c>
      <c r="L7">
        <f>(13/200)</f>
        <v>6.5000000000000002E-2</v>
      </c>
      <c r="M7">
        <f>(15/200)</f>
        <v>7.4999999999999997E-2</v>
      </c>
      <c r="N7">
        <f>(16/200)</f>
        <v>0.08</v>
      </c>
      <c r="P7">
        <f>(7/200)</f>
        <v>3.5000000000000003E-2</v>
      </c>
      <c r="Q7">
        <f t="shared" ref="Q7:R9" si="4">(9/200)</f>
        <v>4.4999999999999998E-2</v>
      </c>
      <c r="R7">
        <f t="shared" si="4"/>
        <v>4.4999999999999998E-2</v>
      </c>
      <c r="S7">
        <f>(8/200)</f>
        <v>0.04</v>
      </c>
      <c r="U7">
        <f>0.065+0.035</f>
        <v>0.1</v>
      </c>
      <c r="V7">
        <f>0.065+0.045</f>
        <v>0.11</v>
      </c>
      <c r="W7">
        <f>0.075+0.045</f>
        <v>0.12</v>
      </c>
      <c r="X7">
        <f>0.08+0.04</f>
        <v>0.12</v>
      </c>
      <c r="Z7">
        <f>SQRT((ABS($A$8-$A$7)^2+(ABS($B$8-$B$7)^2)))</f>
        <v>23.396666379364785</v>
      </c>
      <c r="AA7">
        <f>SQRT((ABS($C$8-$C$7)^2+(ABS($D$8-$D$7)^2)))</f>
        <v>25.177699307819005</v>
      </c>
      <c r="AB7">
        <f>SQRT((ABS($E$8-$E$7)^2+(ABS($F$8-$F$7)^2)))</f>
        <v>27.958928679737809</v>
      </c>
      <c r="AC7">
        <f>SQRT((ABS($G$8-$G$7)^2+(ABS($H$8-$H$7)^2)))</f>
        <v>28.201344678016341</v>
      </c>
      <c r="AJ7">
        <f>1/0.1</f>
        <v>10</v>
      </c>
      <c r="AK7">
        <f>1/0.11</f>
        <v>9.0909090909090917</v>
      </c>
      <c r="AL7">
        <f>1/0.12</f>
        <v>8.3333333333333339</v>
      </c>
      <c r="AM7">
        <f>1/0.12</f>
        <v>8.3333333333333339</v>
      </c>
      <c r="AO7">
        <f t="shared" si="0"/>
        <v>233.96666379364783</v>
      </c>
      <c r="AP7">
        <f t="shared" si="1"/>
        <v>228.8881755256273</v>
      </c>
      <c r="AQ7">
        <f t="shared" si="2"/>
        <v>232.99107233114842</v>
      </c>
      <c r="AR7">
        <f t="shared" si="3"/>
        <v>235.01120565013619</v>
      </c>
      <c r="AV7">
        <f>((0.065/0.1)*100)</f>
        <v>65</v>
      </c>
      <c r="AW7">
        <f>((0.065/0.11)*100)</f>
        <v>59.090909090909093</v>
      </c>
      <c r="AX7">
        <f>((0.075/0.12)*100)</f>
        <v>62.5</v>
      </c>
      <c r="AY7">
        <f>((0.08/0.12)*100)</f>
        <v>66.666666666666671</v>
      </c>
      <c r="BA7">
        <f>((0.035/0.1)*100)</f>
        <v>35</v>
      </c>
      <c r="BB7">
        <f>((0.045/0.11)*100)</f>
        <v>40.909090909090907</v>
      </c>
      <c r="BC7">
        <f>((0.045/0.12)*100)</f>
        <v>37.5</v>
      </c>
      <c r="BD7">
        <f>((0.04/0.12)*100)</f>
        <v>33.333333333333336</v>
      </c>
      <c r="BF7">
        <f>ABS($B$7-$D$7)</f>
        <v>1.9971949999999996</v>
      </c>
      <c r="BG7">
        <f>ABS($F$7-$H$7)</f>
        <v>4.3936230000000007</v>
      </c>
      <c r="BL7">
        <f>SQRT((ABS($A$7-$E$8)^2+(ABS($B$7-$F$8)^2)))</f>
        <v>1.1048209802266629</v>
      </c>
      <c r="BM7">
        <f>SQRT((ABS($C$7-$G$7)^2+(ABS($D$7-$H$7)^2)))</f>
        <v>2.2734204837192102</v>
      </c>
      <c r="BO7">
        <f>SQRT((ABS($A$7-$G$8)^2+(ABS($B$7-$H$8)^2)))</f>
        <v>3.3307853021187124</v>
      </c>
      <c r="BP7">
        <f>SQRT((ABS($C$7-$E$7)^2+(ABS($D$7-$F$7)^2)))</f>
        <v>4.3413460691722268</v>
      </c>
      <c r="BR7">
        <f>DEGREES(ACOS((23.2300419158571^2+23.0230460862674^2-4.48662346638115^2)/(2*23.2300419158571*23.0230460862674)))</f>
        <v>11.121289621543147</v>
      </c>
      <c r="BU7">
        <v>13</v>
      </c>
      <c r="BV7">
        <v>7</v>
      </c>
      <c r="BW7">
        <v>5</v>
      </c>
      <c r="BX7">
        <v>6</v>
      </c>
      <c r="BY7">
        <v>13</v>
      </c>
      <c r="BZ7">
        <v>10</v>
      </c>
      <c r="CA7">
        <v>4</v>
      </c>
      <c r="CB7">
        <v>5</v>
      </c>
      <c r="CC7">
        <v>15</v>
      </c>
      <c r="CD7">
        <v>9</v>
      </c>
      <c r="CE7">
        <v>6</v>
      </c>
      <c r="CF7">
        <v>15</v>
      </c>
      <c r="CG7">
        <v>16</v>
      </c>
      <c r="CH7">
        <v>10</v>
      </c>
      <c r="CI7">
        <v>7</v>
      </c>
      <c r="CJ7">
        <v>15</v>
      </c>
      <c r="CL7">
        <v>7</v>
      </c>
      <c r="CM7">
        <v>3</v>
      </c>
      <c r="CN7">
        <v>1</v>
      </c>
      <c r="CO7">
        <v>1</v>
      </c>
      <c r="CP7">
        <v>9</v>
      </c>
      <c r="CQ7">
        <v>4</v>
      </c>
      <c r="CR7">
        <v>0</v>
      </c>
      <c r="CS7">
        <v>0</v>
      </c>
      <c r="CT7">
        <v>9</v>
      </c>
      <c r="CU7">
        <v>2</v>
      </c>
      <c r="CV7">
        <v>0</v>
      </c>
      <c r="CW7">
        <v>8</v>
      </c>
      <c r="CX7">
        <v>8</v>
      </c>
      <c r="CY7">
        <v>2</v>
      </c>
      <c r="CZ7">
        <v>0</v>
      </c>
      <c r="DA7">
        <v>8</v>
      </c>
      <c r="DC7">
        <f>((7/13)*100)</f>
        <v>53.846153846153847</v>
      </c>
      <c r="DD7">
        <f>((5/13)*100)</f>
        <v>38.461538461538467</v>
      </c>
      <c r="DE7">
        <f>((6/13)*100)</f>
        <v>46.153846153846153</v>
      </c>
      <c r="DF7">
        <f>((10/13)*100)</f>
        <v>76.923076923076934</v>
      </c>
      <c r="DG7">
        <f>((4/13)*100)</f>
        <v>30.76923076923077</v>
      </c>
      <c r="DH7">
        <f>((5/13)*100)</f>
        <v>38.461538461538467</v>
      </c>
      <c r="DI7">
        <f>((9/15)*100)</f>
        <v>60</v>
      </c>
      <c r="DJ7">
        <f>((6/15)*100)</f>
        <v>40</v>
      </c>
      <c r="DK7">
        <f>((15/15)*100)</f>
        <v>100</v>
      </c>
      <c r="DL7">
        <f>((10/16)*100)</f>
        <v>62.5</v>
      </c>
      <c r="DM7">
        <f>((7/16)*100)</f>
        <v>43.75</v>
      </c>
      <c r="DN7">
        <f>((15/16)*100)</f>
        <v>93.75</v>
      </c>
      <c r="DP7">
        <f>((3/7)*100)</f>
        <v>42.857142857142854</v>
      </c>
      <c r="DQ7">
        <f>((1/7)*100)</f>
        <v>14.285714285714285</v>
      </c>
      <c r="DR7">
        <f>((1/7)*100)</f>
        <v>14.285714285714285</v>
      </c>
      <c r="DS7">
        <f>((4/9)*100)</f>
        <v>44.444444444444443</v>
      </c>
      <c r="DT7">
        <f>((0/9)*100)</f>
        <v>0</v>
      </c>
      <c r="DU7">
        <f>((0/9)*100)</f>
        <v>0</v>
      </c>
      <c r="DV7">
        <f>((2/9)*100)</f>
        <v>22.222222222222221</v>
      </c>
      <c r="DW7">
        <f>((0/9)*100)</f>
        <v>0</v>
      </c>
      <c r="DX7">
        <f>((8/9)*100)</f>
        <v>88.888888888888886</v>
      </c>
      <c r="DY7">
        <f>((2/8)*100)</f>
        <v>25</v>
      </c>
      <c r="DZ7">
        <f>((0/8)*100)</f>
        <v>0</v>
      </c>
      <c r="EA7">
        <f>((8/8)*100)</f>
        <v>100</v>
      </c>
    </row>
    <row r="8" spans="1:131" x14ac:dyDescent="0.25">
      <c r="A8">
        <v>222.34974700000001</v>
      </c>
      <c r="B8">
        <v>7.8968689999999997</v>
      </c>
      <c r="C8">
        <v>192.82703599999999</v>
      </c>
      <c r="D8">
        <v>6.4546429999999999</v>
      </c>
      <c r="E8">
        <v>198.55662699999999</v>
      </c>
      <c r="F8">
        <v>9.0713259999999991</v>
      </c>
      <c r="G8">
        <v>197.78213699999998</v>
      </c>
      <c r="H8">
        <v>4.9222450000000002</v>
      </c>
      <c r="K8">
        <f>(15/200)</f>
        <v>7.4999999999999997E-2</v>
      </c>
      <c r="L8">
        <f>(11/200)</f>
        <v>5.5E-2</v>
      </c>
      <c r="M8">
        <f>(12/200)</f>
        <v>0.06</v>
      </c>
      <c r="N8">
        <f>(12/200)</f>
        <v>0.06</v>
      </c>
      <c r="P8">
        <f>(8/200)</f>
        <v>0.04</v>
      </c>
      <c r="Q8">
        <f t="shared" si="4"/>
        <v>4.4999999999999998E-2</v>
      </c>
      <c r="R8">
        <f t="shared" si="4"/>
        <v>4.4999999999999998E-2</v>
      </c>
      <c r="S8">
        <f>(8/200)</f>
        <v>0.04</v>
      </c>
      <c r="U8">
        <f>0.075+0.04</f>
        <v>0.11499999999999999</v>
      </c>
      <c r="V8">
        <f>0.055+0.045</f>
        <v>0.1</v>
      </c>
      <c r="W8">
        <f>0.06+0.045</f>
        <v>0.105</v>
      </c>
      <c r="X8">
        <f>0.06+0.04</f>
        <v>0.1</v>
      </c>
      <c r="Z8">
        <f>SQRT((ABS($A$9-$A$8)^2+(ABS($B$9-$B$8)^2)))</f>
        <v>26.224818224993584</v>
      </c>
      <c r="AA8">
        <f>SQRT((ABS($C$9-$C$8)^2+(ABS($D$9-$D$8)^2)))</f>
        <v>24.436936701734957</v>
      </c>
      <c r="AB8">
        <f>SQRT((ABS($E$9-$E$8)^2+(ABS($F$9-$F$8)^2)))</f>
        <v>23.023046086267428</v>
      </c>
      <c r="AC8">
        <f>SQRT((ABS($G$9-$G$8)^2+(ABS($H$9-$H$8)^2)))</f>
        <v>23.559794302932506</v>
      </c>
      <c r="AJ8">
        <f>1/0.115</f>
        <v>8.695652173913043</v>
      </c>
      <c r="AK8">
        <f>1/0.1</f>
        <v>10</v>
      </c>
      <c r="AL8">
        <f>1/0.105</f>
        <v>9.5238095238095237</v>
      </c>
      <c r="AM8">
        <f>1/0.1</f>
        <v>10</v>
      </c>
      <c r="AO8">
        <f t="shared" si="0"/>
        <v>228.04189760863989</v>
      </c>
      <c r="AP8">
        <f t="shared" si="1"/>
        <v>244.36936701734956</v>
      </c>
      <c r="AQ8">
        <f t="shared" si="2"/>
        <v>219.26710558349933</v>
      </c>
      <c r="AR8">
        <f t="shared" si="3"/>
        <v>235.59794302932505</v>
      </c>
      <c r="AV8">
        <f>((0.075/0.115)*100)</f>
        <v>65.217391304347814</v>
      </c>
      <c r="AW8">
        <f>((0.055/0.1)*100)</f>
        <v>54.999999999999993</v>
      </c>
      <c r="AX8">
        <f>((0.06/0.105)*100)</f>
        <v>57.142857142857139</v>
      </c>
      <c r="AY8">
        <f>((0.06/0.1)*100)</f>
        <v>60</v>
      </c>
      <c r="BA8">
        <f>((0.04/0.115)*100)</f>
        <v>34.782608695652172</v>
      </c>
      <c r="BB8">
        <f>((0.045/0.1)*100)</f>
        <v>44.999999999999993</v>
      </c>
      <c r="BC8">
        <f>((0.045/0.105)*100)</f>
        <v>42.857142857142854</v>
      </c>
      <c r="BD8">
        <f>((0.04/0.1)*100)</f>
        <v>40</v>
      </c>
      <c r="BF8">
        <f>ABS($B$8-$D$8)</f>
        <v>1.4422259999999998</v>
      </c>
      <c r="BG8">
        <f>ABS($F$8-$H$8)</f>
        <v>4.1490809999999989</v>
      </c>
      <c r="BL8">
        <f>SQRT((ABS($A$8-$E$9)^2+(ABS($B$8-$F$9)^2)))</f>
        <v>1.3547069716879709</v>
      </c>
      <c r="BM8">
        <f>SQRT((ABS($C$8-$G$8)^2+(ABS($D$8-$H$8)^2)))</f>
        <v>5.1866433799331961</v>
      </c>
      <c r="BO8">
        <f>SQRT((ABS($A$8-$G$9)^2+(ABS($B$8-$H$9)^2)))</f>
        <v>3.5142412249830008</v>
      </c>
      <c r="BP8">
        <f>SQRT((ABS($C$8-$E$8)^2+(ABS($D$8-$F$8)^2)))</f>
        <v>6.298828696652258</v>
      </c>
      <c r="BR8">
        <f>DEGREES(ACOS((25.5026110761042^2+27.2252891789643^2-4.79492585657819^2)/(2*25.5026110761042*27.2252891789643)))</f>
        <v>9.7418045379667539</v>
      </c>
      <c r="BU8">
        <v>15</v>
      </c>
      <c r="BV8">
        <v>8</v>
      </c>
      <c r="BW8">
        <v>7</v>
      </c>
      <c r="BX8">
        <v>7</v>
      </c>
      <c r="BY8">
        <v>11</v>
      </c>
      <c r="BZ8">
        <v>7</v>
      </c>
      <c r="CA8">
        <v>3</v>
      </c>
      <c r="CB8">
        <v>3</v>
      </c>
      <c r="CC8">
        <v>12</v>
      </c>
      <c r="CD8">
        <v>5</v>
      </c>
      <c r="CE8">
        <v>4</v>
      </c>
      <c r="CF8">
        <v>11</v>
      </c>
      <c r="CG8">
        <v>12</v>
      </c>
      <c r="CH8">
        <v>6</v>
      </c>
      <c r="CI8">
        <v>3</v>
      </c>
      <c r="CJ8">
        <v>11</v>
      </c>
      <c r="CL8">
        <v>8</v>
      </c>
      <c r="CM8">
        <v>3</v>
      </c>
      <c r="CN8">
        <v>1</v>
      </c>
      <c r="CO8">
        <v>2</v>
      </c>
      <c r="CP8">
        <v>9</v>
      </c>
      <c r="CQ8">
        <v>3</v>
      </c>
      <c r="CR8">
        <v>0</v>
      </c>
      <c r="CS8">
        <v>0</v>
      </c>
      <c r="CT8">
        <v>9</v>
      </c>
      <c r="CU8">
        <v>1</v>
      </c>
      <c r="CV8">
        <v>1</v>
      </c>
      <c r="CW8">
        <v>8</v>
      </c>
      <c r="CX8">
        <v>8</v>
      </c>
      <c r="CY8">
        <v>1</v>
      </c>
      <c r="CZ8">
        <v>0</v>
      </c>
      <c r="DA8">
        <v>8</v>
      </c>
      <c r="DC8">
        <f>((8/15)*100)</f>
        <v>53.333333333333336</v>
      </c>
      <c r="DD8">
        <f>((7/15)*100)</f>
        <v>46.666666666666664</v>
      </c>
      <c r="DE8">
        <f>((7/15)*100)</f>
        <v>46.666666666666664</v>
      </c>
      <c r="DF8">
        <f>((7/11)*100)</f>
        <v>63.636363636363633</v>
      </c>
      <c r="DG8">
        <f>((3/11)*100)</f>
        <v>27.27272727272727</v>
      </c>
      <c r="DH8">
        <f>((3/11)*100)</f>
        <v>27.27272727272727</v>
      </c>
      <c r="DI8">
        <f>((5/12)*100)</f>
        <v>41.666666666666671</v>
      </c>
      <c r="DJ8">
        <f>((4/12)*100)</f>
        <v>33.333333333333329</v>
      </c>
      <c r="DK8">
        <f>((11/12)*100)</f>
        <v>91.666666666666657</v>
      </c>
      <c r="DL8">
        <f>((6/12)*100)</f>
        <v>50</v>
      </c>
      <c r="DM8">
        <f>((3/12)*100)</f>
        <v>25</v>
      </c>
      <c r="DN8">
        <f>((11/12)*100)</f>
        <v>91.666666666666657</v>
      </c>
      <c r="DP8">
        <f>((3/8)*100)</f>
        <v>37.5</v>
      </c>
      <c r="DQ8">
        <f>((1/8)*100)</f>
        <v>12.5</v>
      </c>
      <c r="DR8">
        <f>((2/8)*100)</f>
        <v>25</v>
      </c>
      <c r="DS8">
        <f>((3/9)*100)</f>
        <v>33.333333333333329</v>
      </c>
      <c r="DT8">
        <f>((0/9)*100)</f>
        <v>0</v>
      </c>
      <c r="DU8">
        <f>((0/9)*100)</f>
        <v>0</v>
      </c>
      <c r="DV8">
        <f>((1/9)*100)</f>
        <v>11.111111111111111</v>
      </c>
      <c r="DW8">
        <f>((1/9)*100)</f>
        <v>11.111111111111111</v>
      </c>
      <c r="DX8">
        <f>((8/9)*100)</f>
        <v>88.888888888888886</v>
      </c>
      <c r="DY8">
        <f>((1/8)*100)</f>
        <v>12.5</v>
      </c>
      <c r="DZ8">
        <f>((0/8)*100)</f>
        <v>0</v>
      </c>
      <c r="EA8">
        <f>((8/8)*100)</f>
        <v>100</v>
      </c>
    </row>
    <row r="9" spans="1:131" x14ac:dyDescent="0.25">
      <c r="A9">
        <v>248.565707</v>
      </c>
      <c r="B9">
        <v>7.2153029999999996</v>
      </c>
      <c r="C9">
        <v>217.26353499999999</v>
      </c>
      <c r="D9">
        <v>6.3083830000000001</v>
      </c>
      <c r="E9">
        <v>221.57959500000001</v>
      </c>
      <c r="F9">
        <v>9.0113629999999993</v>
      </c>
      <c r="G9">
        <v>221.338686</v>
      </c>
      <c r="H9">
        <v>4.531212</v>
      </c>
      <c r="K9">
        <f>(11/200)</f>
        <v>5.5E-2</v>
      </c>
      <c r="L9">
        <f>(13/200)</f>
        <v>6.5000000000000002E-2</v>
      </c>
      <c r="M9">
        <f>(15/200)</f>
        <v>7.4999999999999997E-2</v>
      </c>
      <c r="N9">
        <f>(14/200)</f>
        <v>7.0000000000000007E-2</v>
      </c>
      <c r="P9">
        <f>(9/200)</f>
        <v>4.4999999999999998E-2</v>
      </c>
      <c r="Q9">
        <f t="shared" si="4"/>
        <v>4.4999999999999998E-2</v>
      </c>
      <c r="R9">
        <f t="shared" si="4"/>
        <v>4.4999999999999998E-2</v>
      </c>
      <c r="S9">
        <f>(10/200)</f>
        <v>0.05</v>
      </c>
      <c r="U9">
        <f>0.055+0.045</f>
        <v>0.1</v>
      </c>
      <c r="V9">
        <f>0.065+0.045</f>
        <v>0.11</v>
      </c>
      <c r="W9">
        <f>0.075+0.045</f>
        <v>0.12</v>
      </c>
      <c r="X9">
        <f>0.07+0.05</f>
        <v>0.12000000000000001</v>
      </c>
      <c r="Z9">
        <f>SQRT((ABS($A$10-$A$9)^2+(ABS($B$10-$B$9)^2)))</f>
        <v>20.160849231402583</v>
      </c>
      <c r="AA9">
        <f>SQRT((ABS($C$10-$C$9)^2+(ABS($D$10-$D$9)^2)))</f>
        <v>24.007534562986951</v>
      </c>
      <c r="AB9">
        <f>SQRT((ABS($E$10-$E$9)^2+(ABS($F$10-$F$9)^2)))</f>
        <v>27.225289178964331</v>
      </c>
      <c r="AC9">
        <f>SQRT((ABS($G$10-$G$9)^2+(ABS($H$10-$H$9)^2)))</f>
        <v>25.390736356671439</v>
      </c>
      <c r="AJ9">
        <f>1/0.1</f>
        <v>10</v>
      </c>
      <c r="AK9">
        <f>1/0.11</f>
        <v>9.0909090909090917</v>
      </c>
      <c r="AL9">
        <f>1/0.12</f>
        <v>8.3333333333333339</v>
      </c>
      <c r="AM9">
        <f>1/0.12</f>
        <v>8.3333333333333339</v>
      </c>
      <c r="AO9">
        <f t="shared" si="0"/>
        <v>201.60849231402582</v>
      </c>
      <c r="AP9">
        <f t="shared" si="1"/>
        <v>218.25031420897227</v>
      </c>
      <c r="AQ9">
        <f t="shared" si="2"/>
        <v>226.87740982470277</v>
      </c>
      <c r="AR9">
        <f t="shared" si="3"/>
        <v>211.58946963892865</v>
      </c>
      <c r="AV9">
        <f>((0.055/0.1)*100)</f>
        <v>54.999999999999993</v>
      </c>
      <c r="AW9">
        <f>((0.065/0.11)*100)</f>
        <v>59.090909090909093</v>
      </c>
      <c r="AX9">
        <f>((0.075/0.12)*100)</f>
        <v>62.5</v>
      </c>
      <c r="AY9">
        <f>((0.07/0.12)*100)</f>
        <v>58.333333333333336</v>
      </c>
      <c r="BA9">
        <f>((0.045/0.1)*100)</f>
        <v>44.999999999999993</v>
      </c>
      <c r="BB9">
        <f>((0.045/0.11)*100)</f>
        <v>40.909090909090907</v>
      </c>
      <c r="BC9">
        <f>((0.045/0.12)*100)</f>
        <v>37.5</v>
      </c>
      <c r="BD9">
        <f>((0.05/0.12)*100)</f>
        <v>41.666666666666671</v>
      </c>
      <c r="BF9">
        <f>ABS($B$9-$D$9)</f>
        <v>0.9069199999999995</v>
      </c>
      <c r="BG9">
        <f>ABS($F$9-$H$9)</f>
        <v>4.4801509999999993</v>
      </c>
      <c r="BL9">
        <f>SQRT((ABS($A$9-$E$10)^2+(ABS($B$9-$F$10)^2)))</f>
        <v>1.898842619719971</v>
      </c>
      <c r="BM9">
        <f>SQRT((ABS($C$9-$G$9)^2+(ABS($D$9-$H$9)^2)))</f>
        <v>4.4458061626708423</v>
      </c>
      <c r="BO9">
        <f>SQRT((ABS($A$9-$G$10)^2+(ABS($B$9-$H$10)^2)))</f>
        <v>3.0530787185149748</v>
      </c>
      <c r="BP9">
        <f>SQRT((ABS($C$9-$E$9)^2+(ABS($D$9-$F$9)^2)))</f>
        <v>5.0925901861430187</v>
      </c>
      <c r="BS9">
        <f>DEGREES(ACOS((10.4554883317905^2+19.9216197118337^2-10.2433724603871^2)/(2*10.4554883317905*19.9216197118337)))</f>
        <v>15.586327672063776</v>
      </c>
      <c r="BU9">
        <v>11</v>
      </c>
      <c r="BV9">
        <v>5</v>
      </c>
      <c r="BW9">
        <v>1</v>
      </c>
      <c r="BX9">
        <v>4</v>
      </c>
      <c r="BY9">
        <v>13</v>
      </c>
      <c r="BZ9">
        <v>8</v>
      </c>
      <c r="CA9">
        <v>4</v>
      </c>
      <c r="CB9">
        <v>3</v>
      </c>
      <c r="CC9">
        <v>15</v>
      </c>
      <c r="CD9">
        <v>7</v>
      </c>
      <c r="CE9">
        <v>5</v>
      </c>
      <c r="CF9">
        <v>14</v>
      </c>
      <c r="CG9">
        <v>14</v>
      </c>
      <c r="CH9">
        <v>7</v>
      </c>
      <c r="CI9">
        <v>4</v>
      </c>
      <c r="CJ9">
        <v>14</v>
      </c>
      <c r="CL9">
        <v>9</v>
      </c>
      <c r="CM9">
        <v>3</v>
      </c>
      <c r="CN9">
        <v>1</v>
      </c>
      <c r="CO9">
        <v>2</v>
      </c>
      <c r="CP9">
        <v>9</v>
      </c>
      <c r="CQ9">
        <v>3</v>
      </c>
      <c r="CR9">
        <v>1</v>
      </c>
      <c r="CS9">
        <v>0</v>
      </c>
      <c r="CT9">
        <v>9</v>
      </c>
      <c r="CU9">
        <v>1</v>
      </c>
      <c r="CV9">
        <v>0</v>
      </c>
      <c r="CW9">
        <v>9</v>
      </c>
      <c r="CX9">
        <v>10</v>
      </c>
      <c r="CY9">
        <v>2</v>
      </c>
      <c r="CZ9">
        <v>0</v>
      </c>
      <c r="DA9">
        <v>9</v>
      </c>
      <c r="DC9">
        <f>((5/11)*100)</f>
        <v>45.454545454545453</v>
      </c>
      <c r="DD9">
        <f>((1/11)*100)</f>
        <v>9.0909090909090917</v>
      </c>
      <c r="DE9">
        <f>((4/11)*100)</f>
        <v>36.363636363636367</v>
      </c>
      <c r="DF9">
        <f>((8/13)*100)</f>
        <v>61.53846153846154</v>
      </c>
      <c r="DG9">
        <f>((4/13)*100)</f>
        <v>30.76923076923077</v>
      </c>
      <c r="DH9">
        <f>((3/13)*100)</f>
        <v>23.076923076923077</v>
      </c>
      <c r="DI9">
        <f>((7/15)*100)</f>
        <v>46.666666666666664</v>
      </c>
      <c r="DJ9">
        <f>((5/15)*100)</f>
        <v>33.333333333333329</v>
      </c>
      <c r="DK9">
        <f>((14/15)*100)</f>
        <v>93.333333333333329</v>
      </c>
      <c r="DL9">
        <f>((7/14)*100)</f>
        <v>50</v>
      </c>
      <c r="DM9">
        <f>((4/14)*100)</f>
        <v>28.571428571428569</v>
      </c>
      <c r="DN9">
        <f>((14/14)*100)</f>
        <v>100</v>
      </c>
      <c r="DP9">
        <f>((3/9)*100)</f>
        <v>33.333333333333329</v>
      </c>
      <c r="DQ9">
        <f>((1/9)*100)</f>
        <v>11.111111111111111</v>
      </c>
      <c r="DR9">
        <f>((2/9)*100)</f>
        <v>22.222222222222221</v>
      </c>
      <c r="DS9">
        <f>((3/9)*100)</f>
        <v>33.333333333333329</v>
      </c>
      <c r="DT9">
        <f>((1/9)*100)</f>
        <v>11.111111111111111</v>
      </c>
      <c r="DU9">
        <f>((0/9)*100)</f>
        <v>0</v>
      </c>
      <c r="DV9">
        <f>((1/9)*100)</f>
        <v>11.111111111111111</v>
      </c>
      <c r="DW9">
        <f>((0/9)*100)</f>
        <v>0</v>
      </c>
      <c r="DX9">
        <f>((9/9)*100)</f>
        <v>100</v>
      </c>
      <c r="DY9">
        <f>((2/10)*100)</f>
        <v>20</v>
      </c>
      <c r="DZ9">
        <f>((0/10)*100)</f>
        <v>0</v>
      </c>
      <c r="EA9">
        <f>((9/10)*100)</f>
        <v>90</v>
      </c>
    </row>
    <row r="10" spans="1:131" x14ac:dyDescent="0.25">
      <c r="A10">
        <v>268.72464600000001</v>
      </c>
      <c r="B10">
        <v>7.4928280000000003</v>
      </c>
      <c r="C10">
        <v>241.25792799999999</v>
      </c>
      <c r="D10">
        <v>5.5141410000000004</v>
      </c>
      <c r="E10">
        <v>248.804743</v>
      </c>
      <c r="F10">
        <v>9.0990400000000005</v>
      </c>
      <c r="G10">
        <v>246.72823199999999</v>
      </c>
      <c r="H10">
        <v>4.7770710000000003</v>
      </c>
      <c r="L10">
        <f>(11/200)</f>
        <v>5.5E-2</v>
      </c>
      <c r="Q10">
        <f>(10/200)</f>
        <v>0.05</v>
      </c>
      <c r="R10">
        <f>(11/200)</f>
        <v>5.5E-2</v>
      </c>
      <c r="S10">
        <f>(9/200)</f>
        <v>4.4999999999999998E-2</v>
      </c>
      <c r="V10">
        <f>0.055+0.05</f>
        <v>0.10500000000000001</v>
      </c>
      <c r="AA10">
        <f>SQRT((ABS($C$11-$C$10)^2+(ABS($D$11-$D$10)^2)))</f>
        <v>22.644381843852756</v>
      </c>
      <c r="AK10">
        <f>1/0.105</f>
        <v>9.5238095238095237</v>
      </c>
      <c r="AP10">
        <f t="shared" si="1"/>
        <v>215.66077946526431</v>
      </c>
      <c r="AW10">
        <f>((0.055/0.105)*100)</f>
        <v>52.380952380952387</v>
      </c>
      <c r="BB10">
        <f>((0.05/0.105)*100)</f>
        <v>47.61904761904762</v>
      </c>
      <c r="BF10">
        <f>ABS($B$10-$D$10)</f>
        <v>1.9786869999999999</v>
      </c>
      <c r="BG10">
        <f>ABS($F$10-$H$10)</f>
        <v>4.3219690000000002</v>
      </c>
      <c r="BI10">
        <v>2.8006215000000001</v>
      </c>
      <c r="BJ10">
        <v>2.5205195000000002</v>
      </c>
      <c r="BM10">
        <f>SQRT((ABS($C$10-$G$10)^2+(ABS($D$10-$H$10)^2)))</f>
        <v>5.5197371348023436</v>
      </c>
      <c r="BP10">
        <f>SQRT((ABS($C$10-$E$10)^2+(ABS($D$10-$F$10)^2)))</f>
        <v>8.3549935657920251</v>
      </c>
      <c r="BS10">
        <f>DEGREES(ACOS((12.3651149551781^2+20.0745748286998^2-8.4810669652638^2)/(2*12.3651149551781*20.0745748286998)))</f>
        <v>12.880832234824558</v>
      </c>
      <c r="BY10">
        <v>11</v>
      </c>
      <c r="BZ10">
        <v>5</v>
      </c>
      <c r="CA10">
        <v>5</v>
      </c>
      <c r="CB10">
        <v>4</v>
      </c>
      <c r="CP10">
        <v>10</v>
      </c>
      <c r="CQ10">
        <v>3</v>
      </c>
      <c r="CR10">
        <v>0</v>
      </c>
      <c r="CS10">
        <v>0</v>
      </c>
      <c r="CT10">
        <v>11</v>
      </c>
      <c r="CU10">
        <v>1</v>
      </c>
      <c r="CV10">
        <v>5</v>
      </c>
      <c r="CW10">
        <v>8</v>
      </c>
      <c r="CX10">
        <v>9</v>
      </c>
      <c r="CY10">
        <v>2</v>
      </c>
      <c r="CZ10">
        <v>2</v>
      </c>
      <c r="DA10">
        <v>8</v>
      </c>
      <c r="DF10">
        <f>((5/11)*100)</f>
        <v>45.454545454545453</v>
      </c>
      <c r="DG10">
        <f>((5/11)*100)</f>
        <v>45.454545454545453</v>
      </c>
      <c r="DH10">
        <f>((4/11)*100)</f>
        <v>36.363636363636367</v>
      </c>
      <c r="DS10">
        <f>((3/10)*100)</f>
        <v>30</v>
      </c>
      <c r="DT10">
        <f>((0/10)*100)</f>
        <v>0</v>
      </c>
      <c r="DU10">
        <f>((0/10)*100)</f>
        <v>0</v>
      </c>
      <c r="DV10">
        <f>((1/11)*100)</f>
        <v>9.0909090909090917</v>
      </c>
      <c r="DW10">
        <f>((5/11)*100)</f>
        <v>45.454545454545453</v>
      </c>
      <c r="DX10">
        <f>((8/11)*100)</f>
        <v>72.727272727272734</v>
      </c>
      <c r="DY10">
        <f>((2/9)*100)</f>
        <v>22.222222222222221</v>
      </c>
      <c r="DZ10">
        <f>((2/9)*100)</f>
        <v>22.222222222222221</v>
      </c>
      <c r="EA10">
        <f>((8/9)*100)</f>
        <v>88.888888888888886</v>
      </c>
    </row>
    <row r="11" spans="1:131" x14ac:dyDescent="0.25">
      <c r="C11">
        <v>263.90222</v>
      </c>
      <c r="D11">
        <v>5.4503529999999998</v>
      </c>
      <c r="Q11">
        <f>(12/200)</f>
        <v>0.06</v>
      </c>
      <c r="BR11">
        <f>DEGREES(ACOS((7.90936421831768^2+17.4405498358258^2-10.4554883317905^2)/(2*7.90936421831768*17.4405498358258)))</f>
        <v>21.086420061621915</v>
      </c>
      <c r="BS11">
        <f>DEGREES(ACOS((12.7763386186237^2+16.9399391015949^2-5.32044455575633^2)/(2*12.7763386186237*16.9399391015949)))</f>
        <v>12.927642621604679</v>
      </c>
      <c r="CP11">
        <v>12</v>
      </c>
      <c r="CQ11">
        <v>6</v>
      </c>
      <c r="CR11">
        <v>5</v>
      </c>
      <c r="CS11">
        <v>2</v>
      </c>
      <c r="DS11">
        <f>((6/12)*100)</f>
        <v>50</v>
      </c>
      <c r="DT11">
        <f>((5/12)*100)</f>
        <v>41.666666666666671</v>
      </c>
      <c r="DU11">
        <f>((2/12)*100)</f>
        <v>16.666666666666664</v>
      </c>
    </row>
    <row r="12" spans="1:131" x14ac:dyDescent="0.25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BR12">
        <f>DEGREES(ACOS((10.2433724603871^2+21.8122865236084^2-12.3651149551781^2)/(2*10.2433724603871*21.8122865236084)))</f>
        <v>16.792886797424405</v>
      </c>
      <c r="BS12">
        <f>DEGREES(ACOS((18.2980290825621^2+19.3601880242507^2-3.63097676054833^2)/(2*18.2980290825621*19.3601880242507)))</f>
        <v>10.58477550835741</v>
      </c>
    </row>
    <row r="13" spans="1:131" x14ac:dyDescent="0.25">
      <c r="A13">
        <v>37.434564000000009</v>
      </c>
      <c r="B13">
        <v>6.8860390000000002</v>
      </c>
      <c r="C13">
        <v>26.897466000000009</v>
      </c>
      <c r="D13">
        <v>5.0871919999999999</v>
      </c>
      <c r="E13">
        <v>19.22283800000001</v>
      </c>
      <c r="F13">
        <v>7.7581490000000004</v>
      </c>
      <c r="G13">
        <v>26.528328000000009</v>
      </c>
      <c r="H13">
        <v>4.7270009999999996</v>
      </c>
      <c r="K13">
        <f>(16/200)</f>
        <v>0.08</v>
      </c>
      <c r="L13">
        <f>(17/200)</f>
        <v>8.5000000000000006E-2</v>
      </c>
      <c r="M13">
        <f>(18/200)</f>
        <v>0.09</v>
      </c>
      <c r="N13">
        <f>(16/200)</f>
        <v>0.08</v>
      </c>
      <c r="P13">
        <f>(16/200)</f>
        <v>0.08</v>
      </c>
      <c r="Q13">
        <f>(18/200)</f>
        <v>0.09</v>
      </c>
      <c r="R13">
        <f>(17/200)</f>
        <v>8.5000000000000006E-2</v>
      </c>
      <c r="S13">
        <f>(15/200)</f>
        <v>7.4999999999999997E-2</v>
      </c>
      <c r="U13">
        <f>0.08+0.08</f>
        <v>0.16</v>
      </c>
      <c r="V13">
        <f>0.085+0.09</f>
        <v>0.17499999999999999</v>
      </c>
      <c r="W13">
        <f>0.09+0.085</f>
        <v>0.17499999999999999</v>
      </c>
      <c r="X13">
        <f>0.08+0.075</f>
        <v>0.155</v>
      </c>
      <c r="Z13">
        <f>SQRT((ABS($A$14-$A$13)^2+(ABS($B$14-$B$13)^2)))</f>
        <v>21.050309878236117</v>
      </c>
      <c r="AA13">
        <f>SQRT((ABS($C$14-$C$13)^2+(ABS($D$14-$D$13)^2)))</f>
        <v>19.655500159414846</v>
      </c>
      <c r="AB13">
        <f>SQRT((ABS($E$14-$E$13)^2+(ABS($F$14-$F$13)^2)))</f>
        <v>17.440549835825816</v>
      </c>
      <c r="AC13">
        <f>SQRT((ABS($G$14-$G$13)^2+(ABS($H$14-$H$13)^2)))</f>
        <v>19.921619711833678</v>
      </c>
      <c r="AJ13">
        <f>1/0.16</f>
        <v>6.25</v>
      </c>
      <c r="AK13">
        <f>1/0.175</f>
        <v>5.7142857142857144</v>
      </c>
      <c r="AL13">
        <f>1/0.175</f>
        <v>5.7142857142857144</v>
      </c>
      <c r="AM13">
        <f>1/0.155</f>
        <v>6.4516129032258069</v>
      </c>
      <c r="AO13">
        <f t="shared" ref="AO13:AO22" si="5">$Z13/$U13</f>
        <v>131.56443673897573</v>
      </c>
      <c r="AP13">
        <f t="shared" ref="AP13:AP23" si="6">$AA13/$V13</f>
        <v>112.31714376808485</v>
      </c>
      <c r="AQ13">
        <f t="shared" ref="AQ13:AQ22" si="7">$AB13/$W13</f>
        <v>99.660284776147535</v>
      </c>
      <c r="AR13">
        <f t="shared" ref="AR13:AR22" si="8">$AC13/$X13</f>
        <v>128.52657878602372</v>
      </c>
      <c r="AV13">
        <f>((0.08/0.16)*100)</f>
        <v>50</v>
      </c>
      <c r="AW13">
        <f>((0.085/0.175)*100)</f>
        <v>48.571428571428577</v>
      </c>
      <c r="AX13">
        <f>((0.09/0.175)*100)</f>
        <v>51.428571428571438</v>
      </c>
      <c r="AY13">
        <f>((0.08/0.155)*100)</f>
        <v>51.612903225806448</v>
      </c>
      <c r="BA13">
        <f>((0.08/0.16)*100)</f>
        <v>50</v>
      </c>
      <c r="BB13">
        <f>((0.09/0.175)*100)</f>
        <v>51.428571428571438</v>
      </c>
      <c r="BC13">
        <f>((0.085/0.175)*100)</f>
        <v>48.571428571428577</v>
      </c>
      <c r="BD13">
        <f>((0.075/0.155)*100)</f>
        <v>48.387096774193544</v>
      </c>
      <c r="BF13">
        <f>ABS($B$13-$D$13)</f>
        <v>1.7988470000000003</v>
      </c>
      <c r="BG13">
        <f>ABS($F$13-$H$13)</f>
        <v>3.0311480000000008</v>
      </c>
      <c r="BL13">
        <f>SQRT((ABS($A$13-$E$14)^2+(ABS($B$13-$F$14)^2)))</f>
        <v>0.88852706432387363</v>
      </c>
      <c r="BM13">
        <f>SQRT((ABS($C$13-$G$13)^2+(ABS($D$13-$H$13)^2)))</f>
        <v>0.51575228504098736</v>
      </c>
      <c r="BO13">
        <f>SQRT((ABS($A$13-$G$14)^2+(ABS($B$13-$H$14)^2)))</f>
        <v>9.3757022241376706</v>
      </c>
      <c r="BP13">
        <f>SQRT((ABS($C$13-$E$13)^2+(ABS($D$13-$F$13)^2)))</f>
        <v>8.1261261517547823</v>
      </c>
      <c r="BR13">
        <f>DEGREES(ACOS((8.4810669652638^2+20.5963621851197^2-12.7763386186237^2)/(2*8.4810669652638*20.5963621851197)))</f>
        <v>17.654820217878527</v>
      </c>
      <c r="BS13">
        <f>DEGREES(ACOS((20.6208580207721^2+20.6913271070485^2-3.38881190599257^2)/(2*20.6208580207721*20.6913271070485)))</f>
        <v>9.408419704492692</v>
      </c>
      <c r="BU13">
        <v>16</v>
      </c>
      <c r="BV13">
        <v>4</v>
      </c>
      <c r="BW13">
        <v>4</v>
      </c>
      <c r="BX13">
        <v>14</v>
      </c>
      <c r="BY13">
        <v>17</v>
      </c>
      <c r="BZ13">
        <v>2</v>
      </c>
      <c r="CA13">
        <v>16</v>
      </c>
      <c r="CB13">
        <v>2</v>
      </c>
      <c r="CC13">
        <v>18</v>
      </c>
      <c r="CD13">
        <v>2</v>
      </c>
      <c r="CE13">
        <v>16</v>
      </c>
      <c r="CF13">
        <v>3</v>
      </c>
      <c r="CG13">
        <v>16</v>
      </c>
      <c r="CH13">
        <v>14</v>
      </c>
      <c r="CI13">
        <v>3</v>
      </c>
      <c r="CJ13">
        <v>4</v>
      </c>
      <c r="CL13">
        <v>16</v>
      </c>
      <c r="CM13">
        <v>1</v>
      </c>
      <c r="CN13">
        <v>0</v>
      </c>
      <c r="CO13">
        <v>14</v>
      </c>
      <c r="CP13">
        <v>18</v>
      </c>
      <c r="CQ13">
        <v>0</v>
      </c>
      <c r="CR13">
        <v>16</v>
      </c>
      <c r="CS13">
        <v>0</v>
      </c>
      <c r="CT13">
        <v>17</v>
      </c>
      <c r="CU13">
        <v>0</v>
      </c>
      <c r="CV13">
        <v>16</v>
      </c>
      <c r="CW13">
        <v>0</v>
      </c>
      <c r="CX13">
        <v>15</v>
      </c>
      <c r="CY13">
        <v>14</v>
      </c>
      <c r="CZ13">
        <v>0</v>
      </c>
      <c r="DA13">
        <v>0</v>
      </c>
      <c r="DC13">
        <f>((4/16)*100)</f>
        <v>25</v>
      </c>
      <c r="DD13">
        <f>((4/16)*100)</f>
        <v>25</v>
      </c>
      <c r="DE13">
        <f>((14/16)*100)</f>
        <v>87.5</v>
      </c>
      <c r="DF13">
        <f>((2/17)*100)</f>
        <v>11.76470588235294</v>
      </c>
      <c r="DG13">
        <f>((16/17)*100)</f>
        <v>94.117647058823522</v>
      </c>
      <c r="DH13">
        <f>((2/17)*100)</f>
        <v>11.76470588235294</v>
      </c>
      <c r="DI13">
        <f>((2/18)*100)</f>
        <v>11.111111111111111</v>
      </c>
      <c r="DJ13">
        <f>((16/18)*100)</f>
        <v>88.888888888888886</v>
      </c>
      <c r="DK13">
        <f>((3/18)*100)</f>
        <v>16.666666666666664</v>
      </c>
      <c r="DL13">
        <f>((14/16)*100)</f>
        <v>87.5</v>
      </c>
      <c r="DM13">
        <f>((3/16)*100)</f>
        <v>18.75</v>
      </c>
      <c r="DN13">
        <f>((4/16)*100)</f>
        <v>25</v>
      </c>
      <c r="DP13">
        <f>((1/16)*100)</f>
        <v>6.25</v>
      </c>
      <c r="DQ13">
        <f>((0/16)*100)</f>
        <v>0</v>
      </c>
      <c r="DR13">
        <f>((14/16)*100)</f>
        <v>87.5</v>
      </c>
      <c r="DS13">
        <f>((0/18)*100)</f>
        <v>0</v>
      </c>
      <c r="DT13">
        <f>((16/18)*100)</f>
        <v>88.888888888888886</v>
      </c>
      <c r="DU13">
        <f>((0/18)*100)</f>
        <v>0</v>
      </c>
      <c r="DV13">
        <f>((0/17)*100)</f>
        <v>0</v>
      </c>
      <c r="DW13">
        <f>((16/17)*100)</f>
        <v>94.117647058823522</v>
      </c>
      <c r="DX13">
        <f>((0/17)*100)</f>
        <v>0</v>
      </c>
      <c r="DY13">
        <f>((14/15)*100)</f>
        <v>93.333333333333329</v>
      </c>
      <c r="DZ13">
        <f>((0/15)*100)</f>
        <v>0</v>
      </c>
      <c r="EA13">
        <f>((0/15)*100)</f>
        <v>0</v>
      </c>
    </row>
    <row r="14" spans="1:131" x14ac:dyDescent="0.25">
      <c r="A14">
        <v>58.482818000000009</v>
      </c>
      <c r="B14">
        <v>6.5918460000000003</v>
      </c>
      <c r="C14">
        <v>46.54958700000001</v>
      </c>
      <c r="D14">
        <v>4.7227379999999997</v>
      </c>
      <c r="E14">
        <v>36.657820000000008</v>
      </c>
      <c r="F14">
        <v>7.3174890000000001</v>
      </c>
      <c r="G14">
        <v>46.445274000000012</v>
      </c>
      <c r="H14">
        <v>4.2954990000000004</v>
      </c>
      <c r="K14">
        <f>(15/200)</f>
        <v>7.4999999999999997E-2</v>
      </c>
      <c r="L14">
        <f>(17/200)</f>
        <v>8.5000000000000006E-2</v>
      </c>
      <c r="M14">
        <f>(17/200)</f>
        <v>8.5000000000000006E-2</v>
      </c>
      <c r="N14">
        <f>(14/200)</f>
        <v>7.0000000000000007E-2</v>
      </c>
      <c r="P14">
        <f>(13/200)</f>
        <v>6.5000000000000002E-2</v>
      </c>
      <c r="Q14">
        <f>(13/200)</f>
        <v>6.5000000000000002E-2</v>
      </c>
      <c r="R14">
        <f>(12/200)</f>
        <v>0.06</v>
      </c>
      <c r="S14">
        <f>(12/200)</f>
        <v>0.06</v>
      </c>
      <c r="U14">
        <f>0.075+0.065</f>
        <v>0.14000000000000001</v>
      </c>
      <c r="V14">
        <f>0.085+0.065</f>
        <v>0.15000000000000002</v>
      </c>
      <c r="W14">
        <f>0.085+0.06</f>
        <v>0.14500000000000002</v>
      </c>
      <c r="X14">
        <f>0.07+0.06</f>
        <v>0.13</v>
      </c>
      <c r="Z14">
        <f>SQRT((ABS($A$15-$A$14)^2+(ABS($B$15-$B$14)^2)))</f>
        <v>19.281097045065042</v>
      </c>
      <c r="AA14">
        <f>SQRT((ABS($C$15-$C$14)^2+(ABS($D$15-$D$14)^2)))</f>
        <v>20.377705369718768</v>
      </c>
      <c r="AB14">
        <f>SQRT((ABS($E$15-$E$14)^2+(ABS($F$15-$F$14)^2)))</f>
        <v>21.812286523608407</v>
      </c>
      <c r="AC14">
        <f>SQRT((ABS($G$15-$G$14)^2+(ABS($H$15-$H$14)^2)))</f>
        <v>20.074574828699756</v>
      </c>
      <c r="AJ14">
        <f>1/0.14</f>
        <v>7.1428571428571423</v>
      </c>
      <c r="AK14">
        <f>1/0.15</f>
        <v>6.666666666666667</v>
      </c>
      <c r="AL14">
        <f>1/0.145</f>
        <v>6.8965517241379315</v>
      </c>
      <c r="AM14">
        <f>1/0.13</f>
        <v>7.6923076923076916</v>
      </c>
      <c r="AO14">
        <f t="shared" si="5"/>
        <v>137.72212175046457</v>
      </c>
      <c r="AP14">
        <f t="shared" si="6"/>
        <v>135.85136913145843</v>
      </c>
      <c r="AQ14">
        <f t="shared" si="7"/>
        <v>150.42956223178209</v>
      </c>
      <c r="AR14">
        <f t="shared" si="8"/>
        <v>154.4198063746135</v>
      </c>
      <c r="AV14">
        <f>((0.075/0.14)*100)</f>
        <v>53.571428571428569</v>
      </c>
      <c r="AW14">
        <f>((0.085/0.15)*100)</f>
        <v>56.666666666666679</v>
      </c>
      <c r="AX14">
        <f>((0.085/0.145)*100)</f>
        <v>58.62068965517242</v>
      </c>
      <c r="AY14">
        <f>((0.07/0.13)*100)</f>
        <v>53.846153846153854</v>
      </c>
      <c r="BA14">
        <f>((0.065/0.14)*100)</f>
        <v>46.428571428571423</v>
      </c>
      <c r="BB14">
        <f>((0.065/0.15)*100)</f>
        <v>43.333333333333336</v>
      </c>
      <c r="BC14">
        <f>((0.06/0.145)*100)</f>
        <v>41.379310344827587</v>
      </c>
      <c r="BD14">
        <f>((0.06/0.13)*100)</f>
        <v>46.153846153846153</v>
      </c>
      <c r="BF14">
        <f>ABS($B$14-$D$14)</f>
        <v>1.8691080000000007</v>
      </c>
      <c r="BG14">
        <f>ABS($F$14-$H$14)</f>
        <v>3.0219899999999997</v>
      </c>
      <c r="BL14">
        <f>SQRT((ABS($A$14-$E$15)^2+(ABS($B$14-$F$15)^2)))</f>
        <v>0.58653556318436428</v>
      </c>
      <c r="BM14">
        <f>SQRT((ABS($C$14-$G$14)^2+(ABS($D$14-$H$14)^2)))</f>
        <v>0.43978900064689985</v>
      </c>
      <c r="BO14">
        <f>SQRT((ABS($A$14-$G$15)^2+(ABS($B$14-$H$15)^2)))</f>
        <v>8.3022176484089485</v>
      </c>
      <c r="BP14">
        <f>SQRT((ABS($C$14-$E$14)^2+(ABS($D$14-$F$14)^2)))</f>
        <v>10.226425921811101</v>
      </c>
      <c r="BR14">
        <f>DEGREES(ACOS((5.32044455575633^2+22.5162281271133^2-18.2980290825621^2)/(2*5.32044455575633*22.5162281271133)))</f>
        <v>33.205598032903872</v>
      </c>
      <c r="BS14">
        <f>DEGREES(ACOS((31.2532296357032^2+30.5896887684224^2-2.96171971876476^2)/(2*31.2532296357032*30.5896887684224)))</f>
        <v>5.3506556540792305</v>
      </c>
      <c r="BU14">
        <v>15</v>
      </c>
      <c r="BV14">
        <v>4</v>
      </c>
      <c r="BW14">
        <v>4</v>
      </c>
      <c r="BX14">
        <v>11</v>
      </c>
      <c r="BY14">
        <v>17</v>
      </c>
      <c r="BZ14">
        <v>4</v>
      </c>
      <c r="CA14">
        <v>16</v>
      </c>
      <c r="CB14">
        <v>5</v>
      </c>
      <c r="CC14">
        <v>17</v>
      </c>
      <c r="CD14">
        <v>4</v>
      </c>
      <c r="CE14">
        <v>16</v>
      </c>
      <c r="CF14">
        <v>5</v>
      </c>
      <c r="CG14">
        <v>14</v>
      </c>
      <c r="CH14">
        <v>11</v>
      </c>
      <c r="CI14">
        <v>3</v>
      </c>
      <c r="CJ14">
        <v>4</v>
      </c>
      <c r="CL14">
        <v>13</v>
      </c>
      <c r="CM14">
        <v>0</v>
      </c>
      <c r="CN14">
        <v>0</v>
      </c>
      <c r="CO14">
        <v>10</v>
      </c>
      <c r="CP14">
        <v>13</v>
      </c>
      <c r="CQ14">
        <v>1</v>
      </c>
      <c r="CR14">
        <v>11</v>
      </c>
      <c r="CS14">
        <v>0</v>
      </c>
      <c r="CT14">
        <v>12</v>
      </c>
      <c r="CU14">
        <v>0</v>
      </c>
      <c r="CV14">
        <v>11</v>
      </c>
      <c r="CW14">
        <v>0</v>
      </c>
      <c r="CX14">
        <v>12</v>
      </c>
      <c r="CY14">
        <v>10</v>
      </c>
      <c r="CZ14">
        <v>0</v>
      </c>
      <c r="DA14">
        <v>0</v>
      </c>
      <c r="DC14">
        <f>((4/15)*100)</f>
        <v>26.666666666666668</v>
      </c>
      <c r="DD14">
        <f>((4/15)*100)</f>
        <v>26.666666666666668</v>
      </c>
      <c r="DE14">
        <f>((11/15)*100)</f>
        <v>73.333333333333329</v>
      </c>
      <c r="DF14">
        <f>((4/17)*100)</f>
        <v>23.52941176470588</v>
      </c>
      <c r="DG14">
        <f>((16/17)*100)</f>
        <v>94.117647058823522</v>
      </c>
      <c r="DH14">
        <f>((5/17)*100)</f>
        <v>29.411764705882355</v>
      </c>
      <c r="DI14">
        <f>((4/17)*100)</f>
        <v>23.52941176470588</v>
      </c>
      <c r="DJ14">
        <f>((16/17)*100)</f>
        <v>94.117647058823522</v>
      </c>
      <c r="DK14">
        <f>((5/17)*100)</f>
        <v>29.411764705882355</v>
      </c>
      <c r="DL14">
        <f>((11/14)*100)</f>
        <v>78.571428571428569</v>
      </c>
      <c r="DM14">
        <f>((3/14)*100)</f>
        <v>21.428571428571427</v>
      </c>
      <c r="DN14">
        <f>((4/14)*100)</f>
        <v>28.571428571428569</v>
      </c>
      <c r="DP14">
        <f>((0/13)*100)</f>
        <v>0</v>
      </c>
      <c r="DQ14">
        <f>((0/13)*100)</f>
        <v>0</v>
      </c>
      <c r="DR14">
        <f>((10/13)*100)</f>
        <v>76.923076923076934</v>
      </c>
      <c r="DS14">
        <f>((1/13)*100)</f>
        <v>7.6923076923076925</v>
      </c>
      <c r="DT14">
        <f>((11/13)*100)</f>
        <v>84.615384615384613</v>
      </c>
      <c r="DU14">
        <f>((0/13)*100)</f>
        <v>0</v>
      </c>
      <c r="DV14">
        <f>((0/12)*100)</f>
        <v>0</v>
      </c>
      <c r="DW14">
        <f>((11/12)*100)</f>
        <v>91.666666666666657</v>
      </c>
      <c r="DX14">
        <f>((0/12)*100)</f>
        <v>0</v>
      </c>
      <c r="DY14">
        <f>((10/12)*100)</f>
        <v>83.333333333333343</v>
      </c>
      <c r="DZ14">
        <f>((0/12)*100)</f>
        <v>0</v>
      </c>
      <c r="EA14">
        <f>((0/12)*100)</f>
        <v>0</v>
      </c>
    </row>
    <row r="15" spans="1:131" x14ac:dyDescent="0.25">
      <c r="A15">
        <v>77.763878000000005</v>
      </c>
      <c r="B15">
        <v>6.6296419999999996</v>
      </c>
      <c r="C15">
        <v>66.927246000000011</v>
      </c>
      <c r="D15">
        <v>4.7662100000000001</v>
      </c>
      <c r="E15">
        <v>58.469662000000007</v>
      </c>
      <c r="F15">
        <v>7.1782339999999998</v>
      </c>
      <c r="G15">
        <v>66.51874500000001</v>
      </c>
      <c r="H15">
        <v>4.5060140000000004</v>
      </c>
      <c r="K15">
        <f>(14/200)</f>
        <v>7.0000000000000007E-2</v>
      </c>
      <c r="L15">
        <f>(13/200)</f>
        <v>6.5000000000000002E-2</v>
      </c>
      <c r="M15">
        <f>(17/200)</f>
        <v>8.5000000000000006E-2</v>
      </c>
      <c r="N15">
        <f>(13/200)</f>
        <v>6.5000000000000002E-2</v>
      </c>
      <c r="P15">
        <f>(10/200)</f>
        <v>0.05</v>
      </c>
      <c r="Q15">
        <f>(11/200)</f>
        <v>5.5E-2</v>
      </c>
      <c r="R15">
        <f>(11/200)</f>
        <v>5.5E-2</v>
      </c>
      <c r="S15">
        <f>(10/200)</f>
        <v>0.05</v>
      </c>
      <c r="U15">
        <f>0.07+0.05</f>
        <v>0.12000000000000001</v>
      </c>
      <c r="V15">
        <f>0.065+0.055</f>
        <v>0.12</v>
      </c>
      <c r="W15">
        <f>0.085+0.055</f>
        <v>0.14000000000000001</v>
      </c>
      <c r="X15">
        <f>0.065+0.05</f>
        <v>0.115</v>
      </c>
      <c r="Z15">
        <f>SQRT((ABS($A$16-$A$15)^2+(ABS($B$16-$B$15)^2)))</f>
        <v>19.856809431440009</v>
      </c>
      <c r="AA15">
        <f>SQRT((ABS($C$16-$C$15)^2+(ABS($D$16-$D$15)^2)))</f>
        <v>17.457603940373712</v>
      </c>
      <c r="AB15">
        <f>SQRT((ABS($E$16-$E$15)^2+(ABS($F$16-$F$15)^2)))</f>
        <v>20.596362185119709</v>
      </c>
      <c r="AC15">
        <f>SQRT((ABS($G$16-$G$15)^2+(ABS($H$16-$H$15)^2)))</f>
        <v>16.939939101594931</v>
      </c>
      <c r="AJ15">
        <f>1/0.12</f>
        <v>8.3333333333333339</v>
      </c>
      <c r="AK15">
        <f>1/0.12</f>
        <v>8.3333333333333339</v>
      </c>
      <c r="AL15">
        <f>1/0.14</f>
        <v>7.1428571428571423</v>
      </c>
      <c r="AM15">
        <f>1/0.115</f>
        <v>8.695652173913043</v>
      </c>
      <c r="AO15">
        <f t="shared" si="5"/>
        <v>165.47341192866674</v>
      </c>
      <c r="AP15">
        <f t="shared" si="6"/>
        <v>145.48003283644761</v>
      </c>
      <c r="AQ15">
        <f t="shared" si="7"/>
        <v>147.11687275085504</v>
      </c>
      <c r="AR15">
        <f t="shared" si="8"/>
        <v>147.30381827473852</v>
      </c>
      <c r="AV15">
        <f>((0.07/0.12)*100)</f>
        <v>58.333333333333336</v>
      </c>
      <c r="AW15">
        <f>((0.065/0.12)*100)</f>
        <v>54.166666666666671</v>
      </c>
      <c r="AX15">
        <f>((0.085/0.14)*100)</f>
        <v>60.714285714285708</v>
      </c>
      <c r="AY15">
        <f>((0.065/0.115)*100)</f>
        <v>56.521739130434781</v>
      </c>
      <c r="BA15">
        <f>((0.05/0.12)*100)</f>
        <v>41.666666666666671</v>
      </c>
      <c r="BB15">
        <f>((0.055/0.12)*100)</f>
        <v>45.833333333333336</v>
      </c>
      <c r="BC15">
        <f>((0.055/0.14)*100)</f>
        <v>39.285714285714285</v>
      </c>
      <c r="BD15">
        <f>((0.05/0.115)*100)</f>
        <v>43.478260869565219</v>
      </c>
      <c r="BF15">
        <f>ABS($B$15-$D$15)</f>
        <v>1.8634319999999995</v>
      </c>
      <c r="BG15">
        <f>ABS($F$15-$H$15)</f>
        <v>2.6722199999999994</v>
      </c>
      <c r="BL15">
        <f>SQRT((ABS($A$15-$E$16)^2+(ABS($B$15-$F$16)^2)))</f>
        <v>1.3331707507161283</v>
      </c>
      <c r="BM15">
        <f>SQRT((ABS($C$15-$G$15)^2+(ABS($D$15-$H$15)^2)))</f>
        <v>0.48432945957994411</v>
      </c>
      <c r="BO15">
        <f>SQRT((ABS($A$15-$G$16)^2+(ABS($B$15-$H$16)^2)))</f>
        <v>6.3023607998388993</v>
      </c>
      <c r="BP15">
        <f>SQRT((ABS($C$15-$E$15)^2+(ABS($D$15-$F$15)^2)))</f>
        <v>8.7948045398196353</v>
      </c>
      <c r="BR15">
        <f>DEGREES(ACOS((3.63097676054833^2+21.6358152680247^2-20.6208580207721^2)/(2*3.63097676054833*21.6358152680247)))</f>
        <v>69.09115970828806</v>
      </c>
      <c r="BS15">
        <f>DEGREES(ACOS((4.56779901766364^2+25.1334427312566^2-23.6582524083499^2)/(2*4.56779901766364*25.1334427312566)))</f>
        <v>66.149758922503338</v>
      </c>
      <c r="BU15">
        <v>14</v>
      </c>
      <c r="BV15">
        <v>4</v>
      </c>
      <c r="BW15">
        <v>5</v>
      </c>
      <c r="BX15">
        <v>9</v>
      </c>
      <c r="BY15">
        <v>13</v>
      </c>
      <c r="BZ15">
        <v>4</v>
      </c>
      <c r="CA15">
        <v>12</v>
      </c>
      <c r="CB15">
        <v>3</v>
      </c>
      <c r="CC15">
        <v>17</v>
      </c>
      <c r="CD15">
        <v>7</v>
      </c>
      <c r="CE15">
        <v>12</v>
      </c>
      <c r="CF15">
        <v>8</v>
      </c>
      <c r="CG15">
        <v>13</v>
      </c>
      <c r="CH15">
        <v>9</v>
      </c>
      <c r="CI15">
        <v>3</v>
      </c>
      <c r="CJ15">
        <v>8</v>
      </c>
      <c r="CL15">
        <v>10</v>
      </c>
      <c r="CM15">
        <v>1</v>
      </c>
      <c r="CN15">
        <v>0</v>
      </c>
      <c r="CO15">
        <v>6</v>
      </c>
      <c r="CP15">
        <v>11</v>
      </c>
      <c r="CQ15">
        <v>0</v>
      </c>
      <c r="CR15">
        <v>10</v>
      </c>
      <c r="CS15">
        <v>0</v>
      </c>
      <c r="CT15">
        <v>11</v>
      </c>
      <c r="CU15">
        <v>0</v>
      </c>
      <c r="CV15">
        <v>10</v>
      </c>
      <c r="CW15">
        <v>1</v>
      </c>
      <c r="CX15">
        <v>10</v>
      </c>
      <c r="CY15">
        <v>6</v>
      </c>
      <c r="CZ15">
        <v>0</v>
      </c>
      <c r="DA15">
        <v>1</v>
      </c>
      <c r="DC15">
        <f>((4/14)*100)</f>
        <v>28.571428571428569</v>
      </c>
      <c r="DD15">
        <f>((5/14)*100)</f>
        <v>35.714285714285715</v>
      </c>
      <c r="DE15">
        <f>((9/14)*100)</f>
        <v>64.285714285714292</v>
      </c>
      <c r="DF15">
        <f>((4/13)*100)</f>
        <v>30.76923076923077</v>
      </c>
      <c r="DG15">
        <f>((12/13)*100)</f>
        <v>92.307692307692307</v>
      </c>
      <c r="DH15">
        <f>((3/13)*100)</f>
        <v>23.076923076923077</v>
      </c>
      <c r="DI15">
        <f>((7/17)*100)</f>
        <v>41.17647058823529</v>
      </c>
      <c r="DJ15">
        <f>((12/17)*100)</f>
        <v>70.588235294117652</v>
      </c>
      <c r="DK15">
        <f>((8/17)*100)</f>
        <v>47.058823529411761</v>
      </c>
      <c r="DL15">
        <f>((9/13)*100)</f>
        <v>69.230769230769226</v>
      </c>
      <c r="DM15">
        <f>((3/13)*100)</f>
        <v>23.076923076923077</v>
      </c>
      <c r="DN15">
        <f>((8/13)*100)</f>
        <v>61.53846153846154</v>
      </c>
      <c r="DP15">
        <f>((1/10)*100)</f>
        <v>10</v>
      </c>
      <c r="DQ15">
        <f>((0/10)*100)</f>
        <v>0</v>
      </c>
      <c r="DR15">
        <f>((6/10)*100)</f>
        <v>60</v>
      </c>
      <c r="DS15">
        <f>((0/11)*100)</f>
        <v>0</v>
      </c>
      <c r="DT15">
        <f>((10/11)*100)</f>
        <v>90.909090909090907</v>
      </c>
      <c r="DU15">
        <f>((0/11)*100)</f>
        <v>0</v>
      </c>
      <c r="DV15">
        <f>((0/11)*100)</f>
        <v>0</v>
      </c>
      <c r="DW15">
        <f>((10/11)*100)</f>
        <v>90.909090909090907</v>
      </c>
      <c r="DX15">
        <f>((1/11)*100)</f>
        <v>9.0909090909090917</v>
      </c>
      <c r="DY15">
        <f>((6/10)*100)</f>
        <v>60</v>
      </c>
      <c r="DZ15">
        <f>((0/10)*100)</f>
        <v>0</v>
      </c>
      <c r="EA15">
        <f>((1/10)*100)</f>
        <v>10</v>
      </c>
    </row>
    <row r="16" spans="1:131" x14ac:dyDescent="0.25">
      <c r="A16">
        <v>97.605203000000003</v>
      </c>
      <c r="B16">
        <v>5.845612</v>
      </c>
      <c r="C16">
        <v>84.377092000000005</v>
      </c>
      <c r="D16">
        <v>4.2458159999999996</v>
      </c>
      <c r="E16">
        <v>79.064439000000007</v>
      </c>
      <c r="F16">
        <v>6.9227040000000004</v>
      </c>
      <c r="G16">
        <v>83.448113000000006</v>
      </c>
      <c r="H16">
        <v>3.9076529999999998</v>
      </c>
      <c r="K16">
        <f>(13/200)</f>
        <v>6.5000000000000002E-2</v>
      </c>
      <c r="L16">
        <f>(12/200)</f>
        <v>0.06</v>
      </c>
      <c r="M16">
        <f>(16/200)</f>
        <v>0.08</v>
      </c>
      <c r="N16">
        <f>(12/200)</f>
        <v>0.06</v>
      </c>
      <c r="P16">
        <f>(11/200)</f>
        <v>5.5E-2</v>
      </c>
      <c r="Q16">
        <f>(11/200)</f>
        <v>5.5E-2</v>
      </c>
      <c r="R16">
        <f>(9/200)</f>
        <v>4.4999999999999998E-2</v>
      </c>
      <c r="S16">
        <f>(10/200)</f>
        <v>0.05</v>
      </c>
      <c r="U16">
        <f>0.065+0.055</f>
        <v>0.12</v>
      </c>
      <c r="V16">
        <f>0.06+0.055</f>
        <v>0.11499999999999999</v>
      </c>
      <c r="W16">
        <f>0.08+0.045</f>
        <v>0.125</v>
      </c>
      <c r="X16">
        <f>0.06+0.05</f>
        <v>0.11</v>
      </c>
      <c r="Z16">
        <f>SQRT((ABS($A$17-$A$16)^2+(ABS($B$17-$B$16)^2)))</f>
        <v>21.854520577219041</v>
      </c>
      <c r="AA16">
        <f>SQRT((ABS($C$17-$C$16)^2+(ABS($D$17-$D$16)^2)))</f>
        <v>19.677435302598813</v>
      </c>
      <c r="AB16">
        <f>SQRT((ABS($E$17-$E$16)^2+(ABS($F$17-$F$16)^2)))</f>
        <v>22.516228127113322</v>
      </c>
      <c r="AC16">
        <f>SQRT((ABS($G$17-$G$16)^2+(ABS($H$17-$H$16)^2)))</f>
        <v>19.360188024250689</v>
      </c>
      <c r="AJ16">
        <f>1/0.12</f>
        <v>8.3333333333333339</v>
      </c>
      <c r="AK16">
        <f>1/0.115</f>
        <v>8.695652173913043</v>
      </c>
      <c r="AL16">
        <f>1/0.125</f>
        <v>8</v>
      </c>
      <c r="AM16">
        <f>1/0.11</f>
        <v>9.0909090909090917</v>
      </c>
      <c r="AO16">
        <f t="shared" si="5"/>
        <v>182.12100481015869</v>
      </c>
      <c r="AP16">
        <f t="shared" si="6"/>
        <v>171.10813306607665</v>
      </c>
      <c r="AQ16">
        <f t="shared" si="7"/>
        <v>180.12982501690658</v>
      </c>
      <c r="AR16">
        <f t="shared" si="8"/>
        <v>176.00170931136989</v>
      </c>
      <c r="AV16">
        <f>((0.065/0.12)*100)</f>
        <v>54.166666666666671</v>
      </c>
      <c r="AW16">
        <f>((0.06/0.115)*100)</f>
        <v>52.173913043478258</v>
      </c>
      <c r="AX16">
        <f>((0.08/0.125)*100)</f>
        <v>64</v>
      </c>
      <c r="AY16">
        <f>((0.06/0.11)*100)</f>
        <v>54.54545454545454</v>
      </c>
      <c r="BA16">
        <f>((0.055/0.12)*100)</f>
        <v>45.833333333333336</v>
      </c>
      <c r="BB16">
        <f>((0.055/0.115)*100)</f>
        <v>47.826086956521735</v>
      </c>
      <c r="BC16">
        <f>((0.045/0.125)*100)</f>
        <v>36</v>
      </c>
      <c r="BD16">
        <f>((0.05/0.11)*100)</f>
        <v>45.45454545454546</v>
      </c>
      <c r="BF16">
        <f>ABS($B$16-$D$16)</f>
        <v>1.5997960000000004</v>
      </c>
      <c r="BG16">
        <f>ABS($F$16-$H$16)</f>
        <v>3.0150510000000006</v>
      </c>
      <c r="BL16">
        <f>SQRT((ABS($A$16-$E$17)^2+(ABS($B$16-$F$17)^2)))</f>
        <v>4.0089399935116328</v>
      </c>
      <c r="BM16">
        <f>SQRT((ABS($C$16-$G$16)^2+(ABS($D$16-$H$16)^2)))</f>
        <v>0.98861326969143826</v>
      </c>
      <c r="BO16">
        <f>SQRT((ABS($A$16-$G$17)^2+(ABS($B$16-$H$17)^2)))</f>
        <v>5.9190738637483644</v>
      </c>
      <c r="BP16">
        <f>SQRT((ABS($C$16-$E$16)^2+(ABS($D$16-$F$16)^2)))</f>
        <v>5.9489504337280348</v>
      </c>
      <c r="BR16">
        <f>DEGREES(ACOS((3.38881190599257^2+31.1390380400873^2-31.2532296357032^2)/(2*3.38881190599257*31.1390380400873)))</f>
        <v>88.816427267213484</v>
      </c>
      <c r="BS16">
        <f>DEGREES(ACOS((23.1732941228002^2+20.3663975954579^2-4.54900839654808^2)/(2*23.1732941228002*20.3663975954579)))</f>
        <v>9.4519252590362566</v>
      </c>
      <c r="BU16">
        <v>13</v>
      </c>
      <c r="BV16">
        <v>6</v>
      </c>
      <c r="BW16">
        <v>4</v>
      </c>
      <c r="BX16">
        <v>6</v>
      </c>
      <c r="BY16">
        <v>12</v>
      </c>
      <c r="BZ16">
        <v>4</v>
      </c>
      <c r="CA16">
        <v>9</v>
      </c>
      <c r="CB16">
        <v>3</v>
      </c>
      <c r="CC16">
        <v>16</v>
      </c>
      <c r="CD16">
        <v>5</v>
      </c>
      <c r="CE16">
        <v>9</v>
      </c>
      <c r="CF16">
        <v>10</v>
      </c>
      <c r="CG16">
        <v>12</v>
      </c>
      <c r="CH16">
        <v>6</v>
      </c>
      <c r="CI16">
        <v>3</v>
      </c>
      <c r="CJ16">
        <v>10</v>
      </c>
      <c r="CL16">
        <v>11</v>
      </c>
      <c r="CM16">
        <v>3</v>
      </c>
      <c r="CN16">
        <v>0</v>
      </c>
      <c r="CO16">
        <v>5</v>
      </c>
      <c r="CP16">
        <v>11</v>
      </c>
      <c r="CQ16">
        <v>1</v>
      </c>
      <c r="CR16">
        <v>6</v>
      </c>
      <c r="CS16">
        <v>1</v>
      </c>
      <c r="CT16">
        <v>9</v>
      </c>
      <c r="CU16">
        <v>0</v>
      </c>
      <c r="CV16">
        <v>6</v>
      </c>
      <c r="CW16">
        <v>4</v>
      </c>
      <c r="CX16">
        <v>10</v>
      </c>
      <c r="CY16">
        <v>5</v>
      </c>
      <c r="CZ16">
        <v>1</v>
      </c>
      <c r="DA16">
        <v>4</v>
      </c>
      <c r="DC16">
        <f>((6/13)*100)</f>
        <v>46.153846153846153</v>
      </c>
      <c r="DD16">
        <f>((4/13)*100)</f>
        <v>30.76923076923077</v>
      </c>
      <c r="DE16">
        <f>((6/13)*100)</f>
        <v>46.153846153846153</v>
      </c>
      <c r="DF16">
        <f>((4/12)*100)</f>
        <v>33.333333333333329</v>
      </c>
      <c r="DG16">
        <f>((9/12)*100)</f>
        <v>75</v>
      </c>
      <c r="DH16">
        <f>((3/12)*100)</f>
        <v>25</v>
      </c>
      <c r="DI16">
        <f>((5/16)*100)</f>
        <v>31.25</v>
      </c>
      <c r="DJ16">
        <f>((9/16)*100)</f>
        <v>56.25</v>
      </c>
      <c r="DK16">
        <f>((10/16)*100)</f>
        <v>62.5</v>
      </c>
      <c r="DL16">
        <f>((6/12)*100)</f>
        <v>50</v>
      </c>
      <c r="DM16">
        <f>((3/12)*100)</f>
        <v>25</v>
      </c>
      <c r="DN16">
        <f>((10/12)*100)</f>
        <v>83.333333333333343</v>
      </c>
      <c r="DP16">
        <f>((3/11)*100)</f>
        <v>27.27272727272727</v>
      </c>
      <c r="DQ16">
        <f>((0/11)*100)</f>
        <v>0</v>
      </c>
      <c r="DR16">
        <f>((5/11)*100)</f>
        <v>45.454545454545453</v>
      </c>
      <c r="DS16">
        <f>((1/11)*100)</f>
        <v>9.0909090909090917</v>
      </c>
      <c r="DT16">
        <f>((6/11)*100)</f>
        <v>54.54545454545454</v>
      </c>
      <c r="DU16">
        <f>((1/11)*100)</f>
        <v>9.0909090909090917</v>
      </c>
      <c r="DV16">
        <f>((0/9)*100)</f>
        <v>0</v>
      </c>
      <c r="DW16">
        <f>((6/9)*100)</f>
        <v>66.666666666666657</v>
      </c>
      <c r="DX16">
        <f>((4/9)*100)</f>
        <v>44.444444444444443</v>
      </c>
      <c r="DY16">
        <f>((5/10)*100)</f>
        <v>50</v>
      </c>
      <c r="DZ16">
        <f>((1/10)*100)</f>
        <v>10</v>
      </c>
      <c r="EA16">
        <f>((4/10)*100)</f>
        <v>40</v>
      </c>
    </row>
    <row r="17" spans="1:131" x14ac:dyDescent="0.25">
      <c r="A17">
        <v>119.45449200000002</v>
      </c>
      <c r="B17">
        <v>5.3674489999999997</v>
      </c>
      <c r="C17">
        <v>104.044183</v>
      </c>
      <c r="D17">
        <v>3.6078570000000001</v>
      </c>
      <c r="E17">
        <v>101.57474400000001</v>
      </c>
      <c r="F17">
        <v>6.4062760000000001</v>
      </c>
      <c r="G17">
        <v>102.786225</v>
      </c>
      <c r="H17">
        <v>2.9833669999999999</v>
      </c>
      <c r="K17">
        <f>(16/200)</f>
        <v>0.08</v>
      </c>
      <c r="L17">
        <f>(14/200)</f>
        <v>7.0000000000000007E-2</v>
      </c>
      <c r="M17">
        <f>(13/200)</f>
        <v>6.5000000000000002E-2</v>
      </c>
      <c r="N17">
        <f>(12/200)</f>
        <v>0.06</v>
      </c>
      <c r="P17">
        <f>(11/200)</f>
        <v>5.5E-2</v>
      </c>
      <c r="Q17">
        <f>(10/200)</f>
        <v>0.05</v>
      </c>
      <c r="R17">
        <f>(11/200)</f>
        <v>5.5E-2</v>
      </c>
      <c r="S17">
        <f>(11/200)</f>
        <v>5.5E-2</v>
      </c>
      <c r="U17">
        <f>0.08+0.055</f>
        <v>0.13500000000000001</v>
      </c>
      <c r="V17">
        <f>0.07+0.05</f>
        <v>0.12000000000000001</v>
      </c>
      <c r="W17">
        <f>0.065+0.055</f>
        <v>0.12</v>
      </c>
      <c r="X17">
        <f>0.06+0.055</f>
        <v>0.11499999999999999</v>
      </c>
      <c r="Z17">
        <f>SQRT((ABS($A$18-$A$17)^2+(ABS($B$18-$B$17)^2)))</f>
        <v>32.997562109853625</v>
      </c>
      <c r="AA17">
        <f>SQRT((ABS($C$18-$C$17)^2+(ABS($D$18-$D$17)^2)))</f>
        <v>20.647738661570507</v>
      </c>
      <c r="AB17">
        <f>SQRT((ABS($E$18-$E$17)^2+(ABS($F$18-$F$17)^2)))</f>
        <v>21.635815268024686</v>
      </c>
      <c r="AC17">
        <f>SQRT((ABS($G$18-$G$17)^2+(ABS($H$18-$H$17)^2)))</f>
        <v>20.691327107048529</v>
      </c>
      <c r="AJ17">
        <f>1/0.135</f>
        <v>7.4074074074074066</v>
      </c>
      <c r="AK17">
        <f>1/0.12</f>
        <v>8.3333333333333339</v>
      </c>
      <c r="AL17">
        <f>1/0.12</f>
        <v>8.3333333333333339</v>
      </c>
      <c r="AM17">
        <f>1/0.115</f>
        <v>8.695652173913043</v>
      </c>
      <c r="AO17">
        <f t="shared" si="5"/>
        <v>244.42638599891572</v>
      </c>
      <c r="AP17">
        <f t="shared" si="6"/>
        <v>172.06448884642089</v>
      </c>
      <c r="AQ17">
        <f t="shared" si="7"/>
        <v>180.29846056687239</v>
      </c>
      <c r="AR17">
        <f t="shared" si="8"/>
        <v>179.92458353955243</v>
      </c>
      <c r="AV17">
        <f>((0.08/0.135)*100)</f>
        <v>59.259259259259252</v>
      </c>
      <c r="AW17">
        <f>((0.07/0.12)*100)</f>
        <v>58.333333333333336</v>
      </c>
      <c r="AX17">
        <f>((0.065/0.12)*100)</f>
        <v>54.166666666666671</v>
      </c>
      <c r="AY17">
        <f>((0.06/0.115)*100)</f>
        <v>52.173913043478258</v>
      </c>
      <c r="BA17">
        <f>((0.055/0.135)*100)</f>
        <v>40.74074074074074</v>
      </c>
      <c r="BB17">
        <f>((0.05/0.12)*100)</f>
        <v>41.666666666666671</v>
      </c>
      <c r="BC17">
        <f>((0.055/0.12)*100)</f>
        <v>45.833333333333336</v>
      </c>
      <c r="BD17">
        <f>((0.055/0.115)*100)</f>
        <v>47.826086956521735</v>
      </c>
      <c r="BF17">
        <f>ABS($B$17-$D$17)</f>
        <v>1.7595919999999996</v>
      </c>
      <c r="BG17">
        <f>ABS($F$17-$H$17)</f>
        <v>3.4229090000000002</v>
      </c>
      <c r="BL17">
        <f>SQRT((ABS($A$17-$E$18)^2+(ABS($B$17-$F$18)^2)))</f>
        <v>3.7830701567083005</v>
      </c>
      <c r="BM17">
        <f>SQRT((ABS($C$17-$G$17)^2+(ABS($D$17-$H$17)^2)))</f>
        <v>1.4044379978710366</v>
      </c>
      <c r="BO17">
        <f>SQRT((ABS($A$17-$G$18)^2+(ABS($B$17-$H$18)^2)))</f>
        <v>4.9399635281090823</v>
      </c>
      <c r="BP17">
        <f>SQRT((ABS($C$17-$E$17)^2+(ABS($D$17-$F$17)^2)))</f>
        <v>3.7321947797886934</v>
      </c>
      <c r="BR17">
        <f>DEGREES(ACOS((21.6593187424648^2+22.837027561223^2-4.56779901766364^2)/(2*21.6593187424648*22.837027561223)))</f>
        <v>11.388471600189549</v>
      </c>
      <c r="BU17">
        <v>16</v>
      </c>
      <c r="BV17">
        <v>10</v>
      </c>
      <c r="BW17">
        <v>5</v>
      </c>
      <c r="BX17">
        <v>6</v>
      </c>
      <c r="BY17">
        <v>14</v>
      </c>
      <c r="BZ17">
        <v>6</v>
      </c>
      <c r="CA17">
        <v>6</v>
      </c>
      <c r="CB17">
        <v>4</v>
      </c>
      <c r="CC17">
        <v>13</v>
      </c>
      <c r="CD17">
        <v>4</v>
      </c>
      <c r="CE17">
        <v>6</v>
      </c>
      <c r="CF17">
        <v>11</v>
      </c>
      <c r="CG17">
        <v>12</v>
      </c>
      <c r="CH17">
        <v>5</v>
      </c>
      <c r="CI17">
        <v>4</v>
      </c>
      <c r="CJ17">
        <v>11</v>
      </c>
      <c r="CL17">
        <v>11</v>
      </c>
      <c r="CM17">
        <v>3</v>
      </c>
      <c r="CN17">
        <v>2</v>
      </c>
      <c r="CO17">
        <v>4</v>
      </c>
      <c r="CP17">
        <v>10</v>
      </c>
      <c r="CQ17">
        <v>3</v>
      </c>
      <c r="CR17">
        <v>3</v>
      </c>
      <c r="CS17">
        <v>1</v>
      </c>
      <c r="CT17">
        <v>11</v>
      </c>
      <c r="CU17">
        <v>2</v>
      </c>
      <c r="CV17">
        <v>3</v>
      </c>
      <c r="CW17">
        <v>9</v>
      </c>
      <c r="CX17">
        <v>11</v>
      </c>
      <c r="CY17">
        <v>4</v>
      </c>
      <c r="CZ17">
        <v>1</v>
      </c>
      <c r="DA17">
        <v>9</v>
      </c>
      <c r="DC17">
        <f>((10/16)*100)</f>
        <v>62.5</v>
      </c>
      <c r="DD17">
        <f>((5/16)*100)</f>
        <v>31.25</v>
      </c>
      <c r="DE17">
        <f>((6/16)*100)</f>
        <v>37.5</v>
      </c>
      <c r="DF17">
        <f>((6/14)*100)</f>
        <v>42.857142857142854</v>
      </c>
      <c r="DG17">
        <f>((6/14)*100)</f>
        <v>42.857142857142854</v>
      </c>
      <c r="DH17">
        <f>((4/14)*100)</f>
        <v>28.571428571428569</v>
      </c>
      <c r="DI17">
        <f>((4/13)*100)</f>
        <v>30.76923076923077</v>
      </c>
      <c r="DJ17">
        <f>((6/13)*100)</f>
        <v>46.153846153846153</v>
      </c>
      <c r="DK17">
        <f>((11/13)*100)</f>
        <v>84.615384615384613</v>
      </c>
      <c r="DL17">
        <f>((5/12)*100)</f>
        <v>41.666666666666671</v>
      </c>
      <c r="DM17">
        <f>((4/12)*100)</f>
        <v>33.333333333333329</v>
      </c>
      <c r="DN17">
        <f>((11/12)*100)</f>
        <v>91.666666666666657</v>
      </c>
      <c r="DP17">
        <f>((3/11)*100)</f>
        <v>27.27272727272727</v>
      </c>
      <c r="DQ17">
        <f>((2/11)*100)</f>
        <v>18.181818181818183</v>
      </c>
      <c r="DR17">
        <f>((4/11)*100)</f>
        <v>36.363636363636367</v>
      </c>
      <c r="DS17">
        <f>((3/10)*100)</f>
        <v>30</v>
      </c>
      <c r="DT17">
        <f>((3/10)*100)</f>
        <v>30</v>
      </c>
      <c r="DU17">
        <f>((1/10)*100)</f>
        <v>10</v>
      </c>
      <c r="DV17">
        <f>((2/11)*100)</f>
        <v>18.181818181818183</v>
      </c>
      <c r="DW17">
        <f>((3/11)*100)</f>
        <v>27.27272727272727</v>
      </c>
      <c r="DX17">
        <f>((9/11)*100)</f>
        <v>81.818181818181827</v>
      </c>
      <c r="DY17">
        <f>((4/11)*100)</f>
        <v>36.363636363636367</v>
      </c>
      <c r="DZ17">
        <f>((1/11)*100)</f>
        <v>9.0909090909090917</v>
      </c>
      <c r="EA17">
        <f>((9/11)*100)</f>
        <v>81.818181818181827</v>
      </c>
    </row>
    <row r="18" spans="1:131" x14ac:dyDescent="0.25">
      <c r="A18">
        <v>152.42627299999998</v>
      </c>
      <c r="B18">
        <v>6.6715819999999999</v>
      </c>
      <c r="C18">
        <v>124.68724600000002</v>
      </c>
      <c r="D18">
        <v>3.168469</v>
      </c>
      <c r="E18">
        <v>123.20393100000001</v>
      </c>
      <c r="F18">
        <v>5.8707649999999996</v>
      </c>
      <c r="G18">
        <v>123.47173000000001</v>
      </c>
      <c r="H18">
        <v>2.4925510000000002</v>
      </c>
      <c r="K18">
        <f>(18/200)</f>
        <v>0.09</v>
      </c>
      <c r="L18">
        <f>(15/200)</f>
        <v>7.4999999999999997E-2</v>
      </c>
      <c r="M18">
        <f>(14/200)</f>
        <v>7.0000000000000007E-2</v>
      </c>
      <c r="N18">
        <f>(14/200)</f>
        <v>7.0000000000000007E-2</v>
      </c>
      <c r="P18">
        <f>(10/200)</f>
        <v>0.05</v>
      </c>
      <c r="Q18">
        <f>(9/200)</f>
        <v>4.4999999999999998E-2</v>
      </c>
      <c r="R18">
        <f>(11/200)</f>
        <v>5.5E-2</v>
      </c>
      <c r="S18">
        <f>(10/200)</f>
        <v>0.05</v>
      </c>
      <c r="U18">
        <f>0.09+0.05</f>
        <v>0.14000000000000001</v>
      </c>
      <c r="V18">
        <f>0.075+0.045</f>
        <v>0.12</v>
      </c>
      <c r="W18">
        <f>0.07+0.055</f>
        <v>0.125</v>
      </c>
      <c r="X18">
        <f>0.07+0.05</f>
        <v>0.12000000000000001</v>
      </c>
      <c r="Z18">
        <f>SQRT((ABS($A$19-$A$18)^2+(ABS($B$19-$B$18)^2)))</f>
        <v>24.925793415725035</v>
      </c>
      <c r="AA18">
        <f>SQRT((ABS($C$19-$C$18)^2+(ABS($D$19-$D$18)^2)))</f>
        <v>30.62366479090521</v>
      </c>
      <c r="AB18">
        <f>SQRT((ABS($E$19-$E$18)^2+(ABS($F$19-$F$18)^2)))</f>
        <v>31.139038040087311</v>
      </c>
      <c r="AC18">
        <f>SQRT((ABS($G$19-$G$18)^2+(ABS($H$19-$H$18)^2)))</f>
        <v>30.589688768422352</v>
      </c>
      <c r="AJ18">
        <f>1/0.14</f>
        <v>7.1428571428571423</v>
      </c>
      <c r="AK18">
        <f>1/0.12</f>
        <v>8.3333333333333339</v>
      </c>
      <c r="AL18">
        <f>1/0.125</f>
        <v>8</v>
      </c>
      <c r="AM18">
        <f>1/0.12</f>
        <v>8.3333333333333339</v>
      </c>
      <c r="AO18">
        <f t="shared" si="5"/>
        <v>178.0413815408931</v>
      </c>
      <c r="AP18">
        <f t="shared" si="6"/>
        <v>255.19720659087676</v>
      </c>
      <c r="AQ18">
        <f t="shared" si="7"/>
        <v>249.11230432069848</v>
      </c>
      <c r="AR18">
        <f t="shared" si="8"/>
        <v>254.91407307018625</v>
      </c>
      <c r="AV18">
        <f>((0.09/0.14)*100)</f>
        <v>64.285714285714278</v>
      </c>
      <c r="AW18">
        <f>((0.075/0.12)*100)</f>
        <v>62.5</v>
      </c>
      <c r="AX18">
        <f>((0.07/0.125)*100)</f>
        <v>56.000000000000007</v>
      </c>
      <c r="AY18">
        <f>((0.07/0.12)*100)</f>
        <v>58.333333333333336</v>
      </c>
      <c r="BA18">
        <f>((0.05/0.14)*100)</f>
        <v>35.714285714285715</v>
      </c>
      <c r="BB18">
        <f>((0.045/0.12)*100)</f>
        <v>37.5</v>
      </c>
      <c r="BC18">
        <f>((0.055/0.125)*100)</f>
        <v>44</v>
      </c>
      <c r="BD18">
        <f>((0.05/0.12)*100)</f>
        <v>41.666666666666671</v>
      </c>
      <c r="BF18">
        <f>ABS($B$18-$D$18)</f>
        <v>3.5031129999999999</v>
      </c>
      <c r="BG18">
        <f>ABS($F$18-$H$18)</f>
        <v>3.3782139999999994</v>
      </c>
      <c r="BL18">
        <f>SQRT((ABS($A$18-$E$19)^2+(ABS($B$18-$F$19)^2)))</f>
        <v>2.1235504562397582</v>
      </c>
      <c r="BM18">
        <f>SQRT((ABS($C$18-$G$18)^2+(ABS($D$18-$H$18)^2)))</f>
        <v>1.3908070638949241</v>
      </c>
      <c r="BO18">
        <f>SQRT((ABS($A$18-$G$19)^2+(ABS($B$18-$H$19)^2)))</f>
        <v>2.4744349586578371</v>
      </c>
      <c r="BP18">
        <f>SQRT((ABS($C$18-$E$18)^2+(ABS($D$18-$F$18)^2)))</f>
        <v>3.0826331375694078</v>
      </c>
      <c r="BR18">
        <f>DEGREES(ACOS((23.6582524083499^2+24.3144582642773^2-4.2522049345516^2)/(2*23.6582524083499*24.3144582642773)))</f>
        <v>10.049305649936667</v>
      </c>
      <c r="BU18">
        <v>18</v>
      </c>
      <c r="BV18">
        <v>10</v>
      </c>
      <c r="BW18">
        <v>10</v>
      </c>
      <c r="BX18">
        <v>11</v>
      </c>
      <c r="BY18">
        <v>15</v>
      </c>
      <c r="BZ18">
        <v>10</v>
      </c>
      <c r="CA18">
        <v>6</v>
      </c>
      <c r="CB18">
        <v>6</v>
      </c>
      <c r="CC18">
        <v>14</v>
      </c>
      <c r="CD18">
        <v>4</v>
      </c>
      <c r="CE18">
        <v>6</v>
      </c>
      <c r="CF18">
        <v>14</v>
      </c>
      <c r="CG18">
        <v>14</v>
      </c>
      <c r="CH18">
        <v>4</v>
      </c>
      <c r="CI18">
        <v>6</v>
      </c>
      <c r="CJ18">
        <v>14</v>
      </c>
      <c r="CL18">
        <v>10</v>
      </c>
      <c r="CM18">
        <v>5</v>
      </c>
      <c r="CN18">
        <v>0</v>
      </c>
      <c r="CO18">
        <v>0</v>
      </c>
      <c r="CP18">
        <v>9</v>
      </c>
      <c r="CQ18">
        <v>3</v>
      </c>
      <c r="CR18">
        <v>2</v>
      </c>
      <c r="CS18">
        <v>1</v>
      </c>
      <c r="CT18">
        <v>11</v>
      </c>
      <c r="CU18">
        <v>0</v>
      </c>
      <c r="CV18">
        <v>2</v>
      </c>
      <c r="CW18">
        <v>10</v>
      </c>
      <c r="CX18">
        <v>10</v>
      </c>
      <c r="CY18">
        <v>0</v>
      </c>
      <c r="CZ18">
        <v>1</v>
      </c>
      <c r="DA18">
        <v>10</v>
      </c>
      <c r="DC18">
        <f>((10/18)*100)</f>
        <v>55.555555555555557</v>
      </c>
      <c r="DD18">
        <f>((10/18)*100)</f>
        <v>55.555555555555557</v>
      </c>
      <c r="DE18">
        <f>((11/18)*100)</f>
        <v>61.111111111111114</v>
      </c>
      <c r="DF18">
        <f>((10/15)*100)</f>
        <v>66.666666666666657</v>
      </c>
      <c r="DG18">
        <f>((6/15)*100)</f>
        <v>40</v>
      </c>
      <c r="DH18">
        <f>((6/15)*100)</f>
        <v>40</v>
      </c>
      <c r="DI18">
        <f>((4/14)*100)</f>
        <v>28.571428571428569</v>
      </c>
      <c r="DJ18">
        <f>((6/14)*100)</f>
        <v>42.857142857142854</v>
      </c>
      <c r="DK18">
        <f>((14/14)*100)</f>
        <v>100</v>
      </c>
      <c r="DL18">
        <f>((4/14)*100)</f>
        <v>28.571428571428569</v>
      </c>
      <c r="DM18">
        <f>((6/14)*100)</f>
        <v>42.857142857142854</v>
      </c>
      <c r="DN18">
        <f>((14/14)*100)</f>
        <v>100</v>
      </c>
      <c r="DP18">
        <f>((5/10)*100)</f>
        <v>50</v>
      </c>
      <c r="DQ18">
        <f>((0/10)*100)</f>
        <v>0</v>
      </c>
      <c r="DR18">
        <f>((0/10)*100)</f>
        <v>0</v>
      </c>
      <c r="DS18">
        <f>((3/9)*100)</f>
        <v>33.333333333333329</v>
      </c>
      <c r="DT18">
        <f>((2/9)*100)</f>
        <v>22.222222222222221</v>
      </c>
      <c r="DU18">
        <f>((1/9)*100)</f>
        <v>11.111111111111111</v>
      </c>
      <c r="DV18">
        <f>((0/11)*100)</f>
        <v>0</v>
      </c>
      <c r="DW18">
        <f>((2/11)*100)</f>
        <v>18.181818181818183</v>
      </c>
      <c r="DX18">
        <f>((10/11)*100)</f>
        <v>90.909090909090907</v>
      </c>
      <c r="DY18">
        <f>((0/10)*100)</f>
        <v>0</v>
      </c>
      <c r="DZ18">
        <f>((1/10)*100)</f>
        <v>10</v>
      </c>
      <c r="EA18">
        <f>((10/10)*100)</f>
        <v>100</v>
      </c>
    </row>
    <row r="19" spans="1:131" x14ac:dyDescent="0.25">
      <c r="A19">
        <v>177.35050799999999</v>
      </c>
      <c r="B19">
        <v>6.9503060000000003</v>
      </c>
      <c r="C19">
        <v>155.26106899999999</v>
      </c>
      <c r="D19">
        <v>4.914949</v>
      </c>
      <c r="E19">
        <v>154.289793</v>
      </c>
      <c r="F19">
        <v>7.6897960000000003</v>
      </c>
      <c r="G19">
        <v>153.97841499999998</v>
      </c>
      <c r="H19">
        <v>4.7444899999999999</v>
      </c>
      <c r="K19">
        <f>(14/200)</f>
        <v>7.0000000000000007E-2</v>
      </c>
      <c r="L19">
        <f>(10/200)</f>
        <v>0.05</v>
      </c>
      <c r="M19">
        <f>(15/200)</f>
        <v>7.4999999999999997E-2</v>
      </c>
      <c r="N19">
        <f>(15/200)</f>
        <v>7.4999999999999997E-2</v>
      </c>
      <c r="P19">
        <f>(8/200)</f>
        <v>0.04</v>
      </c>
      <c r="Q19">
        <f>(8/200)</f>
        <v>0.04</v>
      </c>
      <c r="R19">
        <f>(8/200)</f>
        <v>0.04</v>
      </c>
      <c r="S19">
        <f>(7/200)</f>
        <v>3.5000000000000003E-2</v>
      </c>
      <c r="U19">
        <f>0.07+0.04</f>
        <v>0.11000000000000001</v>
      </c>
      <c r="V19">
        <f>0.05+0.04</f>
        <v>0.09</v>
      </c>
      <c r="W19">
        <f>0.075+0.04</f>
        <v>0.11499999999999999</v>
      </c>
      <c r="X19">
        <f>0.075+0.035</f>
        <v>0.11</v>
      </c>
      <c r="Z19">
        <f>SQRT((ABS($A$20-$A$19)^2+(ABS($B$20-$B$19)^2)))</f>
        <v>24.293700994206475</v>
      </c>
      <c r="AA19">
        <f>SQRT((ABS($C$20-$C$19)^2+(ABS($D$20-$D$19)^2)))</f>
        <v>16.108206989706567</v>
      </c>
      <c r="AB19">
        <f>SQRT((ABS($E$20-$E$19)^2+(ABS($F$20-$F$19)^2)))</f>
        <v>22.837027561222964</v>
      </c>
      <c r="AC19">
        <f>SQRT((ABS($G$20-$G$19)^2+(ABS($H$20-$H$19)^2)))</f>
        <v>21.60852621075886</v>
      </c>
      <c r="AJ19">
        <f>1/0.11</f>
        <v>9.0909090909090917</v>
      </c>
      <c r="AK19">
        <f>1/0.09</f>
        <v>11.111111111111111</v>
      </c>
      <c r="AL19">
        <f>1/0.115</f>
        <v>8.695652173913043</v>
      </c>
      <c r="AM19">
        <f>1/0.11</f>
        <v>9.0909090909090917</v>
      </c>
      <c r="AO19">
        <f t="shared" si="5"/>
        <v>220.85182722005882</v>
      </c>
      <c r="AP19">
        <f t="shared" si="6"/>
        <v>178.98007766340629</v>
      </c>
      <c r="AQ19">
        <f t="shared" si="7"/>
        <v>198.58284835846058</v>
      </c>
      <c r="AR19">
        <f t="shared" si="8"/>
        <v>196.44114737053511</v>
      </c>
      <c r="AV19">
        <f>((0.07/0.11)*100)</f>
        <v>63.636363636363647</v>
      </c>
      <c r="AW19">
        <f>((0.05/0.09)*100)</f>
        <v>55.555555555555557</v>
      </c>
      <c r="AX19">
        <f>((0.075/0.115)*100)</f>
        <v>65.217391304347814</v>
      </c>
      <c r="AY19">
        <f>((0.075/0.11)*100)</f>
        <v>68.181818181818173</v>
      </c>
      <c r="BA19">
        <f>((0.04/0.11)*100)</f>
        <v>36.363636363636367</v>
      </c>
      <c r="BB19">
        <f>((0.04/0.09)*100)</f>
        <v>44.44444444444445</v>
      </c>
      <c r="BC19">
        <f>((0.04/0.115)*100)</f>
        <v>34.782608695652172</v>
      </c>
      <c r="BD19">
        <f>((0.035/0.11)*100)</f>
        <v>31.818181818181824</v>
      </c>
      <c r="BF19">
        <f>ABS($B$19-$D$19)</f>
        <v>2.0353570000000003</v>
      </c>
      <c r="BG19">
        <f>ABS($F$19-$H$19)</f>
        <v>2.9453060000000004</v>
      </c>
      <c r="BL19">
        <f>SQRT((ABS($A$19-$E$20)^2+(ABS($B$19-$F$20)^2)))</f>
        <v>0.94538242062828848</v>
      </c>
      <c r="BM19">
        <f>SQRT((ABS($C$19-$G$19)^2+(ABS($D$19-$H$19)^2)))</f>
        <v>1.2939310470025134</v>
      </c>
      <c r="BO19">
        <f>SQRT((ABS($A$19-$G$20)^2+(ABS($B$19-$H$20)^2)))</f>
        <v>3.8190461063888796</v>
      </c>
      <c r="BP19">
        <f>SQRT((ABS($C$19-$E$19)^2+(ABS($D$19-$F$19)^2)))</f>
        <v>2.9399239686741865</v>
      </c>
      <c r="BR19">
        <f>DEGREES(ACOS((21.0785165711727^2+24.0230830259712^2-5.15471768086371^2)/(2*21.0785165711727*24.0230830259712)))</f>
        <v>10.788581092730347</v>
      </c>
      <c r="BS19">
        <f>DEGREES(ACOS((5.51338207682236^2+19.7394097528171^2-16.5999263242572^2)/(2*5.51338207682236*19.7394097528171)))</f>
        <v>48.409595000049393</v>
      </c>
      <c r="BU19">
        <v>14</v>
      </c>
      <c r="BV19">
        <v>8</v>
      </c>
      <c r="BW19">
        <v>5</v>
      </c>
      <c r="BX19">
        <v>7</v>
      </c>
      <c r="BY19">
        <v>10</v>
      </c>
      <c r="BZ19">
        <v>10</v>
      </c>
      <c r="CA19">
        <v>2</v>
      </c>
      <c r="CB19">
        <v>3</v>
      </c>
      <c r="CC19">
        <v>15</v>
      </c>
      <c r="CD19">
        <v>7</v>
      </c>
      <c r="CE19">
        <v>7</v>
      </c>
      <c r="CF19">
        <v>14</v>
      </c>
      <c r="CG19">
        <v>15</v>
      </c>
      <c r="CH19">
        <v>8</v>
      </c>
      <c r="CI19">
        <v>7</v>
      </c>
      <c r="CJ19">
        <v>14</v>
      </c>
      <c r="CL19">
        <v>8</v>
      </c>
      <c r="CM19">
        <v>3</v>
      </c>
      <c r="CN19">
        <v>0</v>
      </c>
      <c r="CO19">
        <v>1</v>
      </c>
      <c r="CP19">
        <v>8</v>
      </c>
      <c r="CQ19">
        <v>5</v>
      </c>
      <c r="CR19">
        <v>0</v>
      </c>
      <c r="CS19">
        <v>0</v>
      </c>
      <c r="CT19">
        <v>8</v>
      </c>
      <c r="CU19">
        <v>0</v>
      </c>
      <c r="CV19">
        <v>0</v>
      </c>
      <c r="CW19">
        <v>7</v>
      </c>
      <c r="CX19">
        <v>7</v>
      </c>
      <c r="CY19">
        <v>0</v>
      </c>
      <c r="CZ19">
        <v>0</v>
      </c>
      <c r="DA19">
        <v>7</v>
      </c>
      <c r="DC19">
        <f>((8/14)*100)</f>
        <v>57.142857142857139</v>
      </c>
      <c r="DD19">
        <f>((5/14)*100)</f>
        <v>35.714285714285715</v>
      </c>
      <c r="DE19">
        <f>((7/14)*100)</f>
        <v>50</v>
      </c>
      <c r="DF19">
        <f>((10/10)*100)</f>
        <v>100</v>
      </c>
      <c r="DG19">
        <f>((2/10)*100)</f>
        <v>20</v>
      </c>
      <c r="DH19">
        <f>((3/10)*100)</f>
        <v>30</v>
      </c>
      <c r="DI19">
        <f>((7/15)*100)</f>
        <v>46.666666666666664</v>
      </c>
      <c r="DJ19">
        <f>((7/15)*100)</f>
        <v>46.666666666666664</v>
      </c>
      <c r="DK19">
        <f>((14/15)*100)</f>
        <v>93.333333333333329</v>
      </c>
      <c r="DL19">
        <f>((8/15)*100)</f>
        <v>53.333333333333336</v>
      </c>
      <c r="DM19">
        <f>((7/15)*100)</f>
        <v>46.666666666666664</v>
      </c>
      <c r="DN19">
        <f>((14/15)*100)</f>
        <v>93.333333333333329</v>
      </c>
      <c r="DP19">
        <f>((3/8)*100)</f>
        <v>37.5</v>
      </c>
      <c r="DQ19">
        <f>((0/8)*100)</f>
        <v>0</v>
      </c>
      <c r="DR19">
        <f>((1/8)*100)</f>
        <v>12.5</v>
      </c>
      <c r="DS19">
        <f>((5/8)*100)</f>
        <v>62.5</v>
      </c>
      <c r="DT19">
        <f>((0/8)*100)</f>
        <v>0</v>
      </c>
      <c r="DU19">
        <f>((0/8)*100)</f>
        <v>0</v>
      </c>
      <c r="DV19">
        <f>((0/8)*100)</f>
        <v>0</v>
      </c>
      <c r="DW19">
        <f>((0/8)*100)</f>
        <v>0</v>
      </c>
      <c r="DX19">
        <f>((7/8)*100)</f>
        <v>87.5</v>
      </c>
      <c r="DY19">
        <f>((0/7)*100)</f>
        <v>0</v>
      </c>
      <c r="DZ19">
        <f>((0/7)*100)</f>
        <v>0</v>
      </c>
      <c r="EA19">
        <f>((7/7)*100)</f>
        <v>100</v>
      </c>
    </row>
    <row r="20" spans="1:131" x14ac:dyDescent="0.25">
      <c r="A20">
        <v>201.62596299999998</v>
      </c>
      <c r="B20">
        <v>7.8916839999999997</v>
      </c>
      <c r="C20">
        <v>171.36877299999998</v>
      </c>
      <c r="D20">
        <v>5.0422450000000003</v>
      </c>
      <c r="E20">
        <v>177.12611999999999</v>
      </c>
      <c r="F20">
        <v>7.8686730000000003</v>
      </c>
      <c r="G20">
        <v>175.55550799999997</v>
      </c>
      <c r="H20">
        <v>3.5793879999999998</v>
      </c>
      <c r="K20">
        <f>(14/200)</f>
        <v>7.0000000000000007E-2</v>
      </c>
      <c r="L20">
        <f>(13/200)</f>
        <v>6.5000000000000002E-2</v>
      </c>
      <c r="M20">
        <f>(13/200)</f>
        <v>6.5000000000000002E-2</v>
      </c>
      <c r="N20">
        <f>(15/200)</f>
        <v>7.4999999999999997E-2</v>
      </c>
      <c r="P20">
        <f>(9/200)</f>
        <v>4.4999999999999998E-2</v>
      </c>
      <c r="Q20">
        <f>(8/200)</f>
        <v>0.04</v>
      </c>
      <c r="R20">
        <f>(9/200)</f>
        <v>4.4999999999999998E-2</v>
      </c>
      <c r="S20">
        <f>(8/200)</f>
        <v>0.04</v>
      </c>
      <c r="U20">
        <f>0.07+0.045</f>
        <v>0.115</v>
      </c>
      <c r="V20">
        <f>0.065+0.04</f>
        <v>0.10500000000000001</v>
      </c>
      <c r="W20">
        <f>0.065+0.045</f>
        <v>0.11</v>
      </c>
      <c r="X20">
        <f>0.075+0.04</f>
        <v>0.11499999999999999</v>
      </c>
      <c r="Z20">
        <f>SQRT((ABS($A$21-$A$20)^2+(ABS($B$21-$B$20)^2)))</f>
        <v>21.976618918986986</v>
      </c>
      <c r="AA20">
        <f>SQRT((ABS($C$21-$C$20)^2+(ABS($D$21-$D$20)^2)))</f>
        <v>24.73553896678067</v>
      </c>
      <c r="AB20">
        <f>SQRT((ABS($E$21-$E$20)^2+(ABS($F$21-$F$20)^2)))</f>
        <v>24.314458264277349</v>
      </c>
      <c r="AC20">
        <f>SQRT((ABS($G$21-$G$20)^2+(ABS($H$21-$H$20)^2)))</f>
        <v>25.13344273125664</v>
      </c>
      <c r="AJ20">
        <f>1/0.115</f>
        <v>8.695652173913043</v>
      </c>
      <c r="AK20">
        <f>1/0.105</f>
        <v>9.5238095238095237</v>
      </c>
      <c r="AL20">
        <f>1/0.11</f>
        <v>9.0909090909090917</v>
      </c>
      <c r="AM20">
        <f>1/0.115</f>
        <v>8.695652173913043</v>
      </c>
      <c r="AO20">
        <f t="shared" si="5"/>
        <v>191.10103407814771</v>
      </c>
      <c r="AP20">
        <f t="shared" si="6"/>
        <v>235.57656158838731</v>
      </c>
      <c r="AQ20">
        <f t="shared" si="7"/>
        <v>221.04052967524862</v>
      </c>
      <c r="AR20">
        <f t="shared" si="8"/>
        <v>218.55167592397081</v>
      </c>
      <c r="AV20">
        <f>((0.07/0.115)*100)</f>
        <v>60.869565217391312</v>
      </c>
      <c r="AW20">
        <f>((0.065/0.105)*100)</f>
        <v>61.904761904761905</v>
      </c>
      <c r="AX20">
        <f>((0.065/0.11)*100)</f>
        <v>59.090909090909093</v>
      </c>
      <c r="AY20">
        <f>((0.075/0.115)*100)</f>
        <v>65.217391304347814</v>
      </c>
      <c r="BA20">
        <f>((0.045/0.115)*100)</f>
        <v>39.130434782608688</v>
      </c>
      <c r="BB20">
        <f>((0.04/0.105)*100)</f>
        <v>38.095238095238102</v>
      </c>
      <c r="BC20">
        <f>((0.045/0.11)*100)</f>
        <v>40.909090909090907</v>
      </c>
      <c r="BD20">
        <f>((0.04/0.115)*100)</f>
        <v>34.782608695652172</v>
      </c>
      <c r="BF20">
        <f>ABS($B$20-$D$20)</f>
        <v>2.8494389999999994</v>
      </c>
      <c r="BG20">
        <f>ABS($F$20-$H$20)</f>
        <v>4.2892850000000005</v>
      </c>
      <c r="BL20">
        <f>SQRT((ABS($A$20-$E$21)^2+(ABS($B$20-$F$21)^2)))</f>
        <v>1.5290047648797565</v>
      </c>
      <c r="BM20">
        <f>SQRT((ABS($C$20-$G$20)^2+(ABS($D$20-$H$20)^2)))</f>
        <v>4.4349408747664256</v>
      </c>
      <c r="BO20">
        <f>SQRT((ABS($A$20-$G$21)^2+(ABS($B$20-$H$21)^2)))</f>
        <v>2.8509177226938704</v>
      </c>
      <c r="BP20">
        <f>SQRT((ABS($C$20-$E$20)^2+(ABS($D$20-$F$20)^2)))</f>
        <v>6.4137149700928484</v>
      </c>
      <c r="BS20">
        <f>DEGREES(ACOS((5.20897817540034^2+23.7735225061602^2-20.0853714659963^2)/(2*5.20897817540034*23.7735225061602)))</f>
        <v>40.299837346651323</v>
      </c>
      <c r="BU20">
        <v>14</v>
      </c>
      <c r="BV20">
        <v>6</v>
      </c>
      <c r="BW20">
        <v>5</v>
      </c>
      <c r="BX20">
        <v>7</v>
      </c>
      <c r="BY20">
        <v>13</v>
      </c>
      <c r="BZ20">
        <v>8</v>
      </c>
      <c r="CA20">
        <v>5</v>
      </c>
      <c r="CB20">
        <v>5</v>
      </c>
      <c r="CC20">
        <v>13</v>
      </c>
      <c r="CD20">
        <v>5</v>
      </c>
      <c r="CE20">
        <v>5</v>
      </c>
      <c r="CF20">
        <v>13</v>
      </c>
      <c r="CG20">
        <v>15</v>
      </c>
      <c r="CH20">
        <v>7</v>
      </c>
      <c r="CI20">
        <v>6</v>
      </c>
      <c r="CJ20">
        <v>13</v>
      </c>
      <c r="CL20">
        <v>9</v>
      </c>
      <c r="CM20">
        <v>3</v>
      </c>
      <c r="CN20">
        <v>1</v>
      </c>
      <c r="CO20">
        <v>1</v>
      </c>
      <c r="CP20">
        <v>8</v>
      </c>
      <c r="CQ20">
        <v>3</v>
      </c>
      <c r="CR20">
        <v>0</v>
      </c>
      <c r="CS20">
        <v>0</v>
      </c>
      <c r="CT20">
        <v>9</v>
      </c>
      <c r="CU20">
        <v>0</v>
      </c>
      <c r="CV20">
        <v>1</v>
      </c>
      <c r="CW20">
        <v>7</v>
      </c>
      <c r="CX20">
        <v>8</v>
      </c>
      <c r="CY20">
        <v>1</v>
      </c>
      <c r="CZ20">
        <v>0</v>
      </c>
      <c r="DA20">
        <v>7</v>
      </c>
      <c r="DC20">
        <f>((6/14)*100)</f>
        <v>42.857142857142854</v>
      </c>
      <c r="DD20">
        <f>((5/14)*100)</f>
        <v>35.714285714285715</v>
      </c>
      <c r="DE20">
        <f>((7/14)*100)</f>
        <v>50</v>
      </c>
      <c r="DF20">
        <f>((8/13)*100)</f>
        <v>61.53846153846154</v>
      </c>
      <c r="DG20">
        <f>((5/13)*100)</f>
        <v>38.461538461538467</v>
      </c>
      <c r="DH20">
        <f>((5/13)*100)</f>
        <v>38.461538461538467</v>
      </c>
      <c r="DI20">
        <f>((5/13)*100)</f>
        <v>38.461538461538467</v>
      </c>
      <c r="DJ20">
        <f>((5/13)*100)</f>
        <v>38.461538461538467</v>
      </c>
      <c r="DK20">
        <f>((13/13)*100)</f>
        <v>100</v>
      </c>
      <c r="DL20">
        <f>((7/15)*100)</f>
        <v>46.666666666666664</v>
      </c>
      <c r="DM20">
        <f>((6/15)*100)</f>
        <v>40</v>
      </c>
      <c r="DN20">
        <f>((13/15)*100)</f>
        <v>86.666666666666671</v>
      </c>
      <c r="DP20">
        <f>((3/9)*100)</f>
        <v>33.333333333333329</v>
      </c>
      <c r="DQ20">
        <f>((1/9)*100)</f>
        <v>11.111111111111111</v>
      </c>
      <c r="DR20">
        <f>((1/9)*100)</f>
        <v>11.111111111111111</v>
      </c>
      <c r="DS20">
        <f>((3/8)*100)</f>
        <v>37.5</v>
      </c>
      <c r="DT20">
        <f>((0/8)*100)</f>
        <v>0</v>
      </c>
      <c r="DU20">
        <f>((0/8)*100)</f>
        <v>0</v>
      </c>
      <c r="DV20">
        <f>((0/9)*100)</f>
        <v>0</v>
      </c>
      <c r="DW20">
        <f>((1/9)*100)</f>
        <v>11.111111111111111</v>
      </c>
      <c r="DX20">
        <f>((7/9)*100)</f>
        <v>77.777777777777786</v>
      </c>
      <c r="DY20">
        <f>((1/8)*100)</f>
        <v>12.5</v>
      </c>
      <c r="DZ20">
        <f>((0/8)*100)</f>
        <v>0</v>
      </c>
      <c r="EA20">
        <f>((7/8)*100)</f>
        <v>87.5</v>
      </c>
    </row>
    <row r="21" spans="1:131" x14ac:dyDescent="0.25">
      <c r="A21">
        <v>223.602373</v>
      </c>
      <c r="B21">
        <v>7.795858</v>
      </c>
      <c r="C21">
        <v>196.09974099999999</v>
      </c>
      <c r="D21">
        <v>5.5177550000000002</v>
      </c>
      <c r="E21">
        <v>201.39213799999999</v>
      </c>
      <c r="F21">
        <v>9.402704</v>
      </c>
      <c r="G21">
        <v>200.63545399999998</v>
      </c>
      <c r="H21">
        <v>5.2183669999999998</v>
      </c>
      <c r="K21">
        <f>(15/200)</f>
        <v>7.4999999999999997E-2</v>
      </c>
      <c r="L21">
        <f>(12/200)</f>
        <v>0.06</v>
      </c>
      <c r="M21">
        <f>(13/200)</f>
        <v>6.5000000000000002E-2</v>
      </c>
      <c r="N21">
        <f>(13/200)</f>
        <v>6.5000000000000002E-2</v>
      </c>
      <c r="P21">
        <f>(8/200)</f>
        <v>0.04</v>
      </c>
      <c r="Q21">
        <f>(9/200)</f>
        <v>4.4999999999999998E-2</v>
      </c>
      <c r="R21">
        <f>(10/200)</f>
        <v>0.05</v>
      </c>
      <c r="S21">
        <f>(8/200)</f>
        <v>0.04</v>
      </c>
      <c r="U21">
        <f>0.075+0.04</f>
        <v>0.11499999999999999</v>
      </c>
      <c r="V21">
        <f>0.06+0.045</f>
        <v>0.105</v>
      </c>
      <c r="W21">
        <f>0.065+0.05</f>
        <v>0.115</v>
      </c>
      <c r="X21">
        <f>0.065+0.04</f>
        <v>0.10500000000000001</v>
      </c>
      <c r="Z21">
        <f>SQRT((ABS($A$22-$A$21)^2+(ABS($B$22-$B$21)^2)))</f>
        <v>23.08265018020057</v>
      </c>
      <c r="AA21">
        <f>SQRT((ABS($C$22-$C$21)^2+(ABS($D$22-$D$21)^2)))</f>
        <v>21.135263348019013</v>
      </c>
      <c r="AB21">
        <f>SQRT((ABS($E$22-$E$21)^2+(ABS($F$22-$F$21)^2)))</f>
        <v>22.145658142814824</v>
      </c>
      <c r="AC21">
        <f>SQRT((ABS($G$22-$G$21)^2+(ABS($H$22-$H$21)^2)))</f>
        <v>20.366397595457943</v>
      </c>
      <c r="AJ21">
        <f>1/0.115</f>
        <v>8.695652173913043</v>
      </c>
      <c r="AK21">
        <f>1/0.105</f>
        <v>9.5238095238095237</v>
      </c>
      <c r="AL21">
        <f>1/0.115</f>
        <v>8.695652173913043</v>
      </c>
      <c r="AM21">
        <f>1/0.105</f>
        <v>9.5238095238095237</v>
      </c>
      <c r="AO21">
        <f t="shared" si="5"/>
        <v>200.71869721913541</v>
      </c>
      <c r="AP21">
        <f t="shared" si="6"/>
        <v>201.28822236208583</v>
      </c>
      <c r="AQ21">
        <f t="shared" si="7"/>
        <v>192.5709403723028</v>
      </c>
      <c r="AR21">
        <f t="shared" si="8"/>
        <v>193.96569138531373</v>
      </c>
      <c r="AV21">
        <f>((0.075/0.115)*100)</f>
        <v>65.217391304347814</v>
      </c>
      <c r="AW21">
        <f>((0.06/0.105)*100)</f>
        <v>57.142857142857139</v>
      </c>
      <c r="AX21">
        <f>((0.065/0.115)*100)</f>
        <v>56.521739130434781</v>
      </c>
      <c r="AY21">
        <f>((0.065/0.105)*100)</f>
        <v>61.904761904761905</v>
      </c>
      <c r="BA21">
        <f>((0.04/0.115)*100)</f>
        <v>34.782608695652172</v>
      </c>
      <c r="BB21">
        <f>((0.045/0.105)*100)</f>
        <v>42.857142857142854</v>
      </c>
      <c r="BC21">
        <f>((0.05/0.115)*100)</f>
        <v>43.478260869565219</v>
      </c>
      <c r="BD21">
        <f>((0.04/0.105)*100)</f>
        <v>38.095238095238102</v>
      </c>
      <c r="BF21">
        <f>ABS($B$21-$D$21)</f>
        <v>2.2781029999999998</v>
      </c>
      <c r="BG21">
        <f>ABS($F$21-$H$21)</f>
        <v>4.1843370000000002</v>
      </c>
      <c r="BL21">
        <f>SQRT((ABS($A$21-$E$22)^2+(ABS($B$21-$F$22)^2)))</f>
        <v>1.0105467981390084</v>
      </c>
      <c r="BM21">
        <f>SQRT((ABS($C$21-$G$21)^2+(ABS($D$21-$H$21)^2)))</f>
        <v>4.5455830861301925</v>
      </c>
      <c r="BO21">
        <f>SQRT((ABS($A$21-$G$22)^2+(ABS($B$21-$H$22)^2)))</f>
        <v>3.8025716424088531</v>
      </c>
      <c r="BP21">
        <f>SQRT((ABS($C$21-$E$21)^2+(ABS($D$21-$F$21)^2)))</f>
        <v>6.5652337915880752</v>
      </c>
      <c r="BS21">
        <f>DEGREES(ACOS((25.9573596216375^2+23.1864982740586^2-4.56042415340427^2)/(2*25.9573596216375*23.1864982740586)))</f>
        <v>8.4670784517362989</v>
      </c>
      <c r="BU21">
        <v>15</v>
      </c>
      <c r="BV21">
        <v>6</v>
      </c>
      <c r="BW21">
        <v>6</v>
      </c>
      <c r="BX21">
        <v>8</v>
      </c>
      <c r="BY21">
        <v>12</v>
      </c>
      <c r="BZ21">
        <v>6</v>
      </c>
      <c r="CA21">
        <v>5</v>
      </c>
      <c r="CB21">
        <v>5</v>
      </c>
      <c r="CC21">
        <v>13</v>
      </c>
      <c r="CD21">
        <v>5</v>
      </c>
      <c r="CE21">
        <v>7</v>
      </c>
      <c r="CF21">
        <v>11</v>
      </c>
      <c r="CG21">
        <v>13</v>
      </c>
      <c r="CH21">
        <v>7</v>
      </c>
      <c r="CI21">
        <v>5</v>
      </c>
      <c r="CJ21">
        <v>11</v>
      </c>
      <c r="CL21">
        <v>8</v>
      </c>
      <c r="CM21">
        <v>1</v>
      </c>
      <c r="CN21">
        <v>0</v>
      </c>
      <c r="CO21">
        <v>2</v>
      </c>
      <c r="CP21">
        <v>9</v>
      </c>
      <c r="CQ21">
        <v>3</v>
      </c>
      <c r="CR21">
        <v>1</v>
      </c>
      <c r="CS21">
        <v>0</v>
      </c>
      <c r="CT21">
        <v>10</v>
      </c>
      <c r="CU21">
        <v>1</v>
      </c>
      <c r="CV21">
        <v>3</v>
      </c>
      <c r="CW21">
        <v>8</v>
      </c>
      <c r="CX21">
        <v>8</v>
      </c>
      <c r="CY21">
        <v>1</v>
      </c>
      <c r="CZ21">
        <v>1</v>
      </c>
      <c r="DA21">
        <v>8</v>
      </c>
      <c r="DC21">
        <f>((6/15)*100)</f>
        <v>40</v>
      </c>
      <c r="DD21">
        <f>((6/15)*100)</f>
        <v>40</v>
      </c>
      <c r="DE21">
        <f>((8/15)*100)</f>
        <v>53.333333333333336</v>
      </c>
      <c r="DF21">
        <f>((6/12)*100)</f>
        <v>50</v>
      </c>
      <c r="DG21">
        <f>((5/12)*100)</f>
        <v>41.666666666666671</v>
      </c>
      <c r="DH21">
        <f>((5/12)*100)</f>
        <v>41.666666666666671</v>
      </c>
      <c r="DI21">
        <f>((5/13)*100)</f>
        <v>38.461538461538467</v>
      </c>
      <c r="DJ21">
        <f>((7/13)*100)</f>
        <v>53.846153846153847</v>
      </c>
      <c r="DK21">
        <f>((11/13)*100)</f>
        <v>84.615384615384613</v>
      </c>
      <c r="DL21">
        <f>((7/13)*100)</f>
        <v>53.846153846153847</v>
      </c>
      <c r="DM21">
        <f>((5/13)*100)</f>
        <v>38.461538461538467</v>
      </c>
      <c r="DN21">
        <f>((11/13)*100)</f>
        <v>84.615384615384613</v>
      </c>
      <c r="DP21">
        <f>((1/8)*100)</f>
        <v>12.5</v>
      </c>
      <c r="DQ21">
        <f>((0/8)*100)</f>
        <v>0</v>
      </c>
      <c r="DR21">
        <f>((2/8)*100)</f>
        <v>25</v>
      </c>
      <c r="DS21">
        <f>((3/9)*100)</f>
        <v>33.333333333333329</v>
      </c>
      <c r="DT21">
        <f>((1/9)*100)</f>
        <v>11.111111111111111</v>
      </c>
      <c r="DU21">
        <f>((0/9)*100)</f>
        <v>0</v>
      </c>
      <c r="DV21">
        <f>((1/10)*100)</f>
        <v>10</v>
      </c>
      <c r="DW21">
        <f>((3/10)*100)</f>
        <v>30</v>
      </c>
      <c r="DX21">
        <f>((8/10)*100)</f>
        <v>80</v>
      </c>
      <c r="DY21">
        <f>((1/8)*100)</f>
        <v>12.5</v>
      </c>
      <c r="DZ21">
        <f>((1/8)*100)</f>
        <v>12.5</v>
      </c>
      <c r="EA21">
        <f>((8/8)*100)</f>
        <v>100</v>
      </c>
    </row>
    <row r="22" spans="1:131" x14ac:dyDescent="0.25">
      <c r="A22">
        <v>246.62080599999999</v>
      </c>
      <c r="B22">
        <v>6.075253</v>
      </c>
      <c r="C22">
        <v>217.21878699999999</v>
      </c>
      <c r="D22">
        <v>6.3455550000000001</v>
      </c>
      <c r="E22">
        <v>223.529696</v>
      </c>
      <c r="F22">
        <v>8.8037880000000008</v>
      </c>
      <c r="G22">
        <v>221.00090900000001</v>
      </c>
      <c r="H22">
        <v>5.022424</v>
      </c>
      <c r="K22">
        <f>(14/200)</f>
        <v>7.0000000000000007E-2</v>
      </c>
      <c r="L22">
        <f>(13/200)</f>
        <v>6.5000000000000002E-2</v>
      </c>
      <c r="M22">
        <f>(16/200)</f>
        <v>0.08</v>
      </c>
      <c r="N22">
        <f>(15/200)</f>
        <v>7.4999999999999997E-2</v>
      </c>
      <c r="P22">
        <f>(9/200)</f>
        <v>4.4999999999999998E-2</v>
      </c>
      <c r="Q22">
        <f>(9/200)</f>
        <v>4.4999999999999998E-2</v>
      </c>
      <c r="R22">
        <f>(9/200)</f>
        <v>4.4999999999999998E-2</v>
      </c>
      <c r="S22">
        <f>(9/200)</f>
        <v>4.4999999999999998E-2</v>
      </c>
      <c r="U22">
        <f>0.07+0.045</f>
        <v>0.115</v>
      </c>
      <c r="V22">
        <f>0.065+0.045</f>
        <v>0.11</v>
      </c>
      <c r="W22">
        <f>0.08+0.045</f>
        <v>0.125</v>
      </c>
      <c r="X22">
        <f>0.075+0.045</f>
        <v>0.12</v>
      </c>
      <c r="Z22">
        <f>SQRT((ABS($A$23-$A$22)^2+(ABS($B$23-$B$22)^2)))</f>
        <v>20.71157019736674</v>
      </c>
      <c r="AA22">
        <f>SQRT((ABS($C$23-$C$22)^2+(ABS($D$23-$D$22)^2)))</f>
        <v>21.789405051913636</v>
      </c>
      <c r="AB22">
        <f>SQRT((ABS($E$23-$E$22)^2+(ABS($F$23-$F$22)^2)))</f>
        <v>24.023083025971182</v>
      </c>
      <c r="AC22">
        <f>SQRT((ABS($G$23-$G$22)^2+(ABS($H$23-$H$22)^2)))</f>
        <v>22.944857368997628</v>
      </c>
      <c r="AJ22">
        <f>1/0.115</f>
        <v>8.695652173913043</v>
      </c>
      <c r="AK22">
        <f>1/0.11</f>
        <v>9.0909090909090917</v>
      </c>
      <c r="AL22">
        <f>1/0.125</f>
        <v>8</v>
      </c>
      <c r="AM22">
        <f>1/0.12</f>
        <v>8.3333333333333339</v>
      </c>
      <c r="AO22">
        <f t="shared" si="5"/>
        <v>180.10061041188467</v>
      </c>
      <c r="AP22">
        <f t="shared" si="6"/>
        <v>198.08550047194214</v>
      </c>
      <c r="AQ22">
        <f t="shared" si="7"/>
        <v>192.18466420776946</v>
      </c>
      <c r="AR22">
        <f t="shared" si="8"/>
        <v>191.20714474164691</v>
      </c>
      <c r="AV22">
        <f>((0.07/0.115)*100)</f>
        <v>60.869565217391312</v>
      </c>
      <c r="AW22">
        <f>((0.065/0.11)*100)</f>
        <v>59.090909090909093</v>
      </c>
      <c r="AX22">
        <f>((0.08/0.125)*100)</f>
        <v>64</v>
      </c>
      <c r="AY22">
        <f>((0.075/0.12)*100)</f>
        <v>62.5</v>
      </c>
      <c r="BA22">
        <f>((0.045/0.115)*100)</f>
        <v>39.130434782608688</v>
      </c>
      <c r="BB22">
        <f>((0.045/0.11)*100)</f>
        <v>40.909090909090907</v>
      </c>
      <c r="BC22">
        <f>((0.045/0.125)*100)</f>
        <v>36</v>
      </c>
      <c r="BD22">
        <f>((0.045/0.12)*100)</f>
        <v>37.5</v>
      </c>
      <c r="BF22">
        <f>ABS($B$22-$D$22)</f>
        <v>0.27030200000000004</v>
      </c>
      <c r="BG22">
        <f>ABS($F$22-$H$22)</f>
        <v>3.7813640000000008</v>
      </c>
      <c r="BL22">
        <f>SQRT((ABS($A$22-$E$23)^2+(ABS($B$22-$F$23)^2)))</f>
        <v>1.271288293177441</v>
      </c>
      <c r="BM22">
        <f>SQRT((ABS($C$22-$G$22)^2+(ABS($D$22-$H$22)^2)))</f>
        <v>4.0068843839129071</v>
      </c>
      <c r="BO22">
        <f>SQRT((ABS($A$22-$G$23)^2+(ABS($B$22-$H$23)^2)))</f>
        <v>3.8839969973568356</v>
      </c>
      <c r="BP22">
        <f>SQRT((ABS($C$22-$E$22)^2+(ABS($D$22-$F$22)^2)))</f>
        <v>6.7727750507875371</v>
      </c>
      <c r="BR22">
        <f>DEGREES(ACOS((18.0767024770517^2+21.760343161573^2-5.51338207682236^2)/(2*18.0767024770517*21.760343161573)))</f>
        <v>11.872053590377359</v>
      </c>
      <c r="BS22">
        <f>DEGREES(ACOS((4.1659514998533^2+21.4316920734991^2-20.4798747558792^2)/(2*4.1659514998533*21.4316920734991)))</f>
        <v>71.301193120992622</v>
      </c>
      <c r="BU22">
        <v>14</v>
      </c>
      <c r="BV22">
        <v>4</v>
      </c>
      <c r="BW22">
        <v>4</v>
      </c>
      <c r="BX22">
        <v>7</v>
      </c>
      <c r="BY22">
        <v>13</v>
      </c>
      <c r="BZ22">
        <v>6</v>
      </c>
      <c r="CA22">
        <v>7</v>
      </c>
      <c r="CB22">
        <v>5</v>
      </c>
      <c r="CC22">
        <v>16</v>
      </c>
      <c r="CD22">
        <v>7</v>
      </c>
      <c r="CE22">
        <v>8</v>
      </c>
      <c r="CF22">
        <v>13</v>
      </c>
      <c r="CG22">
        <v>15</v>
      </c>
      <c r="CH22">
        <v>8</v>
      </c>
      <c r="CI22">
        <v>5</v>
      </c>
      <c r="CJ22">
        <v>13</v>
      </c>
      <c r="CL22">
        <v>9</v>
      </c>
      <c r="CM22">
        <v>2</v>
      </c>
      <c r="CN22">
        <v>0</v>
      </c>
      <c r="CO22">
        <v>2</v>
      </c>
      <c r="CP22">
        <v>9</v>
      </c>
      <c r="CQ22">
        <v>1</v>
      </c>
      <c r="CR22">
        <v>3</v>
      </c>
      <c r="CS22">
        <v>1</v>
      </c>
      <c r="CT22">
        <v>9</v>
      </c>
      <c r="CU22">
        <v>0</v>
      </c>
      <c r="CV22">
        <v>3</v>
      </c>
      <c r="CW22">
        <v>7</v>
      </c>
      <c r="CX22">
        <v>9</v>
      </c>
      <c r="CY22">
        <v>2</v>
      </c>
      <c r="CZ22">
        <v>1</v>
      </c>
      <c r="DA22">
        <v>7</v>
      </c>
      <c r="DC22">
        <f>((4/14)*100)</f>
        <v>28.571428571428569</v>
      </c>
      <c r="DD22">
        <f>((4/14)*100)</f>
        <v>28.571428571428569</v>
      </c>
      <c r="DE22">
        <f>((7/14)*100)</f>
        <v>50</v>
      </c>
      <c r="DF22">
        <f>((6/13)*100)</f>
        <v>46.153846153846153</v>
      </c>
      <c r="DG22">
        <f>((7/13)*100)</f>
        <v>53.846153846153847</v>
      </c>
      <c r="DH22">
        <f>((5/13)*100)</f>
        <v>38.461538461538467</v>
      </c>
      <c r="DI22">
        <f>((7/16)*100)</f>
        <v>43.75</v>
      </c>
      <c r="DJ22">
        <f>((8/16)*100)</f>
        <v>50</v>
      </c>
      <c r="DK22">
        <f>((13/16)*100)</f>
        <v>81.25</v>
      </c>
      <c r="DL22">
        <f>((8/15)*100)</f>
        <v>53.333333333333336</v>
      </c>
      <c r="DM22">
        <f>((5/15)*100)</f>
        <v>33.333333333333329</v>
      </c>
      <c r="DN22">
        <f>((13/15)*100)</f>
        <v>86.666666666666671</v>
      </c>
      <c r="DP22">
        <f>((2/9)*100)</f>
        <v>22.222222222222221</v>
      </c>
      <c r="DQ22">
        <f>((0/9)*100)</f>
        <v>0</v>
      </c>
      <c r="DR22">
        <f>((2/9)*100)</f>
        <v>22.222222222222221</v>
      </c>
      <c r="DS22">
        <f>((1/9)*100)</f>
        <v>11.111111111111111</v>
      </c>
      <c r="DT22">
        <f>((3/9)*100)</f>
        <v>33.333333333333329</v>
      </c>
      <c r="DU22">
        <f>((1/9)*100)</f>
        <v>11.111111111111111</v>
      </c>
      <c r="DV22">
        <f>((0/9)*100)</f>
        <v>0</v>
      </c>
      <c r="DW22">
        <f>((3/9)*100)</f>
        <v>33.333333333333329</v>
      </c>
      <c r="DX22">
        <f>((7/9)*100)</f>
        <v>77.777777777777786</v>
      </c>
      <c r="DY22">
        <f>((2/9)*100)</f>
        <v>22.222222222222221</v>
      </c>
      <c r="DZ22">
        <f>((1/9)*100)</f>
        <v>11.111111111111111</v>
      </c>
      <c r="EA22">
        <f>((7/9)*100)</f>
        <v>77.777777777777786</v>
      </c>
    </row>
    <row r="23" spans="1:131" x14ac:dyDescent="0.25">
      <c r="A23">
        <v>267.32752099999999</v>
      </c>
      <c r="B23">
        <v>5.6268180000000001</v>
      </c>
      <c r="C23">
        <v>238.95045299999998</v>
      </c>
      <c r="D23">
        <v>4.7603530000000003</v>
      </c>
      <c r="E23">
        <v>247.48550299999999</v>
      </c>
      <c r="F23">
        <v>7.0071719999999997</v>
      </c>
      <c r="G23">
        <v>243.882575</v>
      </c>
      <c r="H23">
        <v>3.3207070000000001</v>
      </c>
      <c r="L23">
        <f>(11/200)</f>
        <v>5.5E-2</v>
      </c>
      <c r="Q23">
        <f>(11/200)</f>
        <v>5.5E-2</v>
      </c>
      <c r="R23">
        <f>(10/200)</f>
        <v>0.05</v>
      </c>
      <c r="S23">
        <f>(9/200)</f>
        <v>4.4999999999999998E-2</v>
      </c>
      <c r="V23">
        <f>0.055+0.055</f>
        <v>0.11</v>
      </c>
      <c r="AA23">
        <f>SQRT((ABS($C$24-$C$23)^2+(ABS($D$24-$D$23)^2)))</f>
        <v>22.223085211970592</v>
      </c>
      <c r="AK23">
        <f>1/0.11</f>
        <v>9.0909090909090917</v>
      </c>
      <c r="AP23">
        <f t="shared" si="6"/>
        <v>202.02804738155083</v>
      </c>
      <c r="AW23">
        <f>((0.055/0.11)*100)</f>
        <v>50</v>
      </c>
      <c r="BB23">
        <f>((0.055/0.11)*100)</f>
        <v>50</v>
      </c>
      <c r="BF23">
        <f>ABS($B$23-$D$23)</f>
        <v>0.86646499999999982</v>
      </c>
      <c r="BG23">
        <f>ABS($F$23-$H$23)</f>
        <v>3.6864649999999997</v>
      </c>
      <c r="BI23">
        <v>2.8918084999999998</v>
      </c>
      <c r="BJ23">
        <v>3.1781385000000002</v>
      </c>
      <c r="BM23">
        <f>SQRT((ABS($C$23-$G$23)^2+(ABS($D$23-$H$23)^2)))</f>
        <v>5.1379381105848489</v>
      </c>
      <c r="BP23">
        <f>SQRT((ABS($C$23-$E$23)^2+(ABS($D$23-$F$23)^2)))</f>
        <v>8.8258299395162378</v>
      </c>
      <c r="BR23">
        <f>DEGREES(ACOS((16.5999263242572^2+19.8489317022563^2-5.20897817540034^2)/(2*16.5999263242572*19.8489317022563)))</f>
        <v>12.878760945428093</v>
      </c>
      <c r="BS23">
        <f>DEGREES(ACOS((4.21592711467596^2+23.0801593419949^2-21.8635227741268^2)/(2*4.21592711467596*23.0801593419949)))</f>
        <v>68.142018543078166</v>
      </c>
      <c r="BY23">
        <v>11</v>
      </c>
      <c r="BZ23">
        <v>4</v>
      </c>
      <c r="CA23">
        <v>8</v>
      </c>
      <c r="CB23">
        <v>5</v>
      </c>
      <c r="CP23">
        <v>11</v>
      </c>
      <c r="CQ23">
        <v>2</v>
      </c>
      <c r="CR23">
        <v>3</v>
      </c>
      <c r="CS23">
        <v>1</v>
      </c>
      <c r="CT23">
        <v>10</v>
      </c>
      <c r="CU23">
        <v>0</v>
      </c>
      <c r="CV23">
        <v>7</v>
      </c>
      <c r="CW23">
        <v>6</v>
      </c>
      <c r="CX23">
        <v>9</v>
      </c>
      <c r="CY23">
        <v>2</v>
      </c>
      <c r="CZ23">
        <v>3</v>
      </c>
      <c r="DA23">
        <v>6</v>
      </c>
      <c r="DF23">
        <f>((4/11)*100)</f>
        <v>36.363636363636367</v>
      </c>
      <c r="DG23">
        <f>((8/11)*100)</f>
        <v>72.727272727272734</v>
      </c>
      <c r="DH23">
        <f>((5/11)*100)</f>
        <v>45.454545454545453</v>
      </c>
      <c r="DS23">
        <f>((2/11)*100)</f>
        <v>18.181818181818183</v>
      </c>
      <c r="DT23">
        <f>((3/11)*100)</f>
        <v>27.27272727272727</v>
      </c>
      <c r="DU23">
        <f>((1/11)*100)</f>
        <v>9.0909090909090917</v>
      </c>
      <c r="DV23">
        <f>((0/10)*100)</f>
        <v>0</v>
      </c>
      <c r="DW23">
        <f>((7/10)*100)</f>
        <v>70</v>
      </c>
      <c r="DX23">
        <f>((6/10)*100)</f>
        <v>60</v>
      </c>
      <c r="DY23">
        <f>((2/9)*100)</f>
        <v>22.222222222222221</v>
      </c>
      <c r="DZ23">
        <f>((3/9)*100)</f>
        <v>33.333333333333329</v>
      </c>
      <c r="EA23">
        <f>((6/9)*100)</f>
        <v>66.666666666666657</v>
      </c>
    </row>
    <row r="24" spans="1:131" x14ac:dyDescent="0.25">
      <c r="C24">
        <v>261.15787799999998</v>
      </c>
      <c r="D24">
        <v>3.926212</v>
      </c>
      <c r="Q24">
        <f>(13/200)</f>
        <v>6.5000000000000002E-2</v>
      </c>
      <c r="BR24">
        <f>DEGREES(ACOS((20.0853714659963^2+20.7130681279108^2-4.53897852645603^2)/(2*20.0853714659963*20.7130681279108)))</f>
        <v>12.653437924013593</v>
      </c>
      <c r="BS24">
        <f>DEGREES(ACOS((5.06328551131812^2+19.8669985850611^2-16.9579174694017^2)/(2*5.06328551131812*19.8669985850611)))</f>
        <v>48.707060114332535</v>
      </c>
      <c r="CP24">
        <v>13</v>
      </c>
      <c r="CQ24">
        <v>3</v>
      </c>
      <c r="CR24">
        <v>7</v>
      </c>
      <c r="CS24">
        <v>3</v>
      </c>
      <c r="DS24">
        <f>((3/13)*100)</f>
        <v>23.076923076923077</v>
      </c>
      <c r="DT24">
        <f>((7/13)*100)</f>
        <v>53.846153846153847</v>
      </c>
      <c r="DU24">
        <f>((3/13)*100)</f>
        <v>23.076923076923077</v>
      </c>
    </row>
    <row r="25" spans="1:131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BR25">
        <f>DEGREES(ACOS((27.6387266148412^2+27.8127690697013^2-4.04035979665599^2)/(2*27.6387266148412*27.8127690697013)))</f>
        <v>8.349155716306722</v>
      </c>
      <c r="BS25" t="e">
        <f>DEGREES(ACOS((4.71382697712856^2+0^2-4.71382697712856^2)/(2*4.71382697712856*0)))</f>
        <v>#DIV/0!</v>
      </c>
    </row>
    <row r="26" spans="1:131" x14ac:dyDescent="0.25">
      <c r="A26">
        <v>248.16711699999999</v>
      </c>
      <c r="B26">
        <v>5.8293929999999996</v>
      </c>
      <c r="C26">
        <v>235.4</v>
      </c>
      <c r="D26">
        <v>8.1610600000000009</v>
      </c>
      <c r="E26">
        <v>251.042723</v>
      </c>
      <c r="F26">
        <v>5.9232319999999996</v>
      </c>
      <c r="G26">
        <v>255.928179</v>
      </c>
      <c r="H26">
        <v>9.0807070000000003</v>
      </c>
      <c r="K26">
        <f>(14/200)</f>
        <v>7.0000000000000007E-2</v>
      </c>
      <c r="L26">
        <f>(14/200)</f>
        <v>7.0000000000000007E-2</v>
      </c>
      <c r="M26">
        <f>(13/200)</f>
        <v>6.5000000000000002E-2</v>
      </c>
      <c r="N26">
        <f>(15/200)</f>
        <v>7.4999999999999997E-2</v>
      </c>
      <c r="P26">
        <f>(11/200)</f>
        <v>5.5E-2</v>
      </c>
      <c r="Q26">
        <f>(12/200)</f>
        <v>0.06</v>
      </c>
      <c r="R26">
        <f>(9/200)</f>
        <v>4.4999999999999998E-2</v>
      </c>
      <c r="S26">
        <f>(12/200)</f>
        <v>0.06</v>
      </c>
      <c r="U26">
        <f>0.07+0.055</f>
        <v>0.125</v>
      </c>
      <c r="V26">
        <f>0.07+0.06</f>
        <v>0.13</v>
      </c>
      <c r="W26">
        <f>0.065+0.045</f>
        <v>0.11</v>
      </c>
      <c r="X26">
        <f>0.075+0.06</f>
        <v>0.13500000000000001</v>
      </c>
      <c r="Z26">
        <f>SQRT((ABS($A$27-$A$26)^2+(ABS($B$27-$B$26)^2)))</f>
        <v>20.284466103207141</v>
      </c>
      <c r="AA26">
        <f>SQRT((ABS($C$27-$C$26)^2+(ABS($D$27-$D$26)^2)))</f>
        <v>20.1120400159108</v>
      </c>
      <c r="AB26">
        <f>SQRT((ABS($E$27-$E$26)^2+(ABS($F$27-$F$26)^2)))</f>
        <v>21.760343161573022</v>
      </c>
      <c r="AC26">
        <f>SQRT((ABS($G$27-$G$26)^2+(ABS($H$27-$H$26)^2)))</f>
        <v>22.699763325223561</v>
      </c>
      <c r="AJ26">
        <f>1/0.125</f>
        <v>8</v>
      </c>
      <c r="AK26">
        <f>1/0.13</f>
        <v>7.6923076923076916</v>
      </c>
      <c r="AL26">
        <f>1/0.11</f>
        <v>9.0909090909090917</v>
      </c>
      <c r="AM26">
        <f>1/0.135</f>
        <v>7.4074074074074066</v>
      </c>
      <c r="AO26">
        <f t="shared" ref="AO26:AO35" si="9">$Z26/$U26</f>
        <v>162.27572882565713</v>
      </c>
      <c r="AP26">
        <f t="shared" ref="AP26:AP34" si="10">$AA26/$V26</f>
        <v>154.70800012239076</v>
      </c>
      <c r="AQ26">
        <f t="shared" ref="AQ26:AQ35" si="11">$AB26/$W26</f>
        <v>197.82130146884566</v>
      </c>
      <c r="AR26">
        <f t="shared" ref="AR26:AR35" si="12">$AC26/$X26</f>
        <v>168.146395001656</v>
      </c>
      <c r="AV26">
        <f>((0.07/0.125)*100)</f>
        <v>56.000000000000007</v>
      </c>
      <c r="AW26">
        <f>((0.07/0.13)*100)</f>
        <v>53.846153846153854</v>
      </c>
      <c r="AX26">
        <f>((0.065/0.11)*100)</f>
        <v>59.090909090909093</v>
      </c>
      <c r="AY26">
        <f>((0.075/0.135)*100)</f>
        <v>55.55555555555555</v>
      </c>
      <c r="BA26">
        <f>((0.055/0.125)*100)</f>
        <v>44</v>
      </c>
      <c r="BB26">
        <f>((0.06/0.13)*100)</f>
        <v>46.153846153846153</v>
      </c>
      <c r="BC26">
        <f>((0.045/0.11)*100)</f>
        <v>40.909090909090907</v>
      </c>
      <c r="BD26">
        <f>((0.06/0.135)*100)</f>
        <v>44.444444444444443</v>
      </c>
      <c r="BF26">
        <f>ABS($B$26-$D$26)</f>
        <v>2.3316670000000013</v>
      </c>
      <c r="BG26">
        <f>ABS($F$26-$H$26)</f>
        <v>3.1574750000000007</v>
      </c>
      <c r="BL26">
        <f>SQRT((ABS($A$26-$E$26)^2+(ABS($B$26-$F$26)^2)))</f>
        <v>2.877136706025111</v>
      </c>
      <c r="BM26">
        <f>SQRT((ABS($C$26-$G$27)^2+(ABS($D$26-$H$27)^2)))</f>
        <v>2.3253423797636725</v>
      </c>
      <c r="BO26">
        <f>SQRT((ABS($A$26-$G$26)^2+(ABS($B$26-$H$26)^2)))</f>
        <v>8.4145781887412614</v>
      </c>
      <c r="BP26">
        <f>SQRT((ABS($C$26-$E$27)^2+(ABS($D$26-$F$27)^2)))</f>
        <v>6.8152602639342446</v>
      </c>
      <c r="BR26">
        <f>DEGREES(ACOS((24.1106406935754^2+24.9509783226227^2-4.1659514998533^2)/(2*24.1106406935754*24.9509783226227)))</f>
        <v>9.5426812683795621</v>
      </c>
      <c r="BU26">
        <v>14</v>
      </c>
      <c r="BV26">
        <v>3</v>
      </c>
      <c r="BW26">
        <v>6</v>
      </c>
      <c r="BX26">
        <v>11</v>
      </c>
      <c r="BY26">
        <v>14</v>
      </c>
      <c r="BZ26">
        <v>6</v>
      </c>
      <c r="CA26">
        <v>6</v>
      </c>
      <c r="CB26">
        <v>5</v>
      </c>
      <c r="CC26">
        <v>13</v>
      </c>
      <c r="CD26">
        <v>6</v>
      </c>
      <c r="CE26">
        <v>6</v>
      </c>
      <c r="CF26">
        <v>10</v>
      </c>
      <c r="CG26">
        <v>15</v>
      </c>
      <c r="CH26">
        <v>11</v>
      </c>
      <c r="CI26">
        <v>3</v>
      </c>
      <c r="CJ26">
        <v>10</v>
      </c>
      <c r="CL26">
        <v>11</v>
      </c>
      <c r="CM26">
        <v>0</v>
      </c>
      <c r="CN26">
        <v>1</v>
      </c>
      <c r="CO26">
        <v>9</v>
      </c>
      <c r="CP26">
        <v>12</v>
      </c>
      <c r="CQ26">
        <v>1</v>
      </c>
      <c r="CR26">
        <v>5</v>
      </c>
      <c r="CS26">
        <v>0</v>
      </c>
      <c r="CT26">
        <v>9</v>
      </c>
      <c r="CU26">
        <v>1</v>
      </c>
      <c r="CV26">
        <v>5</v>
      </c>
      <c r="CW26">
        <v>4</v>
      </c>
      <c r="CX26">
        <v>12</v>
      </c>
      <c r="CY26">
        <v>9</v>
      </c>
      <c r="CZ26">
        <v>0</v>
      </c>
      <c r="DA26">
        <v>4</v>
      </c>
      <c r="DC26">
        <f>((3/14)*100)</f>
        <v>21.428571428571427</v>
      </c>
      <c r="DD26">
        <f>((6/14)*100)</f>
        <v>42.857142857142854</v>
      </c>
      <c r="DE26">
        <f>((11/14)*100)</f>
        <v>78.571428571428569</v>
      </c>
      <c r="DF26">
        <f>((6/14)*100)</f>
        <v>42.857142857142854</v>
      </c>
      <c r="DG26">
        <f>((6/14)*100)</f>
        <v>42.857142857142854</v>
      </c>
      <c r="DH26">
        <f>((5/14)*100)</f>
        <v>35.714285714285715</v>
      </c>
      <c r="DI26">
        <f>((6/13)*100)</f>
        <v>46.153846153846153</v>
      </c>
      <c r="DJ26">
        <f>((6/13)*100)</f>
        <v>46.153846153846153</v>
      </c>
      <c r="DK26">
        <f>((10/13)*100)</f>
        <v>76.923076923076934</v>
      </c>
      <c r="DL26">
        <f>((11/15)*100)</f>
        <v>73.333333333333329</v>
      </c>
      <c r="DM26">
        <f>((3/15)*100)</f>
        <v>20</v>
      </c>
      <c r="DN26">
        <f>((10/15)*100)</f>
        <v>66.666666666666657</v>
      </c>
      <c r="DP26">
        <f>((0/11)*100)</f>
        <v>0</v>
      </c>
      <c r="DQ26">
        <f>((1/11)*100)</f>
        <v>9.0909090909090917</v>
      </c>
      <c r="DR26">
        <f>((9/11)*100)</f>
        <v>81.818181818181827</v>
      </c>
      <c r="DS26">
        <f>((1/12)*100)</f>
        <v>8.3333333333333321</v>
      </c>
      <c r="DT26">
        <f>((5/12)*100)</f>
        <v>41.666666666666671</v>
      </c>
      <c r="DU26">
        <f>((0/12)*100)</f>
        <v>0</v>
      </c>
      <c r="DV26">
        <f>((1/9)*100)</f>
        <v>11.111111111111111</v>
      </c>
      <c r="DW26">
        <f>((5/9)*100)</f>
        <v>55.555555555555557</v>
      </c>
      <c r="DX26">
        <f>((4/9)*100)</f>
        <v>44.444444444444443</v>
      </c>
      <c r="DY26">
        <f>((9/12)*100)</f>
        <v>75</v>
      </c>
      <c r="DZ26">
        <f>((0/12)*100)</f>
        <v>0</v>
      </c>
      <c r="EA26">
        <f>((4/12)*100)</f>
        <v>33.333333333333329</v>
      </c>
    </row>
    <row r="27" spans="1:131" x14ac:dyDescent="0.25">
      <c r="A27">
        <v>227.897221</v>
      </c>
      <c r="B27">
        <v>6.5980809999999996</v>
      </c>
      <c r="C27">
        <v>215.304091</v>
      </c>
      <c r="D27">
        <v>8.9664140000000003</v>
      </c>
      <c r="E27">
        <v>229.29692</v>
      </c>
      <c r="F27">
        <v>5.1278790000000001</v>
      </c>
      <c r="G27">
        <v>233.22858500000001</v>
      </c>
      <c r="H27">
        <v>8.9930299999999992</v>
      </c>
      <c r="K27">
        <f>(14/200)</f>
        <v>7.0000000000000007E-2</v>
      </c>
      <c r="L27">
        <f>(12/200)</f>
        <v>0.06</v>
      </c>
      <c r="M27">
        <f>(14/200)</f>
        <v>7.0000000000000007E-2</v>
      </c>
      <c r="N27">
        <f>(15/200)</f>
        <v>7.4999999999999997E-2</v>
      </c>
      <c r="P27">
        <f>(9/200)</f>
        <v>4.4999999999999998E-2</v>
      </c>
      <c r="Q27">
        <f>(10/200)</f>
        <v>0.05</v>
      </c>
      <c r="R27">
        <f>(10/200)</f>
        <v>0.05</v>
      </c>
      <c r="S27">
        <f>(9/200)</f>
        <v>4.4999999999999998E-2</v>
      </c>
      <c r="U27">
        <f>0.07+0.045</f>
        <v>0.115</v>
      </c>
      <c r="V27">
        <f>0.06+0.05</f>
        <v>0.11</v>
      </c>
      <c r="W27">
        <f>0.07+0.05</f>
        <v>0.12000000000000001</v>
      </c>
      <c r="X27">
        <f>0.075+0.045</f>
        <v>0.12</v>
      </c>
      <c r="Z27">
        <f>SQRT((ABS($A$28-$A$27)^2+(ABS($B$28-$B$27)^2)))</f>
        <v>19.81870743408631</v>
      </c>
      <c r="AA27">
        <f>SQRT((ABS($C$28-$C$27)^2+(ABS($D$28-$D$27)^2)))</f>
        <v>21.696029860269391</v>
      </c>
      <c r="AB27">
        <f>SQRT((ABS($E$28-$E$27)^2+(ABS($F$28-$F$27)^2)))</f>
        <v>19.848931702256344</v>
      </c>
      <c r="AC27">
        <f>SQRT((ABS($G$28-$G$27)^2+(ABS($H$28-$H$27)^2)))</f>
        <v>19.739409752817078</v>
      </c>
      <c r="AJ27">
        <f>1/0.115</f>
        <v>8.695652173913043</v>
      </c>
      <c r="AK27">
        <f>1/0.11</f>
        <v>9.0909090909090917</v>
      </c>
      <c r="AL27">
        <f>1/0.12</f>
        <v>8.3333333333333339</v>
      </c>
      <c r="AM27">
        <f>1/0.12</f>
        <v>8.3333333333333339</v>
      </c>
      <c r="AO27">
        <f t="shared" si="9"/>
        <v>172.33658638335922</v>
      </c>
      <c r="AP27">
        <f t="shared" si="10"/>
        <v>197.2366350933581</v>
      </c>
      <c r="AQ27">
        <f t="shared" si="11"/>
        <v>165.40776418546952</v>
      </c>
      <c r="AR27">
        <f t="shared" si="12"/>
        <v>164.49508127347565</v>
      </c>
      <c r="AV27">
        <f>((0.07/0.115)*100)</f>
        <v>60.869565217391312</v>
      </c>
      <c r="AW27">
        <f>((0.06/0.11)*100)</f>
        <v>54.54545454545454</v>
      </c>
      <c r="AX27">
        <f>((0.07/0.12)*100)</f>
        <v>58.333333333333336</v>
      </c>
      <c r="AY27">
        <f>((0.075/0.12)*100)</f>
        <v>62.5</v>
      </c>
      <c r="BA27">
        <f>((0.045/0.115)*100)</f>
        <v>39.130434782608688</v>
      </c>
      <c r="BB27">
        <f>((0.05/0.11)*100)</f>
        <v>45.45454545454546</v>
      </c>
      <c r="BC27">
        <f>((0.05/0.12)*100)</f>
        <v>41.666666666666671</v>
      </c>
      <c r="BD27">
        <f>((0.045/0.12)*100)</f>
        <v>37.5</v>
      </c>
      <c r="BF27">
        <f>ABS($B$27-$D$27)</f>
        <v>2.3683330000000007</v>
      </c>
      <c r="BG27">
        <f>ABS($F$27-$H$27)</f>
        <v>3.8651509999999991</v>
      </c>
      <c r="BL27">
        <f>SQRT((ABS($A$27-$E$27)^2+(ABS($B$27-$F$27)^2)))</f>
        <v>2.0299387210960318</v>
      </c>
      <c r="BM27">
        <f>SQRT((ABS($C$27-$G$28)^2+(ABS($D$27-$H$28)^2)))</f>
        <v>2.2368254359287763</v>
      </c>
      <c r="BO27">
        <f>SQRT((ABS($A$27-$G$27)^2+(ABS($B$27-$H$27)^2)))</f>
        <v>5.8445891911320063</v>
      </c>
      <c r="BP27">
        <f>SQRT((ABS($C$27-$E$28)^2+(ABS($D$27-$F$28)^2)))</f>
        <v>6.0949456597844245</v>
      </c>
      <c r="BR27">
        <f>DEGREES(ACOS((20.4798747558792^2+21.7541550641389^2-4.21592711467596^2)/(2*20.4798747558792*21.7541550641389)))</f>
        <v>10.925357910170588</v>
      </c>
      <c r="BU27">
        <v>14</v>
      </c>
      <c r="BV27">
        <v>6</v>
      </c>
      <c r="BW27">
        <v>6</v>
      </c>
      <c r="BX27">
        <v>10</v>
      </c>
      <c r="BY27">
        <v>12</v>
      </c>
      <c r="BZ27">
        <v>6</v>
      </c>
      <c r="CA27">
        <v>6</v>
      </c>
      <c r="CB27">
        <v>3</v>
      </c>
      <c r="CC27">
        <v>14</v>
      </c>
      <c r="CD27">
        <v>6</v>
      </c>
      <c r="CE27">
        <v>6</v>
      </c>
      <c r="CF27">
        <v>11</v>
      </c>
      <c r="CG27">
        <v>15</v>
      </c>
      <c r="CH27">
        <v>10</v>
      </c>
      <c r="CI27">
        <v>5</v>
      </c>
      <c r="CJ27">
        <v>11</v>
      </c>
      <c r="CL27">
        <v>9</v>
      </c>
      <c r="CM27">
        <v>1</v>
      </c>
      <c r="CN27">
        <v>2</v>
      </c>
      <c r="CO27">
        <v>5</v>
      </c>
      <c r="CP27">
        <v>10</v>
      </c>
      <c r="CQ27">
        <v>2</v>
      </c>
      <c r="CR27">
        <v>2</v>
      </c>
      <c r="CS27">
        <v>0</v>
      </c>
      <c r="CT27">
        <v>10</v>
      </c>
      <c r="CU27">
        <v>2</v>
      </c>
      <c r="CV27">
        <v>2</v>
      </c>
      <c r="CW27">
        <v>6</v>
      </c>
      <c r="CX27">
        <v>9</v>
      </c>
      <c r="CY27">
        <v>5</v>
      </c>
      <c r="CZ27">
        <v>0</v>
      </c>
      <c r="DA27">
        <v>6</v>
      </c>
      <c r="DC27">
        <f>((6/14)*100)</f>
        <v>42.857142857142854</v>
      </c>
      <c r="DD27">
        <f>((6/14)*100)</f>
        <v>42.857142857142854</v>
      </c>
      <c r="DE27">
        <f>((10/14)*100)</f>
        <v>71.428571428571431</v>
      </c>
      <c r="DF27">
        <f>((6/12)*100)</f>
        <v>50</v>
      </c>
      <c r="DG27">
        <f>((6/12)*100)</f>
        <v>50</v>
      </c>
      <c r="DH27">
        <f>((3/12)*100)</f>
        <v>25</v>
      </c>
      <c r="DI27">
        <f>((6/14)*100)</f>
        <v>42.857142857142854</v>
      </c>
      <c r="DJ27">
        <f>((6/14)*100)</f>
        <v>42.857142857142854</v>
      </c>
      <c r="DK27">
        <f>((11/14)*100)</f>
        <v>78.571428571428569</v>
      </c>
      <c r="DL27">
        <f>((10/15)*100)</f>
        <v>66.666666666666657</v>
      </c>
      <c r="DM27">
        <f>((5/15)*100)</f>
        <v>33.333333333333329</v>
      </c>
      <c r="DN27">
        <f>((11/15)*100)</f>
        <v>73.333333333333329</v>
      </c>
      <c r="DP27">
        <f>((1/9)*100)</f>
        <v>11.111111111111111</v>
      </c>
      <c r="DQ27">
        <f>((2/9)*100)</f>
        <v>22.222222222222221</v>
      </c>
      <c r="DR27">
        <f>((5/9)*100)</f>
        <v>55.555555555555557</v>
      </c>
      <c r="DS27">
        <f>((2/10)*100)</f>
        <v>20</v>
      </c>
      <c r="DT27">
        <f>((2/10)*100)</f>
        <v>20</v>
      </c>
      <c r="DU27">
        <f>((0/10)*100)</f>
        <v>0</v>
      </c>
      <c r="DV27">
        <f>((2/10)*100)</f>
        <v>20</v>
      </c>
      <c r="DW27">
        <f>((2/10)*100)</f>
        <v>20</v>
      </c>
      <c r="DX27">
        <f>((6/10)*100)</f>
        <v>60</v>
      </c>
      <c r="DY27">
        <f>((5/9)*100)</f>
        <v>55.555555555555557</v>
      </c>
      <c r="DZ27">
        <f>((0/9)*100)</f>
        <v>0</v>
      </c>
      <c r="EA27">
        <f>((6/9)*100)</f>
        <v>66.666666666666657</v>
      </c>
    </row>
    <row r="28" spans="1:131" x14ac:dyDescent="0.25">
      <c r="A28">
        <v>208.100199</v>
      </c>
      <c r="B28">
        <v>7.5249490000000003</v>
      </c>
      <c r="C28">
        <v>193.619642</v>
      </c>
      <c r="D28">
        <v>9.6752040000000008</v>
      </c>
      <c r="E28">
        <v>209.536169</v>
      </c>
      <c r="F28">
        <v>6.996785</v>
      </c>
      <c r="G28">
        <v>213.53484800000001</v>
      </c>
      <c r="H28">
        <v>10.335051</v>
      </c>
      <c r="K28">
        <f>(13/200)</f>
        <v>6.5000000000000002E-2</v>
      </c>
      <c r="L28">
        <f>(13/200)</f>
        <v>6.5000000000000002E-2</v>
      </c>
      <c r="M28">
        <f>(12/200)</f>
        <v>0.06</v>
      </c>
      <c r="N28">
        <f>(15/200)</f>
        <v>7.4999999999999997E-2</v>
      </c>
      <c r="P28">
        <f>(8/200)</f>
        <v>0.04</v>
      </c>
      <c r="Q28">
        <f>(11/200)</f>
        <v>5.5E-2</v>
      </c>
      <c r="R28">
        <f>(9/200)</f>
        <v>4.4999999999999998E-2</v>
      </c>
      <c r="S28">
        <f>(9/200)</f>
        <v>4.4999999999999998E-2</v>
      </c>
      <c r="U28">
        <f>0.065+0.04</f>
        <v>0.10500000000000001</v>
      </c>
      <c r="V28">
        <f>0.065+0.055</f>
        <v>0.12</v>
      </c>
      <c r="W28">
        <f>0.06+0.045</f>
        <v>0.105</v>
      </c>
      <c r="X28">
        <f>0.075+0.045</f>
        <v>0.12</v>
      </c>
      <c r="Z28">
        <f>SQRT((ABS($A$29-$A$28)^2+(ABS($B$29-$B$28)^2)))</f>
        <v>20.134349499562433</v>
      </c>
      <c r="AA28">
        <f>SQRT((ABS($C$29-$C$28)^2+(ABS($D$29-$D$28)^2)))</f>
        <v>23.437575403050481</v>
      </c>
      <c r="AB28">
        <f>SQRT((ABS($E$29-$E$28)^2+(ABS($F$29-$F$28)^2)))</f>
        <v>20.713068127910773</v>
      </c>
      <c r="AC28">
        <f>SQRT((ABS($G$29-$G$28)^2+(ABS($H$29-$H$28)^2)))</f>
        <v>23.773522506160205</v>
      </c>
      <c r="AJ28">
        <f>1/0.105</f>
        <v>9.5238095238095237</v>
      </c>
      <c r="AK28">
        <f>1/0.12</f>
        <v>8.3333333333333339</v>
      </c>
      <c r="AL28">
        <f>1/0.105</f>
        <v>9.5238095238095237</v>
      </c>
      <c r="AM28">
        <f>1/0.12</f>
        <v>8.3333333333333339</v>
      </c>
      <c r="AO28">
        <f t="shared" si="9"/>
        <v>191.75570951964221</v>
      </c>
      <c r="AP28">
        <f t="shared" si="10"/>
        <v>195.31312835875403</v>
      </c>
      <c r="AQ28">
        <f t="shared" si="11"/>
        <v>197.26731550391213</v>
      </c>
      <c r="AR28">
        <f t="shared" si="12"/>
        <v>198.11268755133506</v>
      </c>
      <c r="AV28">
        <f>((0.065/0.105)*100)</f>
        <v>61.904761904761905</v>
      </c>
      <c r="AW28">
        <f>((0.065/0.12)*100)</f>
        <v>54.166666666666671</v>
      </c>
      <c r="AX28">
        <f>((0.06/0.105)*100)</f>
        <v>57.142857142857139</v>
      </c>
      <c r="AY28">
        <f>((0.075/0.12)*100)</f>
        <v>62.5</v>
      </c>
      <c r="BA28">
        <f>((0.04/0.105)*100)</f>
        <v>38.095238095238102</v>
      </c>
      <c r="BB28">
        <f>((0.055/0.12)*100)</f>
        <v>45.833333333333336</v>
      </c>
      <c r="BC28">
        <f>((0.045/0.105)*100)</f>
        <v>42.857142857142854</v>
      </c>
      <c r="BD28">
        <f>((0.045/0.12)*100)</f>
        <v>37.5</v>
      </c>
      <c r="BF28">
        <f>ABS($B$28-$D$28)</f>
        <v>2.1502550000000005</v>
      </c>
      <c r="BG28">
        <f>ABS($F$28-$H$28)</f>
        <v>3.338266</v>
      </c>
      <c r="BL28">
        <f>SQRT((ABS($A$28-$E$28)^2+(ABS($B$28-$F$28)^2)))</f>
        <v>1.5300219121947218</v>
      </c>
      <c r="BM28">
        <f>SQRT((ABS($C$28-$G$29)^2+(ABS($D$28-$H$29)^2)))</f>
        <v>3.9488064762216508</v>
      </c>
      <c r="BO28">
        <f>SQRT((ABS($A$28-$G$28)^2+(ABS($B$28-$H$28)^2)))</f>
        <v>6.1181764443014455</v>
      </c>
      <c r="BP28">
        <f>SQRT((ABS($C$28-$E$29)^2+(ABS($D$28-$F$29)^2)))</f>
        <v>5.9815922296516515</v>
      </c>
      <c r="BR28">
        <f>DEGREES(ACOS((16.9579174694017^2+19.885206995289^2-4.71382697712856^2)/(2*16.9579174694017*19.885206995289)))</f>
        <v>11.547582561413448</v>
      </c>
      <c r="BS28">
        <f>DEGREES(ACOS((8.35638040260309^2+17.7362270236082^2-9.88501171956761^2)/(2*8.35638040260309*17.7362270236082)))</f>
        <v>14.722376402355083</v>
      </c>
      <c r="BU28">
        <v>13</v>
      </c>
      <c r="BV28">
        <v>6</v>
      </c>
      <c r="BW28">
        <v>4</v>
      </c>
      <c r="BX28">
        <v>7</v>
      </c>
      <c r="BY28">
        <v>13</v>
      </c>
      <c r="BZ28">
        <v>8</v>
      </c>
      <c r="CA28">
        <v>4</v>
      </c>
      <c r="CB28">
        <v>4</v>
      </c>
      <c r="CC28">
        <v>12</v>
      </c>
      <c r="CD28">
        <v>4</v>
      </c>
      <c r="CE28">
        <v>4</v>
      </c>
      <c r="CF28">
        <v>12</v>
      </c>
      <c r="CG28">
        <v>15</v>
      </c>
      <c r="CH28">
        <v>7</v>
      </c>
      <c r="CI28">
        <v>4</v>
      </c>
      <c r="CJ28">
        <v>12</v>
      </c>
      <c r="CL28">
        <v>8</v>
      </c>
      <c r="CM28">
        <v>2</v>
      </c>
      <c r="CN28">
        <v>0</v>
      </c>
      <c r="CO28">
        <v>3</v>
      </c>
      <c r="CP28">
        <v>11</v>
      </c>
      <c r="CQ28">
        <v>4</v>
      </c>
      <c r="CR28">
        <v>3</v>
      </c>
      <c r="CS28">
        <v>0</v>
      </c>
      <c r="CT28">
        <v>9</v>
      </c>
      <c r="CU28">
        <v>0</v>
      </c>
      <c r="CV28">
        <v>3</v>
      </c>
      <c r="CW28">
        <v>6</v>
      </c>
      <c r="CX28">
        <v>9</v>
      </c>
      <c r="CY28">
        <v>3</v>
      </c>
      <c r="CZ28">
        <v>0</v>
      </c>
      <c r="DA28">
        <v>6</v>
      </c>
      <c r="DC28">
        <f>((6/13)*100)</f>
        <v>46.153846153846153</v>
      </c>
      <c r="DD28">
        <f>((4/13)*100)</f>
        <v>30.76923076923077</v>
      </c>
      <c r="DE28">
        <f>((7/13)*100)</f>
        <v>53.846153846153847</v>
      </c>
      <c r="DF28">
        <f>((8/13)*100)</f>
        <v>61.53846153846154</v>
      </c>
      <c r="DG28">
        <f>((4/13)*100)</f>
        <v>30.76923076923077</v>
      </c>
      <c r="DH28">
        <f>((4/13)*100)</f>
        <v>30.76923076923077</v>
      </c>
      <c r="DI28">
        <f>((4/12)*100)</f>
        <v>33.333333333333329</v>
      </c>
      <c r="DJ28">
        <f>((4/12)*100)</f>
        <v>33.333333333333329</v>
      </c>
      <c r="DK28">
        <f>((12/12)*100)</f>
        <v>100</v>
      </c>
      <c r="DL28">
        <f>((7/15)*100)</f>
        <v>46.666666666666664</v>
      </c>
      <c r="DM28">
        <f>((4/15)*100)</f>
        <v>26.666666666666668</v>
      </c>
      <c r="DN28">
        <f>((12/15)*100)</f>
        <v>80</v>
      </c>
      <c r="DP28">
        <f>((2/8)*100)</f>
        <v>25</v>
      </c>
      <c r="DQ28">
        <f>((0/8)*100)</f>
        <v>0</v>
      </c>
      <c r="DR28">
        <f>((3/8)*100)</f>
        <v>37.5</v>
      </c>
      <c r="DS28">
        <f>((4/11)*100)</f>
        <v>36.363636363636367</v>
      </c>
      <c r="DT28">
        <f>((3/11)*100)</f>
        <v>27.27272727272727</v>
      </c>
      <c r="DU28">
        <f>((0/11)*100)</f>
        <v>0</v>
      </c>
      <c r="DV28">
        <f>((0/9)*100)</f>
        <v>0</v>
      </c>
      <c r="DW28">
        <f>((3/9)*100)</f>
        <v>33.333333333333329</v>
      </c>
      <c r="DX28">
        <f>((6/9)*100)</f>
        <v>66.666666666666657</v>
      </c>
      <c r="DY28">
        <f>((3/9)*100)</f>
        <v>33.333333333333329</v>
      </c>
      <c r="DZ28">
        <f>((0/9)*100)</f>
        <v>0</v>
      </c>
      <c r="EA28">
        <f>((6/9)*100)</f>
        <v>66.666666666666657</v>
      </c>
    </row>
    <row r="29" spans="1:131" x14ac:dyDescent="0.25">
      <c r="A29">
        <v>187.96632599999998</v>
      </c>
      <c r="B29">
        <v>7.3864289999999997</v>
      </c>
      <c r="C29">
        <v>170.182343</v>
      </c>
      <c r="D29">
        <v>9.5613779999999995</v>
      </c>
      <c r="E29">
        <v>188.843672</v>
      </c>
      <c r="F29">
        <v>6.0738770000000004</v>
      </c>
      <c r="G29">
        <v>189.76203699999999</v>
      </c>
      <c r="H29">
        <v>10.518979</v>
      </c>
      <c r="K29">
        <f>(15/200)</f>
        <v>7.4999999999999997E-2</v>
      </c>
      <c r="L29">
        <f>(13/200)</f>
        <v>6.5000000000000002E-2</v>
      </c>
      <c r="M29">
        <f>(15/200)</f>
        <v>7.4999999999999997E-2</v>
      </c>
      <c r="N29">
        <f>(14/200)</f>
        <v>7.0000000000000007E-2</v>
      </c>
      <c r="P29">
        <f>(9/200)</f>
        <v>4.4999999999999998E-2</v>
      </c>
      <c r="Q29">
        <f>(10/200)</f>
        <v>0.05</v>
      </c>
      <c r="R29">
        <f>(10/200)</f>
        <v>0.05</v>
      </c>
      <c r="S29">
        <f>(9/200)</f>
        <v>4.4999999999999998E-2</v>
      </c>
      <c r="U29">
        <f>0.075+0.045</f>
        <v>0.12</v>
      </c>
      <c r="V29">
        <f>0.065+0.05</f>
        <v>0.115</v>
      </c>
      <c r="W29">
        <f>0.075+0.05</f>
        <v>0.125</v>
      </c>
      <c r="X29">
        <f>0.07+0.045</f>
        <v>0.115</v>
      </c>
      <c r="Z29">
        <f>SQRT((ABS($A$30-$A$29)^2+(ABS($B$30-$B$29)^2)))</f>
        <v>23.612630238450091</v>
      </c>
      <c r="AA29">
        <f>SQRT((ABS($C$30-$C$29)^2+(ABS($D$30-$D$29)^2)))</f>
        <v>17.924055657590994</v>
      </c>
      <c r="AB29">
        <f>SQRT((ABS($E$30-$E$29)^2+(ABS($F$30-$F$29)^2)))</f>
        <v>24.735213646209132</v>
      </c>
      <c r="AC29">
        <f>SQRT((ABS($G$30-$G$29)^2+(ABS($H$30-$H$29)^2)))</f>
        <v>23.186498274058607</v>
      </c>
      <c r="AJ29">
        <f>1/0.12</f>
        <v>8.3333333333333339</v>
      </c>
      <c r="AK29">
        <f>1/0.115</f>
        <v>8.695652173913043</v>
      </c>
      <c r="AL29">
        <f>1/0.125</f>
        <v>8</v>
      </c>
      <c r="AM29">
        <f>1/0.115</f>
        <v>8.695652173913043</v>
      </c>
      <c r="AO29">
        <f t="shared" si="9"/>
        <v>196.77191865375076</v>
      </c>
      <c r="AP29">
        <f t="shared" si="10"/>
        <v>155.86135354426952</v>
      </c>
      <c r="AQ29">
        <f t="shared" si="11"/>
        <v>197.88170916967306</v>
      </c>
      <c r="AR29">
        <f t="shared" si="12"/>
        <v>201.62172412224874</v>
      </c>
      <c r="AV29">
        <f>((0.075/0.12)*100)</f>
        <v>62.5</v>
      </c>
      <c r="AW29">
        <f>((0.065/0.115)*100)</f>
        <v>56.521739130434781</v>
      </c>
      <c r="AX29">
        <f>((0.075/0.125)*100)</f>
        <v>60</v>
      </c>
      <c r="AY29">
        <f>((0.07/0.115)*100)</f>
        <v>60.869565217391312</v>
      </c>
      <c r="BA29">
        <f>((0.045/0.12)*100)</f>
        <v>37.5</v>
      </c>
      <c r="BB29">
        <f>((0.05/0.115)*100)</f>
        <v>43.478260869565219</v>
      </c>
      <c r="BC29">
        <f>((0.05/0.125)*100)</f>
        <v>40</v>
      </c>
      <c r="BD29">
        <f>((0.045/0.115)*100)</f>
        <v>39.130434782608688</v>
      </c>
      <c r="BF29">
        <f>ABS($B$29-$D$29)</f>
        <v>2.1749489999999998</v>
      </c>
      <c r="BG29">
        <f>ABS($F$29-$H$29)</f>
        <v>4.4451019999999994</v>
      </c>
      <c r="BL29">
        <f>SQRT((ABS($A$29-$E$29)^2+(ABS($B$29-$F$29)^2)))</f>
        <v>1.5787744476080261</v>
      </c>
      <c r="BM29">
        <f>SQRT((ABS($C$29-$G$30)^2+(ABS($D$29-$H$30)^2)))</f>
        <v>3.695846938933645</v>
      </c>
      <c r="BO29">
        <f>SQRT((ABS($A$29-$G$29)^2+(ABS($B$29-$H$29)^2)))</f>
        <v>3.6107405747327017</v>
      </c>
      <c r="BP29">
        <f>SQRT((ABS($C$29-$E$30)^2+(ABS($D$29-$F$30)^2)))</f>
        <v>6.7836380845906126</v>
      </c>
      <c r="BR29" t="e">
        <f>DEGREES(ACOS((4.71382697712856^2+0^2-4.71382697712856^2)/(2*4.71382697712856*0)))</f>
        <v>#DIV/0!</v>
      </c>
      <c r="BS29">
        <f>DEGREES(ACOS((8.95781202570504^2+19.7309324647471^2-11.4914557733996^2)/(2*8.95781202570504*19.7309324647471)))</f>
        <v>17.30094715360374</v>
      </c>
      <c r="BU29">
        <v>15</v>
      </c>
      <c r="BV29">
        <v>8</v>
      </c>
      <c r="BW29">
        <v>6</v>
      </c>
      <c r="BX29">
        <v>7</v>
      </c>
      <c r="BY29">
        <v>13</v>
      </c>
      <c r="BZ29">
        <v>7</v>
      </c>
      <c r="CA29">
        <v>6</v>
      </c>
      <c r="CB29">
        <v>4</v>
      </c>
      <c r="CC29">
        <v>15</v>
      </c>
      <c r="CD29">
        <v>6</v>
      </c>
      <c r="CE29">
        <v>6</v>
      </c>
      <c r="CF29">
        <v>13</v>
      </c>
      <c r="CG29">
        <v>14</v>
      </c>
      <c r="CH29">
        <v>7</v>
      </c>
      <c r="CI29">
        <v>4</v>
      </c>
      <c r="CJ29">
        <v>13</v>
      </c>
      <c r="CL29">
        <v>9</v>
      </c>
      <c r="CM29">
        <v>4</v>
      </c>
      <c r="CN29">
        <v>1</v>
      </c>
      <c r="CO29">
        <v>1</v>
      </c>
      <c r="CP29">
        <v>10</v>
      </c>
      <c r="CQ29">
        <v>3</v>
      </c>
      <c r="CR29">
        <v>1</v>
      </c>
      <c r="CS29">
        <v>0</v>
      </c>
      <c r="CT29">
        <v>10</v>
      </c>
      <c r="CU29">
        <v>1</v>
      </c>
      <c r="CV29">
        <v>1</v>
      </c>
      <c r="CW29">
        <v>9</v>
      </c>
      <c r="CX29">
        <v>9</v>
      </c>
      <c r="CY29">
        <v>1</v>
      </c>
      <c r="CZ29">
        <v>0</v>
      </c>
      <c r="DA29">
        <v>9</v>
      </c>
      <c r="DC29">
        <f>((8/15)*100)</f>
        <v>53.333333333333336</v>
      </c>
      <c r="DD29">
        <f>((6/15)*100)</f>
        <v>40</v>
      </c>
      <c r="DE29">
        <f>((7/15)*100)</f>
        <v>46.666666666666664</v>
      </c>
      <c r="DF29">
        <f>((7/13)*100)</f>
        <v>53.846153846153847</v>
      </c>
      <c r="DG29">
        <f>((6/13)*100)</f>
        <v>46.153846153846153</v>
      </c>
      <c r="DH29">
        <f>((4/13)*100)</f>
        <v>30.76923076923077</v>
      </c>
      <c r="DI29">
        <f>((6/15)*100)</f>
        <v>40</v>
      </c>
      <c r="DJ29">
        <f>((6/15)*100)</f>
        <v>40</v>
      </c>
      <c r="DK29">
        <f>((13/15)*100)</f>
        <v>86.666666666666671</v>
      </c>
      <c r="DL29">
        <f>((7/14)*100)</f>
        <v>50</v>
      </c>
      <c r="DM29">
        <f>((4/14)*100)</f>
        <v>28.571428571428569</v>
      </c>
      <c r="DN29">
        <f>((13/14)*100)</f>
        <v>92.857142857142861</v>
      </c>
      <c r="DP29">
        <f>((4/9)*100)</f>
        <v>44.444444444444443</v>
      </c>
      <c r="DQ29">
        <f>((1/9)*100)</f>
        <v>11.111111111111111</v>
      </c>
      <c r="DR29">
        <f>((1/9)*100)</f>
        <v>11.111111111111111</v>
      </c>
      <c r="DS29">
        <f>((3/10)*100)</f>
        <v>30</v>
      </c>
      <c r="DT29">
        <f>((1/10)*100)</f>
        <v>10</v>
      </c>
      <c r="DU29">
        <f>((0/10)*100)</f>
        <v>0</v>
      </c>
      <c r="DV29">
        <f>((1/10)*100)</f>
        <v>10</v>
      </c>
      <c r="DW29">
        <f>((1/10)*100)</f>
        <v>10</v>
      </c>
      <c r="DX29">
        <f>((9/10)*100)</f>
        <v>90</v>
      </c>
      <c r="DY29">
        <f>((1/9)*100)</f>
        <v>11.111111111111111</v>
      </c>
      <c r="DZ29">
        <f>((0/9)*100)</f>
        <v>0</v>
      </c>
      <c r="EA29">
        <f>((9/9)*100)</f>
        <v>100</v>
      </c>
    </row>
    <row r="30" spans="1:131" x14ac:dyDescent="0.25">
      <c r="A30">
        <v>164.35581400000001</v>
      </c>
      <c r="B30">
        <v>7.7027039999999998</v>
      </c>
      <c r="C30">
        <v>152.26168100000001</v>
      </c>
      <c r="D30">
        <v>9.2126020000000004</v>
      </c>
      <c r="E30">
        <v>164.11270099999999</v>
      </c>
      <c r="F30">
        <v>6.5319900000000004</v>
      </c>
      <c r="G30">
        <v>166.57601799999998</v>
      </c>
      <c r="H30">
        <v>10.369897999999999</v>
      </c>
      <c r="K30">
        <f>(13/200)</f>
        <v>6.5000000000000002E-2</v>
      </c>
      <c r="L30">
        <f>(16/200)</f>
        <v>0.08</v>
      </c>
      <c r="M30">
        <f>(12/200)</f>
        <v>0.06</v>
      </c>
      <c r="N30">
        <f>(14/200)</f>
        <v>7.0000000000000007E-2</v>
      </c>
      <c r="P30">
        <f>(9/200)</f>
        <v>4.4999999999999998E-2</v>
      </c>
      <c r="Q30">
        <f>(10/200)</f>
        <v>0.05</v>
      </c>
      <c r="R30">
        <f>(9/200)</f>
        <v>4.4999999999999998E-2</v>
      </c>
      <c r="S30">
        <f>(9/200)</f>
        <v>4.4999999999999998E-2</v>
      </c>
      <c r="U30">
        <f>0.065+0.045</f>
        <v>0.11</v>
      </c>
      <c r="V30">
        <f>0.08+0.05</f>
        <v>0.13</v>
      </c>
      <c r="W30">
        <f>0.06+0.045</f>
        <v>0.105</v>
      </c>
      <c r="X30">
        <f>0.07+0.045</f>
        <v>0.115</v>
      </c>
      <c r="Z30">
        <f>SQRT((ABS($A$31-$A$30)^2+(ABS($B$31-$B$30)^2)))</f>
        <v>28.632372577143403</v>
      </c>
      <c r="AA30">
        <f>SQRT((ABS($C$31-$C$30)^2+(ABS($D$31-$D$30)^2)))</f>
        <v>36.499034094057954</v>
      </c>
      <c r="AB30">
        <f>SQRT((ABS($E$31-$E$30)^2+(ABS($F$31-$F$30)^2)))</f>
        <v>27.812769069701261</v>
      </c>
      <c r="AC30">
        <f>SQRT((ABS($G$31-$G$30)^2+(ABS($H$31-$H$30)^2)))</f>
        <v>30.055393811444802</v>
      </c>
      <c r="AJ30">
        <f>1/0.11</f>
        <v>9.0909090909090917</v>
      </c>
      <c r="AK30">
        <f>1/0.13</f>
        <v>7.6923076923076916</v>
      </c>
      <c r="AL30">
        <f>1/0.105</f>
        <v>9.5238095238095237</v>
      </c>
      <c r="AM30">
        <f>1/0.115</f>
        <v>8.695652173913043</v>
      </c>
      <c r="AO30">
        <f t="shared" si="9"/>
        <v>260.29429615584911</v>
      </c>
      <c r="AP30">
        <f t="shared" si="10"/>
        <v>280.7618007235227</v>
      </c>
      <c r="AQ30">
        <f t="shared" si="11"/>
        <v>264.88351494953582</v>
      </c>
      <c r="AR30">
        <f t="shared" si="12"/>
        <v>261.35125053430261</v>
      </c>
      <c r="AV30">
        <f>((0.065/0.11)*100)</f>
        <v>59.090909090909093</v>
      </c>
      <c r="AW30">
        <f>((0.08/0.13)*100)</f>
        <v>61.53846153846154</v>
      </c>
      <c r="AX30">
        <f>((0.06/0.105)*100)</f>
        <v>57.142857142857139</v>
      </c>
      <c r="AY30">
        <f>((0.07/0.115)*100)</f>
        <v>60.869565217391312</v>
      </c>
      <c r="BA30">
        <f>((0.045/0.11)*100)</f>
        <v>40.909090909090907</v>
      </c>
      <c r="BB30">
        <f>((0.05/0.13)*100)</f>
        <v>38.461538461538467</v>
      </c>
      <c r="BC30">
        <f>((0.045/0.105)*100)</f>
        <v>42.857142857142854</v>
      </c>
      <c r="BD30">
        <f>((0.045/0.115)*100)</f>
        <v>39.130434782608688</v>
      </c>
      <c r="BF30">
        <f>ABS($B$30-$D$30)</f>
        <v>1.5098980000000006</v>
      </c>
      <c r="BG30">
        <f>ABS($F$30-$H$30)</f>
        <v>3.8379079999999988</v>
      </c>
      <c r="BL30">
        <f>SQRT((ABS($A$30-$E$30)^2+(ABS($B$30-$F$30)^2)))</f>
        <v>1.1956902611316231</v>
      </c>
      <c r="BM30">
        <f>SQRT((ABS($C$30-$G$31)^2+(ABS($D$30-$H$31)^2)))</f>
        <v>15.704404783449315</v>
      </c>
      <c r="BO30">
        <f>SQRT((ABS($A$30-$G$30)^2+(ABS($B$30-$H$30)^2)))</f>
        <v>3.4703356660778293</v>
      </c>
      <c r="BP30">
        <f>SQRT((ABS($C$30-$E$31)^2+(ABS($D$30-$F$31)^2)))</f>
        <v>16.524296697048872</v>
      </c>
      <c r="BS30">
        <f>DEGREES(ACOS((7.26636452625196^2+24.0832613696048^2-17.7583447454339^2)/(2*7.26636452625196*24.0832613696048)))</f>
        <v>24.906457727333102</v>
      </c>
      <c r="BU30">
        <v>13</v>
      </c>
      <c r="BV30">
        <v>7</v>
      </c>
      <c r="BW30">
        <v>4</v>
      </c>
      <c r="BX30">
        <v>6</v>
      </c>
      <c r="BY30">
        <v>16</v>
      </c>
      <c r="BZ30">
        <v>11</v>
      </c>
      <c r="CA30">
        <v>7</v>
      </c>
      <c r="CB30">
        <v>8</v>
      </c>
      <c r="CC30">
        <v>12</v>
      </c>
      <c r="CD30">
        <v>4</v>
      </c>
      <c r="CE30">
        <v>4</v>
      </c>
      <c r="CF30">
        <v>12</v>
      </c>
      <c r="CG30">
        <v>14</v>
      </c>
      <c r="CH30">
        <v>6</v>
      </c>
      <c r="CI30">
        <v>4</v>
      </c>
      <c r="CJ30">
        <v>12</v>
      </c>
      <c r="CL30">
        <v>9</v>
      </c>
      <c r="CM30">
        <v>3</v>
      </c>
      <c r="CN30">
        <v>0</v>
      </c>
      <c r="CO30">
        <v>2</v>
      </c>
      <c r="CP30">
        <v>10</v>
      </c>
      <c r="CQ30">
        <v>4</v>
      </c>
      <c r="CR30">
        <v>2</v>
      </c>
      <c r="CS30">
        <v>0</v>
      </c>
      <c r="CT30">
        <v>9</v>
      </c>
      <c r="CU30">
        <v>0</v>
      </c>
      <c r="CV30">
        <v>2</v>
      </c>
      <c r="CW30">
        <v>7</v>
      </c>
      <c r="CX30">
        <v>9</v>
      </c>
      <c r="CY30">
        <v>2</v>
      </c>
      <c r="CZ30">
        <v>0</v>
      </c>
      <c r="DA30">
        <v>7</v>
      </c>
      <c r="DC30">
        <f>((7/13)*100)</f>
        <v>53.846153846153847</v>
      </c>
      <c r="DD30">
        <f>((4/13)*100)</f>
        <v>30.76923076923077</v>
      </c>
      <c r="DE30">
        <f>((6/13)*100)</f>
        <v>46.153846153846153</v>
      </c>
      <c r="DF30">
        <f>((11/16)*100)</f>
        <v>68.75</v>
      </c>
      <c r="DG30">
        <f>((7/16)*100)</f>
        <v>43.75</v>
      </c>
      <c r="DH30">
        <f>((8/16)*100)</f>
        <v>50</v>
      </c>
      <c r="DI30">
        <f>((4/12)*100)</f>
        <v>33.333333333333329</v>
      </c>
      <c r="DJ30">
        <f>((4/12)*100)</f>
        <v>33.333333333333329</v>
      </c>
      <c r="DK30">
        <f>((12/12)*100)</f>
        <v>100</v>
      </c>
      <c r="DL30">
        <f>((6/14)*100)</f>
        <v>42.857142857142854</v>
      </c>
      <c r="DM30">
        <f>((4/14)*100)</f>
        <v>28.571428571428569</v>
      </c>
      <c r="DN30">
        <f>((12/14)*100)</f>
        <v>85.714285714285708</v>
      </c>
      <c r="DP30">
        <f>((3/9)*100)</f>
        <v>33.333333333333329</v>
      </c>
      <c r="DQ30">
        <f>((0/9)*100)</f>
        <v>0</v>
      </c>
      <c r="DR30">
        <f>((2/9)*100)</f>
        <v>22.222222222222221</v>
      </c>
      <c r="DS30">
        <f>((4/10)*100)</f>
        <v>40</v>
      </c>
      <c r="DT30">
        <f>((2/10)*100)</f>
        <v>20</v>
      </c>
      <c r="DU30">
        <f>((0/10)*100)</f>
        <v>0</v>
      </c>
      <c r="DV30">
        <f>((0/9)*100)</f>
        <v>0</v>
      </c>
      <c r="DW30">
        <f>((2/9)*100)</f>
        <v>22.222222222222221</v>
      </c>
      <c r="DX30">
        <f>((7/9)*100)</f>
        <v>77.777777777777786</v>
      </c>
      <c r="DY30">
        <f>((2/9)*100)</f>
        <v>22.222222222222221</v>
      </c>
      <c r="DZ30">
        <f>((0/9)*100)</f>
        <v>0</v>
      </c>
      <c r="EA30">
        <f>((7/9)*100)</f>
        <v>77.777777777777786</v>
      </c>
    </row>
    <row r="31" spans="1:131" x14ac:dyDescent="0.25">
      <c r="A31">
        <v>135.800511</v>
      </c>
      <c r="B31">
        <v>5.6033160000000004</v>
      </c>
      <c r="C31">
        <v>115.80035500000001</v>
      </c>
      <c r="D31">
        <v>7.5539290000000001</v>
      </c>
      <c r="E31">
        <v>136.358777</v>
      </c>
      <c r="F31">
        <v>4.7237239999999998</v>
      </c>
      <c r="G31">
        <v>136.56383200000002</v>
      </c>
      <c r="H31">
        <v>8.758877</v>
      </c>
      <c r="K31">
        <f>(17/200)</f>
        <v>8.5000000000000006E-2</v>
      </c>
      <c r="L31">
        <f>(12/200)</f>
        <v>0.06</v>
      </c>
      <c r="M31">
        <f>(16/200)</f>
        <v>0.08</v>
      </c>
      <c r="N31">
        <f>(16/200)</f>
        <v>0.08</v>
      </c>
      <c r="P31">
        <f>(9/200)</f>
        <v>4.4999999999999998E-2</v>
      </c>
      <c r="Q31">
        <f>(9/200)</f>
        <v>4.4999999999999998E-2</v>
      </c>
      <c r="R31">
        <f>(9/200)</f>
        <v>4.4999999999999998E-2</v>
      </c>
      <c r="S31">
        <f>(8/200)</f>
        <v>0.04</v>
      </c>
      <c r="U31">
        <f>0.085+0.045</f>
        <v>0.13</v>
      </c>
      <c r="V31">
        <f>0.06+0.045</f>
        <v>0.105</v>
      </c>
      <c r="W31">
        <f>0.08+0.045</f>
        <v>0.125</v>
      </c>
      <c r="X31">
        <f>0.08+0.04</f>
        <v>0.12</v>
      </c>
      <c r="Z31">
        <f>SQRT((ABS($A$32-$A$31)^2+(ABS($B$32-$B$31)^2)))</f>
        <v>25.980241362371995</v>
      </c>
      <c r="AA31">
        <f>SQRT((ABS($C$32-$C$31)^2+(ABS($D$32-$D$31)^2)))</f>
        <v>24.614525960464427</v>
      </c>
      <c r="AB31">
        <f>SQRT((ABS($E$32-$E$31)^2+(ABS($F$32-$F$31)^2)))</f>
        <v>25.385176352989653</v>
      </c>
      <c r="AC31">
        <f>SQRT((ABS($G$32-$G$31)^2+(ABS($H$32-$H$31)^2)))</f>
        <v>24.689912322597067</v>
      </c>
      <c r="AJ31">
        <f>1/0.13</f>
        <v>7.6923076923076916</v>
      </c>
      <c r="AK31">
        <f>1/0.105</f>
        <v>9.5238095238095237</v>
      </c>
      <c r="AL31">
        <f>1/0.125</f>
        <v>8</v>
      </c>
      <c r="AM31">
        <f>1/0.12</f>
        <v>8.3333333333333339</v>
      </c>
      <c r="AO31">
        <f t="shared" si="9"/>
        <v>199.84801047978456</v>
      </c>
      <c r="AP31">
        <f t="shared" si="10"/>
        <v>234.42405676632788</v>
      </c>
      <c r="AQ31">
        <f t="shared" si="11"/>
        <v>203.08141082391722</v>
      </c>
      <c r="AR31">
        <f t="shared" si="12"/>
        <v>205.74926935497555</v>
      </c>
      <c r="AV31">
        <f>((0.085/0.13)*100)</f>
        <v>65.384615384615387</v>
      </c>
      <c r="AW31">
        <f>((0.06/0.105)*100)</f>
        <v>57.142857142857139</v>
      </c>
      <c r="AX31">
        <f>((0.08/0.125)*100)</f>
        <v>64</v>
      </c>
      <c r="AY31">
        <f>((0.08/0.12)*100)</f>
        <v>66.666666666666671</v>
      </c>
      <c r="BA31">
        <f>((0.045/0.13)*100)</f>
        <v>34.615384615384613</v>
      </c>
      <c r="BB31">
        <f>((0.045/0.105)*100)</f>
        <v>42.857142857142854</v>
      </c>
      <c r="BC31">
        <f>((0.045/0.125)*100)</f>
        <v>36</v>
      </c>
      <c r="BD31">
        <f>((0.04/0.12)*100)</f>
        <v>33.333333333333336</v>
      </c>
      <c r="BF31">
        <f>ABS($B$31-$D$31)</f>
        <v>1.9506129999999997</v>
      </c>
      <c r="BG31">
        <f>ABS($F$31-$H$31)</f>
        <v>4.0351530000000002</v>
      </c>
      <c r="BL31">
        <f>SQRT((ABS($A$31-$E$31)^2+(ABS($B$31-$F$31)^2)))</f>
        <v>1.0417979714032872</v>
      </c>
      <c r="BM31">
        <f>SQRT((ABS($C$31-$G$32)^2+(ABS($D$31-$H$32)^2)))</f>
        <v>4.3504531772661368</v>
      </c>
      <c r="BO31">
        <f>SQRT((ABS($A$31-$G$31)^2+(ABS($B$31-$H$31)^2)))</f>
        <v>3.2465711410289515</v>
      </c>
      <c r="BP31">
        <f>SQRT((ABS($C$31-$E$32)^2+(ABS($D$31-$F$32)^2)))</f>
        <v>5.3739390569341277</v>
      </c>
      <c r="BR31">
        <f>DEGREES(ACOS((9.88501171956761^2+18.0398632543249^2-8.95781202570504^2)/(2*9.88501171956761*18.0398632543249)))</f>
        <v>15.956132174132657</v>
      </c>
      <c r="BS31">
        <f>DEGREES(ACOS((6.00174845040943^2+22.8283018086376^2-18.4859312726529^2)/(2*6.00174845040943*22.8283018086376)))</f>
        <v>38.172056438203981</v>
      </c>
      <c r="BU31">
        <v>17</v>
      </c>
      <c r="BV31">
        <v>11</v>
      </c>
      <c r="BW31">
        <v>9</v>
      </c>
      <c r="BX31">
        <v>10</v>
      </c>
      <c r="BY31">
        <v>12</v>
      </c>
      <c r="BZ31">
        <v>7</v>
      </c>
      <c r="CA31">
        <v>4</v>
      </c>
      <c r="CB31">
        <v>3</v>
      </c>
      <c r="CC31">
        <v>16</v>
      </c>
      <c r="CD31">
        <v>9</v>
      </c>
      <c r="CE31">
        <v>7</v>
      </c>
      <c r="CF31">
        <v>15</v>
      </c>
      <c r="CG31">
        <v>16</v>
      </c>
      <c r="CH31">
        <v>10</v>
      </c>
      <c r="CI31">
        <v>7</v>
      </c>
      <c r="CJ31">
        <v>15</v>
      </c>
      <c r="CL31">
        <v>9</v>
      </c>
      <c r="CM31">
        <v>4</v>
      </c>
      <c r="CN31">
        <v>1</v>
      </c>
      <c r="CO31">
        <v>1</v>
      </c>
      <c r="CP31">
        <v>9</v>
      </c>
      <c r="CQ31">
        <v>3</v>
      </c>
      <c r="CR31">
        <v>0</v>
      </c>
      <c r="CS31">
        <v>0</v>
      </c>
      <c r="CT31">
        <v>9</v>
      </c>
      <c r="CU31">
        <v>1</v>
      </c>
      <c r="CV31">
        <v>0</v>
      </c>
      <c r="CW31">
        <v>8</v>
      </c>
      <c r="CX31">
        <v>8</v>
      </c>
      <c r="CY31">
        <v>1</v>
      </c>
      <c r="CZ31">
        <v>0</v>
      </c>
      <c r="DA31">
        <v>8</v>
      </c>
      <c r="DC31">
        <f>((11/17)*100)</f>
        <v>64.705882352941174</v>
      </c>
      <c r="DD31">
        <f>((9/17)*100)</f>
        <v>52.941176470588239</v>
      </c>
      <c r="DE31">
        <f>((10/17)*100)</f>
        <v>58.82352941176471</v>
      </c>
      <c r="DF31">
        <f>((7/12)*100)</f>
        <v>58.333333333333336</v>
      </c>
      <c r="DG31">
        <f>((4/12)*100)</f>
        <v>33.333333333333329</v>
      </c>
      <c r="DH31">
        <f>((3/12)*100)</f>
        <v>25</v>
      </c>
      <c r="DI31">
        <f>((9/16)*100)</f>
        <v>56.25</v>
      </c>
      <c r="DJ31">
        <f>((7/16)*100)</f>
        <v>43.75</v>
      </c>
      <c r="DK31">
        <f>((15/16)*100)</f>
        <v>93.75</v>
      </c>
      <c r="DL31">
        <f>((10/16)*100)</f>
        <v>62.5</v>
      </c>
      <c r="DM31">
        <f>((7/16)*100)</f>
        <v>43.75</v>
      </c>
      <c r="DN31">
        <f>((15/16)*100)</f>
        <v>93.75</v>
      </c>
      <c r="DP31">
        <f>((4/9)*100)</f>
        <v>44.444444444444443</v>
      </c>
      <c r="DQ31">
        <f>((1/9)*100)</f>
        <v>11.111111111111111</v>
      </c>
      <c r="DR31">
        <f>((1/9)*100)</f>
        <v>11.111111111111111</v>
      </c>
      <c r="DS31">
        <f>((3/9)*100)</f>
        <v>33.333333333333329</v>
      </c>
      <c r="DT31">
        <f>((0/9)*100)</f>
        <v>0</v>
      </c>
      <c r="DU31">
        <f>((0/9)*100)</f>
        <v>0</v>
      </c>
      <c r="DV31">
        <f>((1/9)*100)</f>
        <v>11.111111111111111</v>
      </c>
      <c r="DW31">
        <f>((0/9)*100)</f>
        <v>0</v>
      </c>
      <c r="DX31">
        <f>((8/9)*100)</f>
        <v>88.888888888888886</v>
      </c>
      <c r="DY31">
        <f>((1/8)*100)</f>
        <v>12.5</v>
      </c>
      <c r="DZ31">
        <f>((0/8)*100)</f>
        <v>0</v>
      </c>
      <c r="EA31">
        <f>((8/8)*100)</f>
        <v>100</v>
      </c>
    </row>
    <row r="32" spans="1:131" x14ac:dyDescent="0.25">
      <c r="A32">
        <v>109.82280800000001</v>
      </c>
      <c r="B32">
        <v>5.9664799999999998</v>
      </c>
      <c r="C32">
        <v>91.210254000000006</v>
      </c>
      <c r="D32">
        <v>8.6502049999999997</v>
      </c>
      <c r="E32">
        <v>110.977754</v>
      </c>
      <c r="F32">
        <v>5.1829080000000003</v>
      </c>
      <c r="G32">
        <v>111.88351900000001</v>
      </c>
      <c r="H32">
        <v>9.4472959999999997</v>
      </c>
      <c r="K32">
        <f>(14/200)</f>
        <v>7.0000000000000007E-2</v>
      </c>
      <c r="L32">
        <f>(12/200)</f>
        <v>0.06</v>
      </c>
      <c r="M32">
        <f>(14/200)</f>
        <v>7.0000000000000007E-2</v>
      </c>
      <c r="N32">
        <f>(13/200)</f>
        <v>6.5000000000000002E-2</v>
      </c>
      <c r="P32">
        <f>(8/200)</f>
        <v>0.04</v>
      </c>
      <c r="Q32">
        <f>(10/200)</f>
        <v>0.05</v>
      </c>
      <c r="R32">
        <f>(8/200)</f>
        <v>0.04</v>
      </c>
      <c r="S32">
        <f>(9/200)</f>
        <v>4.4999999999999998E-2</v>
      </c>
      <c r="U32">
        <f>0.07+0.04</f>
        <v>0.11000000000000001</v>
      </c>
      <c r="V32">
        <f>0.06+0.05</f>
        <v>0.11</v>
      </c>
      <c r="W32">
        <f>0.07+0.04</f>
        <v>0.11000000000000001</v>
      </c>
      <c r="X32">
        <f>0.065+0.045</f>
        <v>0.11</v>
      </c>
      <c r="Z32">
        <f>SQRT((ABS($A$33-$A$32)^2+(ABS($B$33-$B$32)^2)))</f>
        <v>23.890741698204231</v>
      </c>
      <c r="AA32">
        <f>SQRT((ABS($C$33-$C$32)^2+(ABS($D$33-$D$32)^2)))</f>
        <v>19.234753332603464</v>
      </c>
      <c r="AB32">
        <f>SQRT((ABS($E$33-$E$32)^2+(ABS($F$33-$F$32)^2)))</f>
        <v>24.950978322622724</v>
      </c>
      <c r="AC32">
        <f>SQRT((ABS($G$33-$G$32)^2+(ABS($H$33-$H$32)^2)))</f>
        <v>24.617914115018756</v>
      </c>
      <c r="AJ32">
        <f>1/0.11</f>
        <v>9.0909090909090917</v>
      </c>
      <c r="AK32">
        <f>1/0.11</f>
        <v>9.0909090909090917</v>
      </c>
      <c r="AL32">
        <f>1/0.11</f>
        <v>9.0909090909090917</v>
      </c>
      <c r="AM32">
        <f>1/0.11</f>
        <v>9.0909090909090917</v>
      </c>
      <c r="AO32">
        <f t="shared" si="9"/>
        <v>217.18856089276571</v>
      </c>
      <c r="AP32">
        <f t="shared" si="10"/>
        <v>174.86139393275877</v>
      </c>
      <c r="AQ32">
        <f t="shared" si="11"/>
        <v>226.82707566020656</v>
      </c>
      <c r="AR32">
        <f t="shared" si="12"/>
        <v>223.79921922744325</v>
      </c>
      <c r="AV32">
        <f>((0.07/0.11)*100)</f>
        <v>63.636363636363647</v>
      </c>
      <c r="AW32">
        <f>((0.06/0.11)*100)</f>
        <v>54.54545454545454</v>
      </c>
      <c r="AX32">
        <f>((0.07/0.11)*100)</f>
        <v>63.636363636363647</v>
      </c>
      <c r="AY32">
        <f>((0.065/0.11)*100)</f>
        <v>59.090909090909093</v>
      </c>
      <c r="BA32">
        <f>((0.04/0.11)*100)</f>
        <v>36.363636363636367</v>
      </c>
      <c r="BB32">
        <f>((0.05/0.11)*100)</f>
        <v>45.45454545454546</v>
      </c>
      <c r="BC32">
        <f>((0.04/0.11)*100)</f>
        <v>36.363636363636367</v>
      </c>
      <c r="BD32">
        <f>((0.045/0.11)*100)</f>
        <v>40.909090909090907</v>
      </c>
      <c r="BF32">
        <f>ABS($B$32-$D$32)</f>
        <v>2.6837249999999999</v>
      </c>
      <c r="BG32">
        <f>ABS($F$32-$H$32)</f>
        <v>4.2643879999999994</v>
      </c>
      <c r="BL32">
        <f>SQRT((ABS($A$32-$E$32)^2+(ABS($B$32-$F$32)^2)))</f>
        <v>1.3956666300015876</v>
      </c>
      <c r="BM32">
        <f>SQRT((ABS($C$32-$G$33)^2+(ABS($D$32-$H$33)^2)))</f>
        <v>4.0456515863571285</v>
      </c>
      <c r="BO32">
        <f>SQRT((ABS($A$32-$G$32)^2+(ABS($B$32-$H$32)^2)))</f>
        <v>4.0450722924784657</v>
      </c>
      <c r="BP32">
        <f>SQRT((ABS($C$32-$E$33)^2+(ABS($D$32-$F$33)^2)))</f>
        <v>6.0264326970844042</v>
      </c>
      <c r="BR32">
        <f>DEGREES(ACOS((11.4914557733996^2+17.9892525133667^2-7.26636452625196^2)/(2*11.4914557733996*17.9892525133667)))</f>
        <v>12.988975587174997</v>
      </c>
      <c r="BS32">
        <f>DEGREES(ACOS((5.01750395936507^2+34.8101529166941^2-31.044747734082^2)/(2*5.01750395936507*34.8101529166941)))</f>
        <v>38.561896190847101</v>
      </c>
      <c r="BU32">
        <v>14</v>
      </c>
      <c r="BV32">
        <v>7</v>
      </c>
      <c r="BW32">
        <v>7</v>
      </c>
      <c r="BX32">
        <v>7</v>
      </c>
      <c r="BY32">
        <v>12</v>
      </c>
      <c r="BZ32">
        <v>7</v>
      </c>
      <c r="CA32">
        <v>4</v>
      </c>
      <c r="CB32">
        <v>3</v>
      </c>
      <c r="CC32">
        <v>14</v>
      </c>
      <c r="CD32">
        <v>7</v>
      </c>
      <c r="CE32">
        <v>4</v>
      </c>
      <c r="CF32">
        <v>13</v>
      </c>
      <c r="CG32">
        <v>13</v>
      </c>
      <c r="CH32">
        <v>7</v>
      </c>
      <c r="CI32">
        <v>3</v>
      </c>
      <c r="CJ32">
        <v>13</v>
      </c>
      <c r="CL32">
        <v>8</v>
      </c>
      <c r="CM32">
        <v>3</v>
      </c>
      <c r="CN32">
        <v>1</v>
      </c>
      <c r="CO32">
        <v>2</v>
      </c>
      <c r="CP32">
        <v>10</v>
      </c>
      <c r="CQ32">
        <v>3</v>
      </c>
      <c r="CR32">
        <v>0</v>
      </c>
      <c r="CS32">
        <v>0</v>
      </c>
      <c r="CT32">
        <v>8</v>
      </c>
      <c r="CU32">
        <v>1</v>
      </c>
      <c r="CV32">
        <v>0</v>
      </c>
      <c r="CW32">
        <v>8</v>
      </c>
      <c r="CX32">
        <v>9</v>
      </c>
      <c r="CY32">
        <v>2</v>
      </c>
      <c r="CZ32">
        <v>0</v>
      </c>
      <c r="DA32">
        <v>8</v>
      </c>
      <c r="DC32">
        <f>((7/14)*100)</f>
        <v>50</v>
      </c>
      <c r="DD32">
        <f>((7/14)*100)</f>
        <v>50</v>
      </c>
      <c r="DE32">
        <f>((7/14)*100)</f>
        <v>50</v>
      </c>
      <c r="DF32">
        <f>((7/12)*100)</f>
        <v>58.333333333333336</v>
      </c>
      <c r="DG32">
        <f>((4/12)*100)</f>
        <v>33.333333333333329</v>
      </c>
      <c r="DH32">
        <f>((3/12)*100)</f>
        <v>25</v>
      </c>
      <c r="DI32">
        <f>((7/14)*100)</f>
        <v>50</v>
      </c>
      <c r="DJ32">
        <f>((4/14)*100)</f>
        <v>28.571428571428569</v>
      </c>
      <c r="DK32">
        <f>((13/14)*100)</f>
        <v>92.857142857142861</v>
      </c>
      <c r="DL32">
        <f>((7/13)*100)</f>
        <v>53.846153846153847</v>
      </c>
      <c r="DM32">
        <f>((3/13)*100)</f>
        <v>23.076923076923077</v>
      </c>
      <c r="DN32">
        <f>((13/13)*100)</f>
        <v>100</v>
      </c>
      <c r="DP32">
        <f>((3/8)*100)</f>
        <v>37.5</v>
      </c>
      <c r="DQ32">
        <f>((1/8)*100)</f>
        <v>12.5</v>
      </c>
      <c r="DR32">
        <f>((2/8)*100)</f>
        <v>25</v>
      </c>
      <c r="DS32">
        <f>((3/10)*100)</f>
        <v>30</v>
      </c>
      <c r="DT32">
        <f>((0/10)*100)</f>
        <v>0</v>
      </c>
      <c r="DU32">
        <f>((0/10)*100)</f>
        <v>0</v>
      </c>
      <c r="DV32">
        <f>((1/8)*100)</f>
        <v>12.5</v>
      </c>
      <c r="DW32">
        <f>((0/8)*100)</f>
        <v>0</v>
      </c>
      <c r="DX32">
        <f>((8/8)*100)</f>
        <v>100</v>
      </c>
      <c r="DY32">
        <f>((2/9)*100)</f>
        <v>22.222222222222221</v>
      </c>
      <c r="DZ32">
        <f>((0/9)*100)</f>
        <v>0</v>
      </c>
      <c r="EA32">
        <f>((8/9)*100)</f>
        <v>88.888888888888886</v>
      </c>
    </row>
    <row r="33" spans="1:131" x14ac:dyDescent="0.25">
      <c r="A33">
        <v>85.941275000000005</v>
      </c>
      <c r="B33">
        <v>6.6297449999999998</v>
      </c>
      <c r="C33">
        <v>71.990204000000006</v>
      </c>
      <c r="D33">
        <v>7.8982650000000003</v>
      </c>
      <c r="E33">
        <v>86.029796000000005</v>
      </c>
      <c r="F33">
        <v>5.571123</v>
      </c>
      <c r="G33">
        <v>87.265817000000013</v>
      </c>
      <c r="H33">
        <v>9.5494900000000005</v>
      </c>
      <c r="K33">
        <f>(14/200)</f>
        <v>7.0000000000000007E-2</v>
      </c>
      <c r="L33">
        <f>(12/200)</f>
        <v>0.06</v>
      </c>
      <c r="M33">
        <f>(15/200)</f>
        <v>7.4999999999999997E-2</v>
      </c>
      <c r="N33">
        <f>(14/200)</f>
        <v>7.0000000000000007E-2</v>
      </c>
      <c r="P33">
        <f>(8/200)</f>
        <v>0.04</v>
      </c>
      <c r="Q33">
        <f>(9/200)</f>
        <v>4.4999999999999998E-2</v>
      </c>
      <c r="R33">
        <f>(9/200)</f>
        <v>4.4999999999999998E-2</v>
      </c>
      <c r="S33">
        <f>(9/200)</f>
        <v>4.4999999999999998E-2</v>
      </c>
      <c r="U33">
        <f>0.07+0.04</f>
        <v>0.11000000000000001</v>
      </c>
      <c r="V33">
        <f>0.06+0.045</f>
        <v>0.105</v>
      </c>
      <c r="W33">
        <f>0.075+0.045</f>
        <v>0.12</v>
      </c>
      <c r="X33">
        <f>0.07+0.045</f>
        <v>0.115</v>
      </c>
      <c r="Z33">
        <f>SQRT((ABS($A$34-$A$33)^2+(ABS($B$34-$B$33)^2)))</f>
        <v>20.746078888875168</v>
      </c>
      <c r="AA33">
        <f>SQRT((ABS($C$34-$C$33)^2+(ABS($D$34-$D$33)^2)))</f>
        <v>23.138131676412787</v>
      </c>
      <c r="AB33">
        <f>SQRT((ABS($E$34-$E$33)^2+(ABS($F$34-$F$33)^2)))</f>
        <v>21.754155064138942</v>
      </c>
      <c r="AC33">
        <f>SQRT((ABS($G$34-$G$33)^2+(ABS($H$34-$H$33)^2)))</f>
        <v>21.431692073499104</v>
      </c>
      <c r="AJ33">
        <f>1/0.11</f>
        <v>9.0909090909090917</v>
      </c>
      <c r="AK33">
        <f>1/0.105</f>
        <v>9.5238095238095237</v>
      </c>
      <c r="AL33">
        <f>1/0.12</f>
        <v>8.3333333333333339</v>
      </c>
      <c r="AM33">
        <f>1/0.115</f>
        <v>8.695652173913043</v>
      </c>
      <c r="AO33">
        <f t="shared" si="9"/>
        <v>188.60071717159241</v>
      </c>
      <c r="AP33">
        <f t="shared" si="10"/>
        <v>220.36315882297893</v>
      </c>
      <c r="AQ33">
        <f t="shared" si="11"/>
        <v>181.2846255344912</v>
      </c>
      <c r="AR33">
        <f t="shared" si="12"/>
        <v>186.3625397695574</v>
      </c>
      <c r="AV33">
        <f>((0.07/0.11)*100)</f>
        <v>63.636363636363647</v>
      </c>
      <c r="AW33">
        <f>((0.06/0.105)*100)</f>
        <v>57.142857142857139</v>
      </c>
      <c r="AX33">
        <f>((0.075/0.12)*100)</f>
        <v>62.5</v>
      </c>
      <c r="AY33">
        <f>((0.07/0.115)*100)</f>
        <v>60.869565217391312</v>
      </c>
      <c r="BA33">
        <f>((0.04/0.11)*100)</f>
        <v>36.363636363636367</v>
      </c>
      <c r="BB33">
        <f>((0.045/0.105)*100)</f>
        <v>42.857142857142854</v>
      </c>
      <c r="BC33">
        <f>((0.045/0.12)*100)</f>
        <v>37.5</v>
      </c>
      <c r="BD33">
        <f>((0.045/0.115)*100)</f>
        <v>39.130434782608688</v>
      </c>
      <c r="BF33">
        <f>ABS($B$33-$D$33)</f>
        <v>1.2685200000000005</v>
      </c>
      <c r="BG33">
        <f>ABS($F$33-$H$33)</f>
        <v>3.9783670000000004</v>
      </c>
      <c r="BL33">
        <f>SQRT((ABS($A$33-$E$33)^2+(ABS($B$33-$F$33)^2)))</f>
        <v>1.0623165753790154</v>
      </c>
      <c r="BM33">
        <f>SQRT((ABS($C$33-$G$34)^2+(ABS($D$33-$H$34)^2)))</f>
        <v>6.2491945235726192</v>
      </c>
      <c r="BO33">
        <f>SQRT((ABS($A$33-$G$33)^2+(ABS($B$33-$H$33)^2)))</f>
        <v>3.2061382338865281</v>
      </c>
      <c r="BP33">
        <f>SQRT((ABS($C$33-$E$34)^2+(ABS($D$33-$F$34)^2)))</f>
        <v>8.2033868334785964</v>
      </c>
      <c r="BR33">
        <f>DEGREES(ACOS((17.7583447454339^2+22.2289522473224^2-6.00174845040943^2)/(2*17.7583447454339*22.2289522473224)))</f>
        <v>11.567232650019314</v>
      </c>
      <c r="BS33">
        <f>DEGREES(ACOS((27.2829885459593^2+24.330404308957^2-4.9565960250077^2)/(2*27.2829885459593*24.330404308957)))</f>
        <v>8.8623908664182789</v>
      </c>
      <c r="BU33">
        <v>14</v>
      </c>
      <c r="BV33">
        <v>7</v>
      </c>
      <c r="BW33">
        <v>6</v>
      </c>
      <c r="BX33">
        <v>7</v>
      </c>
      <c r="BY33">
        <v>12</v>
      </c>
      <c r="BZ33">
        <v>6</v>
      </c>
      <c r="CA33">
        <v>7</v>
      </c>
      <c r="CB33">
        <v>5</v>
      </c>
      <c r="CC33">
        <v>15</v>
      </c>
      <c r="CD33">
        <v>7</v>
      </c>
      <c r="CE33">
        <v>7</v>
      </c>
      <c r="CF33">
        <v>13</v>
      </c>
      <c r="CG33">
        <v>14</v>
      </c>
      <c r="CH33">
        <v>7</v>
      </c>
      <c r="CI33">
        <v>5</v>
      </c>
      <c r="CJ33">
        <v>13</v>
      </c>
      <c r="CL33">
        <v>8</v>
      </c>
      <c r="CM33">
        <v>3</v>
      </c>
      <c r="CN33">
        <v>1</v>
      </c>
      <c r="CO33">
        <v>2</v>
      </c>
      <c r="CP33">
        <v>9</v>
      </c>
      <c r="CQ33">
        <v>2</v>
      </c>
      <c r="CR33">
        <v>1</v>
      </c>
      <c r="CS33">
        <v>0</v>
      </c>
      <c r="CT33">
        <v>9</v>
      </c>
      <c r="CU33">
        <v>1</v>
      </c>
      <c r="CV33">
        <v>1</v>
      </c>
      <c r="CW33">
        <v>8</v>
      </c>
      <c r="CX33">
        <v>9</v>
      </c>
      <c r="CY33">
        <v>2</v>
      </c>
      <c r="CZ33">
        <v>0</v>
      </c>
      <c r="DA33">
        <v>8</v>
      </c>
      <c r="DC33">
        <f>((7/14)*100)</f>
        <v>50</v>
      </c>
      <c r="DD33">
        <f>((6/14)*100)</f>
        <v>42.857142857142854</v>
      </c>
      <c r="DE33">
        <f>((7/14)*100)</f>
        <v>50</v>
      </c>
      <c r="DF33">
        <f>((6/12)*100)</f>
        <v>50</v>
      </c>
      <c r="DG33">
        <f>((7/12)*100)</f>
        <v>58.333333333333336</v>
      </c>
      <c r="DH33">
        <f>((5/12)*100)</f>
        <v>41.666666666666671</v>
      </c>
      <c r="DI33">
        <f>((7/15)*100)</f>
        <v>46.666666666666664</v>
      </c>
      <c r="DJ33">
        <f>((7/15)*100)</f>
        <v>46.666666666666664</v>
      </c>
      <c r="DK33">
        <f>((13/15)*100)</f>
        <v>86.666666666666671</v>
      </c>
      <c r="DL33">
        <f>((7/14)*100)</f>
        <v>50</v>
      </c>
      <c r="DM33">
        <f>((5/14)*100)</f>
        <v>35.714285714285715</v>
      </c>
      <c r="DN33">
        <f>((13/14)*100)</f>
        <v>92.857142857142861</v>
      </c>
      <c r="DP33">
        <f>((3/8)*100)</f>
        <v>37.5</v>
      </c>
      <c r="DQ33">
        <f>((1/8)*100)</f>
        <v>12.5</v>
      </c>
      <c r="DR33">
        <f>((2/8)*100)</f>
        <v>25</v>
      </c>
      <c r="DS33">
        <f>((2/9)*100)</f>
        <v>22.222222222222221</v>
      </c>
      <c r="DT33">
        <f>((1/9)*100)</f>
        <v>11.111111111111111</v>
      </c>
      <c r="DU33">
        <f>((0/9)*100)</f>
        <v>0</v>
      </c>
      <c r="DV33">
        <f>((1/9)*100)</f>
        <v>11.111111111111111</v>
      </c>
      <c r="DW33">
        <f>((1/9)*100)</f>
        <v>11.111111111111111</v>
      </c>
      <c r="DX33">
        <f>((8/9)*100)</f>
        <v>88.888888888888886</v>
      </c>
      <c r="DY33">
        <f>((2/9)*100)</f>
        <v>22.222222222222221</v>
      </c>
      <c r="DZ33">
        <f>((0/9)*100)</f>
        <v>0</v>
      </c>
      <c r="EA33">
        <f>((8/9)*100)</f>
        <v>88.888888888888886</v>
      </c>
    </row>
    <row r="34" spans="1:131" x14ac:dyDescent="0.25">
      <c r="A34">
        <v>65.202869000000007</v>
      </c>
      <c r="B34">
        <v>6.0655590000000004</v>
      </c>
      <c r="C34">
        <v>48.852775000000008</v>
      </c>
      <c r="D34">
        <v>7.7179409999999997</v>
      </c>
      <c r="E34">
        <v>64.280865000000006</v>
      </c>
      <c r="F34">
        <v>5.0944019999999997</v>
      </c>
      <c r="G34">
        <v>65.840889000000004</v>
      </c>
      <c r="H34">
        <v>9.0110799999999998</v>
      </c>
      <c r="K34">
        <f>(14/200)</f>
        <v>7.0000000000000007E-2</v>
      </c>
      <c r="L34">
        <f>(12/200)</f>
        <v>0.06</v>
      </c>
      <c r="M34">
        <f>(15/200)</f>
        <v>7.4999999999999997E-2</v>
      </c>
      <c r="N34">
        <f>(14/200)</f>
        <v>7.0000000000000007E-2</v>
      </c>
      <c r="P34">
        <f>(8/200)</f>
        <v>0.04</v>
      </c>
      <c r="Q34">
        <f>(12/200)</f>
        <v>0.06</v>
      </c>
      <c r="R34">
        <f>(9/200)</f>
        <v>4.4999999999999998E-2</v>
      </c>
      <c r="S34">
        <f>(9/200)</f>
        <v>4.4999999999999998E-2</v>
      </c>
      <c r="U34">
        <f>0.07+0.04</f>
        <v>0.11000000000000001</v>
      </c>
      <c r="V34">
        <f>0.06+0.06</f>
        <v>0.12</v>
      </c>
      <c r="W34">
        <f>0.075+0.045</f>
        <v>0.12</v>
      </c>
      <c r="X34">
        <f>0.07+0.045</f>
        <v>0.115</v>
      </c>
      <c r="Z34">
        <f>SQRT((ABS($A$35-$A$34)^2+(ABS($B$35-$B$34)^2)))</f>
        <v>23.765811909684928</v>
      </c>
      <c r="AA34">
        <f>SQRT((ABS($C$35-$C$34)^2+(ABS($D$35-$D$34)^2)))</f>
        <v>22.596657515575465</v>
      </c>
      <c r="AB34">
        <f>SQRT((ABS($E$35-$E$34)^2+(ABS($F$35-$F$34)^2)))</f>
        <v>24.812469629151302</v>
      </c>
      <c r="AC34">
        <f>SQRT((ABS($G$35-$G$34)^2+(ABS($H$35-$H$34)^2)))</f>
        <v>23.080159341994932</v>
      </c>
      <c r="AJ34">
        <f>1/0.11</f>
        <v>9.0909090909090917</v>
      </c>
      <c r="AK34">
        <f>1/0.12</f>
        <v>8.3333333333333339</v>
      </c>
      <c r="AL34">
        <f>1/0.12</f>
        <v>8.3333333333333339</v>
      </c>
      <c r="AM34">
        <f>1/0.115</f>
        <v>8.695652173913043</v>
      </c>
      <c r="AO34">
        <f t="shared" si="9"/>
        <v>216.05283554259023</v>
      </c>
      <c r="AP34">
        <f t="shared" si="10"/>
        <v>188.30547929646221</v>
      </c>
      <c r="AQ34">
        <f t="shared" si="11"/>
        <v>206.77058024292754</v>
      </c>
      <c r="AR34">
        <f t="shared" si="12"/>
        <v>200.69703775647767</v>
      </c>
      <c r="AV34">
        <f>((0.07/0.11)*100)</f>
        <v>63.636363636363647</v>
      </c>
      <c r="AW34">
        <f>((0.06/0.12)*100)</f>
        <v>50</v>
      </c>
      <c r="AX34">
        <f>((0.075/0.12)*100)</f>
        <v>62.5</v>
      </c>
      <c r="AY34">
        <f>((0.07/0.115)*100)</f>
        <v>60.869565217391312</v>
      </c>
      <c r="BA34">
        <f>((0.04/0.11)*100)</f>
        <v>36.363636363636367</v>
      </c>
      <c r="BB34">
        <f>((0.06/0.12)*100)</f>
        <v>50</v>
      </c>
      <c r="BC34">
        <f>((0.045/0.12)*100)</f>
        <v>37.5</v>
      </c>
      <c r="BD34">
        <f>((0.045/0.115)*100)</f>
        <v>39.130434782608688</v>
      </c>
      <c r="BF34">
        <f>ABS($B$34-$D$34)</f>
        <v>1.6523819999999994</v>
      </c>
      <c r="BG34">
        <f>ABS($F$34-$H$34)</f>
        <v>3.9166780000000001</v>
      </c>
      <c r="BL34">
        <f>SQRT((ABS($A$34-$E$34)^2+(ABS($B$34-$F$34)^2)))</f>
        <v>1.3391181033295769</v>
      </c>
      <c r="BM34">
        <f>SQRT((ABS($C$34-$G$35)^2+(ABS($D$34-$H$35)^2)))</f>
        <v>6.2162094267765005</v>
      </c>
      <c r="BO34">
        <f>SQRT((ABS($A$34-$G$34)^2+(ABS($B$34-$H$34)^2)))</f>
        <v>3.0138287081121571</v>
      </c>
      <c r="BP34">
        <f>SQRT((ABS($C$34-$E$35)^2+(ABS($D$34-$F$35)^2)))</f>
        <v>9.740597214931789</v>
      </c>
      <c r="BR34">
        <f>DEGREES(ACOS((18.4859312726529^2+21.6518304393218^2-5.01750395936507^2)/(2*18.4859312726529*21.6518304393218)))</f>
        <v>11.16562949685003</v>
      </c>
      <c r="BS34">
        <f>DEGREES(ACOS((23.8147179728163^2+21.1571839391463^2-4.77717727703807^2)/(2*23.8147179728163*21.1571839391463)))</f>
        <v>10.146167423263359</v>
      </c>
      <c r="BU34">
        <v>14</v>
      </c>
      <c r="BV34">
        <v>6</v>
      </c>
      <c r="BW34">
        <v>5</v>
      </c>
      <c r="BX34">
        <v>6</v>
      </c>
      <c r="BY34">
        <v>12</v>
      </c>
      <c r="BZ34">
        <v>6</v>
      </c>
      <c r="CA34">
        <v>7</v>
      </c>
      <c r="CB34">
        <v>4</v>
      </c>
      <c r="CC34">
        <v>15</v>
      </c>
      <c r="CD34">
        <v>5</v>
      </c>
      <c r="CE34">
        <v>7</v>
      </c>
      <c r="CF34">
        <v>12</v>
      </c>
      <c r="CG34">
        <v>14</v>
      </c>
      <c r="CH34">
        <v>6</v>
      </c>
      <c r="CI34">
        <v>4</v>
      </c>
      <c r="CJ34">
        <v>12</v>
      </c>
      <c r="CL34">
        <v>8</v>
      </c>
      <c r="CM34">
        <v>2</v>
      </c>
      <c r="CN34">
        <v>0</v>
      </c>
      <c r="CO34">
        <v>1</v>
      </c>
      <c r="CP34">
        <v>12</v>
      </c>
      <c r="CQ34">
        <v>4</v>
      </c>
      <c r="CR34">
        <v>4</v>
      </c>
      <c r="CS34">
        <v>2</v>
      </c>
      <c r="CT34">
        <v>9</v>
      </c>
      <c r="CU34">
        <v>0</v>
      </c>
      <c r="CV34">
        <v>4</v>
      </c>
      <c r="CW34">
        <v>7</v>
      </c>
      <c r="CX34">
        <v>9</v>
      </c>
      <c r="CY34">
        <v>1</v>
      </c>
      <c r="CZ34">
        <v>2</v>
      </c>
      <c r="DA34">
        <v>7</v>
      </c>
      <c r="DC34">
        <f>((6/14)*100)</f>
        <v>42.857142857142854</v>
      </c>
      <c r="DD34">
        <f>((5/14)*100)</f>
        <v>35.714285714285715</v>
      </c>
      <c r="DE34">
        <f>((6/14)*100)</f>
        <v>42.857142857142854</v>
      </c>
      <c r="DF34">
        <f>((6/12)*100)</f>
        <v>50</v>
      </c>
      <c r="DG34">
        <f>((7/12)*100)</f>
        <v>58.333333333333336</v>
      </c>
      <c r="DH34">
        <f>((4/12)*100)</f>
        <v>33.333333333333329</v>
      </c>
      <c r="DI34">
        <f>((5/15)*100)</f>
        <v>33.333333333333329</v>
      </c>
      <c r="DJ34">
        <f>((7/15)*100)</f>
        <v>46.666666666666664</v>
      </c>
      <c r="DK34">
        <f>((12/15)*100)</f>
        <v>80</v>
      </c>
      <c r="DL34">
        <f>((6/14)*100)</f>
        <v>42.857142857142854</v>
      </c>
      <c r="DM34">
        <f>((4/14)*100)</f>
        <v>28.571428571428569</v>
      </c>
      <c r="DN34">
        <f>((12/14)*100)</f>
        <v>85.714285714285708</v>
      </c>
      <c r="DP34">
        <f>((2/8)*100)</f>
        <v>25</v>
      </c>
      <c r="DQ34">
        <f>((0/8)*100)</f>
        <v>0</v>
      </c>
      <c r="DR34">
        <f>((1/8)*100)</f>
        <v>12.5</v>
      </c>
      <c r="DS34">
        <f>((4/12)*100)</f>
        <v>33.333333333333329</v>
      </c>
      <c r="DT34">
        <f>((4/12)*100)</f>
        <v>33.333333333333329</v>
      </c>
      <c r="DU34">
        <f>((2/12)*100)</f>
        <v>16.666666666666664</v>
      </c>
      <c r="DV34">
        <f>((0/9)*100)</f>
        <v>0</v>
      </c>
      <c r="DW34">
        <f>((4/9)*100)</f>
        <v>44.444444444444443</v>
      </c>
      <c r="DX34">
        <f>((7/9)*100)</f>
        <v>77.777777777777786</v>
      </c>
      <c r="DY34">
        <f>((1/9)*100)</f>
        <v>11.111111111111111</v>
      </c>
      <c r="DZ34">
        <f>((2/9)*100)</f>
        <v>22.222222222222221</v>
      </c>
      <c r="EA34">
        <f>((7/9)*100)</f>
        <v>77.777777777777786</v>
      </c>
    </row>
    <row r="35" spans="1:131" x14ac:dyDescent="0.25">
      <c r="A35">
        <v>41.437080000000009</v>
      </c>
      <c r="B35">
        <v>6.0325600000000001</v>
      </c>
      <c r="C35">
        <v>26.258238000000006</v>
      </c>
      <c r="D35">
        <v>8.0275029999999994</v>
      </c>
      <c r="E35">
        <v>39.468399000000012</v>
      </c>
      <c r="F35">
        <v>5.1078219999999996</v>
      </c>
      <c r="G35">
        <v>42.760799000000006</v>
      </c>
      <c r="H35">
        <v>8.954504</v>
      </c>
      <c r="K35">
        <f>(15/200)</f>
        <v>7.4999999999999997E-2</v>
      </c>
      <c r="M35">
        <f>(15/200)</f>
        <v>7.4999999999999997E-2</v>
      </c>
      <c r="N35">
        <f>(15/200)</f>
        <v>7.4999999999999997E-2</v>
      </c>
      <c r="P35">
        <f>(10/200)</f>
        <v>0.05</v>
      </c>
      <c r="Q35">
        <f>(12/200)</f>
        <v>0.06</v>
      </c>
      <c r="R35">
        <f>(12/200)</f>
        <v>0.06</v>
      </c>
      <c r="S35">
        <f>(10/200)</f>
        <v>0.05</v>
      </c>
      <c r="U35">
        <f>0.075+0.05</f>
        <v>0.125</v>
      </c>
      <c r="W35">
        <f>0.075+0.06</f>
        <v>0.13500000000000001</v>
      </c>
      <c r="X35">
        <f>0.075+0.05</f>
        <v>0.125</v>
      </c>
      <c r="Z35">
        <f>SQRT((ABS($A$36-$A$35)^2+(ABS($B$36-$B$35)^2)))</f>
        <v>21.477615143403355</v>
      </c>
      <c r="AB35">
        <f>SQRT((ABS($E$36-$E$35)^2+(ABS($F$36-$F$35)^2)))</f>
        <v>19.885206995288989</v>
      </c>
      <c r="AC35">
        <f>SQRT((ABS($G$36-$G$35)^2+(ABS($H$36-$H$35)^2)))</f>
        <v>19.866998585061133</v>
      </c>
      <c r="AJ35">
        <f>1/0.125</f>
        <v>8</v>
      </c>
      <c r="AL35">
        <f>1/0.135</f>
        <v>7.4074074074074066</v>
      </c>
      <c r="AM35">
        <f>1/0.125</f>
        <v>8</v>
      </c>
      <c r="AO35">
        <f t="shared" si="9"/>
        <v>171.82092114722684</v>
      </c>
      <c r="AQ35">
        <f t="shared" si="11"/>
        <v>147.29782959473323</v>
      </c>
      <c r="AR35">
        <f t="shared" si="12"/>
        <v>158.93598868048906</v>
      </c>
      <c r="AV35">
        <f>((0.075/0.125)*100)</f>
        <v>60</v>
      </c>
      <c r="AX35">
        <f>((0.075/0.135)*100)</f>
        <v>55.55555555555555</v>
      </c>
      <c r="AY35">
        <f>((0.075/0.125)*100)</f>
        <v>60</v>
      </c>
      <c r="BA35">
        <f>((0.05/0.125)*100)</f>
        <v>40</v>
      </c>
      <c r="BC35">
        <f>((0.06/0.135)*100)</f>
        <v>44.444444444444443</v>
      </c>
      <c r="BD35">
        <f>((0.05/0.125)*100)</f>
        <v>40</v>
      </c>
      <c r="BF35">
        <f>ABS($B$35-$D$35)</f>
        <v>1.9949429999999992</v>
      </c>
      <c r="BG35">
        <f>ABS($F$35-$H$35)</f>
        <v>3.8466820000000004</v>
      </c>
      <c r="BL35">
        <f>SQRT((ABS($A$35-$E$35)^2+(ABS($B$35-$F$35)^2)))</f>
        <v>2.1750506312279234</v>
      </c>
      <c r="BO35">
        <f>SQRT((ABS($A$35-$G$35)^2+(ABS($B$35-$H$35)^2)))</f>
        <v>3.2078012298297085</v>
      </c>
      <c r="BP35">
        <f>SQRT((ABS($C$35-$E$36)^2+(ABS($D$35-$F$36)^2)))</f>
        <v>7.1925300911281518</v>
      </c>
      <c r="BR35">
        <f>DEGREES(ACOS((31.044747734082^2+32.2471013471941^2-4.21208129322738^2)/(2*31.044747734082*32.2471013471941)))</f>
        <v>7.3150684492722462</v>
      </c>
      <c r="BS35" t="e">
        <f>DEGREES(ACOS((4.39588097807138^2+0^2-4.39588097807138^2)/(2*4.39588097807138*0)))</f>
        <v>#DIV/0!</v>
      </c>
      <c r="BU35">
        <v>15</v>
      </c>
      <c r="BV35">
        <v>6</v>
      </c>
      <c r="BW35">
        <v>3</v>
      </c>
      <c r="BX35">
        <v>7</v>
      </c>
      <c r="CC35">
        <v>15</v>
      </c>
      <c r="CD35">
        <v>2</v>
      </c>
      <c r="CE35">
        <v>10</v>
      </c>
      <c r="CF35">
        <v>10</v>
      </c>
      <c r="CG35">
        <v>15</v>
      </c>
      <c r="CH35">
        <v>7</v>
      </c>
      <c r="CI35">
        <v>5</v>
      </c>
      <c r="CJ35">
        <v>10</v>
      </c>
      <c r="CL35">
        <v>10</v>
      </c>
      <c r="CM35">
        <v>4</v>
      </c>
      <c r="CN35">
        <v>0</v>
      </c>
      <c r="CO35">
        <v>2</v>
      </c>
      <c r="CP35">
        <v>12</v>
      </c>
      <c r="CQ35">
        <v>3</v>
      </c>
      <c r="CR35">
        <v>7</v>
      </c>
      <c r="CS35">
        <v>2</v>
      </c>
      <c r="CT35">
        <v>12</v>
      </c>
      <c r="CU35">
        <v>0</v>
      </c>
      <c r="CV35">
        <v>7</v>
      </c>
      <c r="CW35">
        <v>7</v>
      </c>
      <c r="CX35">
        <v>10</v>
      </c>
      <c r="CY35">
        <v>2</v>
      </c>
      <c r="CZ35">
        <v>2</v>
      </c>
      <c r="DA35">
        <v>7</v>
      </c>
      <c r="DC35">
        <f>((6/15)*100)</f>
        <v>40</v>
      </c>
      <c r="DD35">
        <f>((3/15)*100)</f>
        <v>20</v>
      </c>
      <c r="DE35">
        <f>((7/15)*100)</f>
        <v>46.666666666666664</v>
      </c>
      <c r="DI35">
        <f>((2/15)*100)</f>
        <v>13.333333333333334</v>
      </c>
      <c r="DJ35">
        <f>((10/15)*100)</f>
        <v>66.666666666666657</v>
      </c>
      <c r="DK35">
        <f>((10/15)*100)</f>
        <v>66.666666666666657</v>
      </c>
      <c r="DL35">
        <f>((7/15)*100)</f>
        <v>46.666666666666664</v>
      </c>
      <c r="DM35">
        <f>((5/15)*100)</f>
        <v>33.333333333333329</v>
      </c>
      <c r="DN35">
        <f>((10/15)*100)</f>
        <v>66.666666666666657</v>
      </c>
      <c r="DP35">
        <f>((4/10)*100)</f>
        <v>40</v>
      </c>
      <c r="DQ35">
        <f>((0/10)*100)</f>
        <v>0</v>
      </c>
      <c r="DR35">
        <f>((2/10)*100)</f>
        <v>20</v>
      </c>
      <c r="DS35">
        <f>((3/12)*100)</f>
        <v>25</v>
      </c>
      <c r="DT35">
        <f>((7/12)*100)</f>
        <v>58.333333333333336</v>
      </c>
      <c r="DU35">
        <f>((2/12)*100)</f>
        <v>16.666666666666664</v>
      </c>
      <c r="DV35">
        <f>((0/12)*100)</f>
        <v>0</v>
      </c>
      <c r="DW35">
        <f>((7/12)*100)</f>
        <v>58.333333333333336</v>
      </c>
      <c r="DX35">
        <f>((7/12)*100)</f>
        <v>58.333333333333336</v>
      </c>
      <c r="DY35">
        <f>((2/10)*100)</f>
        <v>20</v>
      </c>
      <c r="DZ35">
        <f>((2/10)*100)</f>
        <v>20</v>
      </c>
      <c r="EA35">
        <f>((7/10)*100)</f>
        <v>70</v>
      </c>
    </row>
    <row r="36" spans="1:131" x14ac:dyDescent="0.25">
      <c r="A36">
        <v>19.959798000000006</v>
      </c>
      <c r="B36">
        <v>6.1521850000000002</v>
      </c>
      <c r="E36">
        <v>19.58460800000001</v>
      </c>
      <c r="F36">
        <v>5.3451250000000003</v>
      </c>
      <c r="G36">
        <v>22.895424000000006</v>
      </c>
      <c r="H36">
        <v>8.7005180000000006</v>
      </c>
      <c r="P36">
        <f>(13/200)</f>
        <v>6.5000000000000002E-2</v>
      </c>
      <c r="BG36">
        <f>ABS($F$36-$H$36)</f>
        <v>3.3553930000000003</v>
      </c>
      <c r="BI36">
        <v>2.1539284999999997</v>
      </c>
      <c r="BJ36">
        <v>2.1091014999999995</v>
      </c>
      <c r="BO36">
        <f>SQRT((ABS($A$36-$G$36)^2+(ABS($B$36-$H$36)^2)))</f>
        <v>3.8874028721969376</v>
      </c>
      <c r="BR36">
        <f>DEGREES(ACOS((22.4979971329345^2+23.4649941725006^2-3.93060201210782^2)/(2*22.4979971329345*23.4649941725006)))</f>
        <v>9.5113251972100805</v>
      </c>
      <c r="CL36">
        <v>13</v>
      </c>
      <c r="CM36">
        <v>3</v>
      </c>
      <c r="CN36">
        <v>0</v>
      </c>
      <c r="CO36">
        <v>5</v>
      </c>
      <c r="DP36">
        <f>((3/13)*100)</f>
        <v>23.076923076923077</v>
      </c>
      <c r="DQ36">
        <f>((0/13)*100)</f>
        <v>0</v>
      </c>
      <c r="DR36">
        <f>((5/13)*100)</f>
        <v>38.461538461538467</v>
      </c>
    </row>
    <row r="37" spans="1:131" x14ac:dyDescent="0.25">
      <c r="A37" t="s">
        <v>22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BR37">
        <f>DEGREES(ACOS((19.301425811193^2+21.4767102060148^2-4.39588097807138^2)/(2*19.301425811193*21.4767102060148)))</f>
        <v>10.765622292150507</v>
      </c>
    </row>
    <row r="38" spans="1:131" x14ac:dyDescent="0.25">
      <c r="A38">
        <v>55.224949000000009</v>
      </c>
      <c r="B38">
        <v>6.6961029999999999</v>
      </c>
      <c r="C38">
        <v>64.307865000000007</v>
      </c>
      <c r="D38">
        <v>4.7734199999999998</v>
      </c>
      <c r="E38">
        <v>55.46319900000001</v>
      </c>
      <c r="F38">
        <v>6.7765190000000004</v>
      </c>
      <c r="G38">
        <v>47.307071000000008</v>
      </c>
      <c r="H38">
        <v>4.958094</v>
      </c>
      <c r="K38">
        <f>(17/200)</f>
        <v>8.5000000000000006E-2</v>
      </c>
      <c r="L38">
        <f>(18/200)</f>
        <v>0.09</v>
      </c>
      <c r="M38">
        <f>(15/200)</f>
        <v>7.4999999999999997E-2</v>
      </c>
      <c r="N38">
        <f>(16/200)</f>
        <v>0.08</v>
      </c>
      <c r="P38">
        <f>(15/200)</f>
        <v>7.4999999999999997E-2</v>
      </c>
      <c r="Q38">
        <f>(15/200)</f>
        <v>7.4999999999999997E-2</v>
      </c>
      <c r="R38">
        <f>(12/200)</f>
        <v>0.06</v>
      </c>
      <c r="S38">
        <f>(14/200)</f>
        <v>7.0000000000000007E-2</v>
      </c>
      <c r="U38">
        <f>0.085+0.075</f>
        <v>0.16</v>
      </c>
      <c r="V38">
        <f>0.09+0.075</f>
        <v>0.16499999999999998</v>
      </c>
      <c r="W38">
        <f>0.075+0.06</f>
        <v>0.13500000000000001</v>
      </c>
      <c r="X38">
        <f>0.08+0.07</f>
        <v>0.15000000000000002</v>
      </c>
      <c r="Z38">
        <f>SQRT((ABS($A$39-$A$38)^2+(ABS($B$39-$B$38)^2)))</f>
        <v>18.578772275980587</v>
      </c>
      <c r="AA38">
        <f>SQRT((ABS($C$39-$C$38)^2+(ABS($D$39-$D$38)^2)))</f>
        <v>18.836532628085376</v>
      </c>
      <c r="AB38">
        <f>SQRT((ABS($E$39-$E$38)^2+(ABS($F$39-$F$38)^2)))</f>
        <v>18.039863254324882</v>
      </c>
      <c r="AC38">
        <f>SQRT((ABS($G$39-$G$38)^2+(ABS($H$39-$H$38)^2)))</f>
        <v>17.736227023608151</v>
      </c>
      <c r="AJ38">
        <f>1/0.16</f>
        <v>6.25</v>
      </c>
      <c r="AK38">
        <f>1/0.165</f>
        <v>6.0606060606060606</v>
      </c>
      <c r="AL38">
        <f>1/0.135</f>
        <v>7.4074074074074066</v>
      </c>
      <c r="AM38">
        <f>1/0.15</f>
        <v>6.666666666666667</v>
      </c>
      <c r="AO38">
        <f t="shared" ref="AO38:AO46" si="13">$Z38/$U38</f>
        <v>116.11732672487867</v>
      </c>
      <c r="AP38">
        <f t="shared" ref="AP38:AP45" si="14">$AA38/$V38</f>
        <v>114.16080380657804</v>
      </c>
      <c r="AQ38">
        <f t="shared" ref="AQ38:AQ46" si="15">$AB38/$W38</f>
        <v>133.62861669870281</v>
      </c>
      <c r="AR38">
        <f t="shared" ref="AR38:AR46" si="16">$AC38/$X38</f>
        <v>118.24151349072099</v>
      </c>
      <c r="AV38">
        <f>((0.085/0.16)*100)</f>
        <v>53.125</v>
      </c>
      <c r="AW38">
        <f>((0.09/0.165)*100)</f>
        <v>54.54545454545454</v>
      </c>
      <c r="AX38">
        <f>((0.075/0.135)*100)</f>
        <v>55.55555555555555</v>
      </c>
      <c r="AY38">
        <f>((0.08/0.15)*100)</f>
        <v>53.333333333333336</v>
      </c>
      <c r="BA38">
        <f>((0.075/0.16)*100)</f>
        <v>46.875</v>
      </c>
      <c r="BB38">
        <f>((0.075/0.165)*100)</f>
        <v>45.454545454545453</v>
      </c>
      <c r="BC38">
        <f>((0.06/0.135)*100)</f>
        <v>44.444444444444443</v>
      </c>
      <c r="BD38">
        <f>((0.07/0.15)*100)</f>
        <v>46.666666666666671</v>
      </c>
      <c r="BF38">
        <f>ABS($B$38-$D$38)</f>
        <v>1.9226830000000001</v>
      </c>
      <c r="BG38">
        <f>ABS($F$38-$H$38)</f>
        <v>1.8184250000000004</v>
      </c>
      <c r="BL38">
        <f>SQRT((ABS($A$38-$E$38)^2+(ABS($B$38-$F$38)^2)))</f>
        <v>0.25145535499567401</v>
      </c>
      <c r="BM38">
        <f>SQRT((ABS($C$38-$G$39)^2+(ABS($D$38-$H$39)^2)))</f>
        <v>0.86878476197502408</v>
      </c>
      <c r="BO38">
        <f>SQRT((ABS($A$38-$G$38)^2+(ABS($B$38-$H$38)^2)))</f>
        <v>8.1063843547518175</v>
      </c>
      <c r="BP38">
        <f>SQRT((ABS($C$38-$E$38)^2+(ABS($D$38-$F$38)^2)))</f>
        <v>9.0686560335783462</v>
      </c>
      <c r="BR38" t="e">
        <f>DEGREES(ACOS((4.39588097807138^2+0^2-4.39588097807138^2)/(2*4.39588097807138*0)))</f>
        <v>#DIV/0!</v>
      </c>
      <c r="BS38">
        <f>DEGREES(ACOS((8.45437164501799^2+22.6344124847816^2-14.9439821513095^2)/(2*8.45437164501799*22.6344124847816)))</f>
        <v>19.632687997278023</v>
      </c>
      <c r="BU38">
        <v>17</v>
      </c>
      <c r="BV38">
        <v>2</v>
      </c>
      <c r="BW38">
        <v>5</v>
      </c>
      <c r="BX38">
        <v>14</v>
      </c>
      <c r="BY38">
        <v>18</v>
      </c>
      <c r="BZ38">
        <v>6</v>
      </c>
      <c r="CA38">
        <v>14</v>
      </c>
      <c r="CB38">
        <v>7</v>
      </c>
      <c r="CC38">
        <v>15</v>
      </c>
      <c r="CD38">
        <v>3</v>
      </c>
      <c r="CE38">
        <v>14</v>
      </c>
      <c r="CF38">
        <v>5</v>
      </c>
      <c r="CG38">
        <v>16</v>
      </c>
      <c r="CH38">
        <v>14</v>
      </c>
      <c r="CI38">
        <v>4</v>
      </c>
      <c r="CJ38">
        <v>5</v>
      </c>
      <c r="CL38">
        <v>15</v>
      </c>
      <c r="CM38">
        <v>0</v>
      </c>
      <c r="CN38">
        <v>0</v>
      </c>
      <c r="CO38">
        <v>11</v>
      </c>
      <c r="CP38">
        <v>15</v>
      </c>
      <c r="CQ38">
        <v>0</v>
      </c>
      <c r="CR38">
        <v>12</v>
      </c>
      <c r="CS38">
        <v>3</v>
      </c>
      <c r="CT38">
        <v>12</v>
      </c>
      <c r="CU38">
        <v>0</v>
      </c>
      <c r="CV38">
        <v>12</v>
      </c>
      <c r="CW38">
        <v>1</v>
      </c>
      <c r="CX38">
        <v>14</v>
      </c>
      <c r="CY38">
        <v>11</v>
      </c>
      <c r="CZ38">
        <v>3</v>
      </c>
      <c r="DA38">
        <v>1</v>
      </c>
      <c r="DC38">
        <f>((2/17)*100)</f>
        <v>11.76470588235294</v>
      </c>
      <c r="DD38">
        <f>((5/17)*100)</f>
        <v>29.411764705882355</v>
      </c>
      <c r="DE38">
        <f>((14/17)*100)</f>
        <v>82.35294117647058</v>
      </c>
      <c r="DF38">
        <f>((6/18)*100)</f>
        <v>33.333333333333329</v>
      </c>
      <c r="DG38">
        <f>((14/18)*100)</f>
        <v>77.777777777777786</v>
      </c>
      <c r="DH38">
        <f>((7/18)*100)</f>
        <v>38.888888888888893</v>
      </c>
      <c r="DI38">
        <f>((3/15)*100)</f>
        <v>20</v>
      </c>
      <c r="DJ38">
        <f>((14/15)*100)</f>
        <v>93.333333333333329</v>
      </c>
      <c r="DK38">
        <f>((5/15)*100)</f>
        <v>33.333333333333329</v>
      </c>
      <c r="DL38">
        <f>((14/16)*100)</f>
        <v>87.5</v>
      </c>
      <c r="DM38">
        <f>((4/16)*100)</f>
        <v>25</v>
      </c>
      <c r="DN38">
        <f>((5/16)*100)</f>
        <v>31.25</v>
      </c>
      <c r="DP38">
        <f>((0/15)*100)</f>
        <v>0</v>
      </c>
      <c r="DQ38">
        <f>((0/15)*100)</f>
        <v>0</v>
      </c>
      <c r="DR38">
        <f>((11/15)*100)</f>
        <v>73.333333333333329</v>
      </c>
      <c r="DS38">
        <f>((0/15)*100)</f>
        <v>0</v>
      </c>
      <c r="DT38">
        <f>((12/15)*100)</f>
        <v>80</v>
      </c>
      <c r="DU38">
        <f>((3/15)*100)</f>
        <v>20</v>
      </c>
      <c r="DV38">
        <f>((0/12)*100)</f>
        <v>0</v>
      </c>
      <c r="DW38">
        <f>((12/12)*100)</f>
        <v>100</v>
      </c>
      <c r="DX38">
        <f>((1/12)*100)</f>
        <v>8.3333333333333321</v>
      </c>
      <c r="DY38">
        <f>((11/14)*100)</f>
        <v>78.571428571428569</v>
      </c>
      <c r="DZ38">
        <f>((3/14)*100)</f>
        <v>21.428571428571427</v>
      </c>
      <c r="EA38">
        <f>((1/14)*100)</f>
        <v>7.1428571428571423</v>
      </c>
    </row>
    <row r="39" spans="1:131" x14ac:dyDescent="0.25">
      <c r="A39">
        <v>73.803368000000006</v>
      </c>
      <c r="B39">
        <v>6.581531</v>
      </c>
      <c r="C39">
        <v>83.116020000000006</v>
      </c>
      <c r="D39">
        <v>5.8069899999999999</v>
      </c>
      <c r="E39">
        <v>73.497704000000013</v>
      </c>
      <c r="F39">
        <v>7.2161730000000004</v>
      </c>
      <c r="G39">
        <v>65.030769000000006</v>
      </c>
      <c r="H39">
        <v>4.2915520000000003</v>
      </c>
      <c r="K39">
        <f>(15/200)</f>
        <v>7.4999999999999997E-2</v>
      </c>
      <c r="L39">
        <f>(15/200)</f>
        <v>7.4999999999999997E-2</v>
      </c>
      <c r="M39">
        <f>(15/200)</f>
        <v>7.4999999999999997E-2</v>
      </c>
      <c r="N39">
        <f>(18/200)</f>
        <v>0.09</v>
      </c>
      <c r="P39">
        <f>(12/200)</f>
        <v>0.06</v>
      </c>
      <c r="Q39">
        <f>(10/200)</f>
        <v>0.05</v>
      </c>
      <c r="R39">
        <f>(11/200)</f>
        <v>5.5E-2</v>
      </c>
      <c r="S39">
        <f>(11/200)</f>
        <v>5.5E-2</v>
      </c>
      <c r="U39">
        <f>0.075+0.06</f>
        <v>0.13500000000000001</v>
      </c>
      <c r="V39">
        <f>0.075+0.05</f>
        <v>0.125</v>
      </c>
      <c r="W39">
        <f>0.075+0.055</f>
        <v>0.13</v>
      </c>
      <c r="X39">
        <f>0.09+0.055</f>
        <v>0.14499999999999999</v>
      </c>
      <c r="Z39">
        <f>SQRT((ABS($A$40-$A$39)^2+(ABS($B$40-$B$39)^2)))</f>
        <v>18.177353862118654</v>
      </c>
      <c r="AA39">
        <f>SQRT((ABS($C$40-$C$39)^2+(ABS($D$40-$D$39)^2)))</f>
        <v>21.649168060899083</v>
      </c>
      <c r="AB39">
        <f>SQRT((ABS($E$40-$E$39)^2+(ABS($F$40-$F$39)^2)))</f>
        <v>17.989252513366665</v>
      </c>
      <c r="AC39">
        <f>SQRT((ABS($G$40-$G$39)^2+(ABS($H$40-$H$39)^2)))</f>
        <v>19.730932464747081</v>
      </c>
      <c r="AJ39">
        <f>1/0.135</f>
        <v>7.4074074074074066</v>
      </c>
      <c r="AK39">
        <f>1/0.125</f>
        <v>8</v>
      </c>
      <c r="AL39">
        <f>1/0.13</f>
        <v>7.6923076923076916</v>
      </c>
      <c r="AM39">
        <f>1/0.145</f>
        <v>6.8965517241379315</v>
      </c>
      <c r="AO39">
        <f t="shared" si="13"/>
        <v>134.64706564532335</v>
      </c>
      <c r="AP39">
        <f t="shared" si="14"/>
        <v>173.19334448719266</v>
      </c>
      <c r="AQ39">
        <f t="shared" si="15"/>
        <v>138.37886548743589</v>
      </c>
      <c r="AR39">
        <f t="shared" si="16"/>
        <v>136.07539630860057</v>
      </c>
      <c r="AV39">
        <f>((0.075/0.135)*100)</f>
        <v>55.55555555555555</v>
      </c>
      <c r="AW39">
        <f>((0.075/0.125)*100)</f>
        <v>60</v>
      </c>
      <c r="AX39">
        <f>((0.075/0.13)*100)</f>
        <v>57.692307692307686</v>
      </c>
      <c r="AY39">
        <f>((0.09/0.145)*100)</f>
        <v>62.068965517241381</v>
      </c>
      <c r="BA39">
        <f>((0.06/0.135)*100)</f>
        <v>44.444444444444443</v>
      </c>
      <c r="BB39">
        <f>((0.05/0.125)*100)</f>
        <v>40</v>
      </c>
      <c r="BC39">
        <f>((0.055/0.13)*100)</f>
        <v>42.307692307692307</v>
      </c>
      <c r="BD39">
        <f>((0.055/0.145)*100)</f>
        <v>37.931034482758626</v>
      </c>
      <c r="BF39">
        <f>ABS($B$39-$D$39)</f>
        <v>0.77454100000000015</v>
      </c>
      <c r="BG39">
        <f>ABS($F$39-$H$39)</f>
        <v>2.9246210000000001</v>
      </c>
      <c r="BL39">
        <f>SQRT((ABS($A$39-$E$39)^2+(ABS($B$39-$F$39)^2)))</f>
        <v>0.70441532426544795</v>
      </c>
      <c r="BM39">
        <f>SQRT((ABS($C$39-$G$40)^2+(ABS($D$39-$H$40)^2)))</f>
        <v>1.8730263211735787</v>
      </c>
      <c r="BO39">
        <f>SQRT((ABS($A$39-$G$39)^2+(ABS($B$39-$H$39)^2)))</f>
        <v>9.0665592721407826</v>
      </c>
      <c r="BP39">
        <f>SQRT((ABS($C$39-$E$40)^2+(ABS($D$39-$F$40)^2)))</f>
        <v>8.5637657515073382</v>
      </c>
      <c r="BS39">
        <f>DEGREES(ACOS((5.54662945089224^2+21.1707318090795^2-17.0312104807857^2)/(2*5.54662945089224*21.1707318090795)))</f>
        <v>36.452752214437886</v>
      </c>
      <c r="BU39">
        <v>15</v>
      </c>
      <c r="BV39">
        <v>5</v>
      </c>
      <c r="BW39">
        <v>4</v>
      </c>
      <c r="BX39">
        <v>14</v>
      </c>
      <c r="BY39">
        <v>15</v>
      </c>
      <c r="BZ39">
        <v>5</v>
      </c>
      <c r="CA39">
        <v>12</v>
      </c>
      <c r="CB39">
        <v>6</v>
      </c>
      <c r="CC39">
        <v>15</v>
      </c>
      <c r="CD39">
        <v>5</v>
      </c>
      <c r="CE39">
        <v>12</v>
      </c>
      <c r="CF39">
        <v>8</v>
      </c>
      <c r="CG39">
        <v>18</v>
      </c>
      <c r="CH39">
        <v>14</v>
      </c>
      <c r="CI39">
        <v>8</v>
      </c>
      <c r="CJ39">
        <v>8</v>
      </c>
      <c r="CL39">
        <v>12</v>
      </c>
      <c r="CM39">
        <v>0</v>
      </c>
      <c r="CN39">
        <v>0</v>
      </c>
      <c r="CO39">
        <v>10</v>
      </c>
      <c r="CP39">
        <v>10</v>
      </c>
      <c r="CQ39">
        <v>0</v>
      </c>
      <c r="CR39">
        <v>7</v>
      </c>
      <c r="CS39">
        <v>0</v>
      </c>
      <c r="CT39">
        <v>11</v>
      </c>
      <c r="CU39">
        <v>0</v>
      </c>
      <c r="CV39">
        <v>7</v>
      </c>
      <c r="CW39">
        <v>1</v>
      </c>
      <c r="CX39">
        <v>11</v>
      </c>
      <c r="CY39">
        <v>10</v>
      </c>
      <c r="CZ39">
        <v>0</v>
      </c>
      <c r="DA39">
        <v>1</v>
      </c>
      <c r="DC39">
        <f>((5/15)*100)</f>
        <v>33.333333333333329</v>
      </c>
      <c r="DD39">
        <f>((4/15)*100)</f>
        <v>26.666666666666668</v>
      </c>
      <c r="DE39">
        <f>((14/15)*100)</f>
        <v>93.333333333333329</v>
      </c>
      <c r="DF39">
        <f>((5/15)*100)</f>
        <v>33.333333333333329</v>
      </c>
      <c r="DG39">
        <f>((12/15)*100)</f>
        <v>80</v>
      </c>
      <c r="DH39">
        <f>((6/15)*100)</f>
        <v>40</v>
      </c>
      <c r="DI39">
        <f>((5/15)*100)</f>
        <v>33.333333333333329</v>
      </c>
      <c r="DJ39">
        <f>((12/15)*100)</f>
        <v>80</v>
      </c>
      <c r="DK39">
        <f>((8/15)*100)</f>
        <v>53.333333333333336</v>
      </c>
      <c r="DL39">
        <f>((14/18)*100)</f>
        <v>77.777777777777786</v>
      </c>
      <c r="DM39">
        <f>((8/18)*100)</f>
        <v>44.444444444444443</v>
      </c>
      <c r="DN39">
        <f>((8/18)*100)</f>
        <v>44.444444444444443</v>
      </c>
      <c r="DP39">
        <f>((0/12)*100)</f>
        <v>0</v>
      </c>
      <c r="DQ39">
        <f>((0/12)*100)</f>
        <v>0</v>
      </c>
      <c r="DR39">
        <f>((10/12)*100)</f>
        <v>83.333333333333343</v>
      </c>
      <c r="DS39">
        <f>((0/10)*100)</f>
        <v>0</v>
      </c>
      <c r="DT39">
        <f>((7/10)*100)</f>
        <v>70</v>
      </c>
      <c r="DU39">
        <f>((0/10)*100)</f>
        <v>0</v>
      </c>
      <c r="DV39">
        <f>((0/11)*100)</f>
        <v>0</v>
      </c>
      <c r="DW39">
        <f>((7/11)*100)</f>
        <v>63.636363636363633</v>
      </c>
      <c r="DX39">
        <f>((1/11)*100)</f>
        <v>9.0909090909090917</v>
      </c>
      <c r="DY39">
        <f>((10/11)*100)</f>
        <v>90.909090909090907</v>
      </c>
      <c r="DZ39">
        <f>((0/11)*100)</f>
        <v>0</v>
      </c>
      <c r="EA39">
        <f>((1/11)*100)</f>
        <v>9.0909090909090917</v>
      </c>
    </row>
    <row r="40" spans="1:131" x14ac:dyDescent="0.25">
      <c r="A40">
        <v>91.954694000000003</v>
      </c>
      <c r="B40">
        <v>7.5539290000000001</v>
      </c>
      <c r="C40">
        <v>104.749593</v>
      </c>
      <c r="D40">
        <v>4.9854079999999996</v>
      </c>
      <c r="E40">
        <v>91.482041000000009</v>
      </c>
      <c r="F40">
        <v>7.6366829999999997</v>
      </c>
      <c r="G40">
        <v>84.752448000000015</v>
      </c>
      <c r="H40">
        <v>4.8957649999999999</v>
      </c>
      <c r="K40">
        <f>(14/200)</f>
        <v>7.0000000000000007E-2</v>
      </c>
      <c r="L40">
        <f>(17/200)</f>
        <v>8.5000000000000006E-2</v>
      </c>
      <c r="M40">
        <f>(12/200)</f>
        <v>0.06</v>
      </c>
      <c r="N40">
        <f>(16/200)</f>
        <v>0.08</v>
      </c>
      <c r="P40">
        <f>(10/200)</f>
        <v>0.05</v>
      </c>
      <c r="Q40">
        <f>(10/200)</f>
        <v>0.05</v>
      </c>
      <c r="R40">
        <f>(9/200)</f>
        <v>4.4999999999999998E-2</v>
      </c>
      <c r="S40">
        <f>(9/200)</f>
        <v>4.4999999999999998E-2</v>
      </c>
      <c r="U40">
        <f>0.07+0.05</f>
        <v>0.12000000000000001</v>
      </c>
      <c r="V40">
        <f>0.085+0.05</f>
        <v>0.13500000000000001</v>
      </c>
      <c r="W40">
        <f>0.06+0.045</f>
        <v>0.105</v>
      </c>
      <c r="X40">
        <f>0.08+0.045</f>
        <v>0.125</v>
      </c>
      <c r="Z40">
        <f>SQRT((ABS($A$41-$A$40)^2+(ABS($B$41-$B$40)^2)))</f>
        <v>21.907365732970312</v>
      </c>
      <c r="AA40">
        <f>SQRT((ABS($C$41-$C$40)^2+(ABS($D$41-$D$40)^2)))</f>
        <v>25.193349147490768</v>
      </c>
      <c r="AB40">
        <f>SQRT((ABS($E$41-$E$40)^2+(ABS($F$41-$F$40)^2)))</f>
        <v>22.228952247322432</v>
      </c>
      <c r="AC40">
        <f>SQRT((ABS($G$41-$G$40)^2+(ABS($H$41-$H$40)^2)))</f>
        <v>24.083261369604777</v>
      </c>
      <c r="AJ40">
        <f>1/0.12</f>
        <v>8.3333333333333339</v>
      </c>
      <c r="AK40">
        <f>1/0.135</f>
        <v>7.4074074074074066</v>
      </c>
      <c r="AL40">
        <f>1/0.105</f>
        <v>9.5238095238095237</v>
      </c>
      <c r="AM40">
        <f>1/0.125</f>
        <v>8</v>
      </c>
      <c r="AO40">
        <f t="shared" si="13"/>
        <v>182.56138110808593</v>
      </c>
      <c r="AP40">
        <f t="shared" si="14"/>
        <v>186.6174010925242</v>
      </c>
      <c r="AQ40">
        <f t="shared" si="15"/>
        <v>211.70430711735651</v>
      </c>
      <c r="AR40">
        <f t="shared" si="16"/>
        <v>192.66609095683822</v>
      </c>
      <c r="AV40">
        <f>((0.07/0.12)*100)</f>
        <v>58.333333333333336</v>
      </c>
      <c r="AW40">
        <f>((0.085/0.135)*100)</f>
        <v>62.962962962962962</v>
      </c>
      <c r="AX40">
        <f>((0.06/0.105)*100)</f>
        <v>57.142857142857139</v>
      </c>
      <c r="AY40">
        <f>((0.08/0.125)*100)</f>
        <v>64</v>
      </c>
      <c r="BA40">
        <f>((0.05/0.12)*100)</f>
        <v>41.666666666666671</v>
      </c>
      <c r="BB40">
        <f>((0.05/0.135)*100)</f>
        <v>37.037037037037038</v>
      </c>
      <c r="BC40">
        <f>((0.045/0.105)*100)</f>
        <v>42.857142857142854</v>
      </c>
      <c r="BD40">
        <f>((0.045/0.125)*100)</f>
        <v>36</v>
      </c>
      <c r="BF40">
        <f>ABS($B$40-$D$40)</f>
        <v>2.5685210000000005</v>
      </c>
      <c r="BG40">
        <f>ABS($F$40-$H$40)</f>
        <v>2.7409179999999997</v>
      </c>
      <c r="BL40">
        <f>SQRT((ABS($A$40-$E$40)^2+(ABS($B$40-$F$40)^2)))</f>
        <v>0.47984276896186967</v>
      </c>
      <c r="BM40">
        <f>SQRT((ABS($C$40-$G$41)^2+(ABS($D$40-$H$41)^2)))</f>
        <v>4.2446433516704367</v>
      </c>
      <c r="BO40">
        <f>SQRT((ABS($A$40-$G$40)^2+(ABS($B$40-$H$40)^2)))</f>
        <v>7.6771207685832215</v>
      </c>
      <c r="BP40">
        <f>SQRT((ABS($C$40-$E$41)^2+(ABS($D$40-$F$41)^2)))</f>
        <v>9.2292700276531114</v>
      </c>
      <c r="BR40">
        <f>DEGREES(ACOS((12.5854446891683^2+20.0028032909677^2-8.45437164501799^2)/(2*12.5854446891683*20.0028032909677)))</f>
        <v>14.690528530816323</v>
      </c>
      <c r="BS40">
        <f>DEGREES(ACOS((4.39821199896162^2+23.3553171979475^2-21.7504526322563^2)/(2*4.39821199896162*23.3553171979475)))</f>
        <v>63.479872689076103</v>
      </c>
      <c r="BU40">
        <v>14</v>
      </c>
      <c r="BV40">
        <v>4</v>
      </c>
      <c r="BW40">
        <v>5</v>
      </c>
      <c r="BX40">
        <v>11</v>
      </c>
      <c r="BY40">
        <v>17</v>
      </c>
      <c r="BZ40">
        <v>8</v>
      </c>
      <c r="CA40">
        <v>8</v>
      </c>
      <c r="CB40">
        <v>8</v>
      </c>
      <c r="CC40">
        <v>12</v>
      </c>
      <c r="CD40">
        <v>4</v>
      </c>
      <c r="CE40">
        <v>8</v>
      </c>
      <c r="CF40">
        <v>9</v>
      </c>
      <c r="CG40">
        <v>16</v>
      </c>
      <c r="CH40">
        <v>11</v>
      </c>
      <c r="CI40">
        <v>6</v>
      </c>
      <c r="CJ40">
        <v>9</v>
      </c>
      <c r="CL40">
        <v>10</v>
      </c>
      <c r="CM40">
        <v>0</v>
      </c>
      <c r="CN40">
        <v>0</v>
      </c>
      <c r="CO40">
        <v>6</v>
      </c>
      <c r="CP40">
        <v>10</v>
      </c>
      <c r="CQ40">
        <v>0</v>
      </c>
      <c r="CR40">
        <v>6</v>
      </c>
      <c r="CS40">
        <v>0</v>
      </c>
      <c r="CT40">
        <v>9</v>
      </c>
      <c r="CU40">
        <v>0</v>
      </c>
      <c r="CV40">
        <v>6</v>
      </c>
      <c r="CW40">
        <v>2</v>
      </c>
      <c r="CX40">
        <v>9</v>
      </c>
      <c r="CY40">
        <v>6</v>
      </c>
      <c r="CZ40">
        <v>0</v>
      </c>
      <c r="DA40">
        <v>2</v>
      </c>
      <c r="DC40">
        <f>((4/14)*100)</f>
        <v>28.571428571428569</v>
      </c>
      <c r="DD40">
        <f>((5/14)*100)</f>
        <v>35.714285714285715</v>
      </c>
      <c r="DE40">
        <f>((11/14)*100)</f>
        <v>78.571428571428569</v>
      </c>
      <c r="DF40">
        <f>((8/17)*100)</f>
        <v>47.058823529411761</v>
      </c>
      <c r="DG40">
        <f>((8/17)*100)</f>
        <v>47.058823529411761</v>
      </c>
      <c r="DH40">
        <f>((8/17)*100)</f>
        <v>47.058823529411761</v>
      </c>
      <c r="DI40">
        <f>((4/12)*100)</f>
        <v>33.333333333333329</v>
      </c>
      <c r="DJ40">
        <f>((8/12)*100)</f>
        <v>66.666666666666657</v>
      </c>
      <c r="DK40">
        <f>((9/12)*100)</f>
        <v>75</v>
      </c>
      <c r="DL40">
        <f>((11/16)*100)</f>
        <v>68.75</v>
      </c>
      <c r="DM40">
        <f>((6/16)*100)</f>
        <v>37.5</v>
      </c>
      <c r="DN40">
        <f>((9/16)*100)</f>
        <v>56.25</v>
      </c>
      <c r="DP40">
        <f>((0/10)*100)</f>
        <v>0</v>
      </c>
      <c r="DQ40">
        <f>((0/10)*100)</f>
        <v>0</v>
      </c>
      <c r="DR40">
        <f>((6/10)*100)</f>
        <v>60</v>
      </c>
      <c r="DS40">
        <f>((0/10)*100)</f>
        <v>0</v>
      </c>
      <c r="DT40">
        <f>((6/10)*100)</f>
        <v>60</v>
      </c>
      <c r="DU40">
        <f>((0/10)*100)</f>
        <v>0</v>
      </c>
      <c r="DV40">
        <f>((0/9)*100)</f>
        <v>0</v>
      </c>
      <c r="DW40">
        <f>((6/9)*100)</f>
        <v>66.666666666666657</v>
      </c>
      <c r="DX40">
        <f>((2/9)*100)</f>
        <v>22.222222222222221</v>
      </c>
      <c r="DY40">
        <f>((6/9)*100)</f>
        <v>66.666666666666657</v>
      </c>
      <c r="DZ40">
        <f>((0/9)*100)</f>
        <v>0</v>
      </c>
      <c r="EA40">
        <f>((2/9)*100)</f>
        <v>22.222222222222221</v>
      </c>
    </row>
    <row r="41" spans="1:131" x14ac:dyDescent="0.25">
      <c r="A41">
        <v>113.822293</v>
      </c>
      <c r="B41">
        <v>6.23454</v>
      </c>
      <c r="C41">
        <v>129.91903000000002</v>
      </c>
      <c r="D41">
        <v>3.88801</v>
      </c>
      <c r="E41">
        <v>113.70688700000001</v>
      </c>
      <c r="F41">
        <v>7.2094379999999996</v>
      </c>
      <c r="G41">
        <v>108.80806100000001</v>
      </c>
      <c r="H41">
        <v>3.742092</v>
      </c>
      <c r="K41">
        <f>(16/200)</f>
        <v>0.08</v>
      </c>
      <c r="L41">
        <f>(15/200)</f>
        <v>7.4999999999999997E-2</v>
      </c>
      <c r="M41">
        <f>(13/200)</f>
        <v>6.5000000000000002E-2</v>
      </c>
      <c r="N41">
        <f>(14/200)</f>
        <v>7.0000000000000007E-2</v>
      </c>
      <c r="P41">
        <f>(9/200)</f>
        <v>4.4999999999999998E-2</v>
      </c>
      <c r="Q41">
        <f>(9/200)</f>
        <v>4.4999999999999998E-2</v>
      </c>
      <c r="R41">
        <f>(10/200)</f>
        <v>0.05</v>
      </c>
      <c r="S41">
        <f>(9/200)</f>
        <v>4.4999999999999998E-2</v>
      </c>
      <c r="U41">
        <f>0.08+0.045</f>
        <v>0.125</v>
      </c>
      <c r="V41">
        <f>0.075+0.045</f>
        <v>0.12</v>
      </c>
      <c r="W41">
        <f>0.065+0.05</f>
        <v>0.115</v>
      </c>
      <c r="X41">
        <f>0.07+0.045</f>
        <v>0.115</v>
      </c>
      <c r="Z41">
        <f>SQRT((ABS($A$42-$A$41)^2+(ABS($B$42-$B$41)^2)))</f>
        <v>22.508738098895947</v>
      </c>
      <c r="AA41">
        <f>SQRT((ABS($C$42-$C$41)^2+(ABS($D$42-$D$41)^2)))</f>
        <v>32.530731532576183</v>
      </c>
      <c r="AB41">
        <f>SQRT((ABS($E$42-$E$41)^2+(ABS($F$42-$F$41)^2)))</f>
        <v>21.651830439321753</v>
      </c>
      <c r="AC41">
        <f>SQRT((ABS($G$42-$G$41)^2+(ABS($H$42-$H$41)^2)))</f>
        <v>22.828301808637637</v>
      </c>
      <c r="AJ41">
        <f>1/0.125</f>
        <v>8</v>
      </c>
      <c r="AK41">
        <f>1/0.12</f>
        <v>8.3333333333333339</v>
      </c>
      <c r="AL41">
        <f>1/0.115</f>
        <v>8.695652173913043</v>
      </c>
      <c r="AM41">
        <f>1/0.115</f>
        <v>8.695652173913043</v>
      </c>
      <c r="AO41">
        <f t="shared" si="13"/>
        <v>180.06990479116757</v>
      </c>
      <c r="AP41">
        <f t="shared" si="14"/>
        <v>271.08942943813486</v>
      </c>
      <c r="AQ41">
        <f t="shared" si="15"/>
        <v>188.2767864288848</v>
      </c>
      <c r="AR41">
        <f t="shared" si="16"/>
        <v>198.50697224902291</v>
      </c>
      <c r="AV41">
        <f>((0.08/0.125)*100)</f>
        <v>64</v>
      </c>
      <c r="AW41">
        <f>((0.075/0.12)*100)</f>
        <v>62.5</v>
      </c>
      <c r="AX41">
        <f>((0.065/0.115)*100)</f>
        <v>56.521739130434781</v>
      </c>
      <c r="AY41">
        <f>((0.07/0.115)*100)</f>
        <v>60.869565217391312</v>
      </c>
      <c r="BA41">
        <f>((0.045/0.125)*100)</f>
        <v>36</v>
      </c>
      <c r="BB41">
        <f>((0.045/0.12)*100)</f>
        <v>37.5</v>
      </c>
      <c r="BC41">
        <f>((0.05/0.115)*100)</f>
        <v>43.478260869565219</v>
      </c>
      <c r="BD41">
        <f>((0.045/0.115)*100)</f>
        <v>39.130434782608688</v>
      </c>
      <c r="BF41">
        <f>ABS($B$41-$D$41)</f>
        <v>2.34653</v>
      </c>
      <c r="BG41">
        <f>ABS($F$41-$H$41)</f>
        <v>3.4673459999999996</v>
      </c>
      <c r="BL41">
        <f>SQRT((ABS($A$41-$E$41)^2+(ABS($B$41-$F$41)^2)))</f>
        <v>0.98170497362496723</v>
      </c>
      <c r="BM41">
        <f>SQRT((ABS($C$41-$G$42)^2+(ABS($D$41-$H$42)^2)))</f>
        <v>2.1269982497315301</v>
      </c>
      <c r="BO41">
        <f>SQRT((ABS($A$41-$G$41)^2+(ABS($B$41-$H$41)^2)))</f>
        <v>5.5995374436222791</v>
      </c>
      <c r="BP41">
        <f>SQRT((ABS($C$41-$E$42)^2+(ABS($D$41-$F$42)^2)))</f>
        <v>5.7899091693446163</v>
      </c>
      <c r="BR41">
        <f>DEGREES(ACOS((14.9439821513095^2+19.0799824154886^2-5.54662945089224^2)/(2*14.9439821513095*19.0799824154886)))</f>
        <v>12.565339742234697</v>
      </c>
      <c r="BS41">
        <f>DEGREES(ACOS((22.3768034373953^2+21.3858905173453^2-4.04602343125902^2)/(2*22.3768034373953*21.3858905173453)))</f>
        <v>10.288220086445802</v>
      </c>
      <c r="BU41">
        <v>16</v>
      </c>
      <c r="BV41">
        <v>8</v>
      </c>
      <c r="BW41">
        <v>7</v>
      </c>
      <c r="BX41">
        <v>11</v>
      </c>
      <c r="BY41">
        <v>15</v>
      </c>
      <c r="BZ41">
        <v>9</v>
      </c>
      <c r="CA41">
        <v>6</v>
      </c>
      <c r="CB41">
        <v>7</v>
      </c>
      <c r="CC41">
        <v>13</v>
      </c>
      <c r="CD41">
        <v>7</v>
      </c>
      <c r="CE41">
        <v>5</v>
      </c>
      <c r="CF41">
        <v>10</v>
      </c>
      <c r="CG41">
        <v>14</v>
      </c>
      <c r="CH41">
        <v>11</v>
      </c>
      <c r="CI41">
        <v>5</v>
      </c>
      <c r="CJ41">
        <v>10</v>
      </c>
      <c r="CL41">
        <v>9</v>
      </c>
      <c r="CM41">
        <v>0</v>
      </c>
      <c r="CN41">
        <v>1</v>
      </c>
      <c r="CO41">
        <v>4</v>
      </c>
      <c r="CP41">
        <v>9</v>
      </c>
      <c r="CQ41">
        <v>1</v>
      </c>
      <c r="CR41">
        <v>1</v>
      </c>
      <c r="CS41">
        <v>0</v>
      </c>
      <c r="CT41">
        <v>10</v>
      </c>
      <c r="CU41">
        <v>1</v>
      </c>
      <c r="CV41">
        <v>1</v>
      </c>
      <c r="CW41">
        <v>6</v>
      </c>
      <c r="CX41">
        <v>9</v>
      </c>
      <c r="CY41">
        <v>4</v>
      </c>
      <c r="CZ41">
        <v>0</v>
      </c>
      <c r="DA41">
        <v>6</v>
      </c>
      <c r="DC41">
        <f>((8/16)*100)</f>
        <v>50</v>
      </c>
      <c r="DD41">
        <f>((7/16)*100)</f>
        <v>43.75</v>
      </c>
      <c r="DE41">
        <f>((11/16)*100)</f>
        <v>68.75</v>
      </c>
      <c r="DF41">
        <f>((9/15)*100)</f>
        <v>60</v>
      </c>
      <c r="DG41">
        <f>((6/15)*100)</f>
        <v>40</v>
      </c>
      <c r="DH41">
        <f>((7/15)*100)</f>
        <v>46.666666666666664</v>
      </c>
      <c r="DI41">
        <f>((7/13)*100)</f>
        <v>53.846153846153847</v>
      </c>
      <c r="DJ41">
        <f>((5/13)*100)</f>
        <v>38.461538461538467</v>
      </c>
      <c r="DK41">
        <f>((10/13)*100)</f>
        <v>76.923076923076934</v>
      </c>
      <c r="DL41">
        <f>((11/14)*100)</f>
        <v>78.571428571428569</v>
      </c>
      <c r="DM41">
        <f>((5/14)*100)</f>
        <v>35.714285714285715</v>
      </c>
      <c r="DN41">
        <f>((10/14)*100)</f>
        <v>71.428571428571431</v>
      </c>
      <c r="DP41">
        <f>((0/9)*100)</f>
        <v>0</v>
      </c>
      <c r="DQ41">
        <f>((1/9)*100)</f>
        <v>11.111111111111111</v>
      </c>
      <c r="DR41">
        <f>((4/9)*100)</f>
        <v>44.444444444444443</v>
      </c>
      <c r="DS41">
        <f>((1/9)*100)</f>
        <v>11.111111111111111</v>
      </c>
      <c r="DT41">
        <f>((1/9)*100)</f>
        <v>11.111111111111111</v>
      </c>
      <c r="DU41">
        <f>((0/9)*100)</f>
        <v>0</v>
      </c>
      <c r="DV41">
        <f>((1/10)*100)</f>
        <v>10</v>
      </c>
      <c r="DW41">
        <f>((1/10)*100)</f>
        <v>10</v>
      </c>
      <c r="DX41">
        <f>((6/10)*100)</f>
        <v>60</v>
      </c>
      <c r="DY41">
        <f>((4/9)*100)</f>
        <v>44.444444444444443</v>
      </c>
      <c r="DZ41">
        <f>((0/9)*100)</f>
        <v>0</v>
      </c>
      <c r="EA41">
        <f>((6/9)*100)</f>
        <v>66.666666666666657</v>
      </c>
    </row>
    <row r="42" spans="1:131" x14ac:dyDescent="0.25">
      <c r="A42">
        <v>136.320302</v>
      </c>
      <c r="B42">
        <v>5.5396429999999999</v>
      </c>
      <c r="C42">
        <v>162.389028</v>
      </c>
      <c r="D42">
        <v>5.874898</v>
      </c>
      <c r="E42">
        <v>135.32301100000001</v>
      </c>
      <c r="F42">
        <v>5.9664799999999998</v>
      </c>
      <c r="G42">
        <v>131.60749900000002</v>
      </c>
      <c r="H42">
        <v>2.59449</v>
      </c>
      <c r="K42">
        <f>(14/200)</f>
        <v>7.0000000000000007E-2</v>
      </c>
      <c r="L42">
        <f>(13/200)</f>
        <v>6.5000000000000002E-2</v>
      </c>
      <c r="M42">
        <f>(14/200)</f>
        <v>7.0000000000000007E-2</v>
      </c>
      <c r="N42">
        <f>(18/200)</f>
        <v>0.09</v>
      </c>
      <c r="P42">
        <f>(7/200)</f>
        <v>3.5000000000000003E-2</v>
      </c>
      <c r="Q42">
        <f>(8/200)</f>
        <v>0.04</v>
      </c>
      <c r="R42">
        <f>(9/200)</f>
        <v>4.4999999999999998E-2</v>
      </c>
      <c r="S42">
        <f>(8/200)</f>
        <v>0.04</v>
      </c>
      <c r="U42">
        <f>0.07+0.035</f>
        <v>0.10500000000000001</v>
      </c>
      <c r="V42">
        <f>0.065+0.04</f>
        <v>0.10500000000000001</v>
      </c>
      <c r="W42">
        <f>0.07+0.045</f>
        <v>0.115</v>
      </c>
      <c r="X42">
        <f>0.09+0.04</f>
        <v>0.13</v>
      </c>
      <c r="Z42">
        <f>SQRT((ABS($A$43-$A$42)^2+(ABS($B$43-$B$42)^2)))</f>
        <v>30.858125458782158</v>
      </c>
      <c r="AA42">
        <f>SQRT((ABS($C$43-$C$42)^2+(ABS($D$43-$D$42)^2)))</f>
        <v>23.841433338613019</v>
      </c>
      <c r="AB42">
        <f>SQRT((ABS($E$43-$E$42)^2+(ABS($F$43-$F$42)^2)))</f>
        <v>32.247101347194075</v>
      </c>
      <c r="AC42">
        <f>SQRT((ABS($G$43-$G$42)^2+(ABS($H$43-$H$42)^2)))</f>
        <v>34.810152916694015</v>
      </c>
      <c r="AJ42">
        <f>1/0.105</f>
        <v>9.5238095238095237</v>
      </c>
      <c r="AK42">
        <f>1/0.105</f>
        <v>9.5238095238095237</v>
      </c>
      <c r="AL42">
        <f>1/0.115</f>
        <v>8.695652173913043</v>
      </c>
      <c r="AM42">
        <f>1/0.13</f>
        <v>7.6923076923076916</v>
      </c>
      <c r="AO42">
        <f t="shared" si="13"/>
        <v>293.88690913125862</v>
      </c>
      <c r="AP42">
        <f t="shared" si="14"/>
        <v>227.06126989155254</v>
      </c>
      <c r="AQ42">
        <f t="shared" si="15"/>
        <v>280.40957693212238</v>
      </c>
      <c r="AR42">
        <f t="shared" si="16"/>
        <v>267.77040705149244</v>
      </c>
      <c r="AV42">
        <f>((0.07/0.105)*100)</f>
        <v>66.666666666666671</v>
      </c>
      <c r="AW42">
        <f>((0.065/0.105)*100)</f>
        <v>61.904761904761905</v>
      </c>
      <c r="AX42">
        <f>((0.07/0.115)*100)</f>
        <v>60.869565217391312</v>
      </c>
      <c r="AY42">
        <f>((0.09/0.13)*100)</f>
        <v>69.230769230769226</v>
      </c>
      <c r="BA42">
        <f>((0.035/0.105)*100)</f>
        <v>33.333333333333336</v>
      </c>
      <c r="BB42">
        <f>((0.04/0.105)*100)</f>
        <v>38.095238095238102</v>
      </c>
      <c r="BC42">
        <f>((0.045/0.115)*100)</f>
        <v>39.130434782608688</v>
      </c>
      <c r="BD42">
        <f>((0.04/0.13)*100)</f>
        <v>30.76923076923077</v>
      </c>
      <c r="BF42">
        <f>ABS($B$42-$D$42)</f>
        <v>0.33525500000000008</v>
      </c>
      <c r="BG42">
        <f>ABS($F$42-$H$42)</f>
        <v>3.3719899999999998</v>
      </c>
      <c r="BL42">
        <f>SQRT((ABS($A$42-$E$42)^2+(ABS($B$42-$F$42)^2)))</f>
        <v>1.0847945258204337</v>
      </c>
      <c r="BM42">
        <f>SQRT((ABS($C$42-$G$43)^2+(ABS($D$42-$H$43)^2)))</f>
        <v>4.0960516089615906</v>
      </c>
      <c r="BO42">
        <f>SQRT((ABS($A$42-$G$42)^2+(ABS($B$42-$H$42)^2)))</f>
        <v>5.5573769271318829</v>
      </c>
      <c r="BP42">
        <f>SQRT((ABS($C$42-$E$43)^2+(ABS($D$42-$F$43)^2)))</f>
        <v>5.8787883872564093</v>
      </c>
      <c r="BR42">
        <f>DEGREES(ACOS((17.0312104807857^2+18.51849154716^2-4.39821199896162^2)/(2*17.0312104807857*18.51849154716)))</f>
        <v>13.384197625794986</v>
      </c>
      <c r="BS42">
        <f>DEGREES(ACOS((28.3271352355108^2+27.8050216717168^2-4.35724781924244^2)/(2*28.3271352355108*27.8050216717168)))</f>
        <v>8.8402047960278036</v>
      </c>
      <c r="BU42">
        <v>14</v>
      </c>
      <c r="BV42">
        <v>9</v>
      </c>
      <c r="BW42">
        <v>6</v>
      </c>
      <c r="BX42">
        <v>10</v>
      </c>
      <c r="BY42">
        <v>13</v>
      </c>
      <c r="BZ42">
        <v>8</v>
      </c>
      <c r="CA42">
        <v>5</v>
      </c>
      <c r="CB42">
        <v>6</v>
      </c>
      <c r="CC42">
        <v>14</v>
      </c>
      <c r="CD42">
        <v>6</v>
      </c>
      <c r="CE42">
        <v>6</v>
      </c>
      <c r="CF42">
        <v>14</v>
      </c>
      <c r="CG42">
        <v>18</v>
      </c>
      <c r="CH42">
        <v>10</v>
      </c>
      <c r="CI42">
        <v>10</v>
      </c>
      <c r="CJ42">
        <v>14</v>
      </c>
      <c r="CL42">
        <v>7</v>
      </c>
      <c r="CM42">
        <v>1</v>
      </c>
      <c r="CN42">
        <v>1</v>
      </c>
      <c r="CO42">
        <v>4</v>
      </c>
      <c r="CP42">
        <v>8</v>
      </c>
      <c r="CQ42">
        <v>3</v>
      </c>
      <c r="CR42">
        <v>0</v>
      </c>
      <c r="CS42">
        <v>0</v>
      </c>
      <c r="CT42">
        <v>9</v>
      </c>
      <c r="CU42">
        <v>1</v>
      </c>
      <c r="CV42">
        <v>0</v>
      </c>
      <c r="CW42">
        <v>5</v>
      </c>
      <c r="CX42">
        <v>8</v>
      </c>
      <c r="CY42">
        <v>4</v>
      </c>
      <c r="CZ42">
        <v>0</v>
      </c>
      <c r="DA42">
        <v>5</v>
      </c>
      <c r="DC42">
        <f>((9/14)*100)</f>
        <v>64.285714285714292</v>
      </c>
      <c r="DD42">
        <f>((6/14)*100)</f>
        <v>42.857142857142854</v>
      </c>
      <c r="DE42">
        <f>((10/14)*100)</f>
        <v>71.428571428571431</v>
      </c>
      <c r="DF42">
        <f>((8/13)*100)</f>
        <v>61.53846153846154</v>
      </c>
      <c r="DG42">
        <f>((5/13)*100)</f>
        <v>38.461538461538467</v>
      </c>
      <c r="DH42">
        <f>((6/13)*100)</f>
        <v>46.153846153846153</v>
      </c>
      <c r="DI42">
        <f>((6/14)*100)</f>
        <v>42.857142857142854</v>
      </c>
      <c r="DJ42">
        <f>((6/14)*100)</f>
        <v>42.857142857142854</v>
      </c>
      <c r="DK42">
        <f>((14/14)*100)</f>
        <v>100</v>
      </c>
      <c r="DL42">
        <f>((10/18)*100)</f>
        <v>55.555555555555557</v>
      </c>
      <c r="DM42">
        <f>((10/18)*100)</f>
        <v>55.555555555555557</v>
      </c>
      <c r="DN42">
        <f>((14/18)*100)</f>
        <v>77.777777777777786</v>
      </c>
      <c r="DP42">
        <f>((1/7)*100)</f>
        <v>14.285714285714285</v>
      </c>
      <c r="DQ42">
        <f>((1/7)*100)</f>
        <v>14.285714285714285</v>
      </c>
      <c r="DR42">
        <f>((4/7)*100)</f>
        <v>57.142857142857139</v>
      </c>
      <c r="DS42">
        <f>((3/8)*100)</f>
        <v>37.5</v>
      </c>
      <c r="DT42">
        <f>((0/8)*100)</f>
        <v>0</v>
      </c>
      <c r="DU42">
        <f>((0/8)*100)</f>
        <v>0</v>
      </c>
      <c r="DV42">
        <f>((1/9)*100)</f>
        <v>11.111111111111111</v>
      </c>
      <c r="DW42">
        <f>((0/9)*100)</f>
        <v>0</v>
      </c>
      <c r="DX42">
        <f>((5/9)*100)</f>
        <v>55.555555555555557</v>
      </c>
      <c r="DY42">
        <f>((4/8)*100)</f>
        <v>50</v>
      </c>
      <c r="DZ42">
        <f>((0/8)*100)</f>
        <v>0</v>
      </c>
      <c r="EA42">
        <f>((5/8)*100)</f>
        <v>62.5</v>
      </c>
    </row>
    <row r="43" spans="1:131" x14ac:dyDescent="0.25">
      <c r="A43">
        <v>167.11208699999997</v>
      </c>
      <c r="B43">
        <v>7.5619889999999996</v>
      </c>
      <c r="C43">
        <v>186.20846799999998</v>
      </c>
      <c r="D43">
        <v>4.8510710000000001</v>
      </c>
      <c r="E43">
        <v>167.43759899999998</v>
      </c>
      <c r="F43">
        <v>8.8868880000000008</v>
      </c>
      <c r="G43">
        <v>166.34652899999998</v>
      </c>
      <c r="H43">
        <v>4.8185719999999996</v>
      </c>
      <c r="K43">
        <f>(15/200)</f>
        <v>7.4999999999999997E-2</v>
      </c>
      <c r="L43">
        <f>(13/200)</f>
        <v>6.5000000000000002E-2</v>
      </c>
      <c r="M43">
        <f>(14/200)</f>
        <v>7.0000000000000007E-2</v>
      </c>
      <c r="N43">
        <f>(13/200)</f>
        <v>6.5000000000000002E-2</v>
      </c>
      <c r="P43">
        <f>(8/200)</f>
        <v>0.04</v>
      </c>
      <c r="Q43">
        <f>(9/200)</f>
        <v>4.4999999999999998E-2</v>
      </c>
      <c r="R43">
        <f>(8/200)</f>
        <v>0.04</v>
      </c>
      <c r="S43">
        <f>(7/200)</f>
        <v>3.5000000000000003E-2</v>
      </c>
      <c r="U43">
        <f>0.075+0.04</f>
        <v>0.11499999999999999</v>
      </c>
      <c r="V43">
        <f>0.065+0.045</f>
        <v>0.11</v>
      </c>
      <c r="W43">
        <f>0.07+0.04</f>
        <v>0.11000000000000001</v>
      </c>
      <c r="X43">
        <f>0.065+0.035</f>
        <v>0.1</v>
      </c>
      <c r="Z43">
        <f>SQRT((ABS($A$44-$A$43)^2+(ABS($B$44-$B$43)^2)))</f>
        <v>26.379047158662221</v>
      </c>
      <c r="AA43">
        <f>SQRT((ABS($C$44-$C$43)^2+(ABS($D$44-$D$43)^2)))</f>
        <v>24.571938419895432</v>
      </c>
      <c r="AB43">
        <f>SQRT((ABS($E$44-$E$43)^2+(ABS($F$44-$F$43)^2)))</f>
        <v>26.166009758617811</v>
      </c>
      <c r="AC43">
        <f>SQRT((ABS($G$44-$G$43)^2+(ABS($H$44-$H$43)^2)))</f>
        <v>24.330404308957075</v>
      </c>
      <c r="AJ43">
        <f>1/0.115</f>
        <v>8.695652173913043</v>
      </c>
      <c r="AK43">
        <f>1/0.11</f>
        <v>9.0909090909090917</v>
      </c>
      <c r="AL43">
        <f>1/0.11</f>
        <v>9.0909090909090917</v>
      </c>
      <c r="AM43">
        <f>1/0.1</f>
        <v>10</v>
      </c>
      <c r="AO43">
        <f t="shared" si="13"/>
        <v>229.38301877097587</v>
      </c>
      <c r="AP43">
        <f t="shared" si="14"/>
        <v>223.38125836268574</v>
      </c>
      <c r="AQ43">
        <f t="shared" si="15"/>
        <v>237.87281598743462</v>
      </c>
      <c r="AR43">
        <f t="shared" si="16"/>
        <v>243.30404308957074</v>
      </c>
      <c r="AV43">
        <f>((0.075/0.115)*100)</f>
        <v>65.217391304347814</v>
      </c>
      <c r="AW43">
        <f>((0.065/0.11)*100)</f>
        <v>59.090909090909093</v>
      </c>
      <c r="AX43">
        <f>((0.07/0.11)*100)</f>
        <v>63.636363636363647</v>
      </c>
      <c r="AY43">
        <f>((0.065/0.1)*100)</f>
        <v>65</v>
      </c>
      <c r="BA43">
        <f>((0.04/0.115)*100)</f>
        <v>34.782608695652172</v>
      </c>
      <c r="BB43">
        <f>((0.045/0.11)*100)</f>
        <v>40.909090909090907</v>
      </c>
      <c r="BC43">
        <f>((0.04/0.11)*100)</f>
        <v>36.363636363636367</v>
      </c>
      <c r="BD43">
        <f>((0.035/0.1)*100)</f>
        <v>35</v>
      </c>
      <c r="BF43">
        <f>ABS($B$43-$D$43)</f>
        <v>2.7109179999999995</v>
      </c>
      <c r="BG43">
        <f>ABS($F$43-$H$43)</f>
        <v>4.0683160000000012</v>
      </c>
      <c r="BL43">
        <f>SQRT((ABS($A$43-$E$43)^2+(ABS($B$43-$F$43)^2)))</f>
        <v>1.3643003416935016</v>
      </c>
      <c r="BM43">
        <f>SQRT((ABS($C$43-$G$44)^2+(ABS($D$43-$H$44)^2)))</f>
        <v>4.7601982395747067</v>
      </c>
      <c r="BO43">
        <f>SQRT((ABS($A$43-$G$43)^2+(ABS($B$43-$H$43)^2)))</f>
        <v>2.8482303079724782</v>
      </c>
      <c r="BP43">
        <f>SQRT((ABS($C$43-$E$44)^2+(ABS($D$43-$F$44)^2)))</f>
        <v>7.6510965160580771</v>
      </c>
      <c r="BR43">
        <f>DEGREES(ACOS((21.7504526322563^2+21.5001842664097^2-3.94820962192232^2)/(2*21.7504526322563*21.5001842664097)))</f>
        <v>10.454323899889902</v>
      </c>
      <c r="BS43">
        <f>DEGREES(ACOS((24.8436755955918^2+23.8002723837801^2-4.04955531213206^2)/(2*24.8436755955918*23.8002723837801)))</f>
        <v>9.2296228625443231</v>
      </c>
      <c r="BU43">
        <v>15</v>
      </c>
      <c r="BV43">
        <v>8</v>
      </c>
      <c r="BW43">
        <v>7</v>
      </c>
      <c r="BX43">
        <v>8</v>
      </c>
      <c r="BY43">
        <v>13</v>
      </c>
      <c r="BZ43">
        <v>7</v>
      </c>
      <c r="CA43">
        <v>5</v>
      </c>
      <c r="CB43">
        <v>4</v>
      </c>
      <c r="CC43">
        <v>14</v>
      </c>
      <c r="CD43">
        <v>7</v>
      </c>
      <c r="CE43">
        <v>5</v>
      </c>
      <c r="CF43">
        <v>12</v>
      </c>
      <c r="CG43">
        <v>13</v>
      </c>
      <c r="CH43">
        <v>8</v>
      </c>
      <c r="CI43">
        <v>4</v>
      </c>
      <c r="CJ43">
        <v>12</v>
      </c>
      <c r="CL43">
        <v>8</v>
      </c>
      <c r="CM43">
        <v>3</v>
      </c>
      <c r="CN43">
        <v>0</v>
      </c>
      <c r="CO43">
        <v>0</v>
      </c>
      <c r="CP43">
        <v>9</v>
      </c>
      <c r="CQ43">
        <v>2</v>
      </c>
      <c r="CR43">
        <v>0</v>
      </c>
      <c r="CS43">
        <v>0</v>
      </c>
      <c r="CT43">
        <v>8</v>
      </c>
      <c r="CU43">
        <v>0</v>
      </c>
      <c r="CV43">
        <v>0</v>
      </c>
      <c r="CW43">
        <v>7</v>
      </c>
      <c r="CX43">
        <v>7</v>
      </c>
      <c r="CY43">
        <v>0</v>
      </c>
      <c r="CZ43">
        <v>0</v>
      </c>
      <c r="DA43">
        <v>7</v>
      </c>
      <c r="DC43">
        <f>((8/15)*100)</f>
        <v>53.333333333333336</v>
      </c>
      <c r="DD43">
        <f>((7/15)*100)</f>
        <v>46.666666666666664</v>
      </c>
      <c r="DE43">
        <f>((8/15)*100)</f>
        <v>53.333333333333336</v>
      </c>
      <c r="DF43">
        <f>((7/13)*100)</f>
        <v>53.846153846153847</v>
      </c>
      <c r="DG43">
        <f>((5/13)*100)</f>
        <v>38.461538461538467</v>
      </c>
      <c r="DH43">
        <f>((4/13)*100)</f>
        <v>30.76923076923077</v>
      </c>
      <c r="DI43">
        <f>((7/14)*100)</f>
        <v>50</v>
      </c>
      <c r="DJ43">
        <f>((5/14)*100)</f>
        <v>35.714285714285715</v>
      </c>
      <c r="DK43">
        <f>((12/14)*100)</f>
        <v>85.714285714285708</v>
      </c>
      <c r="DL43">
        <f>((8/13)*100)</f>
        <v>61.53846153846154</v>
      </c>
      <c r="DM43">
        <f>((4/13)*100)</f>
        <v>30.76923076923077</v>
      </c>
      <c r="DN43">
        <f>((12/13)*100)</f>
        <v>92.307692307692307</v>
      </c>
      <c r="DP43">
        <f>((3/8)*100)</f>
        <v>37.5</v>
      </c>
      <c r="DQ43">
        <f>((0/8)*100)</f>
        <v>0</v>
      </c>
      <c r="DR43">
        <f>((0/8)*100)</f>
        <v>0</v>
      </c>
      <c r="DS43">
        <f>((2/9)*100)</f>
        <v>22.222222222222221</v>
      </c>
      <c r="DT43">
        <f>((0/9)*100)</f>
        <v>0</v>
      </c>
      <c r="DU43">
        <f>((0/9)*100)</f>
        <v>0</v>
      </c>
      <c r="DV43">
        <f>((0/8)*100)</f>
        <v>0</v>
      </c>
      <c r="DW43">
        <f>((0/8)*100)</f>
        <v>0</v>
      </c>
      <c r="DX43">
        <f>((7/8)*100)</f>
        <v>87.5</v>
      </c>
      <c r="DY43">
        <f>((0/7)*100)</f>
        <v>0</v>
      </c>
      <c r="DZ43">
        <f>((0/7)*100)</f>
        <v>0</v>
      </c>
      <c r="EA43">
        <f>((7/7)*100)</f>
        <v>100</v>
      </c>
    </row>
    <row r="44" spans="1:131" x14ac:dyDescent="0.25">
      <c r="A44">
        <v>193.45290599999998</v>
      </c>
      <c r="B44">
        <v>6.142347</v>
      </c>
      <c r="C44">
        <v>210.78004999999999</v>
      </c>
      <c r="D44">
        <v>4.7187239999999999</v>
      </c>
      <c r="E44">
        <v>193.53861799999999</v>
      </c>
      <c r="F44">
        <v>7.0438270000000003</v>
      </c>
      <c r="G44">
        <v>190.612089</v>
      </c>
      <c r="H44">
        <v>3.043418</v>
      </c>
      <c r="K44">
        <f>(13/200)</f>
        <v>6.5000000000000002E-2</v>
      </c>
      <c r="L44">
        <f>(12/200)</f>
        <v>0.06</v>
      </c>
      <c r="M44">
        <f>(13/200)</f>
        <v>6.5000000000000002E-2</v>
      </c>
      <c r="N44">
        <f>(15/200)</f>
        <v>7.4999999999999997E-2</v>
      </c>
      <c r="P44">
        <f>(8/200)</f>
        <v>0.04</v>
      </c>
      <c r="Q44">
        <f>(9/200)</f>
        <v>4.4999999999999998E-2</v>
      </c>
      <c r="R44">
        <f>(9/200)</f>
        <v>4.4999999999999998E-2</v>
      </c>
      <c r="S44">
        <f>(9/200)</f>
        <v>4.4999999999999998E-2</v>
      </c>
      <c r="U44">
        <f>0.065+0.04</f>
        <v>0.10500000000000001</v>
      </c>
      <c r="V44">
        <f>0.06+0.045</f>
        <v>0.105</v>
      </c>
      <c r="W44">
        <f>0.065+0.045</f>
        <v>0.11</v>
      </c>
      <c r="X44">
        <f>0.075+0.045</f>
        <v>0.12</v>
      </c>
      <c r="Z44">
        <f>SQRT((ABS($A$45-$A$44)^2+(ABS($B$45-$B$44)^2)))</f>
        <v>22.895672762962214</v>
      </c>
      <c r="AA44">
        <f>SQRT((ABS($C$45-$C$44)^2+(ABS($D$45-$D$44)^2)))</f>
        <v>21.408333692467078</v>
      </c>
      <c r="AB44">
        <f>SQRT((ABS($E$45-$E$44)^2+(ABS($F$45-$F$44)^2)))</f>
        <v>23.46499417250066</v>
      </c>
      <c r="AC44">
        <f>SQRT((ABS($G$45-$G$44)^2+(ABS($H$45-$H$44)^2)))</f>
        <v>25.243646508935377</v>
      </c>
      <c r="AJ44">
        <f>1/0.105</f>
        <v>9.5238095238095237</v>
      </c>
      <c r="AK44">
        <f>1/0.105</f>
        <v>9.5238095238095237</v>
      </c>
      <c r="AL44">
        <f>1/0.11</f>
        <v>9.0909090909090917</v>
      </c>
      <c r="AM44">
        <f>1/0.12</f>
        <v>8.3333333333333339</v>
      </c>
      <c r="AO44">
        <f t="shared" si="13"/>
        <v>218.05402631392582</v>
      </c>
      <c r="AP44">
        <f t="shared" si="14"/>
        <v>203.88889230921026</v>
      </c>
      <c r="AQ44">
        <f t="shared" si="15"/>
        <v>213.31812884091508</v>
      </c>
      <c r="AR44">
        <f t="shared" si="16"/>
        <v>210.36372090779483</v>
      </c>
      <c r="AV44">
        <f>((0.065/0.105)*100)</f>
        <v>61.904761904761905</v>
      </c>
      <c r="AW44">
        <f>((0.06/0.105)*100)</f>
        <v>57.142857142857139</v>
      </c>
      <c r="AX44">
        <f>((0.065/0.11)*100)</f>
        <v>59.090909090909093</v>
      </c>
      <c r="AY44">
        <f>((0.075/0.12)*100)</f>
        <v>62.5</v>
      </c>
      <c r="BA44">
        <f>((0.04/0.105)*100)</f>
        <v>38.095238095238102</v>
      </c>
      <c r="BB44">
        <f>((0.045/0.105)*100)</f>
        <v>42.857142857142854</v>
      </c>
      <c r="BC44">
        <f>((0.045/0.11)*100)</f>
        <v>40.909090909090907</v>
      </c>
      <c r="BD44">
        <f>((0.045/0.12)*100)</f>
        <v>37.5</v>
      </c>
      <c r="BF44">
        <f>ABS($B$44-$D$44)</f>
        <v>1.4236230000000001</v>
      </c>
      <c r="BG44">
        <f>ABS($F$44-$H$44)</f>
        <v>4.0004090000000003</v>
      </c>
      <c r="BL44">
        <f>SQRT((ABS($A$44-$E$44)^2+(ABS($B$44-$F$44)^2)))</f>
        <v>0.90554554680811095</v>
      </c>
      <c r="BM44">
        <f>SQRT((ABS($C$44-$G$45)^2+(ABS($D$44-$H$45)^2)))</f>
        <v>5.100499834431929</v>
      </c>
      <c r="BO44">
        <f>SQRT((ABS($A$44-$G$44)^2+(ABS($B$44-$H$44)^2)))</f>
        <v>4.203998355676406</v>
      </c>
      <c r="BP44">
        <f>SQRT((ABS($C$44-$E$45)^2+(ABS($D$44-$F$45)^2)))</f>
        <v>6.9344430628561824</v>
      </c>
      <c r="BR44">
        <f>DEGREES(ACOS((32.033174448371^2+32.088785301542^2-3.93865643041533^2)/(2*32.033174448371*32.088785301542)))</f>
        <v>7.042457426921735</v>
      </c>
      <c r="BU44">
        <v>13</v>
      </c>
      <c r="BV44">
        <v>7</v>
      </c>
      <c r="BW44">
        <v>5</v>
      </c>
      <c r="BX44">
        <v>7</v>
      </c>
      <c r="BY44">
        <v>12</v>
      </c>
      <c r="BZ44">
        <v>7</v>
      </c>
      <c r="CA44">
        <v>5</v>
      </c>
      <c r="CB44">
        <v>5</v>
      </c>
      <c r="CC44">
        <v>13</v>
      </c>
      <c r="CD44">
        <v>5</v>
      </c>
      <c r="CE44">
        <v>5</v>
      </c>
      <c r="CF44">
        <v>13</v>
      </c>
      <c r="CG44">
        <v>15</v>
      </c>
      <c r="CH44">
        <v>7</v>
      </c>
      <c r="CI44">
        <v>6</v>
      </c>
      <c r="CJ44">
        <v>13</v>
      </c>
      <c r="CL44">
        <v>8</v>
      </c>
      <c r="CM44">
        <v>2</v>
      </c>
      <c r="CN44">
        <v>1</v>
      </c>
      <c r="CO44">
        <v>3</v>
      </c>
      <c r="CP44">
        <v>9</v>
      </c>
      <c r="CQ44">
        <v>3</v>
      </c>
      <c r="CR44">
        <v>1</v>
      </c>
      <c r="CS44">
        <v>0</v>
      </c>
      <c r="CT44">
        <v>9</v>
      </c>
      <c r="CU44">
        <v>1</v>
      </c>
      <c r="CV44">
        <v>1</v>
      </c>
      <c r="CW44">
        <v>7</v>
      </c>
      <c r="CX44">
        <v>9</v>
      </c>
      <c r="CY44">
        <v>3</v>
      </c>
      <c r="CZ44">
        <v>0</v>
      </c>
      <c r="DA44">
        <v>7</v>
      </c>
      <c r="DC44">
        <f>((7/13)*100)</f>
        <v>53.846153846153847</v>
      </c>
      <c r="DD44">
        <f>((5/13)*100)</f>
        <v>38.461538461538467</v>
      </c>
      <c r="DE44">
        <f>((7/13)*100)</f>
        <v>53.846153846153847</v>
      </c>
      <c r="DF44">
        <f>((7/12)*100)</f>
        <v>58.333333333333336</v>
      </c>
      <c r="DG44">
        <f>((5/12)*100)</f>
        <v>41.666666666666671</v>
      </c>
      <c r="DH44">
        <f>((5/12)*100)</f>
        <v>41.666666666666671</v>
      </c>
      <c r="DI44">
        <f>((5/13)*100)</f>
        <v>38.461538461538467</v>
      </c>
      <c r="DJ44">
        <f>((5/13)*100)</f>
        <v>38.461538461538467</v>
      </c>
      <c r="DK44">
        <f>((13/13)*100)</f>
        <v>100</v>
      </c>
      <c r="DL44">
        <f>((7/15)*100)</f>
        <v>46.666666666666664</v>
      </c>
      <c r="DM44">
        <f>((6/15)*100)</f>
        <v>40</v>
      </c>
      <c r="DN44">
        <f>((13/15)*100)</f>
        <v>86.666666666666671</v>
      </c>
      <c r="DP44">
        <f>((2/8)*100)</f>
        <v>25</v>
      </c>
      <c r="DQ44">
        <f>((1/8)*100)</f>
        <v>12.5</v>
      </c>
      <c r="DR44">
        <f>((3/8)*100)</f>
        <v>37.5</v>
      </c>
      <c r="DS44">
        <f>((3/9)*100)</f>
        <v>33.333333333333329</v>
      </c>
      <c r="DT44">
        <f>((1/9)*100)</f>
        <v>11.111111111111111</v>
      </c>
      <c r="DU44">
        <f>((0/9)*100)</f>
        <v>0</v>
      </c>
      <c r="DV44">
        <f>((1/9)*100)</f>
        <v>11.111111111111111</v>
      </c>
      <c r="DW44">
        <f>((1/9)*100)</f>
        <v>11.111111111111111</v>
      </c>
      <c r="DX44">
        <f>((7/9)*100)</f>
        <v>77.777777777777786</v>
      </c>
      <c r="DY44">
        <f>((3/9)*100)</f>
        <v>33.333333333333329</v>
      </c>
      <c r="DZ44">
        <f>((0/9)*100)</f>
        <v>0</v>
      </c>
      <c r="EA44">
        <f>((7/9)*100)</f>
        <v>77.777777777777786</v>
      </c>
    </row>
    <row r="45" spans="1:131" x14ac:dyDescent="0.25">
      <c r="A45">
        <v>216.347374</v>
      </c>
      <c r="B45">
        <v>6.3772219999999997</v>
      </c>
      <c r="C45">
        <v>232.17954499999999</v>
      </c>
      <c r="D45">
        <v>5.3338380000000001</v>
      </c>
      <c r="E45">
        <v>216.99136300000001</v>
      </c>
      <c r="F45">
        <v>7.8019189999999998</v>
      </c>
      <c r="G45">
        <v>215.835858</v>
      </c>
      <c r="H45">
        <v>4.0449999999999999</v>
      </c>
      <c r="K45">
        <f>(14/200)</f>
        <v>7.0000000000000007E-2</v>
      </c>
      <c r="L45">
        <f>(12/200)</f>
        <v>0.06</v>
      </c>
      <c r="M45">
        <f>(15/200)</f>
        <v>7.4999999999999997E-2</v>
      </c>
      <c r="N45">
        <f>(15/200)</f>
        <v>7.4999999999999997E-2</v>
      </c>
      <c r="P45">
        <f>(8/200)</f>
        <v>0.04</v>
      </c>
      <c r="Q45">
        <f>(10/200)</f>
        <v>0.05</v>
      </c>
      <c r="R45">
        <f>(9/200)</f>
        <v>4.4999999999999998E-2</v>
      </c>
      <c r="S45">
        <f>(7/200)</f>
        <v>3.5000000000000003E-2</v>
      </c>
      <c r="U45">
        <f>0.07+0.04</f>
        <v>0.11000000000000001</v>
      </c>
      <c r="V45">
        <f>0.06+0.05</f>
        <v>0.11</v>
      </c>
      <c r="W45">
        <f>0.075+0.045</f>
        <v>0.12</v>
      </c>
      <c r="X45">
        <f>0.075+0.035</f>
        <v>0.11</v>
      </c>
      <c r="Z45">
        <f>SQRT((ABS($A$46-$A$45)^2+(ABS($B$46-$B$45)^2)))</f>
        <v>22.359624969073884</v>
      </c>
      <c r="AA45">
        <f>SQRT((ABS($C$46-$C$45)^2+(ABS($D$46-$D$45)^2)))</f>
        <v>21.977200618295743</v>
      </c>
      <c r="AB45">
        <f>SQRT((ABS($E$46-$E$45)^2+(ABS($F$46-$F$45)^2)))</f>
        <v>22.325025921592101</v>
      </c>
      <c r="AC45">
        <f>SQRT((ABS($G$46-$G$45)^2+(ABS($H$46-$H$45)^2)))</f>
        <v>21.157183939146258</v>
      </c>
      <c r="AJ45">
        <f>1/0.11</f>
        <v>9.0909090909090917</v>
      </c>
      <c r="AK45">
        <f>1/0.11</f>
        <v>9.0909090909090917</v>
      </c>
      <c r="AL45">
        <f>1/0.12</f>
        <v>8.3333333333333339</v>
      </c>
      <c r="AM45">
        <f>1/0.11</f>
        <v>9.0909090909090917</v>
      </c>
      <c r="AO45">
        <f t="shared" si="13"/>
        <v>203.26931790067164</v>
      </c>
      <c r="AP45">
        <f t="shared" si="14"/>
        <v>199.79273289359767</v>
      </c>
      <c r="AQ45">
        <f t="shared" si="15"/>
        <v>186.04188267993419</v>
      </c>
      <c r="AR45">
        <f t="shared" si="16"/>
        <v>192.33803581042054</v>
      </c>
      <c r="AV45">
        <f>((0.07/0.11)*100)</f>
        <v>63.636363636363647</v>
      </c>
      <c r="AW45">
        <f>((0.06/0.11)*100)</f>
        <v>54.54545454545454</v>
      </c>
      <c r="AX45">
        <f>((0.075/0.12)*100)</f>
        <v>62.5</v>
      </c>
      <c r="AY45">
        <f>((0.075/0.11)*100)</f>
        <v>68.181818181818173</v>
      </c>
      <c r="BA45">
        <f>((0.04/0.11)*100)</f>
        <v>36.363636363636367</v>
      </c>
      <c r="BB45">
        <f>((0.05/0.11)*100)</f>
        <v>45.45454545454546</v>
      </c>
      <c r="BC45">
        <f>((0.045/0.12)*100)</f>
        <v>37.5</v>
      </c>
      <c r="BD45">
        <f>((0.035/0.11)*100)</f>
        <v>31.818181818181824</v>
      </c>
      <c r="BF45">
        <f>ABS($B$45-$D$45)</f>
        <v>1.0433839999999996</v>
      </c>
      <c r="BG45">
        <f>ABS($F$45-$H$45)</f>
        <v>3.7569189999999999</v>
      </c>
      <c r="BL45">
        <f>SQRT((ABS($A$45-$E$45)^2+(ABS($B$45-$F$45)^2)))</f>
        <v>1.5634843695828899</v>
      </c>
      <c r="BM45">
        <f>SQRT((ABS($C$45-$G$46)^2+(ABS($D$45-$H$46)^2)))</f>
        <v>5.0352915852748739</v>
      </c>
      <c r="BO45">
        <f>SQRT((ABS($A$45-$G$45)^2+(ABS($B$45-$H$45)^2)))</f>
        <v>2.3876574451834585</v>
      </c>
      <c r="BP45">
        <f>SQRT((ABS($C$45-$E$46)^2+(ABS($D$45-$F$46)^2)))</f>
        <v>7.6271332467488069</v>
      </c>
      <c r="BR45">
        <f>DEGREES(ACOS((22.3933181496773^2+22.0439138320728^2-3.74356848874119^2)/(2*22.3933181496773*22.0439138320728)))</f>
        <v>9.6231107373646392</v>
      </c>
      <c r="BU45">
        <v>14</v>
      </c>
      <c r="BV45">
        <v>7</v>
      </c>
      <c r="BW45">
        <v>5</v>
      </c>
      <c r="BX45">
        <v>7</v>
      </c>
      <c r="BY45">
        <v>12</v>
      </c>
      <c r="BZ45">
        <v>5</v>
      </c>
      <c r="CA45">
        <v>7</v>
      </c>
      <c r="CB45">
        <v>5</v>
      </c>
      <c r="CC45">
        <v>15</v>
      </c>
      <c r="CD45">
        <v>5</v>
      </c>
      <c r="CE45">
        <v>7</v>
      </c>
      <c r="CF45">
        <v>13</v>
      </c>
      <c r="CG45">
        <v>15</v>
      </c>
      <c r="CH45">
        <v>7</v>
      </c>
      <c r="CI45">
        <v>5</v>
      </c>
      <c r="CJ45">
        <v>13</v>
      </c>
      <c r="CL45">
        <v>8</v>
      </c>
      <c r="CM45">
        <v>3</v>
      </c>
      <c r="CN45">
        <v>0</v>
      </c>
      <c r="CO45">
        <v>0</v>
      </c>
      <c r="CP45">
        <v>10</v>
      </c>
      <c r="CQ45">
        <v>3</v>
      </c>
      <c r="CR45">
        <v>2</v>
      </c>
      <c r="CS45">
        <v>0</v>
      </c>
      <c r="CT45">
        <v>9</v>
      </c>
      <c r="CU45">
        <v>0</v>
      </c>
      <c r="CV45">
        <v>2</v>
      </c>
      <c r="CW45">
        <v>7</v>
      </c>
      <c r="CX45">
        <v>7</v>
      </c>
      <c r="CY45">
        <v>0</v>
      </c>
      <c r="CZ45">
        <v>0</v>
      </c>
      <c r="DA45">
        <v>7</v>
      </c>
      <c r="DC45">
        <f>((7/14)*100)</f>
        <v>50</v>
      </c>
      <c r="DD45">
        <f>((5/14)*100)</f>
        <v>35.714285714285715</v>
      </c>
      <c r="DE45">
        <f>((7/14)*100)</f>
        <v>50</v>
      </c>
      <c r="DF45">
        <f>((5/12)*100)</f>
        <v>41.666666666666671</v>
      </c>
      <c r="DG45">
        <f>((7/12)*100)</f>
        <v>58.333333333333336</v>
      </c>
      <c r="DH45">
        <f>((5/12)*100)</f>
        <v>41.666666666666671</v>
      </c>
      <c r="DI45">
        <f>((5/15)*100)</f>
        <v>33.333333333333329</v>
      </c>
      <c r="DJ45">
        <f>((7/15)*100)</f>
        <v>46.666666666666664</v>
      </c>
      <c r="DK45">
        <f>((13/15)*100)</f>
        <v>86.666666666666671</v>
      </c>
      <c r="DL45">
        <f>((7/15)*100)</f>
        <v>46.666666666666664</v>
      </c>
      <c r="DM45">
        <f>((5/15)*100)</f>
        <v>33.333333333333329</v>
      </c>
      <c r="DN45">
        <f>((13/15)*100)</f>
        <v>86.666666666666671</v>
      </c>
      <c r="DP45">
        <f>((3/8)*100)</f>
        <v>37.5</v>
      </c>
      <c r="DQ45">
        <f>((0/8)*100)</f>
        <v>0</v>
      </c>
      <c r="DR45">
        <f>((0/8)*100)</f>
        <v>0</v>
      </c>
      <c r="DS45">
        <f>((3/10)*100)</f>
        <v>30</v>
      </c>
      <c r="DT45">
        <f>((2/10)*100)</f>
        <v>20</v>
      </c>
      <c r="DU45">
        <f>((0/10)*100)</f>
        <v>0</v>
      </c>
      <c r="DV45">
        <f>((0/9)*100)</f>
        <v>0</v>
      </c>
      <c r="DW45">
        <f>((2/9)*100)</f>
        <v>22.222222222222221</v>
      </c>
      <c r="DX45">
        <f>((7/9)*100)</f>
        <v>77.777777777777786</v>
      </c>
      <c r="DY45">
        <f>((0/7)*100)</f>
        <v>0</v>
      </c>
      <c r="DZ45">
        <f>((0/7)*100)</f>
        <v>0</v>
      </c>
      <c r="EA45">
        <f>((7/7)*100)</f>
        <v>100</v>
      </c>
    </row>
    <row r="46" spans="1:131" x14ac:dyDescent="0.25">
      <c r="A46">
        <v>238.70015000000001</v>
      </c>
      <c r="B46">
        <v>6.930606</v>
      </c>
      <c r="C46">
        <v>254.15020200000001</v>
      </c>
      <c r="D46">
        <v>4.7975750000000001</v>
      </c>
      <c r="E46">
        <v>239.31525099999999</v>
      </c>
      <c r="F46">
        <v>8.0273230000000009</v>
      </c>
      <c r="G46">
        <v>236.99217099999998</v>
      </c>
      <c r="H46">
        <v>3.85303</v>
      </c>
      <c r="K46">
        <f>(13/200)</f>
        <v>6.5000000000000002E-2</v>
      </c>
      <c r="M46">
        <f>(15/200)</f>
        <v>7.4999999999999997E-2</v>
      </c>
      <c r="N46">
        <f>(15/200)</f>
        <v>7.4999999999999997E-2</v>
      </c>
      <c r="P46">
        <f>(10/200)</f>
        <v>0.05</v>
      </c>
      <c r="Q46">
        <f>(12/200)</f>
        <v>0.06</v>
      </c>
      <c r="R46">
        <f>(11/200)</f>
        <v>5.5E-2</v>
      </c>
      <c r="S46">
        <f>(10/200)</f>
        <v>0.05</v>
      </c>
      <c r="U46">
        <f>0.065+0.05</f>
        <v>0.115</v>
      </c>
      <c r="W46">
        <f>0.075+0.055</f>
        <v>0.13</v>
      </c>
      <c r="X46">
        <f>0.075+0.05</f>
        <v>0.125</v>
      </c>
      <c r="Z46">
        <f>SQRT((ABS($A$47-$A$46)^2+(ABS($B$47-$B$46)^2)))</f>
        <v>21.600604166509683</v>
      </c>
      <c r="AB46">
        <f>SQRT((ABS($E$47-$E$46)^2+(ABS($F$47-$F$46)^2)))</f>
        <v>21.476710206014783</v>
      </c>
      <c r="AC46">
        <f>SQRT((ABS($G$47-$G$46)^2+(ABS($H$47-$H$46)^2)))</f>
        <v>21.129340594637643</v>
      </c>
      <c r="AJ46">
        <f>1/0.115</f>
        <v>8.695652173913043</v>
      </c>
      <c r="AL46">
        <f>1/0.13</f>
        <v>7.6923076923076916</v>
      </c>
      <c r="AM46">
        <f>1/0.125</f>
        <v>8</v>
      </c>
      <c r="AO46">
        <f t="shared" si="13"/>
        <v>187.83134057834505</v>
      </c>
      <c r="AQ46">
        <f t="shared" si="15"/>
        <v>165.20546312319064</v>
      </c>
      <c r="AR46">
        <f t="shared" si="16"/>
        <v>169.03472475710115</v>
      </c>
      <c r="AV46">
        <f>((0.065/0.115)*100)</f>
        <v>56.521739130434781</v>
      </c>
      <c r="AX46">
        <f>((0.075/0.13)*100)</f>
        <v>57.692307692307686</v>
      </c>
      <c r="AY46">
        <f>((0.075/0.125)*100)</f>
        <v>60</v>
      </c>
      <c r="BA46">
        <f>((0.05/0.115)*100)</f>
        <v>43.478260869565219</v>
      </c>
      <c r="BC46">
        <f>((0.055/0.13)*100)</f>
        <v>42.307692307692307</v>
      </c>
      <c r="BD46">
        <f>((0.05/0.125)*100)</f>
        <v>40</v>
      </c>
      <c r="BF46">
        <f>ABS($B$46-$D$46)</f>
        <v>2.1330309999999999</v>
      </c>
      <c r="BG46">
        <f>ABS($F$46-$H$46)</f>
        <v>4.1742930000000005</v>
      </c>
      <c r="BL46">
        <f>SQRT((ABS($A$46-$E$46)^2+(ABS($B$46-$F$46)^2)))</f>
        <v>1.2574328683035048</v>
      </c>
      <c r="BO46">
        <f>SQRT((ABS($A$46-$G$46)^2+(ABS($B$46-$H$46)^2)))</f>
        <v>3.5197537272111918</v>
      </c>
      <c r="BP46">
        <f>SQRT((ABS($C$46-$E$47)^2+(ABS($D$46-$F$47)^2)))</f>
        <v>7.0419635559028997</v>
      </c>
      <c r="BR46">
        <f>DEGREES(ACOS((22.8686559445811^2+24.9909228684537^2-4.64528055864401^2)/(2*22.8686559445811*24.9909228684537)))</f>
        <v>9.9158223499671436</v>
      </c>
      <c r="BS46">
        <f>DEGREES(ACOS((10.0231666743069^2+21.6215352640021^2-12.0905454291029^2)/(2*10.0231666743069*21.6215352640021)))</f>
        <v>13.319515212355702</v>
      </c>
      <c r="BU46">
        <v>13</v>
      </c>
      <c r="BV46">
        <v>5</v>
      </c>
      <c r="BW46">
        <v>2</v>
      </c>
      <c r="BX46">
        <v>5</v>
      </c>
      <c r="CC46">
        <v>15</v>
      </c>
      <c r="CD46">
        <v>2</v>
      </c>
      <c r="CE46">
        <v>9</v>
      </c>
      <c r="CF46">
        <v>12</v>
      </c>
      <c r="CG46">
        <v>15</v>
      </c>
      <c r="CH46">
        <v>5</v>
      </c>
      <c r="CI46">
        <v>6</v>
      </c>
      <c r="CJ46">
        <v>12</v>
      </c>
      <c r="CL46">
        <v>10</v>
      </c>
      <c r="CM46">
        <v>3</v>
      </c>
      <c r="CN46">
        <v>0</v>
      </c>
      <c r="CO46">
        <v>2</v>
      </c>
      <c r="CP46">
        <v>12</v>
      </c>
      <c r="CQ46">
        <v>4</v>
      </c>
      <c r="CR46">
        <v>6</v>
      </c>
      <c r="CS46">
        <v>3</v>
      </c>
      <c r="CT46">
        <v>11</v>
      </c>
      <c r="CU46">
        <v>0</v>
      </c>
      <c r="CV46">
        <v>6</v>
      </c>
      <c r="CW46">
        <v>8</v>
      </c>
      <c r="CX46">
        <v>10</v>
      </c>
      <c r="CY46">
        <v>2</v>
      </c>
      <c r="CZ46">
        <v>3</v>
      </c>
      <c r="DA46">
        <v>8</v>
      </c>
      <c r="DC46">
        <f>((5/13)*100)</f>
        <v>38.461538461538467</v>
      </c>
      <c r="DD46">
        <f>((2/13)*100)</f>
        <v>15.384615384615385</v>
      </c>
      <c r="DE46">
        <f>((5/13)*100)</f>
        <v>38.461538461538467</v>
      </c>
      <c r="DI46">
        <f>((2/15)*100)</f>
        <v>13.333333333333334</v>
      </c>
      <c r="DJ46">
        <f>((9/15)*100)</f>
        <v>60</v>
      </c>
      <c r="DK46">
        <f>((12/15)*100)</f>
        <v>80</v>
      </c>
      <c r="DL46">
        <f>((5/15)*100)</f>
        <v>33.333333333333329</v>
      </c>
      <c r="DM46">
        <f>((6/15)*100)</f>
        <v>40</v>
      </c>
      <c r="DN46">
        <f>((12/15)*100)</f>
        <v>80</v>
      </c>
      <c r="DP46">
        <f>((3/10)*100)</f>
        <v>30</v>
      </c>
      <c r="DQ46">
        <f>((0/10)*100)</f>
        <v>0</v>
      </c>
      <c r="DR46">
        <f>((2/10)*100)</f>
        <v>20</v>
      </c>
      <c r="DS46">
        <f>((4/12)*100)</f>
        <v>33.333333333333329</v>
      </c>
      <c r="DT46">
        <f>((6/12)*100)</f>
        <v>50</v>
      </c>
      <c r="DU46">
        <f>((3/12)*100)</f>
        <v>25</v>
      </c>
      <c r="DV46">
        <f>((0/11)*100)</f>
        <v>0</v>
      </c>
      <c r="DW46">
        <f>((6/11)*100)</f>
        <v>54.54545454545454</v>
      </c>
      <c r="DX46">
        <f>((8/11)*100)</f>
        <v>72.727272727272734</v>
      </c>
      <c r="DY46">
        <f>((2/10)*100)</f>
        <v>20</v>
      </c>
      <c r="DZ46">
        <f>((3/10)*100)</f>
        <v>30</v>
      </c>
      <c r="EA46">
        <f>((8/10)*100)</f>
        <v>80</v>
      </c>
    </row>
    <row r="47" spans="1:131" x14ac:dyDescent="0.25">
      <c r="A47">
        <v>260.29413899999997</v>
      </c>
      <c r="B47">
        <v>6.3960600000000003</v>
      </c>
      <c r="E47">
        <v>260.77540499999998</v>
      </c>
      <c r="F47">
        <v>7.1841910000000002</v>
      </c>
      <c r="G47">
        <v>258.12080600000002</v>
      </c>
      <c r="H47">
        <v>3.6803539999999999</v>
      </c>
      <c r="P47">
        <f>(13/200)</f>
        <v>6.5000000000000002E-2</v>
      </c>
      <c r="BG47">
        <f>ABS($F$47-$H$47)</f>
        <v>3.5038370000000003</v>
      </c>
      <c r="BI47">
        <v>2.1031124999999999</v>
      </c>
      <c r="BJ47">
        <v>2.7102465000000002</v>
      </c>
      <c r="BO47">
        <f>SQRT((ABS($A$47-$G$47)^2+(ABS($B$47-$H$47)^2)))</f>
        <v>3.4782805245300175</v>
      </c>
      <c r="BS47">
        <f>DEGREES(ACOS((9.66190371833444^2+19.8313175743696^2-10.6637692144706^2)/(2*9.66190371833444*19.8313175743696)))</f>
        <v>13.313443659060164</v>
      </c>
      <c r="CL47">
        <v>13</v>
      </c>
      <c r="CM47">
        <v>4</v>
      </c>
      <c r="CN47">
        <v>0</v>
      </c>
      <c r="CO47">
        <v>3</v>
      </c>
      <c r="DP47">
        <f>((4/13)*100)</f>
        <v>30.76923076923077</v>
      </c>
      <c r="DQ47">
        <f>((0/13)*100)</f>
        <v>0</v>
      </c>
      <c r="DR47">
        <f>((3/13)*100)</f>
        <v>23.076923076923077</v>
      </c>
    </row>
    <row r="48" spans="1:131" x14ac:dyDescent="0.25">
      <c r="A48" t="s">
        <v>22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BS48">
        <f>DEGREES(ACOS((8.33380924716483^2+20.4342655638193^2-12.5261333789179^2)/(2*8.33380924716483*20.4342655638193)))</f>
        <v>14.252264111123262</v>
      </c>
    </row>
    <row r="49" spans="1:131" x14ac:dyDescent="0.25">
      <c r="A49">
        <v>237.12358399999999</v>
      </c>
      <c r="B49">
        <v>7.1897979999999997</v>
      </c>
      <c r="C49">
        <v>246.972724</v>
      </c>
      <c r="D49">
        <v>8.6328279999999999</v>
      </c>
      <c r="E49">
        <v>257.88115900000003</v>
      </c>
      <c r="F49">
        <v>5.2438380000000002</v>
      </c>
      <c r="G49">
        <v>245.92949199999998</v>
      </c>
      <c r="H49">
        <v>9.1873229999999992</v>
      </c>
      <c r="K49">
        <f>(14/200)</f>
        <v>7.0000000000000007E-2</v>
      </c>
      <c r="L49">
        <f>(16/200)</f>
        <v>0.08</v>
      </c>
      <c r="M49">
        <f>(14/200)</f>
        <v>7.0000000000000007E-2</v>
      </c>
      <c r="N49">
        <f>(16/200)</f>
        <v>0.08</v>
      </c>
      <c r="P49">
        <f>(13/200)</f>
        <v>6.5000000000000002E-2</v>
      </c>
      <c r="Q49">
        <f>(14/200)</f>
        <v>7.0000000000000007E-2</v>
      </c>
      <c r="R49">
        <f>(15/200)</f>
        <v>7.4999999999999997E-2</v>
      </c>
      <c r="S49">
        <f>(12/200)</f>
        <v>0.06</v>
      </c>
      <c r="U49">
        <f>0.07+0.065</f>
        <v>0.13500000000000001</v>
      </c>
      <c r="V49">
        <f>0.08+0.07</f>
        <v>0.15000000000000002</v>
      </c>
      <c r="W49">
        <f>0.07+0.075</f>
        <v>0.14500000000000002</v>
      </c>
      <c r="X49">
        <f>0.08+0.06</f>
        <v>0.14000000000000001</v>
      </c>
      <c r="Z49">
        <f>SQRT((ABS($A$50-$A$49)^2+(ABS($B$50-$B$49)^2)))</f>
        <v>19.612740191929451</v>
      </c>
      <c r="AA49">
        <f>SQRT((ABS($C$50-$C$49)^2+(ABS($D$50-$D$49)^2)))</f>
        <v>22.063692726606881</v>
      </c>
      <c r="AB49">
        <f>SQRT((ABS($E$50-$E$49)^2+(ABS($F$50-$F$49)^2)))</f>
        <v>20.00280329096767</v>
      </c>
      <c r="AC49">
        <f>SQRT((ABS($G$50-$G$49)^2+(ABS($H$50-$H$49)^2)))</f>
        <v>22.634412484781553</v>
      </c>
      <c r="AJ49">
        <f>1/0.135</f>
        <v>7.4074074074074066</v>
      </c>
      <c r="AK49">
        <f>1/0.15</f>
        <v>6.666666666666667</v>
      </c>
      <c r="AL49">
        <f>1/0.145</f>
        <v>6.8965517241379315</v>
      </c>
      <c r="AM49">
        <f>1/0.14</f>
        <v>7.1428571428571423</v>
      </c>
      <c r="AO49">
        <f t="shared" ref="AO49:AO58" si="17">$Z49/$U49</f>
        <v>145.27955697725517</v>
      </c>
      <c r="AP49">
        <f t="shared" ref="AP49:AP58" si="18">$AA49/$V49</f>
        <v>147.09128484404584</v>
      </c>
      <c r="AQ49">
        <f t="shared" ref="AQ49:AQ58" si="19">$AB49/$W49</f>
        <v>137.95036752391493</v>
      </c>
      <c r="AR49">
        <f t="shared" ref="AR49:AR57" si="20">$AC49/$X49</f>
        <v>161.67437489129679</v>
      </c>
      <c r="AV49">
        <f>((0.07/0.135)*100)</f>
        <v>51.851851851851848</v>
      </c>
      <c r="AW49">
        <f>((0.08/0.15)*100)</f>
        <v>53.333333333333336</v>
      </c>
      <c r="AX49">
        <f>((0.07/0.145)*100)</f>
        <v>48.275862068965523</v>
      </c>
      <c r="AY49">
        <f>((0.08/0.14)*100)</f>
        <v>57.142857142857139</v>
      </c>
      <c r="BA49">
        <f>((0.065/0.135)*100)</f>
        <v>48.148148148148145</v>
      </c>
      <c r="BB49">
        <f>((0.07/0.15)*100)</f>
        <v>46.666666666666671</v>
      </c>
      <c r="BC49">
        <f>((0.075/0.145)*100)</f>
        <v>51.724137931034484</v>
      </c>
      <c r="BD49">
        <f>((0.06/0.14)*100)</f>
        <v>42.857142857142847</v>
      </c>
      <c r="BF49">
        <f>ABS($B$49-$D$49)</f>
        <v>1.4430300000000003</v>
      </c>
      <c r="BG49">
        <f>ABS($F$49-$H$49)</f>
        <v>3.943484999999999</v>
      </c>
      <c r="BL49">
        <f>SQRT((ABS($A$49-$E$50)^2+(ABS($B$49-$F$50)^2)))</f>
        <v>1.0584970223959098</v>
      </c>
      <c r="BM49">
        <f>SQRT((ABS($C$49-$G$49)^2+(ABS($D$49-$H$49)^2)))</f>
        <v>1.1814388307690904</v>
      </c>
      <c r="BO49">
        <f>SQRT((ABS($A$49-$G$49)^2+(ABS($B$49-$H$49)^2)))</f>
        <v>9.0296246782515155</v>
      </c>
      <c r="BP49">
        <f>SQRT((ABS($C$49-$E$50)^2+(ABS($D$49-$F$50)^2)))</f>
        <v>9.305782406232213</v>
      </c>
      <c r="BR49">
        <f>DEGREES(ACOS((8.36548116521519^2+17.5981101487089^2-10.0231666743069^2)/(2*8.36548116521519*17.5981101487089)))</f>
        <v>18.504411785784384</v>
      </c>
      <c r="BS49">
        <f>DEGREES(ACOS((8.794035608937^2+25.1463054083281^2-16.994356740452^2)/(2*8.794035608937*25.1463054083281)))</f>
        <v>17.901200324612212</v>
      </c>
      <c r="BU49">
        <v>14</v>
      </c>
      <c r="BV49">
        <v>3</v>
      </c>
      <c r="BW49">
        <v>4</v>
      </c>
      <c r="BX49">
        <v>12</v>
      </c>
      <c r="BY49">
        <v>16</v>
      </c>
      <c r="BZ49">
        <v>3</v>
      </c>
      <c r="CA49">
        <v>12</v>
      </c>
      <c r="CB49">
        <v>4</v>
      </c>
      <c r="CC49">
        <v>14</v>
      </c>
      <c r="CD49">
        <v>2</v>
      </c>
      <c r="CE49">
        <v>12</v>
      </c>
      <c r="CF49">
        <v>5</v>
      </c>
      <c r="CG49">
        <v>16</v>
      </c>
      <c r="CH49">
        <v>12</v>
      </c>
      <c r="CI49">
        <v>4</v>
      </c>
      <c r="CJ49">
        <v>8</v>
      </c>
      <c r="CL49">
        <v>13</v>
      </c>
      <c r="CM49">
        <v>0</v>
      </c>
      <c r="CN49">
        <v>1</v>
      </c>
      <c r="CO49">
        <v>10</v>
      </c>
      <c r="CP49">
        <v>14</v>
      </c>
      <c r="CQ49">
        <v>0</v>
      </c>
      <c r="CR49">
        <v>12</v>
      </c>
      <c r="CS49">
        <v>0</v>
      </c>
      <c r="CT49">
        <v>15</v>
      </c>
      <c r="CU49">
        <v>0</v>
      </c>
      <c r="CV49">
        <v>12</v>
      </c>
      <c r="CW49">
        <v>0</v>
      </c>
      <c r="CX49">
        <v>12</v>
      </c>
      <c r="CY49">
        <v>10</v>
      </c>
      <c r="CZ49">
        <v>0</v>
      </c>
      <c r="DA49">
        <v>3</v>
      </c>
      <c r="DC49">
        <f>((3/14)*100)</f>
        <v>21.428571428571427</v>
      </c>
      <c r="DD49">
        <f>((4/14)*100)</f>
        <v>28.571428571428569</v>
      </c>
      <c r="DE49">
        <f>((12/14)*100)</f>
        <v>85.714285714285708</v>
      </c>
      <c r="DF49">
        <f>((3/16)*100)</f>
        <v>18.75</v>
      </c>
      <c r="DG49">
        <f>((12/16)*100)</f>
        <v>75</v>
      </c>
      <c r="DH49">
        <f>((4/16)*100)</f>
        <v>25</v>
      </c>
      <c r="DI49">
        <f>((2/14)*100)</f>
        <v>14.285714285714285</v>
      </c>
      <c r="DJ49">
        <f>((12/14)*100)</f>
        <v>85.714285714285708</v>
      </c>
      <c r="DK49">
        <f>((5/14)*100)</f>
        <v>35.714285714285715</v>
      </c>
      <c r="DL49">
        <f>((12/16)*100)</f>
        <v>75</v>
      </c>
      <c r="DM49">
        <f>((4/16)*100)</f>
        <v>25</v>
      </c>
      <c r="DN49">
        <f>((8/16)*100)</f>
        <v>50</v>
      </c>
      <c r="DP49">
        <f>((0/13)*100)</f>
        <v>0</v>
      </c>
      <c r="DQ49">
        <f>((1/13)*100)</f>
        <v>7.6923076923076925</v>
      </c>
      <c r="DR49">
        <f>((10/13)*100)</f>
        <v>76.923076923076934</v>
      </c>
      <c r="DS49">
        <f>((0/14)*100)</f>
        <v>0</v>
      </c>
      <c r="DT49">
        <f>((12/14)*100)</f>
        <v>85.714285714285708</v>
      </c>
      <c r="DU49">
        <f>((0/14)*100)</f>
        <v>0</v>
      </c>
      <c r="DV49">
        <f>((0/15)*100)</f>
        <v>0</v>
      </c>
      <c r="DW49">
        <f>((12/15)*100)</f>
        <v>80</v>
      </c>
      <c r="DX49">
        <f>((0/15)*100)</f>
        <v>0</v>
      </c>
      <c r="DY49">
        <f>((10/12)*100)</f>
        <v>83.333333333333343</v>
      </c>
      <c r="DZ49">
        <f>((0/12)*100)</f>
        <v>0</v>
      </c>
      <c r="EA49">
        <f>((3/12)*100)</f>
        <v>25</v>
      </c>
    </row>
    <row r="50" spans="1:131" x14ac:dyDescent="0.25">
      <c r="A50">
        <v>217.517979</v>
      </c>
      <c r="B50">
        <v>6.6608080000000003</v>
      </c>
      <c r="C50">
        <v>224.90939399999999</v>
      </c>
      <c r="D50">
        <v>8.7593429999999994</v>
      </c>
      <c r="E50">
        <v>237.91717</v>
      </c>
      <c r="F50">
        <v>6.4893429999999999</v>
      </c>
      <c r="G50">
        <v>223.298686</v>
      </c>
      <c r="H50">
        <v>9.5913629999999994</v>
      </c>
      <c r="K50">
        <f>(11/200)</f>
        <v>5.5E-2</v>
      </c>
      <c r="L50">
        <f>(12/200)</f>
        <v>0.06</v>
      </c>
      <c r="M50">
        <f>(13/200)</f>
        <v>6.5000000000000002E-2</v>
      </c>
      <c r="N50">
        <f>(14/200)</f>
        <v>7.0000000000000007E-2</v>
      </c>
      <c r="P50">
        <f>(10/200)</f>
        <v>0.05</v>
      </c>
      <c r="Q50">
        <f>(12/200)</f>
        <v>0.06</v>
      </c>
      <c r="R50">
        <f>(11/200)</f>
        <v>5.5E-2</v>
      </c>
      <c r="S50">
        <f>(9/200)</f>
        <v>4.4999999999999998E-2</v>
      </c>
      <c r="U50">
        <f>0.055+0.05</f>
        <v>0.10500000000000001</v>
      </c>
      <c r="V50">
        <f>0.06+0.06</f>
        <v>0.12</v>
      </c>
      <c r="W50">
        <f>0.065+0.055</f>
        <v>0.12</v>
      </c>
      <c r="X50">
        <f>0.07+0.045</f>
        <v>0.115</v>
      </c>
      <c r="Z50">
        <f>SQRT((ABS($A$51-$A$50)^2+(ABS($B$51-$B$50)^2)))</f>
        <v>17.741071477756922</v>
      </c>
      <c r="AA50">
        <f>SQRT((ABS($C$51-$C$50)^2+(ABS($D$51-$D$50)^2)))</f>
        <v>19.342147213601407</v>
      </c>
      <c r="AB50">
        <f>SQRT((ABS($E$51-$E$50)^2+(ABS($F$51-$F$50)^2)))</f>
        <v>19.07998241548858</v>
      </c>
      <c r="AC50">
        <f>SQRT((ABS($G$51-$G$50)^2+(ABS($H$51-$H$50)^2)))</f>
        <v>21.170731809079506</v>
      </c>
      <c r="AJ50">
        <f>1/0.105</f>
        <v>9.5238095238095237</v>
      </c>
      <c r="AK50">
        <f>1/0.12</f>
        <v>8.3333333333333339</v>
      </c>
      <c r="AL50">
        <f>1/0.12</f>
        <v>8.3333333333333339</v>
      </c>
      <c r="AM50">
        <f>1/0.115</f>
        <v>8.695652173913043</v>
      </c>
      <c r="AO50">
        <f t="shared" si="17"/>
        <v>168.96258550244687</v>
      </c>
      <c r="AP50">
        <f t="shared" si="18"/>
        <v>161.18456011334507</v>
      </c>
      <c r="AQ50">
        <f t="shared" si="19"/>
        <v>158.99985346240484</v>
      </c>
      <c r="AR50">
        <f t="shared" si="20"/>
        <v>184.09332007895222</v>
      </c>
      <c r="AV50">
        <f>((0.055/0.105)*100)</f>
        <v>52.380952380952387</v>
      </c>
      <c r="AW50">
        <f>((0.06/0.12)*100)</f>
        <v>50</v>
      </c>
      <c r="AX50">
        <f>((0.065/0.12)*100)</f>
        <v>54.166666666666671</v>
      </c>
      <c r="AY50">
        <f>((0.07/0.115)*100)</f>
        <v>60.869565217391312</v>
      </c>
      <c r="BA50">
        <f>((0.05/0.105)*100)</f>
        <v>47.61904761904762</v>
      </c>
      <c r="BB50">
        <f>((0.06/0.12)*100)</f>
        <v>50</v>
      </c>
      <c r="BC50">
        <f>((0.055/0.12)*100)</f>
        <v>45.833333333333336</v>
      </c>
      <c r="BD50">
        <f>((0.045/0.115)*100)</f>
        <v>39.130434782608688</v>
      </c>
      <c r="BF50">
        <f>ABS($B$50-$D$50)</f>
        <v>2.0985349999999992</v>
      </c>
      <c r="BG50">
        <f>ABS($F$50-$H$50)</f>
        <v>3.1020199999999996</v>
      </c>
      <c r="BL50">
        <f>SQRT((ABS($A$50-$E$51)^2+(ABS($B$50-$F$51)^2)))</f>
        <v>1.3700670837053852</v>
      </c>
      <c r="BM50">
        <f>SQRT((ABS($C$50-$G$50)^2+(ABS($D$50-$H$50)^2)))</f>
        <v>1.812908586130024</v>
      </c>
      <c r="BO50">
        <f>SQRT((ABS($A$50-$G$50)^2+(ABS($B$50-$H$50)^2)))</f>
        <v>6.4811053091177335</v>
      </c>
      <c r="BP50">
        <f>SQRT((ABS($C$50-$E$51)^2+(ABS($D$50-$F$51)^2)))</f>
        <v>6.5524681914644214</v>
      </c>
      <c r="BR50">
        <f>DEGREES(ACOS((10.6637692144706^2+18.4357733024448^2-8.33380924716483^2)/(2*10.6637692144706*18.4357733024448)))</f>
        <v>12.315645161281861</v>
      </c>
      <c r="BS50">
        <f>DEGREES(ACOS((6.58092022902428^2+34.7053453182414^2-28.9585780139396^2)/(2*6.58092022902428*34.7053453182414)))</f>
        <v>26.393940755096995</v>
      </c>
      <c r="BU50">
        <v>11</v>
      </c>
      <c r="BV50">
        <v>3</v>
      </c>
      <c r="BW50">
        <v>4</v>
      </c>
      <c r="BX50">
        <v>8</v>
      </c>
      <c r="BY50">
        <v>12</v>
      </c>
      <c r="BZ50">
        <v>3</v>
      </c>
      <c r="CA50">
        <v>8</v>
      </c>
      <c r="CB50">
        <v>3</v>
      </c>
      <c r="CC50">
        <v>13</v>
      </c>
      <c r="CD50">
        <v>4</v>
      </c>
      <c r="CE50">
        <v>8</v>
      </c>
      <c r="CF50">
        <v>8</v>
      </c>
      <c r="CG50">
        <v>14</v>
      </c>
      <c r="CH50">
        <v>8</v>
      </c>
      <c r="CI50">
        <v>3</v>
      </c>
      <c r="CJ50">
        <v>10</v>
      </c>
      <c r="CL50">
        <v>10</v>
      </c>
      <c r="CM50">
        <v>1</v>
      </c>
      <c r="CN50">
        <v>1</v>
      </c>
      <c r="CO50">
        <v>6</v>
      </c>
      <c r="CP50">
        <v>12</v>
      </c>
      <c r="CQ50">
        <v>1</v>
      </c>
      <c r="CR50">
        <v>7</v>
      </c>
      <c r="CS50">
        <v>0</v>
      </c>
      <c r="CT50">
        <v>11</v>
      </c>
      <c r="CU50">
        <v>1</v>
      </c>
      <c r="CV50">
        <v>7</v>
      </c>
      <c r="CW50">
        <v>3</v>
      </c>
      <c r="CX50">
        <v>9</v>
      </c>
      <c r="CY50">
        <v>6</v>
      </c>
      <c r="CZ50">
        <v>0</v>
      </c>
      <c r="DA50">
        <v>4</v>
      </c>
      <c r="DC50">
        <f>((3/11)*100)</f>
        <v>27.27272727272727</v>
      </c>
      <c r="DD50">
        <f>((4/11)*100)</f>
        <v>36.363636363636367</v>
      </c>
      <c r="DE50">
        <f>((8/11)*100)</f>
        <v>72.727272727272734</v>
      </c>
      <c r="DF50">
        <f>((3/12)*100)</f>
        <v>25</v>
      </c>
      <c r="DG50">
        <f>((8/12)*100)</f>
        <v>66.666666666666657</v>
      </c>
      <c r="DH50">
        <f>((3/12)*100)</f>
        <v>25</v>
      </c>
      <c r="DI50">
        <f>((4/13)*100)</f>
        <v>30.76923076923077</v>
      </c>
      <c r="DJ50">
        <f>((8/13)*100)</f>
        <v>61.53846153846154</v>
      </c>
      <c r="DK50">
        <f>((8/13)*100)</f>
        <v>61.53846153846154</v>
      </c>
      <c r="DL50">
        <f>((8/14)*100)</f>
        <v>57.142857142857139</v>
      </c>
      <c r="DM50">
        <f>((3/14)*100)</f>
        <v>21.428571428571427</v>
      </c>
      <c r="DN50">
        <f>((10/14)*100)</f>
        <v>71.428571428571431</v>
      </c>
      <c r="DP50">
        <f>((1/10)*100)</f>
        <v>10</v>
      </c>
      <c r="DQ50">
        <f>((1/10)*100)</f>
        <v>10</v>
      </c>
      <c r="DR50">
        <f>((6/10)*100)</f>
        <v>60</v>
      </c>
      <c r="DS50">
        <f>((1/12)*100)</f>
        <v>8.3333333333333321</v>
      </c>
      <c r="DT50">
        <f>((7/12)*100)</f>
        <v>58.333333333333336</v>
      </c>
      <c r="DU50">
        <f>((0/12)*100)</f>
        <v>0</v>
      </c>
      <c r="DV50">
        <f>((1/11)*100)</f>
        <v>9.0909090909090917</v>
      </c>
      <c r="DW50">
        <f>((7/11)*100)</f>
        <v>63.636363636363633</v>
      </c>
      <c r="DX50">
        <f>((3/11)*100)</f>
        <v>27.27272727272727</v>
      </c>
      <c r="DY50">
        <f>((6/9)*100)</f>
        <v>66.666666666666657</v>
      </c>
      <c r="DZ50">
        <f>((0/9)*100)</f>
        <v>0</v>
      </c>
      <c r="EA50">
        <f>((4/9)*100)</f>
        <v>44.444444444444443</v>
      </c>
    </row>
    <row r="51" spans="1:131" x14ac:dyDescent="0.25">
      <c r="A51">
        <v>199.77698699999999</v>
      </c>
      <c r="B51">
        <v>6.607704</v>
      </c>
      <c r="C51">
        <v>205.567396</v>
      </c>
      <c r="D51">
        <v>8.6833679999999998</v>
      </c>
      <c r="E51">
        <v>218.83818199999999</v>
      </c>
      <c r="F51">
        <v>6.2945460000000004</v>
      </c>
      <c r="G51">
        <v>202.12795499999999</v>
      </c>
      <c r="H51">
        <v>9.5855099999999993</v>
      </c>
      <c r="K51">
        <f>(11/200)</f>
        <v>5.5E-2</v>
      </c>
      <c r="L51">
        <f>(12/200)</f>
        <v>0.06</v>
      </c>
      <c r="M51">
        <f>(12/200)</f>
        <v>0.06</v>
      </c>
      <c r="N51">
        <f>(14/200)</f>
        <v>7.0000000000000007E-2</v>
      </c>
      <c r="P51">
        <f>(10/200)</f>
        <v>0.05</v>
      </c>
      <c r="Q51">
        <f>(11/200)</f>
        <v>5.5E-2</v>
      </c>
      <c r="R51">
        <f>(8/200)</f>
        <v>0.04</v>
      </c>
      <c r="S51">
        <f>(10/200)</f>
        <v>0.05</v>
      </c>
      <c r="U51">
        <f>0.055+0.05</f>
        <v>0.10500000000000001</v>
      </c>
      <c r="V51">
        <f>0.06+0.055</f>
        <v>0.11499999999999999</v>
      </c>
      <c r="W51">
        <f>0.06+0.04</f>
        <v>0.1</v>
      </c>
      <c r="X51">
        <f>0.07+0.05</f>
        <v>0.12000000000000001</v>
      </c>
      <c r="Z51">
        <f>SQRT((ABS($A$52-$A$51)^2+(ABS($B$52-$B$51)^2)))</f>
        <v>21.249797836293979</v>
      </c>
      <c r="AA51">
        <f>SQRT((ABS($C$52-$C$51)^2+(ABS($D$52-$D$51)^2)))</f>
        <v>21.063396511607198</v>
      </c>
      <c r="AB51">
        <f>SQRT((ABS($E$52-$E$51)^2+(ABS($F$52-$F$51)^2)))</f>
        <v>18.518491547160004</v>
      </c>
      <c r="AC51">
        <f>SQRT((ABS($G$52-$G$51)^2+(ABS($H$52-$H$51)^2)))</f>
        <v>23.355317197947521</v>
      </c>
      <c r="AJ51">
        <f>1/0.105</f>
        <v>9.5238095238095237</v>
      </c>
      <c r="AK51">
        <f>1/0.115</f>
        <v>8.695652173913043</v>
      </c>
      <c r="AL51">
        <f>1/0.1</f>
        <v>10</v>
      </c>
      <c r="AM51">
        <f>1/0.12</f>
        <v>8.3333333333333339</v>
      </c>
      <c r="AO51">
        <f t="shared" si="17"/>
        <v>202.3790270123236</v>
      </c>
      <c r="AP51">
        <f t="shared" si="18"/>
        <v>183.15996966614958</v>
      </c>
      <c r="AQ51">
        <f t="shared" si="19"/>
        <v>185.18491547160002</v>
      </c>
      <c r="AR51">
        <f t="shared" si="20"/>
        <v>194.62764331622932</v>
      </c>
      <c r="AV51">
        <f>((0.055/0.105)*100)</f>
        <v>52.380952380952387</v>
      </c>
      <c r="AW51">
        <f>((0.06/0.115)*100)</f>
        <v>52.173913043478258</v>
      </c>
      <c r="AX51">
        <f>((0.06/0.1)*100)</f>
        <v>60</v>
      </c>
      <c r="AY51">
        <f>((0.07/0.12)*100)</f>
        <v>58.333333333333336</v>
      </c>
      <c r="BA51">
        <f>((0.05/0.105)*100)</f>
        <v>47.61904761904762</v>
      </c>
      <c r="BB51">
        <f>((0.055/0.115)*100)</f>
        <v>47.826086956521735</v>
      </c>
      <c r="BC51">
        <f>((0.04/0.1)*100)</f>
        <v>40</v>
      </c>
      <c r="BD51">
        <f>((0.05/0.12)*100)</f>
        <v>41.666666666666671</v>
      </c>
      <c r="BF51">
        <f>ABS($B$51-$D$51)</f>
        <v>2.0756639999999997</v>
      </c>
      <c r="BG51">
        <f>ABS($F$51-$H$51)</f>
        <v>3.2909639999999989</v>
      </c>
      <c r="BL51">
        <f>SQRT((ABS($A$51-$E$52)^2+(ABS($B$51-$F$52)^2)))</f>
        <v>1.1778253311803126</v>
      </c>
      <c r="BM51">
        <f>SQRT((ABS($C$51-$G$51)^2+(ABS($D$51-$H$51)^2)))</f>
        <v>3.5557860707085731</v>
      </c>
      <c r="BO51">
        <f>SQRT((ABS($A$51-$G$51)^2+(ABS($B$51-$H$51)^2)))</f>
        <v>3.7939925027153087</v>
      </c>
      <c r="BP51">
        <f>SQRT((ABS($C$51-$E$52)^2+(ABS($D$51-$F$52)^2)))</f>
        <v>6.0896424039380985</v>
      </c>
      <c r="BR51">
        <f>DEGREES(ACOS((12.5261333789179^2+20.865505600484^2-8.794035608937^2)/(2*12.5261333789179*20.865505600484)))</f>
        <v>9.903925059488591</v>
      </c>
      <c r="BS51">
        <f>DEGREES(ACOS((3.50808063758816^2+22.7428722812394^2-22.0019374095447^2)/(2*3.50808063758816*22.7428722812394)))</f>
        <v>73.447580815279736</v>
      </c>
      <c r="BU51">
        <v>11</v>
      </c>
      <c r="BV51">
        <v>5</v>
      </c>
      <c r="BW51">
        <v>3</v>
      </c>
      <c r="BX51">
        <v>5</v>
      </c>
      <c r="BY51">
        <v>12</v>
      </c>
      <c r="BZ51">
        <v>5</v>
      </c>
      <c r="CA51">
        <v>5</v>
      </c>
      <c r="CB51">
        <v>3</v>
      </c>
      <c r="CC51">
        <v>12</v>
      </c>
      <c r="CD51">
        <v>4</v>
      </c>
      <c r="CE51">
        <v>5</v>
      </c>
      <c r="CF51">
        <v>10</v>
      </c>
      <c r="CG51">
        <v>14</v>
      </c>
      <c r="CH51">
        <v>5</v>
      </c>
      <c r="CI51">
        <v>6</v>
      </c>
      <c r="CJ51">
        <v>11</v>
      </c>
      <c r="CL51">
        <v>10</v>
      </c>
      <c r="CM51">
        <v>3</v>
      </c>
      <c r="CN51">
        <v>2</v>
      </c>
      <c r="CO51">
        <v>4</v>
      </c>
      <c r="CP51">
        <v>11</v>
      </c>
      <c r="CQ51">
        <v>3</v>
      </c>
      <c r="CR51">
        <v>4</v>
      </c>
      <c r="CS51">
        <v>0</v>
      </c>
      <c r="CT51">
        <v>8</v>
      </c>
      <c r="CU51">
        <v>1</v>
      </c>
      <c r="CV51">
        <v>4</v>
      </c>
      <c r="CW51">
        <v>4</v>
      </c>
      <c r="CX51">
        <v>10</v>
      </c>
      <c r="CY51">
        <v>4</v>
      </c>
      <c r="CZ51">
        <v>1</v>
      </c>
      <c r="DA51">
        <v>8</v>
      </c>
      <c r="DC51">
        <f>((5/11)*100)</f>
        <v>45.454545454545453</v>
      </c>
      <c r="DD51">
        <f>((3/11)*100)</f>
        <v>27.27272727272727</v>
      </c>
      <c r="DE51">
        <f>((5/11)*100)</f>
        <v>45.454545454545453</v>
      </c>
      <c r="DF51">
        <f>((5/12)*100)</f>
        <v>41.666666666666671</v>
      </c>
      <c r="DG51">
        <f>((5/12)*100)</f>
        <v>41.666666666666671</v>
      </c>
      <c r="DH51">
        <f>((3/12)*100)</f>
        <v>25</v>
      </c>
      <c r="DI51">
        <f>((4/12)*100)</f>
        <v>33.333333333333329</v>
      </c>
      <c r="DJ51">
        <f>((5/12)*100)</f>
        <v>41.666666666666671</v>
      </c>
      <c r="DK51">
        <f>((10/12)*100)</f>
        <v>83.333333333333343</v>
      </c>
      <c r="DL51">
        <f>((5/14)*100)</f>
        <v>35.714285714285715</v>
      </c>
      <c r="DM51">
        <f>((6/14)*100)</f>
        <v>42.857142857142854</v>
      </c>
      <c r="DN51">
        <f>((11/14)*100)</f>
        <v>78.571428571428569</v>
      </c>
      <c r="DP51">
        <f>((3/10)*100)</f>
        <v>30</v>
      </c>
      <c r="DQ51">
        <f>((2/10)*100)</f>
        <v>20</v>
      </c>
      <c r="DR51">
        <f>((4/10)*100)</f>
        <v>40</v>
      </c>
      <c r="DS51">
        <f>((3/11)*100)</f>
        <v>27.27272727272727</v>
      </c>
      <c r="DT51">
        <f>((4/11)*100)</f>
        <v>36.363636363636367</v>
      </c>
      <c r="DU51">
        <f>((0/11)*100)</f>
        <v>0</v>
      </c>
      <c r="DV51">
        <f>((1/8)*100)</f>
        <v>12.5</v>
      </c>
      <c r="DW51">
        <f>((4/8)*100)</f>
        <v>50</v>
      </c>
      <c r="DX51">
        <f>((4/8)*100)</f>
        <v>50</v>
      </c>
      <c r="DY51">
        <f>((4/10)*100)</f>
        <v>40</v>
      </c>
      <c r="DZ51">
        <f>((1/10)*100)</f>
        <v>10</v>
      </c>
      <c r="EA51">
        <f>((8/10)*100)</f>
        <v>80</v>
      </c>
    </row>
    <row r="52" spans="1:131" x14ac:dyDescent="0.25">
      <c r="A52">
        <v>178.54361699999998</v>
      </c>
      <c r="B52">
        <v>5.7722959999999999</v>
      </c>
      <c r="C52">
        <v>184.51127099999999</v>
      </c>
      <c r="D52">
        <v>8.1299489999999999</v>
      </c>
      <c r="E52">
        <v>200.333876</v>
      </c>
      <c r="F52">
        <v>5.5698470000000002</v>
      </c>
      <c r="G52">
        <v>178.793925</v>
      </c>
      <c r="H52">
        <v>8.5885719999999992</v>
      </c>
      <c r="K52">
        <f>(15/200)</f>
        <v>7.4999999999999997E-2</v>
      </c>
      <c r="L52">
        <f>(15/200)</f>
        <v>7.4999999999999997E-2</v>
      </c>
      <c r="M52">
        <f>(11/200)</f>
        <v>5.5E-2</v>
      </c>
      <c r="N52">
        <f>(13/200)</f>
        <v>6.5000000000000002E-2</v>
      </c>
      <c r="P52">
        <f>(9/200)</f>
        <v>4.4999999999999998E-2</v>
      </c>
      <c r="Q52">
        <f>(9/200)</f>
        <v>4.4999999999999998E-2</v>
      </c>
      <c r="R52">
        <f>(10/200)</f>
        <v>0.05</v>
      </c>
      <c r="S52">
        <f>(9/200)</f>
        <v>4.4999999999999998E-2</v>
      </c>
      <c r="U52">
        <f>0.075+0.045</f>
        <v>0.12</v>
      </c>
      <c r="V52">
        <f>0.075+0.045</f>
        <v>0.12</v>
      </c>
      <c r="W52">
        <f>0.055+0.05</f>
        <v>0.10500000000000001</v>
      </c>
      <c r="X52">
        <f>0.065+0.045</f>
        <v>0.11</v>
      </c>
      <c r="Z52">
        <f>SQRT((ABS($A$53-$A$52)^2+(ABS($B$53-$B$52)^2)))</f>
        <v>21.517280870559105</v>
      </c>
      <c r="AA52">
        <f>SQRT((ABS($C$53-$C$52)^2+(ABS($D$53-$D$52)^2)))</f>
        <v>22.622259859024904</v>
      </c>
      <c r="AB52">
        <f>SQRT((ABS($E$53-$E$52)^2+(ABS($F$53-$F$52)^2)))</f>
        <v>21.500184266409686</v>
      </c>
      <c r="AC52">
        <f>SQRT((ABS($G$53-$G$52)^2+(ABS($H$53-$H$52)^2)))</f>
        <v>21.385890517345377</v>
      </c>
      <c r="AJ52">
        <f>1/0.12</f>
        <v>8.3333333333333339</v>
      </c>
      <c r="AK52">
        <f>1/0.12</f>
        <v>8.3333333333333339</v>
      </c>
      <c r="AL52">
        <f>1/0.105</f>
        <v>9.5238095238095237</v>
      </c>
      <c r="AM52">
        <f>1/0.11</f>
        <v>9.0909090909090917</v>
      </c>
      <c r="AO52">
        <f t="shared" si="17"/>
        <v>179.31067392132587</v>
      </c>
      <c r="AP52">
        <f t="shared" si="18"/>
        <v>188.51883215854087</v>
      </c>
      <c r="AQ52">
        <f t="shared" si="19"/>
        <v>204.76365968009222</v>
      </c>
      <c r="AR52">
        <f t="shared" si="20"/>
        <v>194.41718652132161</v>
      </c>
      <c r="AV52">
        <f>((0.075/0.12)*100)</f>
        <v>62.5</v>
      </c>
      <c r="AW52">
        <f>((0.075/0.12)*100)</f>
        <v>62.5</v>
      </c>
      <c r="AX52">
        <f>((0.055/0.105)*100)</f>
        <v>52.380952380952387</v>
      </c>
      <c r="AY52">
        <f>((0.065/0.11)*100)</f>
        <v>59.090909090909093</v>
      </c>
      <c r="BA52">
        <f>((0.045/0.12)*100)</f>
        <v>37.5</v>
      </c>
      <c r="BB52">
        <f>((0.045/0.12)*100)</f>
        <v>37.5</v>
      </c>
      <c r="BC52">
        <f>((0.05/0.105)*100)</f>
        <v>47.61904761904762</v>
      </c>
      <c r="BD52">
        <f>((0.045/0.11)*100)</f>
        <v>40.909090909090907</v>
      </c>
      <c r="BF52">
        <f>ABS($B$52-$D$52)</f>
        <v>2.357653</v>
      </c>
      <c r="BG52">
        <f>ABS($F$52-$H$52)</f>
        <v>3.018724999999999</v>
      </c>
      <c r="BL52">
        <f>SQRT((ABS($A$52-$E$53)^2+(ABS($B$52-$F$53)^2)))</f>
        <v>1.1732193890044622</v>
      </c>
      <c r="BM52">
        <f>SQRT((ABS($C$52-$G$52)^2+(ABS($D$52-$H$52)^2)))</f>
        <v>5.7357109707380571</v>
      </c>
      <c r="BO52">
        <f>SQRT((ABS($A$52-$G$52)^2+(ABS($B$52-$H$52)^2)))</f>
        <v>2.8273776901998793</v>
      </c>
      <c r="BP52">
        <f>SQRT((ABS($C$52-$E$53)^2+(ABS($D$52-$F$53)^2)))</f>
        <v>6.6469039944693833</v>
      </c>
      <c r="BR52">
        <f>DEGREES(ACOS((16.994356740452^2+22.3697447740683^2-6.58092022902428^2)/(2*16.994356740452*22.3697447740683)))</f>
        <v>11.17419385740348</v>
      </c>
      <c r="BS52">
        <f>DEGREES(ACOS((4.60478551215775^2+25.121076283339^2-22.9766870220089^2)/(2*4.60478551215775*25.121076283339)))</f>
        <v>57.48890485074314</v>
      </c>
      <c r="BU52">
        <v>15</v>
      </c>
      <c r="BV52">
        <v>9</v>
      </c>
      <c r="BW52">
        <v>6</v>
      </c>
      <c r="BX52">
        <v>6</v>
      </c>
      <c r="BY52">
        <v>15</v>
      </c>
      <c r="BZ52">
        <v>9</v>
      </c>
      <c r="CA52">
        <v>5</v>
      </c>
      <c r="CB52">
        <v>6</v>
      </c>
      <c r="CC52">
        <v>11</v>
      </c>
      <c r="CD52">
        <v>3</v>
      </c>
      <c r="CE52">
        <v>5</v>
      </c>
      <c r="CF52">
        <v>11</v>
      </c>
      <c r="CG52">
        <v>13</v>
      </c>
      <c r="CH52">
        <v>6</v>
      </c>
      <c r="CI52">
        <v>5</v>
      </c>
      <c r="CJ52">
        <v>13</v>
      </c>
      <c r="CL52">
        <v>9</v>
      </c>
      <c r="CM52">
        <v>3</v>
      </c>
      <c r="CN52">
        <v>1</v>
      </c>
      <c r="CO52">
        <v>0</v>
      </c>
      <c r="CP52">
        <v>9</v>
      </c>
      <c r="CQ52">
        <v>3</v>
      </c>
      <c r="CR52">
        <v>3</v>
      </c>
      <c r="CS52">
        <v>1</v>
      </c>
      <c r="CT52">
        <v>10</v>
      </c>
      <c r="CU52">
        <v>2</v>
      </c>
      <c r="CV52">
        <v>3</v>
      </c>
      <c r="CW52">
        <v>8</v>
      </c>
      <c r="CX52">
        <v>9</v>
      </c>
      <c r="CY52">
        <v>0</v>
      </c>
      <c r="CZ52">
        <v>0</v>
      </c>
      <c r="DA52">
        <v>9</v>
      </c>
      <c r="DC52">
        <f>((9/15)*100)</f>
        <v>60</v>
      </c>
      <c r="DD52">
        <f>((6/15)*100)</f>
        <v>40</v>
      </c>
      <c r="DE52">
        <f>((6/15)*100)</f>
        <v>40</v>
      </c>
      <c r="DF52">
        <f>((9/15)*100)</f>
        <v>60</v>
      </c>
      <c r="DG52">
        <f>((5/15)*100)</f>
        <v>33.333333333333329</v>
      </c>
      <c r="DH52">
        <f>((6/15)*100)</f>
        <v>40</v>
      </c>
      <c r="DI52">
        <f>((3/11)*100)</f>
        <v>27.27272727272727</v>
      </c>
      <c r="DJ52">
        <f>((5/11)*100)</f>
        <v>45.454545454545453</v>
      </c>
      <c r="DK52">
        <f>((11/11)*100)</f>
        <v>100</v>
      </c>
      <c r="DL52">
        <f>((6/13)*100)</f>
        <v>46.153846153846153</v>
      </c>
      <c r="DM52">
        <f>((5/13)*100)</f>
        <v>38.461538461538467</v>
      </c>
      <c r="DN52">
        <f>((13/13)*100)</f>
        <v>100</v>
      </c>
      <c r="DP52">
        <f>((3/9)*100)</f>
        <v>33.333333333333329</v>
      </c>
      <c r="DQ52">
        <f>((1/9)*100)</f>
        <v>11.111111111111111</v>
      </c>
      <c r="DR52">
        <f>((0/9)*100)</f>
        <v>0</v>
      </c>
      <c r="DS52">
        <f>((3/9)*100)</f>
        <v>33.333333333333329</v>
      </c>
      <c r="DT52">
        <f>((3/9)*100)</f>
        <v>33.333333333333329</v>
      </c>
      <c r="DU52">
        <f>((1/9)*100)</f>
        <v>11.111111111111111</v>
      </c>
      <c r="DV52">
        <f>((2/10)*100)</f>
        <v>20</v>
      </c>
      <c r="DW52">
        <f>((3/10)*100)</f>
        <v>30</v>
      </c>
      <c r="DX52">
        <f>((8/10)*100)</f>
        <v>80</v>
      </c>
      <c r="DY52">
        <f>((0/9)*100)</f>
        <v>0</v>
      </c>
      <c r="DZ52">
        <f>((0/9)*100)</f>
        <v>0</v>
      </c>
      <c r="EA52">
        <f>((9/9)*100)</f>
        <v>100</v>
      </c>
    </row>
    <row r="53" spans="1:131" x14ac:dyDescent="0.25">
      <c r="A53">
        <v>157.04703699999999</v>
      </c>
      <c r="B53">
        <v>6.7159190000000004</v>
      </c>
      <c r="C53">
        <v>161.88907799999998</v>
      </c>
      <c r="D53">
        <v>8.1849489999999996</v>
      </c>
      <c r="E53">
        <v>178.85377299999999</v>
      </c>
      <c r="F53">
        <v>4.6408160000000001</v>
      </c>
      <c r="G53">
        <v>157.45637399999998</v>
      </c>
      <c r="H53">
        <v>10.025663</v>
      </c>
      <c r="K53">
        <f>(15/200)</f>
        <v>7.4999999999999997E-2</v>
      </c>
      <c r="L53">
        <f>(14/200)</f>
        <v>7.0000000000000007E-2</v>
      </c>
      <c r="M53">
        <f>(14/200)</f>
        <v>7.0000000000000007E-2</v>
      </c>
      <c r="N53">
        <f>(14/200)</f>
        <v>7.0000000000000007E-2</v>
      </c>
      <c r="P53">
        <f>(8/200)</f>
        <v>0.04</v>
      </c>
      <c r="Q53">
        <f>(8/200)</f>
        <v>0.04</v>
      </c>
      <c r="R53">
        <f>(10/200)</f>
        <v>0.05</v>
      </c>
      <c r="S53">
        <f>(9/200)</f>
        <v>4.4999999999999998E-2</v>
      </c>
      <c r="U53">
        <f>0.075+0.04</f>
        <v>0.11499999999999999</v>
      </c>
      <c r="V53">
        <f>0.07+0.04</f>
        <v>0.11000000000000001</v>
      </c>
      <c r="W53">
        <f>0.07+0.05</f>
        <v>0.12000000000000001</v>
      </c>
      <c r="X53">
        <f>0.07+0.045</f>
        <v>0.115</v>
      </c>
      <c r="Z53">
        <f>SQRT((ABS($A$54-$A$53)^2+(ABS($B$54-$B$53)^2)))</f>
        <v>32.406163442651334</v>
      </c>
      <c r="AA53">
        <f>SQRT((ABS($C$54-$C$53)^2+(ABS($D$54-$D$53)^2)))</f>
        <v>32.26200343930018</v>
      </c>
      <c r="AB53">
        <f>SQRT((ABS($E$54-$E$53)^2+(ABS($F$54-$F$53)^2)))</f>
        <v>22.342103775857471</v>
      </c>
      <c r="AC53">
        <f>SQRT((ABS($G$54-$G$53)^2+(ABS($H$54-$H$53)^2)))</f>
        <v>32.772559672316085</v>
      </c>
      <c r="AJ53">
        <f>1/0.115</f>
        <v>8.695652173913043</v>
      </c>
      <c r="AK53">
        <f>1/0.11</f>
        <v>9.0909090909090917</v>
      </c>
      <c r="AL53">
        <f>1/0.12</f>
        <v>8.3333333333333339</v>
      </c>
      <c r="AM53">
        <f>1/0.115</f>
        <v>8.695652173913043</v>
      </c>
      <c r="AO53">
        <f t="shared" si="17"/>
        <v>281.7927255882725</v>
      </c>
      <c r="AP53">
        <f t="shared" si="18"/>
        <v>293.29094035727434</v>
      </c>
      <c r="AQ53">
        <f t="shared" si="19"/>
        <v>186.18419813214558</v>
      </c>
      <c r="AR53">
        <f t="shared" si="20"/>
        <v>284.97877975927031</v>
      </c>
      <c r="AV53">
        <f>((0.075/0.115)*100)</f>
        <v>65.217391304347814</v>
      </c>
      <c r="AW53">
        <f>((0.07/0.11)*100)</f>
        <v>63.636363636363647</v>
      </c>
      <c r="AX53">
        <f>((0.07/0.12)*100)</f>
        <v>58.333333333333336</v>
      </c>
      <c r="AY53">
        <f>((0.07/0.115)*100)</f>
        <v>60.869565217391312</v>
      </c>
      <c r="BA53">
        <f>((0.04/0.115)*100)</f>
        <v>34.782608695652172</v>
      </c>
      <c r="BB53">
        <f>((0.04/0.11)*100)</f>
        <v>36.363636363636367</v>
      </c>
      <c r="BC53">
        <f>((0.05/0.12)*100)</f>
        <v>41.666666666666671</v>
      </c>
      <c r="BD53">
        <f>((0.045/0.115)*100)</f>
        <v>39.130434782608688</v>
      </c>
      <c r="BF53">
        <f>ABS($B$53-$D$53)</f>
        <v>1.4690299999999992</v>
      </c>
      <c r="BG53">
        <f>ABS($F$53-$H$53)</f>
        <v>5.3848469999999997</v>
      </c>
      <c r="BL53">
        <f>SQRT((ABS($A$53-$E$54)^2+(ABS($B$53-$F$54)^2)))</f>
        <v>0.80166364241993038</v>
      </c>
      <c r="BM53">
        <f>SQRT((ABS($C$53-$G$53)^2+(ABS($D$53-$H$53)^2)))</f>
        <v>4.7996971551767729</v>
      </c>
      <c r="BO53">
        <f>SQRT((ABS($A$53-$G$53)^2+(ABS($B$53-$H$53)^2)))</f>
        <v>3.3349605882386362</v>
      </c>
      <c r="BP53">
        <f>SQRT((ABS($C$53-$E$54)^2+(ABS($D$53-$F$54)^2)))</f>
        <v>5.7312698441613117</v>
      </c>
      <c r="BR53">
        <f>DEGREES(ACOS((28.9585780139396^2+30.2034202303642^2-3.50808063758816^2)/(2*28.9585780139396*30.2034202303642)))</f>
        <v>6.3573232245744231</v>
      </c>
      <c r="BS53">
        <f>DEGREES(ACOS((4.37022649625943^2+22.0377671359993^2-20.3805316588047^2)/(2*4.37022649625943*22.0377671359993)))</f>
        <v>62.347667732819062</v>
      </c>
      <c r="BU53">
        <v>15</v>
      </c>
      <c r="BV53">
        <v>8</v>
      </c>
      <c r="BW53">
        <v>6</v>
      </c>
      <c r="BX53">
        <v>7</v>
      </c>
      <c r="BY53">
        <v>14</v>
      </c>
      <c r="BZ53">
        <v>8</v>
      </c>
      <c r="CA53">
        <v>6</v>
      </c>
      <c r="CB53">
        <v>5</v>
      </c>
      <c r="CC53">
        <v>14</v>
      </c>
      <c r="CD53">
        <v>6</v>
      </c>
      <c r="CE53">
        <v>6</v>
      </c>
      <c r="CF53">
        <v>13</v>
      </c>
      <c r="CG53">
        <v>14</v>
      </c>
      <c r="CH53">
        <v>7</v>
      </c>
      <c r="CI53">
        <v>4</v>
      </c>
      <c r="CJ53">
        <v>13</v>
      </c>
      <c r="CL53">
        <v>8</v>
      </c>
      <c r="CM53">
        <v>2</v>
      </c>
      <c r="CN53">
        <v>0</v>
      </c>
      <c r="CO53">
        <v>1</v>
      </c>
      <c r="CP53">
        <v>8</v>
      </c>
      <c r="CQ53">
        <v>2</v>
      </c>
      <c r="CR53">
        <v>0</v>
      </c>
      <c r="CS53">
        <v>0</v>
      </c>
      <c r="CT53">
        <v>10</v>
      </c>
      <c r="CU53">
        <v>1</v>
      </c>
      <c r="CV53">
        <v>0</v>
      </c>
      <c r="CW53">
        <v>9</v>
      </c>
      <c r="CX53">
        <v>9</v>
      </c>
      <c r="CY53">
        <v>1</v>
      </c>
      <c r="CZ53">
        <v>0</v>
      </c>
      <c r="DA53">
        <v>8</v>
      </c>
      <c r="DC53">
        <f>((8/15)*100)</f>
        <v>53.333333333333336</v>
      </c>
      <c r="DD53">
        <f>((6/15)*100)</f>
        <v>40</v>
      </c>
      <c r="DE53">
        <f>((7/15)*100)</f>
        <v>46.666666666666664</v>
      </c>
      <c r="DF53">
        <f>((8/14)*100)</f>
        <v>57.142857142857139</v>
      </c>
      <c r="DG53">
        <f>((6/14)*100)</f>
        <v>42.857142857142854</v>
      </c>
      <c r="DH53">
        <f>((5/14)*100)</f>
        <v>35.714285714285715</v>
      </c>
      <c r="DI53">
        <f>((6/14)*100)</f>
        <v>42.857142857142854</v>
      </c>
      <c r="DJ53">
        <f>((6/14)*100)</f>
        <v>42.857142857142854</v>
      </c>
      <c r="DK53">
        <f>((13/14)*100)</f>
        <v>92.857142857142861</v>
      </c>
      <c r="DL53">
        <f>((7/14)*100)</f>
        <v>50</v>
      </c>
      <c r="DM53">
        <f>((4/14)*100)</f>
        <v>28.571428571428569</v>
      </c>
      <c r="DN53">
        <f>((13/14)*100)</f>
        <v>92.857142857142861</v>
      </c>
      <c r="DP53">
        <f>((2/8)*100)</f>
        <v>25</v>
      </c>
      <c r="DQ53">
        <f>((0/8)*100)</f>
        <v>0</v>
      </c>
      <c r="DR53">
        <f>((1/8)*100)</f>
        <v>12.5</v>
      </c>
      <c r="DS53">
        <f>((2/8)*100)</f>
        <v>25</v>
      </c>
      <c r="DT53">
        <f>((0/8)*100)</f>
        <v>0</v>
      </c>
      <c r="DU53">
        <f>((0/8)*100)</f>
        <v>0</v>
      </c>
      <c r="DV53">
        <f>((1/10)*100)</f>
        <v>10</v>
      </c>
      <c r="DW53">
        <f>((0/10)*100)</f>
        <v>0</v>
      </c>
      <c r="DX53">
        <f>((9/10)*100)</f>
        <v>90</v>
      </c>
      <c r="DY53">
        <f>((1/9)*100)</f>
        <v>11.111111111111111</v>
      </c>
      <c r="DZ53">
        <f>((0/9)*100)</f>
        <v>0</v>
      </c>
      <c r="EA53">
        <f>((8/9)*100)</f>
        <v>88.888888888888886</v>
      </c>
    </row>
    <row r="54" spans="1:131" x14ac:dyDescent="0.25">
      <c r="A54">
        <v>124.64969000000001</v>
      </c>
      <c r="B54">
        <v>5.960051</v>
      </c>
      <c r="C54">
        <v>129.630155</v>
      </c>
      <c r="D54">
        <v>7.7391319999999997</v>
      </c>
      <c r="E54">
        <v>156.55811</v>
      </c>
      <c r="F54">
        <v>6.0806120000000004</v>
      </c>
      <c r="G54">
        <v>124.691022</v>
      </c>
      <c r="H54">
        <v>9.3383669999999999</v>
      </c>
      <c r="K54">
        <f>(15/200)</f>
        <v>7.4999999999999997E-2</v>
      </c>
      <c r="L54">
        <f>(14/200)</f>
        <v>7.0000000000000007E-2</v>
      </c>
      <c r="M54">
        <f>(13/200)</f>
        <v>6.5000000000000002E-2</v>
      </c>
      <c r="N54">
        <f>(15/200)</f>
        <v>7.4999999999999997E-2</v>
      </c>
      <c r="P54">
        <f>(7/200)</f>
        <v>3.5000000000000003E-2</v>
      </c>
      <c r="Q54">
        <f>(10/200)</f>
        <v>0.05</v>
      </c>
      <c r="R54">
        <f>(9/200)</f>
        <v>4.4999999999999998E-2</v>
      </c>
      <c r="S54">
        <f>(8/200)</f>
        <v>0.04</v>
      </c>
      <c r="U54">
        <f>0.075+0.035</f>
        <v>0.11</v>
      </c>
      <c r="V54">
        <f>0.07+0.05</f>
        <v>0.12000000000000001</v>
      </c>
      <c r="W54">
        <f>0.065+0.045</f>
        <v>0.11</v>
      </c>
      <c r="X54">
        <f>0.075+0.04</f>
        <v>0.11499999999999999</v>
      </c>
      <c r="Z54">
        <f>SQRT((ABS($A$55-$A$54)^2+(ABS($B$55-$B$54)^2)))</f>
        <v>27.364186796288966</v>
      </c>
      <c r="AA54">
        <f>SQRT((ABS($C$55-$C$54)^2+(ABS($D$55-$D$54)^2)))</f>
        <v>26.628701108956193</v>
      </c>
      <c r="AB54">
        <f>SQRT((ABS($E$55-$E$54)^2+(ABS($F$55-$F$54)^2)))</f>
        <v>32.088785301541982</v>
      </c>
      <c r="AC54">
        <f>SQRT((ABS($G$55-$G$54)^2+(ABS($H$55-$H$54)^2)))</f>
        <v>27.805021671716812</v>
      </c>
      <c r="AJ54">
        <f>1/0.11</f>
        <v>9.0909090909090917</v>
      </c>
      <c r="AK54">
        <f>1/0.12</f>
        <v>8.3333333333333339</v>
      </c>
      <c r="AL54">
        <f>1/0.11</f>
        <v>9.0909090909090917</v>
      </c>
      <c r="AM54">
        <f>1/0.115</f>
        <v>8.695652173913043</v>
      </c>
      <c r="AO54">
        <f t="shared" si="17"/>
        <v>248.76533451171787</v>
      </c>
      <c r="AP54">
        <f t="shared" si="18"/>
        <v>221.90584257463493</v>
      </c>
      <c r="AQ54">
        <f t="shared" si="19"/>
        <v>291.71623001401804</v>
      </c>
      <c r="AR54">
        <f t="shared" si="20"/>
        <v>241.78279714536359</v>
      </c>
      <c r="AV54">
        <f>((0.075/0.11)*100)</f>
        <v>68.181818181818173</v>
      </c>
      <c r="AW54">
        <f>((0.07/0.12)*100)</f>
        <v>58.333333333333336</v>
      </c>
      <c r="AX54">
        <f>((0.065/0.11)*100)</f>
        <v>59.090909090909093</v>
      </c>
      <c r="AY54">
        <f>((0.075/0.115)*100)</f>
        <v>65.217391304347814</v>
      </c>
      <c r="BA54">
        <f>((0.035/0.11)*100)</f>
        <v>31.818181818181824</v>
      </c>
      <c r="BB54">
        <f>((0.05/0.12)*100)</f>
        <v>41.666666666666671</v>
      </c>
      <c r="BC54">
        <f>((0.045/0.11)*100)</f>
        <v>40.909090909090907</v>
      </c>
      <c r="BD54">
        <f>((0.04/0.115)*100)</f>
        <v>34.782608695652172</v>
      </c>
      <c r="BF54">
        <f>ABS($B$54-$D$54)</f>
        <v>1.7790809999999997</v>
      </c>
      <c r="BG54">
        <f>ABS($F$54-$H$54)</f>
        <v>3.2577549999999995</v>
      </c>
      <c r="BL54">
        <f>SQRT((ABS($A$54-$E$55)^2+(ABS($B$54-$F$55)^2)))</f>
        <v>0.58092992158779488</v>
      </c>
      <c r="BM54">
        <f>SQRT((ABS($C$54-$G$54)^2+(ABS($D$54-$H$54)^2)))</f>
        <v>5.1915881362945173</v>
      </c>
      <c r="BO54">
        <f>SQRT((ABS($A$54-$G$54)^2+(ABS($B$54-$H$54)^2)))</f>
        <v>3.3785688286728748</v>
      </c>
      <c r="BP54">
        <f>SQRT((ABS($C$54-$E$55)^2+(ABS($D$54-$F$55)^2)))</f>
        <v>5.6574266426955973</v>
      </c>
      <c r="BR54">
        <f>DEGREES(ACOS((22.0019374095447^2+23.9951734767975^2-4.60478551215775^2)/(2*22.0019374095447*23.9951734767975)))</f>
        <v>10.365221790735053</v>
      </c>
      <c r="BS54">
        <f>DEGREES(ACOS((25.62670262503^2+23.5318037417277^2-4.78781852447271^2)/(2*25.62670262503*23.5318037417277)))</f>
        <v>10.057685931851918</v>
      </c>
      <c r="BU54">
        <v>15</v>
      </c>
      <c r="BV54">
        <v>10</v>
      </c>
      <c r="BW54">
        <v>6</v>
      </c>
      <c r="BX54">
        <v>7</v>
      </c>
      <c r="BY54">
        <v>14</v>
      </c>
      <c r="BZ54">
        <v>10</v>
      </c>
      <c r="CA54">
        <v>5</v>
      </c>
      <c r="CB54">
        <v>6</v>
      </c>
      <c r="CC54">
        <v>13</v>
      </c>
      <c r="CD54">
        <v>6</v>
      </c>
      <c r="CE54">
        <v>4</v>
      </c>
      <c r="CF54">
        <v>13</v>
      </c>
      <c r="CG54">
        <v>15</v>
      </c>
      <c r="CH54">
        <v>7</v>
      </c>
      <c r="CI54">
        <v>6</v>
      </c>
      <c r="CJ54">
        <v>14</v>
      </c>
      <c r="CL54">
        <v>7</v>
      </c>
      <c r="CM54">
        <v>3</v>
      </c>
      <c r="CN54">
        <v>0</v>
      </c>
      <c r="CO54">
        <v>0</v>
      </c>
      <c r="CP54">
        <v>10</v>
      </c>
      <c r="CQ54">
        <v>3</v>
      </c>
      <c r="CR54">
        <v>1</v>
      </c>
      <c r="CS54">
        <v>0</v>
      </c>
      <c r="CT54">
        <v>9</v>
      </c>
      <c r="CU54">
        <v>0</v>
      </c>
      <c r="CV54">
        <v>1</v>
      </c>
      <c r="CW54">
        <v>8</v>
      </c>
      <c r="CX54">
        <v>8</v>
      </c>
      <c r="CY54">
        <v>0</v>
      </c>
      <c r="CZ54">
        <v>0</v>
      </c>
      <c r="DA54">
        <v>8</v>
      </c>
      <c r="DC54">
        <f>((10/15)*100)</f>
        <v>66.666666666666657</v>
      </c>
      <c r="DD54">
        <f>((6/15)*100)</f>
        <v>40</v>
      </c>
      <c r="DE54">
        <f>((7/15)*100)</f>
        <v>46.666666666666664</v>
      </c>
      <c r="DF54">
        <f>((10/14)*100)</f>
        <v>71.428571428571431</v>
      </c>
      <c r="DG54">
        <f>((5/14)*100)</f>
        <v>35.714285714285715</v>
      </c>
      <c r="DH54">
        <f>((6/14)*100)</f>
        <v>42.857142857142854</v>
      </c>
      <c r="DI54">
        <f>((6/13)*100)</f>
        <v>46.153846153846153</v>
      </c>
      <c r="DJ54">
        <f>((4/13)*100)</f>
        <v>30.76923076923077</v>
      </c>
      <c r="DK54">
        <f>((13/13)*100)</f>
        <v>100</v>
      </c>
      <c r="DL54">
        <f>((7/15)*100)</f>
        <v>46.666666666666664</v>
      </c>
      <c r="DM54">
        <f>((6/15)*100)</f>
        <v>40</v>
      </c>
      <c r="DN54">
        <f>((14/15)*100)</f>
        <v>93.333333333333329</v>
      </c>
      <c r="DP54">
        <f>((3/7)*100)</f>
        <v>42.857142857142854</v>
      </c>
      <c r="DQ54">
        <f>((0/7)*100)</f>
        <v>0</v>
      </c>
      <c r="DR54">
        <f>((0/7)*100)</f>
        <v>0</v>
      </c>
      <c r="DS54">
        <f>((3/10)*100)</f>
        <v>30</v>
      </c>
      <c r="DT54">
        <f>((1/10)*100)</f>
        <v>10</v>
      </c>
      <c r="DU54">
        <f>((0/10)*100)</f>
        <v>0</v>
      </c>
      <c r="DV54">
        <f>((0/9)*100)</f>
        <v>0</v>
      </c>
      <c r="DW54">
        <f>((1/9)*100)</f>
        <v>11.111111111111111</v>
      </c>
      <c r="DX54">
        <f>((8/9)*100)</f>
        <v>88.888888888888886</v>
      </c>
      <c r="DY54">
        <f t="shared" ref="DY54:DZ56" si="21">((0/8)*100)</f>
        <v>0</v>
      </c>
      <c r="DZ54">
        <f t="shared" si="21"/>
        <v>0</v>
      </c>
      <c r="EA54">
        <f>((8/8)*100)</f>
        <v>100</v>
      </c>
    </row>
    <row r="55" spans="1:131" x14ac:dyDescent="0.25">
      <c r="A55">
        <v>97.285510000000016</v>
      </c>
      <c r="B55">
        <v>5.9407649999999999</v>
      </c>
      <c r="C55">
        <v>103.00255300000001</v>
      </c>
      <c r="D55">
        <v>7.981071</v>
      </c>
      <c r="E55">
        <v>124.476426</v>
      </c>
      <c r="F55">
        <v>5.4055609999999996</v>
      </c>
      <c r="G55">
        <v>96.88607300000001</v>
      </c>
      <c r="H55">
        <v>9.4019379999999995</v>
      </c>
      <c r="K55">
        <f>(13/200)</f>
        <v>6.5000000000000002E-2</v>
      </c>
      <c r="L55">
        <f>(12/200)</f>
        <v>0.06</v>
      </c>
      <c r="M55">
        <f>(14/200)</f>
        <v>7.0000000000000007E-2</v>
      </c>
      <c r="N55">
        <f>(13/200)</f>
        <v>6.5000000000000002E-2</v>
      </c>
      <c r="P55">
        <f>(8/200)</f>
        <v>0.04</v>
      </c>
      <c r="Q55">
        <f>(9/200)</f>
        <v>4.4999999999999998E-2</v>
      </c>
      <c r="R55">
        <f>(9/200)</f>
        <v>4.4999999999999998E-2</v>
      </c>
      <c r="S55">
        <f>(8/200)</f>
        <v>0.04</v>
      </c>
      <c r="U55">
        <f>0.065+0.04</f>
        <v>0.10500000000000001</v>
      </c>
      <c r="V55">
        <f>0.06+0.045</f>
        <v>0.105</v>
      </c>
      <c r="W55">
        <f>0.07+0.045</f>
        <v>0.115</v>
      </c>
      <c r="X55">
        <f>0.065+0.04</f>
        <v>0.10500000000000001</v>
      </c>
      <c r="Z55">
        <f>SQRT((ABS($A$56-$A$55)^2+(ABS($B$56-$B$55)^2)))</f>
        <v>22.374630981384435</v>
      </c>
      <c r="AA55">
        <f>SQRT((ABS($C$56-$C$55)^2+(ABS($D$56-$D$55)^2)))</f>
        <v>23.593222448259695</v>
      </c>
      <c r="AB55">
        <f>SQRT((ABS($E$56-$E$55)^2+(ABS($F$56-$F$55)^2)))</f>
        <v>27.788201639861914</v>
      </c>
      <c r="AC55">
        <f>SQRT((ABS($G$56-$G$55)^2+(ABS($H$56-$H$55)^2)))</f>
        <v>22.376328538482479</v>
      </c>
      <c r="AJ55">
        <f>1/0.105</f>
        <v>9.5238095238095237</v>
      </c>
      <c r="AK55">
        <f>1/0.105</f>
        <v>9.5238095238095237</v>
      </c>
      <c r="AL55">
        <f>1/0.115</f>
        <v>8.695652173913043</v>
      </c>
      <c r="AM55">
        <f>1/0.105</f>
        <v>9.5238095238095237</v>
      </c>
      <c r="AO55">
        <f t="shared" si="17"/>
        <v>213.09172363223269</v>
      </c>
      <c r="AP55">
        <f t="shared" si="18"/>
        <v>224.69735665009233</v>
      </c>
      <c r="AQ55">
        <f t="shared" si="19"/>
        <v>241.63653599879925</v>
      </c>
      <c r="AR55">
        <f t="shared" si="20"/>
        <v>213.10789084269027</v>
      </c>
      <c r="AV55">
        <f>((0.065/0.105)*100)</f>
        <v>61.904761904761905</v>
      </c>
      <c r="AW55">
        <f>((0.06/0.105)*100)</f>
        <v>57.142857142857139</v>
      </c>
      <c r="AX55">
        <f>((0.07/0.115)*100)</f>
        <v>60.869565217391312</v>
      </c>
      <c r="AY55">
        <f>((0.065/0.105)*100)</f>
        <v>61.904761904761905</v>
      </c>
      <c r="BA55">
        <f>((0.04/0.105)*100)</f>
        <v>38.095238095238102</v>
      </c>
      <c r="BB55">
        <f>((0.045/0.105)*100)</f>
        <v>42.857142857142854</v>
      </c>
      <c r="BC55">
        <f>((0.045/0.115)*100)</f>
        <v>39.130434782608688</v>
      </c>
      <c r="BD55">
        <f>((0.04/0.105)*100)</f>
        <v>38.095238095238102</v>
      </c>
      <c r="BF55">
        <f>ABS($B$55-$D$55)</f>
        <v>2.0403060000000002</v>
      </c>
      <c r="BG55">
        <f>ABS($F$55-$H$55)</f>
        <v>3.9963769999999998</v>
      </c>
      <c r="BL55">
        <f>SQRT((ABS($A$55-$E$56)^2+(ABS($B$55-$F$56)^2)))</f>
        <v>1.0719720919207743</v>
      </c>
      <c r="BM55">
        <f>SQRT((ABS($C$55-$G$55)^2+(ABS($D$55-$H$55)^2)))</f>
        <v>6.279346353091932</v>
      </c>
      <c r="BO55">
        <f>SQRT((ABS($A$55-$G$55)^2+(ABS($B$55-$H$55)^2)))</f>
        <v>3.4841452973287441</v>
      </c>
      <c r="BP55">
        <f>SQRT((ABS($C$55-$E$56)^2+(ABS($D$55-$F$56)^2)))</f>
        <v>6.9597729539018651</v>
      </c>
      <c r="BR55">
        <f>DEGREES(ACOS((22.9766870220089^2+24.6549050406016^2-4.37022649625943^2)/(2*22.9766870220089*24.6549050406016)))</f>
        <v>9.7254301209384941</v>
      </c>
      <c r="BS55" t="e">
        <f>DEGREES(ACOS((4.95391346350185^2+0^2-4.95391346350185^2)/(2*4.95391346350185*0)))</f>
        <v>#DIV/0!</v>
      </c>
      <c r="BU55">
        <v>13</v>
      </c>
      <c r="BV55">
        <v>8</v>
      </c>
      <c r="BW55">
        <v>5</v>
      </c>
      <c r="BX55">
        <v>5</v>
      </c>
      <c r="BY55">
        <v>12</v>
      </c>
      <c r="BZ55">
        <v>8</v>
      </c>
      <c r="CA55">
        <v>4</v>
      </c>
      <c r="CB55">
        <v>4</v>
      </c>
      <c r="CC55">
        <v>14</v>
      </c>
      <c r="CD55">
        <v>6</v>
      </c>
      <c r="CE55">
        <v>5</v>
      </c>
      <c r="CF55">
        <v>14</v>
      </c>
      <c r="CG55">
        <v>13</v>
      </c>
      <c r="CH55">
        <v>5</v>
      </c>
      <c r="CI55">
        <v>4</v>
      </c>
      <c r="CJ55">
        <v>13</v>
      </c>
      <c r="CL55">
        <v>8</v>
      </c>
      <c r="CM55">
        <v>4</v>
      </c>
      <c r="CN55">
        <v>0</v>
      </c>
      <c r="CO55">
        <v>0</v>
      </c>
      <c r="CP55">
        <v>9</v>
      </c>
      <c r="CQ55">
        <v>4</v>
      </c>
      <c r="CR55">
        <v>0</v>
      </c>
      <c r="CS55">
        <v>0</v>
      </c>
      <c r="CT55">
        <v>9</v>
      </c>
      <c r="CU55">
        <v>0</v>
      </c>
      <c r="CV55">
        <v>0</v>
      </c>
      <c r="CW55">
        <v>8</v>
      </c>
      <c r="CX55">
        <v>8</v>
      </c>
      <c r="CY55">
        <v>0</v>
      </c>
      <c r="CZ55">
        <v>0</v>
      </c>
      <c r="DA55">
        <v>8</v>
      </c>
      <c r="DC55">
        <f>((8/13)*100)</f>
        <v>61.53846153846154</v>
      </c>
      <c r="DD55">
        <f>((5/13)*100)</f>
        <v>38.461538461538467</v>
      </c>
      <c r="DE55">
        <f>((5/13)*100)</f>
        <v>38.461538461538467</v>
      </c>
      <c r="DF55">
        <f>((8/12)*100)</f>
        <v>66.666666666666657</v>
      </c>
      <c r="DG55">
        <f>((4/12)*100)</f>
        <v>33.333333333333329</v>
      </c>
      <c r="DH55">
        <f>((4/12)*100)</f>
        <v>33.333333333333329</v>
      </c>
      <c r="DI55">
        <f>((6/14)*100)</f>
        <v>42.857142857142854</v>
      </c>
      <c r="DJ55">
        <f>((5/14)*100)</f>
        <v>35.714285714285715</v>
      </c>
      <c r="DK55">
        <f>((14/14)*100)</f>
        <v>100</v>
      </c>
      <c r="DL55">
        <f>((5/13)*100)</f>
        <v>38.461538461538467</v>
      </c>
      <c r="DM55">
        <f>((4/13)*100)</f>
        <v>30.76923076923077</v>
      </c>
      <c r="DN55">
        <f>((13/13)*100)</f>
        <v>100</v>
      </c>
      <c r="DP55">
        <f>((4/8)*100)</f>
        <v>50</v>
      </c>
      <c r="DQ55">
        <f>((0/8)*100)</f>
        <v>0</v>
      </c>
      <c r="DR55">
        <f>((0/8)*100)</f>
        <v>0</v>
      </c>
      <c r="DS55">
        <f>((4/9)*100)</f>
        <v>44.444444444444443</v>
      </c>
      <c r="DT55">
        <f>((0/9)*100)</f>
        <v>0</v>
      </c>
      <c r="DU55">
        <f>((0/9)*100)</f>
        <v>0</v>
      </c>
      <c r="DV55">
        <f>((0/9)*100)</f>
        <v>0</v>
      </c>
      <c r="DW55">
        <f>((0/9)*100)</f>
        <v>0</v>
      </c>
      <c r="DX55">
        <f>((8/9)*100)</f>
        <v>88.888888888888886</v>
      </c>
      <c r="DY55">
        <f t="shared" si="21"/>
        <v>0</v>
      </c>
      <c r="DZ55">
        <f t="shared" si="21"/>
        <v>0</v>
      </c>
      <c r="EA55">
        <f>((8/8)*100)</f>
        <v>100</v>
      </c>
    </row>
    <row r="56" spans="1:131" x14ac:dyDescent="0.25">
      <c r="A56">
        <v>74.914592000000013</v>
      </c>
      <c r="B56">
        <v>5.5331630000000001</v>
      </c>
      <c r="C56">
        <v>79.412857000000002</v>
      </c>
      <c r="D56">
        <v>7.5731640000000002</v>
      </c>
      <c r="E56">
        <v>96.690511000000015</v>
      </c>
      <c r="F56">
        <v>5.0490810000000002</v>
      </c>
      <c r="G56">
        <v>74.536276000000001</v>
      </c>
      <c r="H56">
        <v>8.312602</v>
      </c>
      <c r="K56">
        <f>(15/200)</f>
        <v>7.4999999999999997E-2</v>
      </c>
      <c r="L56">
        <f>(12/200)</f>
        <v>0.06</v>
      </c>
      <c r="M56">
        <f>(13/200)</f>
        <v>6.5000000000000002E-2</v>
      </c>
      <c r="N56">
        <f>(15/200)</f>
        <v>7.4999999999999997E-2</v>
      </c>
      <c r="P56">
        <f>(8/200)</f>
        <v>0.04</v>
      </c>
      <c r="Q56">
        <f>(9/200)</f>
        <v>4.4999999999999998E-2</v>
      </c>
      <c r="R56">
        <f>(8/200)</f>
        <v>0.04</v>
      </c>
      <c r="S56">
        <f>(8/200)</f>
        <v>0.04</v>
      </c>
      <c r="U56">
        <f>0.075+0.04</f>
        <v>0.11499999999999999</v>
      </c>
      <c r="V56">
        <f>0.06+0.045</f>
        <v>0.105</v>
      </c>
      <c r="W56">
        <f>0.065+0.04</f>
        <v>0.10500000000000001</v>
      </c>
      <c r="X56">
        <f>0.075+0.04</f>
        <v>0.11499999999999999</v>
      </c>
      <c r="Z56">
        <f>SQRT((ABS($A$57-$A$56)^2+(ABS($B$57-$B$56)^2)))</f>
        <v>24.511941329146193</v>
      </c>
      <c r="AA56">
        <f>SQRT((ABS($C$57-$C$56)^2+(ABS($D$57-$D$56)^2)))</f>
        <v>22.117789205296255</v>
      </c>
      <c r="AB56">
        <f>SQRT((ABS($E$57-$E$56)^2+(ABS($F$57-$F$56)^2)))</f>
        <v>22.043913832072803</v>
      </c>
      <c r="AC56">
        <f>SQRT((ABS($G$57-$G$56)^2+(ABS($H$57-$H$56)^2)))</f>
        <v>23.800272383780076</v>
      </c>
      <c r="AJ56">
        <f>1/0.115</f>
        <v>8.695652173913043</v>
      </c>
      <c r="AK56">
        <f>1/0.105</f>
        <v>9.5238095238095237</v>
      </c>
      <c r="AL56">
        <f>1/0.105</f>
        <v>9.5238095238095237</v>
      </c>
      <c r="AM56">
        <f>1/0.115</f>
        <v>8.695652173913043</v>
      </c>
      <c r="AO56">
        <f t="shared" si="17"/>
        <v>213.14731590561908</v>
      </c>
      <c r="AP56">
        <f t="shared" si="18"/>
        <v>210.64561147901196</v>
      </c>
      <c r="AQ56">
        <f t="shared" si="19"/>
        <v>209.94203649593143</v>
      </c>
      <c r="AR56">
        <f t="shared" si="20"/>
        <v>206.95889029373981</v>
      </c>
      <c r="AV56">
        <f>((0.075/0.115)*100)</f>
        <v>65.217391304347814</v>
      </c>
      <c r="AW56">
        <f>((0.06/0.105)*100)</f>
        <v>57.142857142857139</v>
      </c>
      <c r="AX56">
        <f>((0.065/0.105)*100)</f>
        <v>61.904761904761905</v>
      </c>
      <c r="AY56">
        <f>((0.075/0.115)*100)</f>
        <v>65.217391304347814</v>
      </c>
      <c r="BA56">
        <f>((0.04/0.115)*100)</f>
        <v>34.782608695652172</v>
      </c>
      <c r="BB56">
        <f>((0.045/0.105)*100)</f>
        <v>42.857142857142854</v>
      </c>
      <c r="BC56">
        <f>((0.04/0.105)*100)</f>
        <v>38.095238095238102</v>
      </c>
      <c r="BD56">
        <f>((0.04/0.115)*100)</f>
        <v>34.782608695652172</v>
      </c>
      <c r="BF56">
        <f>ABS($B$56-$D$56)</f>
        <v>2.0400010000000002</v>
      </c>
      <c r="BG56">
        <f>ABS($F$56-$H$56)</f>
        <v>3.2635209999999999</v>
      </c>
      <c r="BL56">
        <f>SQRT((ABS($A$56-$E$57)^2+(ABS($B$56-$F$57)^2)))</f>
        <v>0.99758645843105087</v>
      </c>
      <c r="BM56">
        <f>SQRT((ABS($C$56-$G$56)^2+(ABS($D$56-$H$56)^2)))</f>
        <v>4.932323063770764</v>
      </c>
      <c r="BO56">
        <f>SQRT((ABS($A$56-$G$56)^2+(ABS($B$56-$H$56)^2)))</f>
        <v>2.8050675839588979</v>
      </c>
      <c r="BP56">
        <f>SQRT((ABS($C$56-$E$57)^2+(ABS($D$56-$F$57)^2)))</f>
        <v>5.6286668563830471</v>
      </c>
      <c r="BR56">
        <f>DEGREES(ACOS((20.3805316588047^2+21.4463705129132^2-4.26833073220387^2)/(2*20.3805316588047*21.4463705129132)))</f>
        <v>11.345540162400514</v>
      </c>
      <c r="BU56">
        <v>15</v>
      </c>
      <c r="BV56">
        <v>8</v>
      </c>
      <c r="BW56">
        <v>6</v>
      </c>
      <c r="BX56">
        <v>7</v>
      </c>
      <c r="BY56">
        <v>12</v>
      </c>
      <c r="BZ56">
        <v>8</v>
      </c>
      <c r="CA56">
        <v>4</v>
      </c>
      <c r="CB56">
        <v>4</v>
      </c>
      <c r="CC56">
        <v>13</v>
      </c>
      <c r="CD56">
        <v>5</v>
      </c>
      <c r="CE56">
        <v>4</v>
      </c>
      <c r="CF56">
        <v>13</v>
      </c>
      <c r="CG56">
        <v>15</v>
      </c>
      <c r="CH56">
        <v>7</v>
      </c>
      <c r="CI56">
        <v>5</v>
      </c>
      <c r="CJ56">
        <v>14</v>
      </c>
      <c r="CL56">
        <v>8</v>
      </c>
      <c r="CM56">
        <v>4</v>
      </c>
      <c r="CN56">
        <v>0</v>
      </c>
      <c r="CO56">
        <v>0</v>
      </c>
      <c r="CP56">
        <v>9</v>
      </c>
      <c r="CQ56">
        <v>4</v>
      </c>
      <c r="CR56">
        <v>0</v>
      </c>
      <c r="CS56">
        <v>0</v>
      </c>
      <c r="CT56">
        <v>8</v>
      </c>
      <c r="CU56">
        <v>0</v>
      </c>
      <c r="CV56">
        <v>0</v>
      </c>
      <c r="CW56">
        <v>8</v>
      </c>
      <c r="CX56">
        <v>8</v>
      </c>
      <c r="CY56">
        <v>0</v>
      </c>
      <c r="CZ56">
        <v>0</v>
      </c>
      <c r="DA56">
        <v>8</v>
      </c>
      <c r="DC56">
        <f>((8/15)*100)</f>
        <v>53.333333333333336</v>
      </c>
      <c r="DD56">
        <f>((6/15)*100)</f>
        <v>40</v>
      </c>
      <c r="DE56">
        <f>((7/15)*100)</f>
        <v>46.666666666666664</v>
      </c>
      <c r="DF56">
        <f>((8/12)*100)</f>
        <v>66.666666666666657</v>
      </c>
      <c r="DG56">
        <f>((4/12)*100)</f>
        <v>33.333333333333329</v>
      </c>
      <c r="DH56">
        <f>((4/12)*100)</f>
        <v>33.333333333333329</v>
      </c>
      <c r="DI56">
        <f>((5/13)*100)</f>
        <v>38.461538461538467</v>
      </c>
      <c r="DJ56">
        <f>((4/13)*100)</f>
        <v>30.76923076923077</v>
      </c>
      <c r="DK56">
        <f>((13/13)*100)</f>
        <v>100</v>
      </c>
      <c r="DL56">
        <f>((7/15)*100)</f>
        <v>46.666666666666664</v>
      </c>
      <c r="DM56">
        <f>((5/15)*100)</f>
        <v>33.333333333333329</v>
      </c>
      <c r="DN56">
        <f>((14/15)*100)</f>
        <v>93.333333333333329</v>
      </c>
      <c r="DP56">
        <f>((4/8)*100)</f>
        <v>50</v>
      </c>
      <c r="DQ56">
        <f>((0/8)*100)</f>
        <v>0</v>
      </c>
      <c r="DR56">
        <f>((0/8)*100)</f>
        <v>0</v>
      </c>
      <c r="DS56">
        <f>((4/9)*100)</f>
        <v>44.444444444444443</v>
      </c>
      <c r="DT56">
        <f>((0/9)*100)</f>
        <v>0</v>
      </c>
      <c r="DU56">
        <f>((0/9)*100)</f>
        <v>0</v>
      </c>
      <c r="DV56">
        <f>((0/8)*100)</f>
        <v>0</v>
      </c>
      <c r="DW56">
        <f>((0/8)*100)</f>
        <v>0</v>
      </c>
      <c r="DX56">
        <f>((8/8)*100)</f>
        <v>100</v>
      </c>
      <c r="DY56">
        <f t="shared" si="21"/>
        <v>0</v>
      </c>
      <c r="DZ56">
        <f t="shared" si="21"/>
        <v>0</v>
      </c>
      <c r="EA56">
        <f>((8/8)*100)</f>
        <v>100</v>
      </c>
    </row>
    <row r="57" spans="1:131" x14ac:dyDescent="0.25">
      <c r="A57">
        <v>50.412796000000007</v>
      </c>
      <c r="B57">
        <v>4.8279959999999997</v>
      </c>
      <c r="C57">
        <v>57.33051300000001</v>
      </c>
      <c r="D57">
        <v>6.3214920000000001</v>
      </c>
      <c r="E57">
        <v>74.651786000000001</v>
      </c>
      <c r="F57">
        <v>4.5708159999999998</v>
      </c>
      <c r="G57">
        <v>50.73672100000001</v>
      </c>
      <c r="H57">
        <v>8.1278120000000005</v>
      </c>
      <c r="K57">
        <f>(13/200)</f>
        <v>6.5000000000000002E-2</v>
      </c>
      <c r="L57">
        <f>(12/200)</f>
        <v>0.06</v>
      </c>
      <c r="M57">
        <f>(15/200)</f>
        <v>7.4999999999999997E-2</v>
      </c>
      <c r="N57">
        <f>(13/200)</f>
        <v>6.5000000000000002E-2</v>
      </c>
      <c r="P57">
        <f>(9/200)</f>
        <v>4.4999999999999998E-2</v>
      </c>
      <c r="Q57">
        <f>(10/200)</f>
        <v>0.05</v>
      </c>
      <c r="R57">
        <f>(9/200)</f>
        <v>4.4999999999999998E-2</v>
      </c>
      <c r="S57">
        <f>(9/200)</f>
        <v>4.4999999999999998E-2</v>
      </c>
      <c r="U57">
        <f>0.065+0.045</f>
        <v>0.11</v>
      </c>
      <c r="V57">
        <f>0.06+0.05</f>
        <v>0.11</v>
      </c>
      <c r="W57">
        <f>0.075+0.045</f>
        <v>0.12</v>
      </c>
      <c r="X57">
        <f>0.065+0.045</f>
        <v>0.11</v>
      </c>
      <c r="Z57">
        <f>SQRT((ABS($A$58-$A$57)^2+(ABS($B$58-$B$57)^2)))</f>
        <v>23.832022691606447</v>
      </c>
      <c r="AA57">
        <f>SQRT((ABS($C$58-$C$57)^2+(ABS($D$58-$D$57)^2)))</f>
        <v>24.345588780540368</v>
      </c>
      <c r="AB57">
        <f>SQRT((ABS($E$58-$E$57)^2+(ABS($F$58-$F$57)^2)))</f>
        <v>24.609682120750151</v>
      </c>
      <c r="AC57">
        <f>SQRT((ABS($G$58-$G$57)^2+(ABS($H$58-$H$57)^2)))</f>
        <v>23.180468532943244</v>
      </c>
      <c r="AJ57">
        <f>1/0.11</f>
        <v>9.0909090909090917</v>
      </c>
      <c r="AK57">
        <f>1/0.11</f>
        <v>9.0909090909090917</v>
      </c>
      <c r="AL57">
        <f>1/0.12</f>
        <v>8.3333333333333339</v>
      </c>
      <c r="AM57">
        <f>1/0.11</f>
        <v>9.0909090909090917</v>
      </c>
      <c r="AO57">
        <f t="shared" si="17"/>
        <v>216.65475174187679</v>
      </c>
      <c r="AP57">
        <f t="shared" si="18"/>
        <v>221.32353436854879</v>
      </c>
      <c r="AQ57">
        <f t="shared" si="19"/>
        <v>205.08068433958459</v>
      </c>
      <c r="AR57">
        <f t="shared" si="20"/>
        <v>210.73153211766586</v>
      </c>
      <c r="AV57">
        <f>((0.065/0.11)*100)</f>
        <v>59.090909090909093</v>
      </c>
      <c r="AW57">
        <f>((0.06/0.11)*100)</f>
        <v>54.54545454545454</v>
      </c>
      <c r="AX57">
        <f>((0.075/0.12)*100)</f>
        <v>62.5</v>
      </c>
      <c r="AY57">
        <f>((0.065/0.11)*100)</f>
        <v>59.090909090909093</v>
      </c>
      <c r="BA57">
        <f>((0.045/0.11)*100)</f>
        <v>40.909090909090907</v>
      </c>
      <c r="BB57">
        <f>((0.05/0.11)*100)</f>
        <v>45.45454545454546</v>
      </c>
      <c r="BC57">
        <f>((0.045/0.12)*100)</f>
        <v>37.5</v>
      </c>
      <c r="BD57">
        <f>((0.045/0.11)*100)</f>
        <v>40.909090909090907</v>
      </c>
      <c r="BF57">
        <f>ABS($B$57-$D$57)</f>
        <v>1.4934960000000004</v>
      </c>
      <c r="BG57">
        <f>ABS($F$57-$H$57)</f>
        <v>3.5569960000000007</v>
      </c>
      <c r="BL57">
        <f>SQRT((ABS($A$57-$E$58)^2+(ABS($B$57-$F$58)^2)))</f>
        <v>0.78181128626414553</v>
      </c>
      <c r="BM57">
        <f>SQRT((ABS($C$57-$G$57)^2+(ABS($D$57-$H$57)^2)))</f>
        <v>6.8367305696263916</v>
      </c>
      <c r="BO57">
        <f>SQRT((ABS($A$57-$G$57)^2+(ABS($B$57-$H$57)^2)))</f>
        <v>3.3156768599308659</v>
      </c>
      <c r="BP57">
        <f>SQRT((ABS($C$57-$E$58)^2+(ABS($D$57-$F$58)^2)))</f>
        <v>7.604910674679684</v>
      </c>
      <c r="BR57">
        <f>DEGREES(ACOS((16.2164482243575^2+19.0293984486684^2-4.95391346350185^2)/(2*16.2164482243575*19.0293984486684)))</f>
        <v>13.330290920187572</v>
      </c>
      <c r="BU57">
        <v>13</v>
      </c>
      <c r="BV57">
        <v>6</v>
      </c>
      <c r="BW57">
        <v>4</v>
      </c>
      <c r="BX57">
        <v>5</v>
      </c>
      <c r="BY57">
        <v>12</v>
      </c>
      <c r="BZ57">
        <v>6</v>
      </c>
      <c r="CA57">
        <v>6</v>
      </c>
      <c r="CB57">
        <v>5</v>
      </c>
      <c r="CC57">
        <v>15</v>
      </c>
      <c r="CD57">
        <v>6</v>
      </c>
      <c r="CE57">
        <v>6</v>
      </c>
      <c r="CF57">
        <v>14</v>
      </c>
      <c r="CG57">
        <v>13</v>
      </c>
      <c r="CH57">
        <v>5</v>
      </c>
      <c r="CI57">
        <v>5</v>
      </c>
      <c r="CJ57">
        <v>12</v>
      </c>
      <c r="CL57">
        <v>9</v>
      </c>
      <c r="CM57">
        <v>3</v>
      </c>
      <c r="CN57">
        <v>0</v>
      </c>
      <c r="CO57">
        <v>1</v>
      </c>
      <c r="CP57">
        <v>10</v>
      </c>
      <c r="CQ57">
        <v>3</v>
      </c>
      <c r="CR57">
        <v>1</v>
      </c>
      <c r="CS57">
        <v>0</v>
      </c>
      <c r="CT57">
        <v>9</v>
      </c>
      <c r="CU57">
        <v>0</v>
      </c>
      <c r="CV57">
        <v>1</v>
      </c>
      <c r="CW57">
        <v>8</v>
      </c>
      <c r="CX57">
        <v>9</v>
      </c>
      <c r="CY57">
        <v>1</v>
      </c>
      <c r="CZ57">
        <v>2</v>
      </c>
      <c r="DA57">
        <v>8</v>
      </c>
      <c r="DC57">
        <f>((6/13)*100)</f>
        <v>46.153846153846153</v>
      </c>
      <c r="DD57">
        <f>((4/13)*100)</f>
        <v>30.76923076923077</v>
      </c>
      <c r="DE57">
        <f>((5/13)*100)</f>
        <v>38.461538461538467</v>
      </c>
      <c r="DF57">
        <f>((6/12)*100)</f>
        <v>50</v>
      </c>
      <c r="DG57">
        <f>((6/12)*100)</f>
        <v>50</v>
      </c>
      <c r="DH57">
        <f>((5/12)*100)</f>
        <v>41.666666666666671</v>
      </c>
      <c r="DI57">
        <f>((6/15)*100)</f>
        <v>40</v>
      </c>
      <c r="DJ57">
        <f>((6/15)*100)</f>
        <v>40</v>
      </c>
      <c r="DK57">
        <f>((14/15)*100)</f>
        <v>93.333333333333329</v>
      </c>
      <c r="DL57">
        <f>((5/13)*100)</f>
        <v>38.461538461538467</v>
      </c>
      <c r="DM57">
        <f>((5/13)*100)</f>
        <v>38.461538461538467</v>
      </c>
      <c r="DN57">
        <f>((12/13)*100)</f>
        <v>92.307692307692307</v>
      </c>
      <c r="DP57">
        <f>((3/9)*100)</f>
        <v>33.333333333333329</v>
      </c>
      <c r="DQ57">
        <f>((0/9)*100)</f>
        <v>0</v>
      </c>
      <c r="DR57">
        <f>((1/9)*100)</f>
        <v>11.111111111111111</v>
      </c>
      <c r="DS57">
        <f>((3/10)*100)</f>
        <v>30</v>
      </c>
      <c r="DT57">
        <f>((1/10)*100)</f>
        <v>10</v>
      </c>
      <c r="DU57">
        <f>((0/10)*100)</f>
        <v>0</v>
      </c>
      <c r="DV57">
        <f>((0/9)*100)</f>
        <v>0</v>
      </c>
      <c r="DW57">
        <f>((1/9)*100)</f>
        <v>11.111111111111111</v>
      </c>
      <c r="DX57">
        <f>((8/9)*100)</f>
        <v>88.888888888888886</v>
      </c>
      <c r="DY57">
        <f>((1/9)*100)</f>
        <v>11.111111111111111</v>
      </c>
      <c r="DZ57">
        <f>((2/9)*100)</f>
        <v>22.222222222222221</v>
      </c>
      <c r="EA57">
        <f>((8/9)*100)</f>
        <v>88.888888888888886</v>
      </c>
    </row>
    <row r="58" spans="1:131" x14ac:dyDescent="0.25">
      <c r="A58">
        <v>26.588167000000013</v>
      </c>
      <c r="B58">
        <v>5.4215939999999998</v>
      </c>
      <c r="C58">
        <v>32.99339100000001</v>
      </c>
      <c r="D58">
        <v>6.9635090000000002</v>
      </c>
      <c r="E58">
        <v>50.04591700000001</v>
      </c>
      <c r="F58">
        <v>4.137613</v>
      </c>
      <c r="G58">
        <v>27.55679700000001</v>
      </c>
      <c r="H58">
        <v>8.2866979999999995</v>
      </c>
      <c r="K58">
        <f>(14/200)</f>
        <v>7.0000000000000007E-2</v>
      </c>
      <c r="L58">
        <f>(13/200)</f>
        <v>6.5000000000000002E-2</v>
      </c>
      <c r="M58">
        <f>(15/200)</f>
        <v>7.4999999999999997E-2</v>
      </c>
      <c r="P58">
        <f>(9/200)</f>
        <v>4.4999999999999998E-2</v>
      </c>
      <c r="Q58">
        <f>(10/200)</f>
        <v>0.05</v>
      </c>
      <c r="R58">
        <f>(9/200)</f>
        <v>4.4999999999999998E-2</v>
      </c>
      <c r="S58">
        <f>(10/200)</f>
        <v>0.05</v>
      </c>
      <c r="U58">
        <f>0.07+0.045</f>
        <v>0.115</v>
      </c>
      <c r="V58">
        <f>0.065+0.05</f>
        <v>0.115</v>
      </c>
      <c r="W58">
        <f>0.075+0.045</f>
        <v>0.12</v>
      </c>
      <c r="Z58">
        <f>SQRT((ABS($A$59-$A$58)^2+(ABS($B$59-$B$58)^2)))</f>
        <v>16.744381363190019</v>
      </c>
      <c r="AA58">
        <f>SQRT((ABS($C$59-$C$58)^2+(ABS($D$59-$D$58)^2)))</f>
        <v>19.445542187073368</v>
      </c>
      <c r="AB58">
        <f>SQRT((ABS($E$59-$E$58)^2+(ABS($F$59-$F$58)^2)))</f>
        <v>24.990922868453683</v>
      </c>
      <c r="AJ58">
        <f>1/0.115</f>
        <v>8.695652173913043</v>
      </c>
      <c r="AK58">
        <f>1/0.115</f>
        <v>8.695652173913043</v>
      </c>
      <c r="AL58">
        <f>1/0.12</f>
        <v>8.3333333333333339</v>
      </c>
      <c r="AO58">
        <f t="shared" si="17"/>
        <v>145.60331620165235</v>
      </c>
      <c r="AP58">
        <f t="shared" si="18"/>
        <v>169.09167119194231</v>
      </c>
      <c r="AQ58">
        <f t="shared" si="19"/>
        <v>208.25769057044738</v>
      </c>
      <c r="AV58">
        <f>((0.07/0.115)*100)</f>
        <v>60.869565217391312</v>
      </c>
      <c r="AW58">
        <f>((0.065/0.115)*100)</f>
        <v>56.521739130434781</v>
      </c>
      <c r="AX58">
        <f>((0.075/0.12)*100)</f>
        <v>62.5</v>
      </c>
      <c r="BA58">
        <f>((0.045/0.115)*100)</f>
        <v>39.130434782608688</v>
      </c>
      <c r="BB58">
        <f>((0.05/0.115)*100)</f>
        <v>43.478260869565219</v>
      </c>
      <c r="BC58">
        <f>((0.045/0.12)*100)</f>
        <v>37.5</v>
      </c>
      <c r="BF58">
        <f>ABS($B$58-$D$58)</f>
        <v>1.5419150000000004</v>
      </c>
      <c r="BG58">
        <f>ABS($F$58-$H$58)</f>
        <v>4.1490849999999995</v>
      </c>
      <c r="BI58">
        <v>2.5090680000000001</v>
      </c>
      <c r="BJ58">
        <v>2.2210840000000007</v>
      </c>
      <c r="BL58">
        <f>SQRT((ABS($A$58-$E$59)^2+(ABS($B$58-$F$59)^2)))</f>
        <v>1.8571390581623193</v>
      </c>
      <c r="BM58">
        <f>SQRT((ABS($C$58-$G$58)^2+(ABS($D$58-$H$58)^2)))</f>
        <v>5.5953001215803422</v>
      </c>
      <c r="BO58">
        <f>SQRT((ABS($A$58-$G$58)^2+(ABS($B$58-$H$58)^2)))</f>
        <v>3.0244115142810828</v>
      </c>
      <c r="BP58">
        <f>SQRT((ABS($C$58-$E$59)^2+(ABS($D$58-$F$59)^2)))</f>
        <v>8.3496577352299344</v>
      </c>
      <c r="BR58" t="e">
        <f>DEGREES(ACOS((4.95391346350185^2+0^2-4.95391346350185^2)/(2*4.95391346350185*0)))</f>
        <v>#DIV/0!</v>
      </c>
      <c r="BS58">
        <f>DEGREES(ACOS((10.9002140785577^2+22.523376345352^2-12.0531025417273^2)/(2*10.9002140785577*22.523376345352)))</f>
        <v>11.686976842207063</v>
      </c>
      <c r="BU58">
        <v>14</v>
      </c>
      <c r="BV58">
        <v>7</v>
      </c>
      <c r="BW58">
        <v>4</v>
      </c>
      <c r="BX58">
        <v>5</v>
      </c>
      <c r="BY58">
        <v>13</v>
      </c>
      <c r="BZ58">
        <v>7</v>
      </c>
      <c r="CA58">
        <v>8</v>
      </c>
      <c r="CB58">
        <v>5</v>
      </c>
      <c r="CC58">
        <v>15</v>
      </c>
      <c r="CD58">
        <v>6</v>
      </c>
      <c r="CE58">
        <v>8</v>
      </c>
      <c r="CF58">
        <v>12</v>
      </c>
      <c r="CL58">
        <v>9</v>
      </c>
      <c r="CM58">
        <v>3</v>
      </c>
      <c r="CN58">
        <v>0</v>
      </c>
      <c r="CO58">
        <v>1</v>
      </c>
      <c r="CP58">
        <v>10</v>
      </c>
      <c r="CQ58">
        <v>3</v>
      </c>
      <c r="CR58">
        <v>3</v>
      </c>
      <c r="CS58">
        <v>2</v>
      </c>
      <c r="CT58">
        <v>9</v>
      </c>
      <c r="CU58">
        <v>0</v>
      </c>
      <c r="CV58">
        <v>3</v>
      </c>
      <c r="CW58">
        <v>8</v>
      </c>
      <c r="CX58">
        <v>10</v>
      </c>
      <c r="CY58">
        <v>1</v>
      </c>
      <c r="CZ58">
        <v>2</v>
      </c>
      <c r="DA58">
        <v>7</v>
      </c>
      <c r="DC58">
        <f>((7/14)*100)</f>
        <v>50</v>
      </c>
      <c r="DD58">
        <f>((4/14)*100)</f>
        <v>28.571428571428569</v>
      </c>
      <c r="DE58">
        <f>((5/14)*100)</f>
        <v>35.714285714285715</v>
      </c>
      <c r="DF58">
        <f>((7/13)*100)</f>
        <v>53.846153846153847</v>
      </c>
      <c r="DG58">
        <f>((8/13)*100)</f>
        <v>61.53846153846154</v>
      </c>
      <c r="DH58">
        <f>((5/13)*100)</f>
        <v>38.461538461538467</v>
      </c>
      <c r="DI58">
        <f>((6/15)*100)</f>
        <v>40</v>
      </c>
      <c r="DJ58">
        <f>((8/15)*100)</f>
        <v>53.333333333333336</v>
      </c>
      <c r="DK58">
        <f>((12/15)*100)</f>
        <v>80</v>
      </c>
      <c r="DP58">
        <f>((3/9)*100)</f>
        <v>33.333333333333329</v>
      </c>
      <c r="DQ58">
        <f>((0/9)*100)</f>
        <v>0</v>
      </c>
      <c r="DR58">
        <f>((1/9)*100)</f>
        <v>11.111111111111111</v>
      </c>
      <c r="DS58">
        <f>((3/10)*100)</f>
        <v>30</v>
      </c>
      <c r="DT58">
        <f>((3/10)*100)</f>
        <v>30</v>
      </c>
      <c r="DU58">
        <f>((2/10)*100)</f>
        <v>20</v>
      </c>
      <c r="DV58">
        <f>((0/9)*100)</f>
        <v>0</v>
      </c>
      <c r="DW58">
        <f>((3/9)*100)</f>
        <v>33.333333333333329</v>
      </c>
      <c r="DX58">
        <f>((8/9)*100)</f>
        <v>88.888888888888886</v>
      </c>
      <c r="DY58">
        <f>((1/10)*100)</f>
        <v>10</v>
      </c>
      <c r="DZ58">
        <f>((2/10)*100)</f>
        <v>20</v>
      </c>
      <c r="EA58">
        <f>((7/10)*100)</f>
        <v>70</v>
      </c>
    </row>
    <row r="59" spans="1:131" x14ac:dyDescent="0.25">
      <c r="A59">
        <v>9.8440430000000063</v>
      </c>
      <c r="B59">
        <v>5.5144310000000001</v>
      </c>
      <c r="C59">
        <v>13.555836000000006</v>
      </c>
      <c r="D59">
        <v>7.5207940000000004</v>
      </c>
      <c r="E59">
        <v>25.056093000000004</v>
      </c>
      <c r="F59">
        <v>4.3719679999999999</v>
      </c>
      <c r="Q59">
        <f>(13/200)</f>
        <v>6.5000000000000002E-2</v>
      </c>
      <c r="R59">
        <f>(10/200)</f>
        <v>0.05</v>
      </c>
      <c r="BF59">
        <f>ABS($B$59-$D$59)</f>
        <v>2.0063630000000003</v>
      </c>
      <c r="BS59">
        <f>DEGREES(ACOS((8.84979291004174^2+19.5824711579186^2-11.8818344785179^2)/(2*8.84979291004174*19.5824711579186)))</f>
        <v>22.328375782340814</v>
      </c>
      <c r="CP59">
        <v>13</v>
      </c>
      <c r="CQ59">
        <v>6</v>
      </c>
      <c r="CR59">
        <v>5</v>
      </c>
      <c r="CS59">
        <v>2</v>
      </c>
      <c r="CT59">
        <v>10</v>
      </c>
      <c r="CU59">
        <v>0</v>
      </c>
      <c r="CV59">
        <v>5</v>
      </c>
      <c r="CW59">
        <v>7</v>
      </c>
      <c r="DS59">
        <f>((6/13)*100)</f>
        <v>46.153846153846153</v>
      </c>
      <c r="DT59">
        <f>((5/13)*100)</f>
        <v>38.461538461538467</v>
      </c>
      <c r="DU59">
        <f>((2/13)*100)</f>
        <v>15.384615384615385</v>
      </c>
      <c r="DV59">
        <f>((0/10)*100)</f>
        <v>0</v>
      </c>
      <c r="DW59">
        <f>((5/10)*100)</f>
        <v>50</v>
      </c>
      <c r="DX59">
        <f>((7/10)*100)</f>
        <v>70</v>
      </c>
    </row>
    <row r="60" spans="1:131" x14ac:dyDescent="0.25">
      <c r="A60" t="s">
        <v>22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BS60">
        <f>DEGREES(ACOS((7.16945761047938^2+22.000576334047^2-15.4494119635366^2)/(2*7.16945761047938*22.000576334047)))</f>
        <v>19.838694343679112</v>
      </c>
    </row>
    <row r="61" spans="1:131" x14ac:dyDescent="0.25">
      <c r="A61">
        <v>42.541389000000009</v>
      </c>
      <c r="B61">
        <v>6.9625089999999998</v>
      </c>
      <c r="C61">
        <v>32.471630000000005</v>
      </c>
      <c r="D61">
        <v>5.3771760000000004</v>
      </c>
      <c r="E61">
        <v>24.738165000000009</v>
      </c>
      <c r="F61">
        <v>8.1193399999999993</v>
      </c>
      <c r="G61">
        <v>32.53873200000001</v>
      </c>
      <c r="H61">
        <v>5.0973490000000004</v>
      </c>
      <c r="K61">
        <f>(17/200)</f>
        <v>8.5000000000000006E-2</v>
      </c>
      <c r="L61">
        <f>(20/200)</f>
        <v>0.1</v>
      </c>
      <c r="M61">
        <f>(16/200)</f>
        <v>0.08</v>
      </c>
      <c r="N61">
        <f>(18/200)</f>
        <v>0.09</v>
      </c>
      <c r="P61">
        <f>(15/200)</f>
        <v>7.4999999999999997E-2</v>
      </c>
      <c r="Q61">
        <f>(16/200)</f>
        <v>0.08</v>
      </c>
      <c r="R61">
        <f>(17/200)</f>
        <v>8.5000000000000006E-2</v>
      </c>
      <c r="S61">
        <f>(13/200)</f>
        <v>6.5000000000000002E-2</v>
      </c>
      <c r="U61">
        <f>0.085+0.075</f>
        <v>0.16</v>
      </c>
      <c r="V61">
        <f>0.1+0.08</f>
        <v>0.18</v>
      </c>
      <c r="W61">
        <f>0.08+0.085</f>
        <v>0.16500000000000001</v>
      </c>
      <c r="X61">
        <f>0.09+0.065</f>
        <v>0.155</v>
      </c>
      <c r="Z61">
        <f>SQRT((ABS($A$62-$A$61)^2+(ABS($B$62-$B$61)^2)))</f>
        <v>21.294058528013156</v>
      </c>
      <c r="AA61">
        <f>SQRT((ABS($C$62-$C$61)^2+(ABS($D$62-$D$61)^2)))</f>
        <v>20.945863930612937</v>
      </c>
      <c r="AB61">
        <f>SQRT((ABS($E$62-$E$61)^2+(ABS($F$62-$F$61)^2)))</f>
        <v>17.598110148708862</v>
      </c>
      <c r="AC61">
        <f>SQRT((ABS($G$62-$G$61)^2+(ABS($H$62-$H$61)^2)))</f>
        <v>21.621535264002137</v>
      </c>
      <c r="AJ61">
        <f>1/0.16</f>
        <v>6.25</v>
      </c>
      <c r="AK61">
        <f>1/0.18</f>
        <v>5.5555555555555554</v>
      </c>
      <c r="AL61">
        <f>1/0.165</f>
        <v>6.0606060606060606</v>
      </c>
      <c r="AM61">
        <f>1/0.155</f>
        <v>6.4516129032258069</v>
      </c>
      <c r="AO61">
        <f t="shared" ref="AO61:AO70" si="22">$Z61/$U61</f>
        <v>133.08786580008223</v>
      </c>
      <c r="AP61">
        <f t="shared" ref="AP61:AP70" si="23">$AA61/$V61</f>
        <v>116.36591072562743</v>
      </c>
      <c r="AQ61">
        <f t="shared" ref="AQ61:AQ71" si="24">$AB61/$W61</f>
        <v>106.65521302247795</v>
      </c>
      <c r="AR61">
        <f t="shared" ref="AR61:AR70" si="25">$AC61/$X61</f>
        <v>139.49377589678798</v>
      </c>
      <c r="AV61">
        <f>((0.085/0.16)*100)</f>
        <v>53.125</v>
      </c>
      <c r="AW61">
        <f>((0.1/0.18)*100)</f>
        <v>55.555555555555557</v>
      </c>
      <c r="AX61">
        <f>((0.08/0.165)*100)</f>
        <v>48.484848484848484</v>
      </c>
      <c r="AY61">
        <f>((0.09/0.155)*100)</f>
        <v>58.064516129032249</v>
      </c>
      <c r="BA61">
        <f>((0.075/0.16)*100)</f>
        <v>46.875</v>
      </c>
      <c r="BB61">
        <f>((0.08/0.18)*100)</f>
        <v>44.44444444444445</v>
      </c>
      <c r="BC61">
        <f>((0.085/0.165)*100)</f>
        <v>51.515151515151516</v>
      </c>
      <c r="BD61">
        <f>((0.065/0.155)*100)</f>
        <v>41.935483870967744</v>
      </c>
      <c r="BF61">
        <f>ABS($B$61-$D$61)</f>
        <v>1.5853329999999994</v>
      </c>
      <c r="BG61">
        <f>ABS($F$61-$H$61)</f>
        <v>3.021990999999999</v>
      </c>
      <c r="BL61">
        <f>SQRT((ABS($A$61-$E$62)^2+(ABS($B$61-$F$62)^2)))</f>
        <v>0.40425219047149435</v>
      </c>
      <c r="BM61">
        <f>SQRT((ABS($C$61-$G$61)^2+(ABS($D$61-$H$61)^2)))</f>
        <v>0.28776001864922229</v>
      </c>
      <c r="BO61">
        <f>SQRT((ABS($A$61-$G$61)^2+(ABS($B$61-$H$61)^2)))</f>
        <v>10.17506603837287</v>
      </c>
      <c r="BP61">
        <f>SQRT((ABS($C$61-$E$61)^2+(ABS($D$61-$F$61)^2)))</f>
        <v>8.2052388331553718</v>
      </c>
      <c r="BR61">
        <f>DEGREES(ACOS((10.896538332129^2+21.0953877110102^2-10.9002140785577^2)/(2*10.896538332129*21.0953877110102)))</f>
        <v>14.576726984840121</v>
      </c>
      <c r="BS61">
        <f>DEGREES(ACOS((5.89631264091424^2+24.7989508335889^2-20.1801638214308^2)/(2*5.89631264091424*24.7989508335889)))</f>
        <v>33.976244978023111</v>
      </c>
      <c r="BU61">
        <v>17</v>
      </c>
      <c r="BV61">
        <v>4</v>
      </c>
      <c r="BW61">
        <v>4</v>
      </c>
      <c r="BX61">
        <v>17</v>
      </c>
      <c r="BY61">
        <v>20</v>
      </c>
      <c r="BZ61">
        <v>5</v>
      </c>
      <c r="CA61">
        <v>16</v>
      </c>
      <c r="CB61">
        <v>7</v>
      </c>
      <c r="CC61">
        <v>16</v>
      </c>
      <c r="CD61">
        <v>1</v>
      </c>
      <c r="CE61">
        <v>16</v>
      </c>
      <c r="CF61">
        <v>3</v>
      </c>
      <c r="CG61">
        <v>18</v>
      </c>
      <c r="CH61">
        <v>17</v>
      </c>
      <c r="CI61">
        <v>5</v>
      </c>
      <c r="CJ61">
        <v>5</v>
      </c>
      <c r="CL61">
        <v>15</v>
      </c>
      <c r="CM61">
        <v>0</v>
      </c>
      <c r="CN61">
        <v>0</v>
      </c>
      <c r="CO61">
        <v>13</v>
      </c>
      <c r="CP61">
        <v>16</v>
      </c>
      <c r="CQ61">
        <v>0</v>
      </c>
      <c r="CR61">
        <v>15</v>
      </c>
      <c r="CS61">
        <v>0</v>
      </c>
      <c r="CT61">
        <v>17</v>
      </c>
      <c r="CU61">
        <v>0</v>
      </c>
      <c r="CV61">
        <v>15</v>
      </c>
      <c r="CW61">
        <v>0</v>
      </c>
      <c r="CX61">
        <v>13</v>
      </c>
      <c r="CY61">
        <v>13</v>
      </c>
      <c r="CZ61">
        <v>0</v>
      </c>
      <c r="DA61">
        <v>0</v>
      </c>
      <c r="DC61">
        <f>((4/17)*100)</f>
        <v>23.52941176470588</v>
      </c>
      <c r="DD61">
        <f>((4/17)*100)</f>
        <v>23.52941176470588</v>
      </c>
      <c r="DE61">
        <f>((17/17)*100)</f>
        <v>100</v>
      </c>
      <c r="DF61">
        <f>((5/20)*100)</f>
        <v>25</v>
      </c>
      <c r="DG61">
        <f>((16/20)*100)</f>
        <v>80</v>
      </c>
      <c r="DH61">
        <f>((7/20)*100)</f>
        <v>35</v>
      </c>
      <c r="DI61">
        <f>((1/16)*100)</f>
        <v>6.25</v>
      </c>
      <c r="DJ61">
        <f>((16/16)*100)</f>
        <v>100</v>
      </c>
      <c r="DK61">
        <f>((3/16)*100)</f>
        <v>18.75</v>
      </c>
      <c r="DL61">
        <f>((17/18)*100)</f>
        <v>94.444444444444443</v>
      </c>
      <c r="DM61">
        <f>((5/18)*100)</f>
        <v>27.777777777777779</v>
      </c>
      <c r="DN61">
        <f>((5/18)*100)</f>
        <v>27.777777777777779</v>
      </c>
      <c r="DP61">
        <f>((0/15)*100)</f>
        <v>0</v>
      </c>
      <c r="DQ61">
        <f>((0/15)*100)</f>
        <v>0</v>
      </c>
      <c r="DR61">
        <f>((13/15)*100)</f>
        <v>86.666666666666671</v>
      </c>
      <c r="DS61">
        <f>((0/16)*100)</f>
        <v>0</v>
      </c>
      <c r="DT61">
        <f>((15/16)*100)</f>
        <v>93.75</v>
      </c>
      <c r="DU61">
        <f>((0/16)*100)</f>
        <v>0</v>
      </c>
      <c r="DV61">
        <f>((0/17)*100)</f>
        <v>0</v>
      </c>
      <c r="DW61">
        <f>((15/17)*100)</f>
        <v>88.235294117647058</v>
      </c>
      <c r="DX61">
        <f>((0/17)*100)</f>
        <v>0</v>
      </c>
      <c r="DY61">
        <f>((13/13)*100)</f>
        <v>100</v>
      </c>
      <c r="DZ61">
        <f>((0/13)*100)</f>
        <v>0</v>
      </c>
      <c r="EA61">
        <f>((0/13)*100)</f>
        <v>0</v>
      </c>
    </row>
    <row r="62" spans="1:131" x14ac:dyDescent="0.25">
      <c r="A62">
        <v>63.835262000000007</v>
      </c>
      <c r="B62">
        <v>6.8736199999999998</v>
      </c>
      <c r="C62">
        <v>53.416576000000006</v>
      </c>
      <c r="D62">
        <v>5.5732699999999999</v>
      </c>
      <c r="E62">
        <v>42.317138000000007</v>
      </c>
      <c r="F62">
        <v>7.2988590000000002</v>
      </c>
      <c r="G62">
        <v>54.158954000000008</v>
      </c>
      <c r="H62">
        <v>4.8590470000000003</v>
      </c>
      <c r="K62">
        <f>(15/200)</f>
        <v>7.4999999999999997E-2</v>
      </c>
      <c r="L62">
        <f>(16/200)</f>
        <v>0.08</v>
      </c>
      <c r="M62">
        <f>(17/200)</f>
        <v>8.5000000000000006E-2</v>
      </c>
      <c r="N62">
        <f>(17/200)</f>
        <v>8.5000000000000006E-2</v>
      </c>
      <c r="P62">
        <f>(14/200)</f>
        <v>7.0000000000000007E-2</v>
      </c>
      <c r="Q62">
        <f>(13/200)</f>
        <v>6.5000000000000002E-2</v>
      </c>
      <c r="R62">
        <f>(13/200)</f>
        <v>6.5000000000000002E-2</v>
      </c>
      <c r="S62">
        <f>(12/200)</f>
        <v>0.06</v>
      </c>
      <c r="U62">
        <f>0.075+0.07</f>
        <v>0.14500000000000002</v>
      </c>
      <c r="V62">
        <f>0.08+0.065</f>
        <v>0.14500000000000002</v>
      </c>
      <c r="W62">
        <f>0.085+0.065</f>
        <v>0.15000000000000002</v>
      </c>
      <c r="X62">
        <f>0.085+0.06</f>
        <v>0.14500000000000002</v>
      </c>
      <c r="Z62">
        <f>SQRT((ABS($A$63-$A$62)^2+(ABS($B$63-$B$62)^2)))</f>
        <v>18.223166822563325</v>
      </c>
      <c r="AA62">
        <f>SQRT((ABS($C$63-$C$62)^2+(ABS($D$63-$D$62)^2)))</f>
        <v>20.044622878801441</v>
      </c>
      <c r="AB62">
        <f>SQRT((ABS($E$63-$E$62)^2+(ABS($F$63-$F$62)^2)))</f>
        <v>21.289795502073314</v>
      </c>
      <c r="AC62">
        <f>SQRT((ABS($G$63-$G$62)^2+(ABS($H$63-$H$62)^2)))</f>
        <v>19.831317574369603</v>
      </c>
      <c r="AJ62">
        <f>1/0.145</f>
        <v>6.8965517241379315</v>
      </c>
      <c r="AK62">
        <f>1/0.145</f>
        <v>6.8965517241379315</v>
      </c>
      <c r="AL62">
        <f>1/0.15</f>
        <v>6.666666666666667</v>
      </c>
      <c r="AM62">
        <f>1/0.145</f>
        <v>6.8965517241379315</v>
      </c>
      <c r="AO62">
        <f t="shared" si="22"/>
        <v>125.67701256940222</v>
      </c>
      <c r="AP62">
        <f t="shared" si="23"/>
        <v>138.23877847449268</v>
      </c>
      <c r="AQ62">
        <f t="shared" si="24"/>
        <v>141.93197001382208</v>
      </c>
      <c r="AR62">
        <f t="shared" si="25"/>
        <v>136.76770740944551</v>
      </c>
      <c r="AV62">
        <f>((0.075/0.145)*100)</f>
        <v>51.724137931034484</v>
      </c>
      <c r="AW62">
        <f>((0.08/0.145)*100)</f>
        <v>55.172413793103459</v>
      </c>
      <c r="AX62">
        <f>((0.085/0.15)*100)</f>
        <v>56.666666666666679</v>
      </c>
      <c r="AY62">
        <f>((0.085/0.145)*100)</f>
        <v>58.62068965517242</v>
      </c>
      <c r="BA62">
        <f>((0.07/0.145)*100)</f>
        <v>48.275862068965523</v>
      </c>
      <c r="BB62">
        <f>((0.065/0.145)*100)</f>
        <v>44.827586206896555</v>
      </c>
      <c r="BC62">
        <f>((0.065/0.15)*100)</f>
        <v>43.333333333333336</v>
      </c>
      <c r="BD62">
        <f>((0.06/0.145)*100)</f>
        <v>41.379310344827587</v>
      </c>
      <c r="BF62">
        <f>ABS($B$62-$D$62)</f>
        <v>1.3003499999999999</v>
      </c>
      <c r="BG62">
        <f>ABS($F$62-$H$62)</f>
        <v>2.4398119999999999</v>
      </c>
      <c r="BL62">
        <f>SQRT((ABS($A$62-$E$63)^2+(ABS($B$62-$F$63)^2)))</f>
        <v>0.23341947312938219</v>
      </c>
      <c r="BM62">
        <f>SQRT((ABS($C$62-$G$62)^2+(ABS($D$62-$H$62)^2)))</f>
        <v>1.0301648356515587</v>
      </c>
      <c r="BO62">
        <f>SQRT((ABS($A$62-$G$62)^2+(ABS($B$62-$H$62)^2)))</f>
        <v>9.8837968859741832</v>
      </c>
      <c r="BP62">
        <f>SQRT((ABS($C$62-$E$63)^2+(ABS($D$62-$F$63)^2)))</f>
        <v>10.272428394034396</v>
      </c>
      <c r="BR62">
        <f>DEGREES(ACOS((12.0531025417273^2+20.1254247428177^2-8.84979291004174^2)/(2*12.0531025417273*20.1254247428177)))</f>
        <v>13.373848074870327</v>
      </c>
      <c r="BS62">
        <f>DEGREES(ACOS((4.28485991503632^2+17.6802902729354^2-16.2837147368431^2)/(2*4.28485991503632*17.6802902729354)))</f>
        <v>64.263311841941615</v>
      </c>
      <c r="BU62">
        <v>15</v>
      </c>
      <c r="BV62">
        <v>4</v>
      </c>
      <c r="BW62">
        <v>4</v>
      </c>
      <c r="BX62">
        <v>15</v>
      </c>
      <c r="BY62">
        <v>16</v>
      </c>
      <c r="BZ62">
        <v>2</v>
      </c>
      <c r="CA62">
        <v>15</v>
      </c>
      <c r="CB62">
        <v>4</v>
      </c>
      <c r="CC62">
        <v>17</v>
      </c>
      <c r="CD62">
        <v>3</v>
      </c>
      <c r="CE62">
        <v>15</v>
      </c>
      <c r="CF62">
        <v>5</v>
      </c>
      <c r="CG62">
        <v>17</v>
      </c>
      <c r="CH62">
        <v>15</v>
      </c>
      <c r="CI62">
        <v>6</v>
      </c>
      <c r="CJ62">
        <v>6</v>
      </c>
      <c r="CL62">
        <v>14</v>
      </c>
      <c r="CM62">
        <v>0</v>
      </c>
      <c r="CN62">
        <v>0</v>
      </c>
      <c r="CO62">
        <v>12</v>
      </c>
      <c r="CP62">
        <v>13</v>
      </c>
      <c r="CQ62">
        <v>0</v>
      </c>
      <c r="CR62">
        <v>11</v>
      </c>
      <c r="CS62">
        <v>0</v>
      </c>
      <c r="CT62">
        <v>13</v>
      </c>
      <c r="CU62">
        <v>0</v>
      </c>
      <c r="CV62">
        <v>11</v>
      </c>
      <c r="CW62">
        <v>0</v>
      </c>
      <c r="CX62">
        <v>12</v>
      </c>
      <c r="CY62">
        <v>12</v>
      </c>
      <c r="CZ62">
        <v>0</v>
      </c>
      <c r="DA62">
        <v>0</v>
      </c>
      <c r="DC62">
        <f>((4/15)*100)</f>
        <v>26.666666666666668</v>
      </c>
      <c r="DD62">
        <f>((4/15)*100)</f>
        <v>26.666666666666668</v>
      </c>
      <c r="DE62">
        <f>((15/15)*100)</f>
        <v>100</v>
      </c>
      <c r="DF62">
        <f>((2/16)*100)</f>
        <v>12.5</v>
      </c>
      <c r="DG62">
        <f>((15/16)*100)</f>
        <v>93.75</v>
      </c>
      <c r="DH62">
        <f>((4/16)*100)</f>
        <v>25</v>
      </c>
      <c r="DI62">
        <f>((3/17)*100)</f>
        <v>17.647058823529413</v>
      </c>
      <c r="DJ62">
        <f>((15/17)*100)</f>
        <v>88.235294117647058</v>
      </c>
      <c r="DK62">
        <f>((5/17)*100)</f>
        <v>29.411764705882355</v>
      </c>
      <c r="DL62">
        <f>((15/17)*100)</f>
        <v>88.235294117647058</v>
      </c>
      <c r="DM62">
        <f>((6/17)*100)</f>
        <v>35.294117647058826</v>
      </c>
      <c r="DN62">
        <f>((6/17)*100)</f>
        <v>35.294117647058826</v>
      </c>
      <c r="DP62">
        <f>((0/14)*100)</f>
        <v>0</v>
      </c>
      <c r="DQ62">
        <f>((0/14)*100)</f>
        <v>0</v>
      </c>
      <c r="DR62">
        <f>((12/14)*100)</f>
        <v>85.714285714285708</v>
      </c>
      <c r="DS62">
        <f>((0/13)*100)</f>
        <v>0</v>
      </c>
      <c r="DT62">
        <f>((11/13)*100)</f>
        <v>84.615384615384613</v>
      </c>
      <c r="DU62">
        <f>((0/13)*100)</f>
        <v>0</v>
      </c>
      <c r="DV62">
        <f>((0/13)*100)</f>
        <v>0</v>
      </c>
      <c r="DW62">
        <f>((11/13)*100)</f>
        <v>84.615384615384613</v>
      </c>
      <c r="DX62">
        <f>((0/13)*100)</f>
        <v>0</v>
      </c>
      <c r="DY62">
        <f>((12/12)*100)</f>
        <v>100</v>
      </c>
      <c r="DZ62">
        <f>((0/12)*100)</f>
        <v>0</v>
      </c>
      <c r="EA62">
        <f>((0/12)*100)</f>
        <v>0</v>
      </c>
    </row>
    <row r="63" spans="1:131" x14ac:dyDescent="0.25">
      <c r="A63">
        <v>82.047449</v>
      </c>
      <c r="B63">
        <v>6.2411219999999998</v>
      </c>
      <c r="C63">
        <v>73.45433700000001</v>
      </c>
      <c r="D63">
        <v>5.0488270000000002</v>
      </c>
      <c r="E63">
        <v>63.603168000000011</v>
      </c>
      <c r="F63">
        <v>6.89846</v>
      </c>
      <c r="G63">
        <v>73.986429000000001</v>
      </c>
      <c r="H63">
        <v>4.4686729999999999</v>
      </c>
      <c r="K63">
        <f>(14/200)</f>
        <v>7.0000000000000007E-2</v>
      </c>
      <c r="L63">
        <f>(17/200)</f>
        <v>8.5000000000000006E-2</v>
      </c>
      <c r="M63">
        <f>(16/200)</f>
        <v>0.08</v>
      </c>
      <c r="N63">
        <f>(19/200)</f>
        <v>9.5000000000000001E-2</v>
      </c>
      <c r="P63">
        <f>(11/200)</f>
        <v>5.5E-2</v>
      </c>
      <c r="Q63">
        <f>(11/200)</f>
        <v>5.5E-2</v>
      </c>
      <c r="R63">
        <f>(11/200)</f>
        <v>5.5E-2</v>
      </c>
      <c r="S63">
        <f>(9/200)</f>
        <v>4.4999999999999998E-2</v>
      </c>
      <c r="U63">
        <f>0.07+0.055</f>
        <v>0.125</v>
      </c>
      <c r="V63">
        <f>0.085+0.055</f>
        <v>0.14000000000000001</v>
      </c>
      <c r="W63">
        <f>0.08+0.055</f>
        <v>0.13500000000000001</v>
      </c>
      <c r="X63">
        <f>0.095+0.045</f>
        <v>0.14000000000000001</v>
      </c>
      <c r="Z63">
        <f>SQRT((ABS($A$64-$A$63)^2+(ABS($B$64-$B$63)^2)))</f>
        <v>20.830219035916315</v>
      </c>
      <c r="AA63">
        <f>SQRT((ABS($C$64-$C$63)^2+(ABS($D$64-$D$63)^2)))</f>
        <v>18.493186033393208</v>
      </c>
      <c r="AB63">
        <f>SQRT((ABS($E$64-$E$63)^2+(ABS($F$64-$F$63)^2)))</f>
        <v>18.43577330244478</v>
      </c>
      <c r="AC63">
        <f>SQRT((ABS($G$64-$G$63)^2+(ABS($H$64-$H$63)^2)))</f>
        <v>20.434265563819274</v>
      </c>
      <c r="AJ63">
        <f>1/0.125</f>
        <v>8</v>
      </c>
      <c r="AK63">
        <f>1/0.14</f>
        <v>7.1428571428571423</v>
      </c>
      <c r="AL63">
        <f>1/0.135</f>
        <v>7.4074074074074066</v>
      </c>
      <c r="AM63">
        <f>1/0.14</f>
        <v>7.1428571428571423</v>
      </c>
      <c r="AO63">
        <f t="shared" si="22"/>
        <v>166.64175228733052</v>
      </c>
      <c r="AP63">
        <f t="shared" si="23"/>
        <v>132.0941859528086</v>
      </c>
      <c r="AQ63">
        <f t="shared" si="24"/>
        <v>136.56128372181317</v>
      </c>
      <c r="AR63">
        <f t="shared" si="25"/>
        <v>145.95903974156622</v>
      </c>
      <c r="AV63">
        <f>((0.07/0.125)*100)</f>
        <v>56.000000000000007</v>
      </c>
      <c r="AW63">
        <f>((0.085/0.14)*100)</f>
        <v>60.714285714285708</v>
      </c>
      <c r="AX63">
        <f>((0.08/0.135)*100)</f>
        <v>59.259259259259252</v>
      </c>
      <c r="AY63">
        <f>((0.095/0.14)*100)</f>
        <v>67.857142857142847</v>
      </c>
      <c r="BA63">
        <f>((0.055/0.125)*100)</f>
        <v>44</v>
      </c>
      <c r="BB63">
        <f>((0.055/0.14)*100)</f>
        <v>39.285714285714285</v>
      </c>
      <c r="BC63">
        <f>((0.055/0.135)*100)</f>
        <v>40.74074074074074</v>
      </c>
      <c r="BD63">
        <f>((0.045/0.14)*100)</f>
        <v>32.142857142857139</v>
      </c>
      <c r="BF63">
        <f>ABS($B$63-$D$63)</f>
        <v>1.1922949999999997</v>
      </c>
      <c r="BG63">
        <f>ABS($F$63-$H$63)</f>
        <v>2.4297870000000001</v>
      </c>
      <c r="BL63">
        <f>SQRT((ABS($A$63-$E$64)^2+(ABS($B$63-$F$64)^2)))</f>
        <v>0.38233988590912144</v>
      </c>
      <c r="BM63">
        <f>SQRT((ABS($C$63-$G$63)^2+(ABS($D$63-$H$63)^2)))</f>
        <v>0.78721061996138708</v>
      </c>
      <c r="BO63">
        <f>SQRT((ABS($A$63-$G$63)^2+(ABS($B$63-$H$63)^2)))</f>
        <v>8.2535821858148939</v>
      </c>
      <c r="BP63">
        <f>SQRT((ABS($C$63-$E$64)^2+(ABS($D$63-$F$64)^2)))</f>
        <v>8.7257777463514348</v>
      </c>
      <c r="BR63">
        <f>DEGREES(ACOS((11.8818344785179^2+18.0248386986014^2-7.16945761047938^2)/(2*11.8818344785179*18.0248386986014)))</f>
        <v>14.511268073871539</v>
      </c>
      <c r="BS63">
        <f>DEGREES(ACOS((3.32645454966605^2+37.9379884796939^2-37.3948058209512^2)/(2*3.32645454966605*37.9379884796939)))</f>
        <v>78.114094111140247</v>
      </c>
      <c r="BU63">
        <v>14</v>
      </c>
      <c r="BV63">
        <v>4</v>
      </c>
      <c r="BW63">
        <v>4</v>
      </c>
      <c r="BX63">
        <v>14</v>
      </c>
      <c r="BY63">
        <v>17</v>
      </c>
      <c r="BZ63">
        <v>6</v>
      </c>
      <c r="CA63">
        <v>15</v>
      </c>
      <c r="CB63">
        <v>8</v>
      </c>
      <c r="CC63">
        <v>16</v>
      </c>
      <c r="CD63">
        <v>5</v>
      </c>
      <c r="CE63">
        <v>15</v>
      </c>
      <c r="CF63">
        <v>7</v>
      </c>
      <c r="CG63">
        <v>19</v>
      </c>
      <c r="CH63">
        <v>14</v>
      </c>
      <c r="CI63">
        <v>9</v>
      </c>
      <c r="CJ63">
        <v>9</v>
      </c>
      <c r="CL63">
        <v>11</v>
      </c>
      <c r="CM63">
        <v>0</v>
      </c>
      <c r="CN63">
        <v>0</v>
      </c>
      <c r="CO63">
        <v>9</v>
      </c>
      <c r="CP63">
        <v>11</v>
      </c>
      <c r="CQ63">
        <v>0</v>
      </c>
      <c r="CR63">
        <v>10</v>
      </c>
      <c r="CS63">
        <v>0</v>
      </c>
      <c r="CT63">
        <v>11</v>
      </c>
      <c r="CU63">
        <v>0</v>
      </c>
      <c r="CV63">
        <v>10</v>
      </c>
      <c r="CW63">
        <v>0</v>
      </c>
      <c r="CX63">
        <v>9</v>
      </c>
      <c r="CY63">
        <v>9</v>
      </c>
      <c r="CZ63">
        <v>0</v>
      </c>
      <c r="DA63">
        <v>0</v>
      </c>
      <c r="DC63">
        <f>((4/14)*100)</f>
        <v>28.571428571428569</v>
      </c>
      <c r="DD63">
        <f>((4/14)*100)</f>
        <v>28.571428571428569</v>
      </c>
      <c r="DE63">
        <f>((14/14)*100)</f>
        <v>100</v>
      </c>
      <c r="DF63">
        <f>((6/17)*100)</f>
        <v>35.294117647058826</v>
      </c>
      <c r="DG63">
        <f>((15/17)*100)</f>
        <v>88.235294117647058</v>
      </c>
      <c r="DH63">
        <f>((8/17)*100)</f>
        <v>47.058823529411761</v>
      </c>
      <c r="DI63">
        <f>((5/16)*100)</f>
        <v>31.25</v>
      </c>
      <c r="DJ63">
        <f>((15/16)*100)</f>
        <v>93.75</v>
      </c>
      <c r="DK63">
        <f>((7/16)*100)</f>
        <v>43.75</v>
      </c>
      <c r="DL63">
        <f>((14/19)*100)</f>
        <v>73.68421052631578</v>
      </c>
      <c r="DM63">
        <f>((9/19)*100)</f>
        <v>47.368421052631575</v>
      </c>
      <c r="DN63">
        <f>((9/19)*100)</f>
        <v>47.368421052631575</v>
      </c>
      <c r="DP63">
        <f>((0/11)*100)</f>
        <v>0</v>
      </c>
      <c r="DQ63">
        <f>((0/11)*100)</f>
        <v>0</v>
      </c>
      <c r="DR63">
        <f>((9/11)*100)</f>
        <v>81.818181818181827</v>
      </c>
      <c r="DS63">
        <f>((0/11)*100)</f>
        <v>0</v>
      </c>
      <c r="DT63">
        <f>((10/11)*100)</f>
        <v>90.909090909090907</v>
      </c>
      <c r="DU63">
        <f>((0/11)*100)</f>
        <v>0</v>
      </c>
      <c r="DV63">
        <f>((0/11)*100)</f>
        <v>0</v>
      </c>
      <c r="DW63">
        <f>((10/11)*100)</f>
        <v>90.909090909090907</v>
      </c>
      <c r="DX63">
        <f>((0/11)*100)</f>
        <v>0</v>
      </c>
      <c r="DY63">
        <f>((9/9)*100)</f>
        <v>100</v>
      </c>
      <c r="DZ63">
        <f>((0/9)*100)</f>
        <v>0</v>
      </c>
      <c r="EA63">
        <f>((0/9)*100)</f>
        <v>0</v>
      </c>
    </row>
    <row r="64" spans="1:131" x14ac:dyDescent="0.25">
      <c r="A64">
        <v>102.87745000000001</v>
      </c>
      <c r="B64">
        <v>6.3364289999999999</v>
      </c>
      <c r="C64">
        <v>91.94699</v>
      </c>
      <c r="D64">
        <v>4.9084180000000002</v>
      </c>
      <c r="E64">
        <v>82.036888000000005</v>
      </c>
      <c r="F64">
        <v>6.623316</v>
      </c>
      <c r="G64">
        <v>94.419030000000006</v>
      </c>
      <c r="H64">
        <v>4.7294900000000002</v>
      </c>
      <c r="K64">
        <f>(14/200)</f>
        <v>7.0000000000000007E-2</v>
      </c>
      <c r="L64">
        <f>(16/200)</f>
        <v>0.08</v>
      </c>
      <c r="M64">
        <f>(14/200)</f>
        <v>7.0000000000000007E-2</v>
      </c>
      <c r="N64">
        <f>(17/200)</f>
        <v>8.5000000000000006E-2</v>
      </c>
      <c r="P64">
        <f>(11/200)</f>
        <v>5.5E-2</v>
      </c>
      <c r="Q64">
        <f>(10/200)</f>
        <v>0.05</v>
      </c>
      <c r="R64">
        <f>(10/200)</f>
        <v>0.05</v>
      </c>
      <c r="S64">
        <f>(9/200)</f>
        <v>4.4999999999999998E-2</v>
      </c>
      <c r="U64">
        <f>0.07+0.055</f>
        <v>0.125</v>
      </c>
      <c r="V64">
        <f>0.08+0.05</f>
        <v>0.13</v>
      </c>
      <c r="W64">
        <f>0.07+0.05</f>
        <v>0.12000000000000001</v>
      </c>
      <c r="X64">
        <f>0.085+0.045</f>
        <v>0.13</v>
      </c>
      <c r="Z64">
        <f>SQRT((ABS($A$65-$A$64)^2+(ABS($B$65-$B$64)^2)))</f>
        <v>22.038104607023541</v>
      </c>
      <c r="AA64">
        <f>SQRT((ABS($C$65-$C$64)^2+(ABS($D$65-$D$64)^2)))</f>
        <v>24.590147955587845</v>
      </c>
      <c r="AB64">
        <f>SQRT((ABS($E$65-$E$64)^2+(ABS($F$65-$F$64)^2)))</f>
        <v>20.865505600483981</v>
      </c>
      <c r="AC64">
        <f>SQRT((ABS($G$65-$G$64)^2+(ABS($H$65-$H$64)^2)))</f>
        <v>25.14630540832815</v>
      </c>
      <c r="AJ64">
        <f>1/0.125</f>
        <v>8</v>
      </c>
      <c r="AK64">
        <f>1/0.13</f>
        <v>7.6923076923076916</v>
      </c>
      <c r="AL64">
        <f>1/0.12</f>
        <v>8.3333333333333339</v>
      </c>
      <c r="AM64">
        <f>1/0.13</f>
        <v>7.6923076923076916</v>
      </c>
      <c r="AO64">
        <f t="shared" si="22"/>
        <v>176.30483685618833</v>
      </c>
      <c r="AP64">
        <f t="shared" si="23"/>
        <v>189.15498427375266</v>
      </c>
      <c r="AQ64">
        <f t="shared" si="24"/>
        <v>173.87921333736651</v>
      </c>
      <c r="AR64">
        <f t="shared" si="25"/>
        <v>193.43311852560115</v>
      </c>
      <c r="AV64">
        <f>((0.07/0.125)*100)</f>
        <v>56.000000000000007</v>
      </c>
      <c r="AW64">
        <f>((0.08/0.13)*100)</f>
        <v>61.53846153846154</v>
      </c>
      <c r="AX64">
        <f>((0.07/0.12)*100)</f>
        <v>58.333333333333336</v>
      </c>
      <c r="AY64">
        <f>((0.085/0.13)*100)</f>
        <v>65.384615384615387</v>
      </c>
      <c r="BA64">
        <f>((0.055/0.125)*100)</f>
        <v>44</v>
      </c>
      <c r="BB64">
        <f>((0.05/0.13)*100)</f>
        <v>38.461538461538467</v>
      </c>
      <c r="BC64">
        <f>((0.05/0.12)*100)</f>
        <v>41.666666666666671</v>
      </c>
      <c r="BD64">
        <f>((0.045/0.13)*100)</f>
        <v>34.615384615384613</v>
      </c>
      <c r="BF64">
        <f>ABS($B$64-$D$64)</f>
        <v>1.4280109999999997</v>
      </c>
      <c r="BG64">
        <f>ABS($F$64-$H$64)</f>
        <v>1.8938259999999998</v>
      </c>
      <c r="BL64">
        <f>SQRT((ABS($A$64-$E$65)^2+(ABS($B$64-$F$65)^2)))</f>
        <v>0.72706861427309666</v>
      </c>
      <c r="BM64">
        <f>SQRT((ABS($C$64-$G$64)^2+(ABS($D$64-$H$64)^2)))</f>
        <v>2.4785070084193901</v>
      </c>
      <c r="BO64">
        <f>SQRT((ABS($A$64-$G$64)^2+(ABS($B$64-$H$64)^2)))</f>
        <v>8.6097109037482245</v>
      </c>
      <c r="BP64">
        <f>SQRT((ABS($C$64-$E$65)^2+(ABS($D$64-$F$65)^2)))</f>
        <v>11.160753638906844</v>
      </c>
      <c r="BR64">
        <f>DEGREES(ACOS((15.4494119635366^2+19.9860111102811^2-5.89631264091424^2)/(2*15.4494119635366*19.9860111102811)))</f>
        <v>12.304527632639346</v>
      </c>
      <c r="BS64">
        <f>DEGREES(ACOS((4.18593367047891^2+26.7138360006032^2-26.4466672119981^2)/(2*4.18593367047891*26.7138360006032)))</f>
        <v>81.844863283913753</v>
      </c>
      <c r="BU64">
        <v>14</v>
      </c>
      <c r="BV64">
        <v>4</v>
      </c>
      <c r="BW64">
        <v>4</v>
      </c>
      <c r="BX64">
        <v>12</v>
      </c>
      <c r="BY64">
        <v>16</v>
      </c>
      <c r="BZ64">
        <v>5</v>
      </c>
      <c r="CA64">
        <v>12</v>
      </c>
      <c r="CB64">
        <v>7</v>
      </c>
      <c r="CC64">
        <v>14</v>
      </c>
      <c r="CD64">
        <v>3</v>
      </c>
      <c r="CE64">
        <v>12</v>
      </c>
      <c r="CF64">
        <v>7</v>
      </c>
      <c r="CG64">
        <v>17</v>
      </c>
      <c r="CH64">
        <v>12</v>
      </c>
      <c r="CI64">
        <v>6</v>
      </c>
      <c r="CJ64">
        <v>9</v>
      </c>
      <c r="CL64">
        <v>11</v>
      </c>
      <c r="CM64">
        <v>0</v>
      </c>
      <c r="CN64">
        <v>0</v>
      </c>
      <c r="CO64">
        <v>7</v>
      </c>
      <c r="CP64">
        <v>10</v>
      </c>
      <c r="CQ64">
        <v>0</v>
      </c>
      <c r="CR64">
        <v>8</v>
      </c>
      <c r="CS64">
        <v>0</v>
      </c>
      <c r="CT64">
        <v>10</v>
      </c>
      <c r="CU64">
        <v>0</v>
      </c>
      <c r="CV64">
        <v>8</v>
      </c>
      <c r="CW64">
        <v>0</v>
      </c>
      <c r="CX64">
        <v>9</v>
      </c>
      <c r="CY64">
        <v>7</v>
      </c>
      <c r="CZ64">
        <v>0</v>
      </c>
      <c r="DA64">
        <v>2</v>
      </c>
      <c r="DC64">
        <f>((4/14)*100)</f>
        <v>28.571428571428569</v>
      </c>
      <c r="DD64">
        <f>((4/14)*100)</f>
        <v>28.571428571428569</v>
      </c>
      <c r="DE64">
        <f>((12/14)*100)</f>
        <v>85.714285714285708</v>
      </c>
      <c r="DF64">
        <f>((5/16)*100)</f>
        <v>31.25</v>
      </c>
      <c r="DG64">
        <f>((12/16)*100)</f>
        <v>75</v>
      </c>
      <c r="DH64">
        <f>((7/16)*100)</f>
        <v>43.75</v>
      </c>
      <c r="DI64">
        <f>((3/14)*100)</f>
        <v>21.428571428571427</v>
      </c>
      <c r="DJ64">
        <f>((12/14)*100)</f>
        <v>85.714285714285708</v>
      </c>
      <c r="DK64">
        <f>((7/14)*100)</f>
        <v>50</v>
      </c>
      <c r="DL64">
        <f>((12/17)*100)</f>
        <v>70.588235294117652</v>
      </c>
      <c r="DM64">
        <f>((6/17)*100)</f>
        <v>35.294117647058826</v>
      </c>
      <c r="DN64">
        <f>((9/17)*100)</f>
        <v>52.941176470588239</v>
      </c>
      <c r="DP64">
        <f>((0/11)*100)</f>
        <v>0</v>
      </c>
      <c r="DQ64">
        <f>((0/11)*100)</f>
        <v>0</v>
      </c>
      <c r="DR64">
        <f>((7/11)*100)</f>
        <v>63.636363636363633</v>
      </c>
      <c r="DS64">
        <f>((0/10)*100)</f>
        <v>0</v>
      </c>
      <c r="DT64">
        <f>((8/10)*100)</f>
        <v>80</v>
      </c>
      <c r="DU64">
        <f>((0/10)*100)</f>
        <v>0</v>
      </c>
      <c r="DV64">
        <f>((0/10)*100)</f>
        <v>0</v>
      </c>
      <c r="DW64">
        <f>((8/10)*100)</f>
        <v>80</v>
      </c>
      <c r="DX64">
        <f>((0/10)*100)</f>
        <v>0</v>
      </c>
      <c r="DY64">
        <f>((7/9)*100)</f>
        <v>77.777777777777786</v>
      </c>
      <c r="DZ64">
        <f>((0/9)*100)</f>
        <v>0</v>
      </c>
      <c r="EA64">
        <f>((2/9)*100)</f>
        <v>22.222222222222221</v>
      </c>
    </row>
    <row r="65" spans="1:131" x14ac:dyDescent="0.25">
      <c r="A65">
        <v>124.90857400000002</v>
      </c>
      <c r="B65">
        <v>5.7817850000000002</v>
      </c>
      <c r="C65">
        <v>116.53</v>
      </c>
      <c r="D65">
        <v>4.3159689999999999</v>
      </c>
      <c r="E65">
        <v>102.89775600000002</v>
      </c>
      <c r="F65">
        <v>7.0632140000000003</v>
      </c>
      <c r="G65">
        <v>119.54117300000001</v>
      </c>
      <c r="H65">
        <v>3.6273979999999999</v>
      </c>
      <c r="K65">
        <f>(14/200)</f>
        <v>7.0000000000000007E-2</v>
      </c>
      <c r="L65">
        <f>(17/200)</f>
        <v>8.5000000000000006E-2</v>
      </c>
      <c r="M65">
        <f>(13/200)</f>
        <v>6.5000000000000002E-2</v>
      </c>
      <c r="N65">
        <f>(16/200)</f>
        <v>0.08</v>
      </c>
      <c r="P65">
        <f>(10/200)</f>
        <v>0.05</v>
      </c>
      <c r="Q65">
        <f>(11/200)</f>
        <v>5.5E-2</v>
      </c>
      <c r="R65">
        <f>(10/200)</f>
        <v>0.05</v>
      </c>
      <c r="S65">
        <f>(10/200)</f>
        <v>0.05</v>
      </c>
      <c r="U65">
        <f>0.07+0.05</f>
        <v>0.12000000000000001</v>
      </c>
      <c r="V65">
        <f>0.085+0.055</f>
        <v>0.14000000000000001</v>
      </c>
      <c r="W65">
        <f>0.065+0.05</f>
        <v>0.115</v>
      </c>
      <c r="X65">
        <f>0.08+0.05</f>
        <v>0.13</v>
      </c>
      <c r="Z65">
        <f>SQRT((ABS($A$66-$A$65)^2+(ABS($B$66-$B$65)^2)))</f>
        <v>30.531768850238599</v>
      </c>
      <c r="AA65">
        <f>SQRT((ABS($C$66-$C$65)^2+(ABS($D$66-$D$65)^2)))</f>
        <v>34.898396060244622</v>
      </c>
      <c r="AB65">
        <f>SQRT((ABS($E$66-$E$65)^2+(ABS($F$66-$F$65)^2)))</f>
        <v>22.369744774068238</v>
      </c>
      <c r="AC65">
        <f>SQRT((ABS($G$66-$G$65)^2+(ABS($H$66-$H$65)^2)))</f>
        <v>34.705345318241342</v>
      </c>
      <c r="AJ65">
        <f>1/0.12</f>
        <v>8.3333333333333339</v>
      </c>
      <c r="AK65">
        <f>1/0.14</f>
        <v>7.1428571428571423</v>
      </c>
      <c r="AL65">
        <f>1/0.115</f>
        <v>8.695652173913043</v>
      </c>
      <c r="AM65">
        <f>1/0.13</f>
        <v>7.6923076923076916</v>
      </c>
      <c r="AO65">
        <f t="shared" si="22"/>
        <v>254.43140708532164</v>
      </c>
      <c r="AP65">
        <f t="shared" si="23"/>
        <v>249.27425757317584</v>
      </c>
      <c r="AQ65">
        <f t="shared" si="24"/>
        <v>194.51951977450642</v>
      </c>
      <c r="AR65">
        <f t="shared" si="25"/>
        <v>266.96419475570264</v>
      </c>
      <c r="AV65">
        <f>((0.07/0.12)*100)</f>
        <v>58.333333333333336</v>
      </c>
      <c r="AW65">
        <f>((0.085/0.14)*100)</f>
        <v>60.714285714285708</v>
      </c>
      <c r="AX65">
        <f>((0.065/0.115)*100)</f>
        <v>56.521739130434781</v>
      </c>
      <c r="AY65">
        <f>((0.08/0.13)*100)</f>
        <v>61.53846153846154</v>
      </c>
      <c r="BA65">
        <f>((0.05/0.12)*100)</f>
        <v>41.666666666666671</v>
      </c>
      <c r="BB65">
        <f>((0.055/0.14)*100)</f>
        <v>39.285714285714285</v>
      </c>
      <c r="BC65">
        <f>((0.05/0.115)*100)</f>
        <v>43.478260869565219</v>
      </c>
      <c r="BD65">
        <f>((0.05/0.13)*100)</f>
        <v>38.461538461538467</v>
      </c>
      <c r="BF65">
        <f>ABS($B$65-$D$65)</f>
        <v>1.4658160000000002</v>
      </c>
      <c r="BG65">
        <f>ABS($F$65-$H$65)</f>
        <v>3.4358160000000004</v>
      </c>
      <c r="BL65">
        <f>SQRT((ABS($A$65-$E$66)^2+(ABS($B$65-$F$66)^2)))</f>
        <v>1.1474658163086993</v>
      </c>
      <c r="BM65">
        <f>SQRT((ABS($C$65-$G$65)^2+(ABS($D$65-$H$65)^2)))</f>
        <v>3.0888983243172774</v>
      </c>
      <c r="BO65">
        <f>SQRT((ABS($A$65-$G$65)^2+(ABS($B$65-$H$65)^2)))</f>
        <v>5.7836300746650471</v>
      </c>
      <c r="BP65">
        <f>SQRT((ABS($C$65-$E$66)^2+(ABS($D$65-$F$66)^2)))</f>
        <v>9.1028903367770493</v>
      </c>
      <c r="BR65">
        <f>DEGREES(ACOS((20.1801638214308^2+21.9218341034466^2-4.28485991503632^2)/(2*20.1801638214308*21.9218341034466)))</f>
        <v>10.680062998490323</v>
      </c>
      <c r="BS65">
        <f>DEGREES(ACOS((4.06264543770891^2+21.1040863310863^2-20.6395157883532^2)/(2*4.06264543770891*21.1040863310863)))</f>
        <v>77.915989761897208</v>
      </c>
      <c r="BU65">
        <v>14</v>
      </c>
      <c r="BV65">
        <v>8</v>
      </c>
      <c r="BW65">
        <v>6</v>
      </c>
      <c r="BX65">
        <v>9</v>
      </c>
      <c r="BY65">
        <v>17</v>
      </c>
      <c r="BZ65">
        <v>8</v>
      </c>
      <c r="CA65">
        <v>8</v>
      </c>
      <c r="CB65">
        <v>7</v>
      </c>
      <c r="CC65">
        <v>13</v>
      </c>
      <c r="CD65">
        <v>4</v>
      </c>
      <c r="CE65">
        <v>8</v>
      </c>
      <c r="CF65">
        <v>9</v>
      </c>
      <c r="CG65">
        <v>16</v>
      </c>
      <c r="CH65">
        <v>9</v>
      </c>
      <c r="CI65">
        <v>8</v>
      </c>
      <c r="CJ65">
        <v>13</v>
      </c>
      <c r="CL65">
        <v>10</v>
      </c>
      <c r="CM65">
        <v>1</v>
      </c>
      <c r="CN65">
        <v>1</v>
      </c>
      <c r="CO65">
        <v>5</v>
      </c>
      <c r="CP65">
        <v>11</v>
      </c>
      <c r="CQ65">
        <v>1</v>
      </c>
      <c r="CR65">
        <v>6</v>
      </c>
      <c r="CS65">
        <v>0</v>
      </c>
      <c r="CT65">
        <v>10</v>
      </c>
      <c r="CU65">
        <v>0</v>
      </c>
      <c r="CV65">
        <v>6</v>
      </c>
      <c r="CW65">
        <v>2</v>
      </c>
      <c r="CX65">
        <v>10</v>
      </c>
      <c r="CY65">
        <v>5</v>
      </c>
      <c r="CZ65">
        <v>0</v>
      </c>
      <c r="DA65">
        <v>6</v>
      </c>
      <c r="DC65">
        <f>((8/14)*100)</f>
        <v>57.142857142857139</v>
      </c>
      <c r="DD65">
        <f>((6/14)*100)</f>
        <v>42.857142857142854</v>
      </c>
      <c r="DE65">
        <f>((9/14)*100)</f>
        <v>64.285714285714292</v>
      </c>
      <c r="DF65">
        <f>((8/17)*100)</f>
        <v>47.058823529411761</v>
      </c>
      <c r="DG65">
        <f>((8/17)*100)</f>
        <v>47.058823529411761</v>
      </c>
      <c r="DH65">
        <f>((7/17)*100)</f>
        <v>41.17647058823529</v>
      </c>
      <c r="DI65">
        <f>((4/13)*100)</f>
        <v>30.76923076923077</v>
      </c>
      <c r="DJ65">
        <f>((8/13)*100)</f>
        <v>61.53846153846154</v>
      </c>
      <c r="DK65">
        <f>((9/13)*100)</f>
        <v>69.230769230769226</v>
      </c>
      <c r="DL65">
        <f>((9/16)*100)</f>
        <v>56.25</v>
      </c>
      <c r="DM65">
        <f>((8/16)*100)</f>
        <v>50</v>
      </c>
      <c r="DN65">
        <f>((13/16)*100)</f>
        <v>81.25</v>
      </c>
      <c r="DP65">
        <f>((1/10)*100)</f>
        <v>10</v>
      </c>
      <c r="DQ65">
        <f>((1/10)*100)</f>
        <v>10</v>
      </c>
      <c r="DR65">
        <f>((5/10)*100)</f>
        <v>50</v>
      </c>
      <c r="DS65">
        <f>((1/11)*100)</f>
        <v>9.0909090909090917</v>
      </c>
      <c r="DT65">
        <f>((6/11)*100)</f>
        <v>54.54545454545454</v>
      </c>
      <c r="DU65">
        <f>((0/11)*100)</f>
        <v>0</v>
      </c>
      <c r="DV65">
        <f>((0/10)*100)</f>
        <v>0</v>
      </c>
      <c r="DW65">
        <f>((6/10)*100)</f>
        <v>60</v>
      </c>
      <c r="DX65">
        <f>((2/10)*100)</f>
        <v>20</v>
      </c>
      <c r="DY65">
        <f>((5/10)*100)</f>
        <v>50</v>
      </c>
      <c r="DZ65">
        <f>((0/10)*100)</f>
        <v>0</v>
      </c>
      <c r="EA65">
        <f>((6/10)*100)</f>
        <v>60</v>
      </c>
    </row>
    <row r="66" spans="1:131" x14ac:dyDescent="0.25">
      <c r="A66">
        <v>155.37535499999998</v>
      </c>
      <c r="B66">
        <v>7.7728060000000001</v>
      </c>
      <c r="C66">
        <v>151.37882400000001</v>
      </c>
      <c r="D66">
        <v>6.175408</v>
      </c>
      <c r="E66">
        <v>125.266683</v>
      </c>
      <c r="F66">
        <v>6.8719390000000002</v>
      </c>
      <c r="G66">
        <v>154.194232</v>
      </c>
      <c r="H66">
        <v>5.5317340000000002</v>
      </c>
      <c r="K66">
        <f>(15/200)</f>
        <v>7.4999999999999997E-2</v>
      </c>
      <c r="L66">
        <f>(15/200)</f>
        <v>7.4999999999999997E-2</v>
      </c>
      <c r="M66">
        <f>(14/200)</f>
        <v>7.0000000000000007E-2</v>
      </c>
      <c r="N66">
        <f>(14/200)</f>
        <v>7.0000000000000007E-2</v>
      </c>
      <c r="P66">
        <f>(8/200)</f>
        <v>0.04</v>
      </c>
      <c r="Q66">
        <f>(8/200)</f>
        <v>0.04</v>
      </c>
      <c r="R66">
        <f>(9/200)</f>
        <v>4.4999999999999998E-2</v>
      </c>
      <c r="S66">
        <f>(8/200)</f>
        <v>0.04</v>
      </c>
      <c r="U66">
        <f>0.075+0.04</f>
        <v>0.11499999999999999</v>
      </c>
      <c r="V66">
        <f>0.075+0.04</f>
        <v>0.11499999999999999</v>
      </c>
      <c r="W66">
        <f>0.07+0.045</f>
        <v>0.115</v>
      </c>
      <c r="X66">
        <f>0.07+0.04</f>
        <v>0.11000000000000001</v>
      </c>
      <c r="Z66">
        <f>SQRT((ABS($A$67-$A$66)^2+(ABS($B$67-$B$66)^2)))</f>
        <v>23.131230196400313</v>
      </c>
      <c r="AA66">
        <f>SQRT((ABS($C$67-$C$66)^2+(ABS($D$67-$D$66)^2)))</f>
        <v>20.866142223560544</v>
      </c>
      <c r="AB66">
        <f>SQRT((ABS($E$67-$E$66)^2+(ABS($F$67-$F$66)^2)))</f>
        <v>30.203420230364245</v>
      </c>
      <c r="AC66">
        <f>SQRT((ABS($G$67-$G$66)^2+(ABS($H$67-$H$66)^2)))</f>
        <v>22.742872281239332</v>
      </c>
      <c r="AJ66">
        <f>1/0.115</f>
        <v>8.695652173913043</v>
      </c>
      <c r="AK66">
        <f>1/0.115</f>
        <v>8.695652173913043</v>
      </c>
      <c r="AL66">
        <f>1/0.115</f>
        <v>8.695652173913043</v>
      </c>
      <c r="AM66">
        <f>1/0.11</f>
        <v>9.0909090909090917</v>
      </c>
      <c r="AO66">
        <f t="shared" si="22"/>
        <v>201.14113214261144</v>
      </c>
      <c r="AP66">
        <f t="shared" si="23"/>
        <v>181.444714987483</v>
      </c>
      <c r="AQ66">
        <f t="shared" si="24"/>
        <v>262.63843678577604</v>
      </c>
      <c r="AR66">
        <f t="shared" si="25"/>
        <v>206.75338437490299</v>
      </c>
      <c r="AV66">
        <f>((0.075/0.115)*100)</f>
        <v>65.217391304347814</v>
      </c>
      <c r="AW66">
        <f>((0.075/0.115)*100)</f>
        <v>65.217391304347814</v>
      </c>
      <c r="AX66">
        <f>((0.07/0.115)*100)</f>
        <v>60.869565217391312</v>
      </c>
      <c r="AY66">
        <f>((0.07/0.11)*100)</f>
        <v>63.636363636363647</v>
      </c>
      <c r="BA66">
        <f>((0.04/0.115)*100)</f>
        <v>34.782608695652172</v>
      </c>
      <c r="BB66">
        <f>((0.04/0.115)*100)</f>
        <v>34.782608695652172</v>
      </c>
      <c r="BC66">
        <f>((0.045/0.115)*100)</f>
        <v>39.130434782608688</v>
      </c>
      <c r="BD66">
        <f>((0.04/0.11)*100)</f>
        <v>36.363636363636367</v>
      </c>
      <c r="BF66">
        <f>ABS($B$66-$D$66)</f>
        <v>1.5973980000000001</v>
      </c>
      <c r="BG66">
        <f>ABS($F$66-$H$66)</f>
        <v>1.3402050000000001</v>
      </c>
      <c r="BL66">
        <f>SQRT((ABS($A$66-$E$67)^2+(ABS($B$66-$F$67)^2)))</f>
        <v>1.0511900366822358</v>
      </c>
      <c r="BM66">
        <f>SQRT((ABS($C$66-$G$66)^2+(ABS($D$66-$H$66)^2)))</f>
        <v>2.8880509733624766</v>
      </c>
      <c r="BO66">
        <f>SQRT((ABS($A$66-$G$66)^2+(ABS($B$66-$H$66)^2)))</f>
        <v>2.5332696757970647</v>
      </c>
      <c r="BP66">
        <f>SQRT((ABS($C$66-$E$67)^2+(ABS($D$66-$F$67)^2)))</f>
        <v>4.8206425213982449</v>
      </c>
      <c r="BR66">
        <f>DEGREES(ACOS((16.2837147368431^2+16.5470367450281^2-3.32645454966605^2)/(2*16.2837147368431*16.5470367450281)))</f>
        <v>11.594275739067857</v>
      </c>
      <c r="BS66">
        <f>DEGREES(ACOS((4.04226639856504^2+23.6346855707496^2-22.5924764957601^2)/(2*4.04226639856504*23.6346855707496)))</f>
        <v>70.265700978639032</v>
      </c>
      <c r="BU66">
        <v>15</v>
      </c>
      <c r="BV66">
        <v>9</v>
      </c>
      <c r="BW66">
        <v>7</v>
      </c>
      <c r="BX66">
        <v>8</v>
      </c>
      <c r="BY66">
        <v>15</v>
      </c>
      <c r="BZ66">
        <v>9</v>
      </c>
      <c r="CA66">
        <v>7</v>
      </c>
      <c r="CB66">
        <v>7</v>
      </c>
      <c r="CC66">
        <v>14</v>
      </c>
      <c r="CD66">
        <v>6</v>
      </c>
      <c r="CE66">
        <v>6</v>
      </c>
      <c r="CF66">
        <v>13</v>
      </c>
      <c r="CG66">
        <v>14</v>
      </c>
      <c r="CH66">
        <v>8</v>
      </c>
      <c r="CI66">
        <v>5</v>
      </c>
      <c r="CJ66">
        <v>13</v>
      </c>
      <c r="CL66">
        <v>8</v>
      </c>
      <c r="CM66">
        <v>2</v>
      </c>
      <c r="CN66">
        <v>0</v>
      </c>
      <c r="CO66">
        <v>1</v>
      </c>
      <c r="CP66">
        <v>8</v>
      </c>
      <c r="CQ66">
        <v>2</v>
      </c>
      <c r="CR66">
        <v>0</v>
      </c>
      <c r="CS66">
        <v>0</v>
      </c>
      <c r="CT66">
        <v>9</v>
      </c>
      <c r="CU66">
        <v>1</v>
      </c>
      <c r="CV66">
        <v>0</v>
      </c>
      <c r="CW66">
        <v>6</v>
      </c>
      <c r="CX66">
        <v>8</v>
      </c>
      <c r="CY66">
        <v>1</v>
      </c>
      <c r="CZ66">
        <v>0</v>
      </c>
      <c r="DA66">
        <v>7</v>
      </c>
      <c r="DC66">
        <f>((9/15)*100)</f>
        <v>60</v>
      </c>
      <c r="DD66">
        <f>((7/15)*100)</f>
        <v>46.666666666666664</v>
      </c>
      <c r="DE66">
        <f>((8/15)*100)</f>
        <v>53.333333333333336</v>
      </c>
      <c r="DF66">
        <f>((9/15)*100)</f>
        <v>60</v>
      </c>
      <c r="DG66">
        <f>((7/15)*100)</f>
        <v>46.666666666666664</v>
      </c>
      <c r="DH66">
        <f>((7/15)*100)</f>
        <v>46.666666666666664</v>
      </c>
      <c r="DI66">
        <f>((6/14)*100)</f>
        <v>42.857142857142854</v>
      </c>
      <c r="DJ66">
        <f>((6/14)*100)</f>
        <v>42.857142857142854</v>
      </c>
      <c r="DK66">
        <f>((13/14)*100)</f>
        <v>92.857142857142861</v>
      </c>
      <c r="DL66">
        <f>((8/14)*100)</f>
        <v>57.142857142857139</v>
      </c>
      <c r="DM66">
        <f>((5/14)*100)</f>
        <v>35.714285714285715</v>
      </c>
      <c r="DN66">
        <f>((13/14)*100)</f>
        <v>92.857142857142861</v>
      </c>
      <c r="DP66">
        <f>((2/8)*100)</f>
        <v>25</v>
      </c>
      <c r="DQ66">
        <f>((0/8)*100)</f>
        <v>0</v>
      </c>
      <c r="DR66">
        <f>((1/8)*100)</f>
        <v>12.5</v>
      </c>
      <c r="DS66">
        <f>((2/8)*100)</f>
        <v>25</v>
      </c>
      <c r="DT66">
        <f>((0/8)*100)</f>
        <v>0</v>
      </c>
      <c r="DU66">
        <f>((0/8)*100)</f>
        <v>0</v>
      </c>
      <c r="DV66">
        <f>((1/9)*100)</f>
        <v>11.111111111111111</v>
      </c>
      <c r="DW66">
        <f>((0/9)*100)</f>
        <v>0</v>
      </c>
      <c r="DX66">
        <f>((6/9)*100)</f>
        <v>66.666666666666657</v>
      </c>
      <c r="DY66">
        <f>((1/8)*100)</f>
        <v>12.5</v>
      </c>
      <c r="DZ66">
        <f>((0/8)*100)</f>
        <v>0</v>
      </c>
      <c r="EA66">
        <f>((7/8)*100)</f>
        <v>87.5</v>
      </c>
    </row>
    <row r="67" spans="1:131" x14ac:dyDescent="0.25">
      <c r="A67">
        <v>178.48612</v>
      </c>
      <c r="B67">
        <v>6.8</v>
      </c>
      <c r="C67">
        <v>172.23586499999999</v>
      </c>
      <c r="D67">
        <v>5.5591840000000001</v>
      </c>
      <c r="E67">
        <v>155.40698699999999</v>
      </c>
      <c r="F67">
        <v>8.8235200000000003</v>
      </c>
      <c r="G67">
        <v>176.89040599999998</v>
      </c>
      <c r="H67">
        <v>4.0750510000000002</v>
      </c>
      <c r="K67">
        <f>(14/200)</f>
        <v>7.0000000000000007E-2</v>
      </c>
      <c r="L67">
        <f>(12/200)</f>
        <v>0.06</v>
      </c>
      <c r="M67">
        <f>(15/200)</f>
        <v>7.4999999999999997E-2</v>
      </c>
      <c r="N67">
        <f>(15/200)</f>
        <v>7.4999999999999997E-2</v>
      </c>
      <c r="P67">
        <f>(8/200)</f>
        <v>0.04</v>
      </c>
      <c r="Q67">
        <f>(9/200)</f>
        <v>4.4999999999999998E-2</v>
      </c>
      <c r="R67">
        <f>(8/200)</f>
        <v>0.04</v>
      </c>
      <c r="S67">
        <f>(9/200)</f>
        <v>4.4999999999999998E-2</v>
      </c>
      <c r="U67">
        <f>0.07+0.04</f>
        <v>0.11000000000000001</v>
      </c>
      <c r="V67">
        <f>0.06+0.045</f>
        <v>0.105</v>
      </c>
      <c r="W67">
        <f>0.075+0.04</f>
        <v>0.11499999999999999</v>
      </c>
      <c r="X67">
        <f>0.075+0.045</f>
        <v>0.12</v>
      </c>
      <c r="Z67">
        <f>SQRT((ABS($A$68-$A$67)^2+(ABS($B$68-$B$67)^2)))</f>
        <v>24.151825447796906</v>
      </c>
      <c r="AA67">
        <f>SQRT((ABS($C$68-$C$67)^2+(ABS($D$68-$D$67)^2)))</f>
        <v>24.766141063252569</v>
      </c>
      <c r="AB67">
        <f>SQRT((ABS($E$68-$E$67)^2+(ABS($F$68-$F$67)^2)))</f>
        <v>23.99517347679754</v>
      </c>
      <c r="AC67">
        <f>SQRT((ABS($G$68-$G$67)^2+(ABS($H$68-$H$67)^2)))</f>
        <v>25.121076283339011</v>
      </c>
      <c r="AJ67">
        <f>1/0.11</f>
        <v>9.0909090909090917</v>
      </c>
      <c r="AK67">
        <f>1/0.105</f>
        <v>9.5238095238095237</v>
      </c>
      <c r="AL67">
        <f>1/0.115</f>
        <v>8.695652173913043</v>
      </c>
      <c r="AM67">
        <f>1/0.12</f>
        <v>8.3333333333333339</v>
      </c>
      <c r="AO67">
        <f t="shared" si="22"/>
        <v>219.56204952542637</v>
      </c>
      <c r="AP67">
        <f t="shared" si="23"/>
        <v>235.86801012621495</v>
      </c>
      <c r="AQ67">
        <f t="shared" si="24"/>
        <v>208.65368240693513</v>
      </c>
      <c r="AR67">
        <f t="shared" si="25"/>
        <v>209.34230236115843</v>
      </c>
      <c r="AV67">
        <f>((0.07/0.11)*100)</f>
        <v>63.636363636363647</v>
      </c>
      <c r="AW67">
        <f>((0.06/0.105)*100)</f>
        <v>57.142857142857139</v>
      </c>
      <c r="AX67">
        <f>((0.075/0.115)*100)</f>
        <v>65.217391304347814</v>
      </c>
      <c r="AY67">
        <f>((0.075/0.12)*100)</f>
        <v>62.5</v>
      </c>
      <c r="BA67">
        <f>((0.04/0.11)*100)</f>
        <v>36.363636363636367</v>
      </c>
      <c r="BB67">
        <f>((0.045/0.105)*100)</f>
        <v>42.857142857142854</v>
      </c>
      <c r="BC67">
        <f>((0.04/0.115)*100)</f>
        <v>34.782608695652172</v>
      </c>
      <c r="BD67">
        <f>((0.045/0.12)*100)</f>
        <v>37.5</v>
      </c>
      <c r="BF67">
        <f>ABS($B$67-$D$67)</f>
        <v>1.2408159999999997</v>
      </c>
      <c r="BG67">
        <f>ABS($F$67-$H$67)</f>
        <v>4.7484690000000001</v>
      </c>
      <c r="BL67">
        <f>SQRT((ABS($A$67-$E$68)^2+(ABS($B$67-$F$68)^2)))</f>
        <v>1.4562622129977099</v>
      </c>
      <c r="BM67">
        <f>SQRT((ABS($C$67-$G$67)^2+(ABS($D$67-$H$67)^2)))</f>
        <v>4.8854275843952442</v>
      </c>
      <c r="BO67">
        <f>SQRT((ABS($A$67-$G$67)^2+(ABS($B$67-$H$67)^2)))</f>
        <v>3.1577919852955869</v>
      </c>
      <c r="BP67">
        <f>SQRT((ABS($C$67-$E$68)^2+(ABS($D$67-$F$68)^2)))</f>
        <v>7.5377084403293306</v>
      </c>
      <c r="BR67">
        <f>DEGREES(ACOS((37.3948058209512^2+37.9343195003221^2-4.18593367047891^2)/(2*37.3948058209512*37.9343195003221)))</f>
        <v>6.3179429799611286</v>
      </c>
      <c r="BS67" t="e">
        <f>DEGREES(ACOS((4.26300904097188^2+0^2-4.26300904097188^2)/(2*4.26300904097188*0)))</f>
        <v>#DIV/0!</v>
      </c>
      <c r="BU67">
        <v>14</v>
      </c>
      <c r="BV67">
        <v>7</v>
      </c>
      <c r="BW67">
        <v>5</v>
      </c>
      <c r="BX67">
        <v>7</v>
      </c>
      <c r="BY67">
        <v>12</v>
      </c>
      <c r="BZ67">
        <v>7</v>
      </c>
      <c r="CA67">
        <v>5</v>
      </c>
      <c r="CB67">
        <v>3</v>
      </c>
      <c r="CC67">
        <v>15</v>
      </c>
      <c r="CD67">
        <v>7</v>
      </c>
      <c r="CE67">
        <v>6</v>
      </c>
      <c r="CF67">
        <v>13</v>
      </c>
      <c r="CG67">
        <v>15</v>
      </c>
      <c r="CH67">
        <v>7</v>
      </c>
      <c r="CI67">
        <v>5</v>
      </c>
      <c r="CJ67">
        <v>13</v>
      </c>
      <c r="CL67">
        <v>8</v>
      </c>
      <c r="CM67">
        <v>3</v>
      </c>
      <c r="CN67">
        <v>0</v>
      </c>
      <c r="CO67">
        <v>2</v>
      </c>
      <c r="CP67">
        <v>9</v>
      </c>
      <c r="CQ67">
        <v>3</v>
      </c>
      <c r="CR67">
        <v>0</v>
      </c>
      <c r="CS67">
        <v>0</v>
      </c>
      <c r="CT67">
        <v>8</v>
      </c>
      <c r="CU67">
        <v>0</v>
      </c>
      <c r="CV67">
        <v>0</v>
      </c>
      <c r="CW67">
        <v>7</v>
      </c>
      <c r="CX67">
        <v>9</v>
      </c>
      <c r="CY67">
        <v>2</v>
      </c>
      <c r="CZ67">
        <v>0</v>
      </c>
      <c r="DA67">
        <v>7</v>
      </c>
      <c r="DC67">
        <f>((7/14)*100)</f>
        <v>50</v>
      </c>
      <c r="DD67">
        <f>((5/14)*100)</f>
        <v>35.714285714285715</v>
      </c>
      <c r="DE67">
        <f>((7/14)*100)</f>
        <v>50</v>
      </c>
      <c r="DF67">
        <f>((7/12)*100)</f>
        <v>58.333333333333336</v>
      </c>
      <c r="DG67">
        <f>((5/12)*100)</f>
        <v>41.666666666666671</v>
      </c>
      <c r="DH67">
        <f>((3/12)*100)</f>
        <v>25</v>
      </c>
      <c r="DI67">
        <f>((7/15)*100)</f>
        <v>46.666666666666664</v>
      </c>
      <c r="DJ67">
        <f>((6/15)*100)</f>
        <v>40</v>
      </c>
      <c r="DK67">
        <f>((13/15)*100)</f>
        <v>86.666666666666671</v>
      </c>
      <c r="DL67">
        <f>((7/15)*100)</f>
        <v>46.666666666666664</v>
      </c>
      <c r="DM67">
        <f>((5/15)*100)</f>
        <v>33.333333333333329</v>
      </c>
      <c r="DN67">
        <f>((13/15)*100)</f>
        <v>86.666666666666671</v>
      </c>
      <c r="DP67">
        <f>((3/8)*100)</f>
        <v>37.5</v>
      </c>
      <c r="DQ67">
        <f>((0/8)*100)</f>
        <v>0</v>
      </c>
      <c r="DR67">
        <f>((2/8)*100)</f>
        <v>25</v>
      </c>
      <c r="DS67">
        <f>((3/9)*100)</f>
        <v>33.333333333333329</v>
      </c>
      <c r="DT67">
        <f>((0/9)*100)</f>
        <v>0</v>
      </c>
      <c r="DU67">
        <f>((0/9)*100)</f>
        <v>0</v>
      </c>
      <c r="DV67">
        <f>((0/8)*100)</f>
        <v>0</v>
      </c>
      <c r="DW67">
        <f>((0/8)*100)</f>
        <v>0</v>
      </c>
      <c r="DX67">
        <f>((7/8)*100)</f>
        <v>87.5</v>
      </c>
      <c r="DY67">
        <f>((2/9)*100)</f>
        <v>22.222222222222221</v>
      </c>
      <c r="DZ67">
        <f>((0/9)*100)</f>
        <v>0</v>
      </c>
      <c r="EA67">
        <f>((7/9)*100)</f>
        <v>77.777777777777786</v>
      </c>
    </row>
    <row r="68" spans="1:131" x14ac:dyDescent="0.25">
      <c r="A68">
        <v>202.635355</v>
      </c>
      <c r="B68">
        <v>6.446275</v>
      </c>
      <c r="C68">
        <v>196.97570999999999</v>
      </c>
      <c r="D68">
        <v>4.4182139999999999</v>
      </c>
      <c r="E68">
        <v>179.38606899999999</v>
      </c>
      <c r="F68">
        <v>7.9448980000000002</v>
      </c>
      <c r="G68">
        <v>202.011122</v>
      </c>
      <c r="H68">
        <v>3.9405100000000002</v>
      </c>
      <c r="K68">
        <f>(14/200)</f>
        <v>7.0000000000000007E-2</v>
      </c>
      <c r="L68">
        <f>(13/200)</f>
        <v>6.5000000000000002E-2</v>
      </c>
      <c r="M68">
        <f>(14/200)</f>
        <v>7.0000000000000007E-2</v>
      </c>
      <c r="N68">
        <f>(15/200)</f>
        <v>7.4999999999999997E-2</v>
      </c>
      <c r="P68">
        <f>(9/200)</f>
        <v>4.4999999999999998E-2</v>
      </c>
      <c r="Q68">
        <f>(10/200)</f>
        <v>0.05</v>
      </c>
      <c r="R68">
        <f>(9/200)</f>
        <v>4.4999999999999998E-2</v>
      </c>
      <c r="S68">
        <f>(8/200)</f>
        <v>0.04</v>
      </c>
      <c r="U68">
        <f>0.07+0.045</f>
        <v>0.115</v>
      </c>
      <c r="V68">
        <f>0.065+0.05</f>
        <v>0.115</v>
      </c>
      <c r="W68">
        <f>0.07+0.045</f>
        <v>0.115</v>
      </c>
      <c r="X68">
        <f>0.075+0.04</f>
        <v>0.11499999999999999</v>
      </c>
      <c r="Z68">
        <f>SQRT((ABS($A$69-$A$68)^2+(ABS($B$69-$B$68)^2)))</f>
        <v>21.795642069613443</v>
      </c>
      <c r="AA68">
        <f>SQRT((ABS($C$69-$C$68)^2+(ABS($D$69-$D$68)^2)))</f>
        <v>21.54870563791906</v>
      </c>
      <c r="AB68">
        <f>SQRT((ABS($E$69-$E$68)^2+(ABS($F$69-$F$68)^2)))</f>
        <v>24.654905040601573</v>
      </c>
      <c r="AC68">
        <f>SQRT((ABS($G$69-$G$68)^2+(ABS($H$69-$H$68)^2)))</f>
        <v>22.037767135999331</v>
      </c>
      <c r="AJ68">
        <f>1/0.115</f>
        <v>8.695652173913043</v>
      </c>
      <c r="AK68">
        <f>1/0.115</f>
        <v>8.695652173913043</v>
      </c>
      <c r="AL68">
        <f>1/0.115</f>
        <v>8.695652173913043</v>
      </c>
      <c r="AM68">
        <f>1/0.115</f>
        <v>8.695652173913043</v>
      </c>
      <c r="AO68">
        <f t="shared" si="22"/>
        <v>189.52732234446472</v>
      </c>
      <c r="AP68">
        <f t="shared" si="23"/>
        <v>187.38004902538313</v>
      </c>
      <c r="AQ68">
        <f t="shared" si="24"/>
        <v>214.39047861392672</v>
      </c>
      <c r="AR68">
        <f t="shared" si="25"/>
        <v>191.63275770434203</v>
      </c>
      <c r="AV68">
        <f>((0.07/0.115)*100)</f>
        <v>60.869565217391312</v>
      </c>
      <c r="AW68">
        <f>((0.065/0.115)*100)</f>
        <v>56.521739130434781</v>
      </c>
      <c r="AX68">
        <f>((0.07/0.115)*100)</f>
        <v>60.869565217391312</v>
      </c>
      <c r="AY68">
        <f>((0.075/0.115)*100)</f>
        <v>65.217391304347814</v>
      </c>
      <c r="BA68">
        <f>((0.045/0.115)*100)</f>
        <v>39.130434782608688</v>
      </c>
      <c r="BB68">
        <f>((0.05/0.115)*100)</f>
        <v>43.478260869565219</v>
      </c>
      <c r="BC68">
        <f>((0.045/0.115)*100)</f>
        <v>39.130434782608688</v>
      </c>
      <c r="BD68">
        <f>((0.04/0.115)*100)</f>
        <v>34.782608695652172</v>
      </c>
      <c r="BF68">
        <f>ABS($B$68-$D$68)</f>
        <v>2.0280610000000001</v>
      </c>
      <c r="BG68">
        <f>ABS($F$68-$H$68)</f>
        <v>4.0043880000000005</v>
      </c>
      <c r="BL68">
        <f>SQRT((ABS($A$68-$E$69)^2+(ABS($B$68-$F$69)^2)))</f>
        <v>1.958824170892822</v>
      </c>
      <c r="BM68">
        <f>SQRT((ABS($C$68-$G$68)^2+(ABS($D$68-$H$68)^2)))</f>
        <v>5.0580208700004468</v>
      </c>
      <c r="BO68">
        <f>SQRT((ABS($A$68-$G$68)^2+(ABS($B$68-$H$68)^2)))</f>
        <v>2.5823487513335612</v>
      </c>
      <c r="BP68">
        <f>SQRT((ABS($C$68-$E$69)^2+(ABS($D$68-$F$69)^2)))</f>
        <v>7.8372987975204769</v>
      </c>
      <c r="BR68">
        <f>DEGREES(ACOS((26.4466672119981^2+26.7311312902758^2-4.06264543770891^2)/(2*26.4466672119981*26.7311312902758)))</f>
        <v>8.741611118091642</v>
      </c>
      <c r="BU68">
        <v>14</v>
      </c>
      <c r="BV68">
        <v>7</v>
      </c>
      <c r="BW68">
        <v>5</v>
      </c>
      <c r="BX68">
        <v>7</v>
      </c>
      <c r="BY68">
        <v>13</v>
      </c>
      <c r="BZ68">
        <v>7</v>
      </c>
      <c r="CA68">
        <v>6</v>
      </c>
      <c r="CB68">
        <v>5</v>
      </c>
      <c r="CC68">
        <v>14</v>
      </c>
      <c r="CD68">
        <v>5</v>
      </c>
      <c r="CE68">
        <v>6</v>
      </c>
      <c r="CF68">
        <v>13</v>
      </c>
      <c r="CG68">
        <v>15</v>
      </c>
      <c r="CH68">
        <v>7</v>
      </c>
      <c r="CI68">
        <v>6</v>
      </c>
      <c r="CJ68">
        <v>13</v>
      </c>
      <c r="CL68">
        <v>9</v>
      </c>
      <c r="CM68">
        <v>3</v>
      </c>
      <c r="CN68">
        <v>0</v>
      </c>
      <c r="CO68">
        <v>1</v>
      </c>
      <c r="CP68">
        <v>10</v>
      </c>
      <c r="CQ68">
        <v>3</v>
      </c>
      <c r="CR68">
        <v>2</v>
      </c>
      <c r="CS68">
        <v>0</v>
      </c>
      <c r="CT68">
        <v>9</v>
      </c>
      <c r="CU68">
        <v>0</v>
      </c>
      <c r="CV68">
        <v>2</v>
      </c>
      <c r="CW68">
        <v>7</v>
      </c>
      <c r="CX68">
        <v>8</v>
      </c>
      <c r="CY68">
        <v>1</v>
      </c>
      <c r="CZ68">
        <v>0</v>
      </c>
      <c r="DA68">
        <v>7</v>
      </c>
      <c r="DC68">
        <f>((7/14)*100)</f>
        <v>50</v>
      </c>
      <c r="DD68">
        <f>((5/14)*100)</f>
        <v>35.714285714285715</v>
      </c>
      <c r="DE68">
        <f>((7/14)*100)</f>
        <v>50</v>
      </c>
      <c r="DF68">
        <f>((7/13)*100)</f>
        <v>53.846153846153847</v>
      </c>
      <c r="DG68">
        <f>((6/13)*100)</f>
        <v>46.153846153846153</v>
      </c>
      <c r="DH68">
        <f>((5/13)*100)</f>
        <v>38.461538461538467</v>
      </c>
      <c r="DI68">
        <f>((5/14)*100)</f>
        <v>35.714285714285715</v>
      </c>
      <c r="DJ68">
        <f>((6/14)*100)</f>
        <v>42.857142857142854</v>
      </c>
      <c r="DK68">
        <f>((13/14)*100)</f>
        <v>92.857142857142861</v>
      </c>
      <c r="DL68">
        <f>((7/15)*100)</f>
        <v>46.666666666666664</v>
      </c>
      <c r="DM68">
        <f>((6/15)*100)</f>
        <v>40</v>
      </c>
      <c r="DN68">
        <f>((13/15)*100)</f>
        <v>86.666666666666671</v>
      </c>
      <c r="DP68">
        <f>((3/9)*100)</f>
        <v>33.333333333333329</v>
      </c>
      <c r="DQ68">
        <f>((0/9)*100)</f>
        <v>0</v>
      </c>
      <c r="DR68">
        <f>((1/9)*100)</f>
        <v>11.111111111111111</v>
      </c>
      <c r="DS68">
        <f>((3/10)*100)</f>
        <v>30</v>
      </c>
      <c r="DT68">
        <f>((2/10)*100)</f>
        <v>20</v>
      </c>
      <c r="DU68">
        <f>((0/10)*100)</f>
        <v>0</v>
      </c>
      <c r="DV68">
        <f>((0/9)*100)</f>
        <v>0</v>
      </c>
      <c r="DW68">
        <f>((2/9)*100)</f>
        <v>22.222222222222221</v>
      </c>
      <c r="DX68">
        <f>((7/9)*100)</f>
        <v>77.777777777777786</v>
      </c>
      <c r="DY68">
        <f>((1/8)*100)</f>
        <v>12.5</v>
      </c>
      <c r="DZ68">
        <f>((0/8)*100)</f>
        <v>0</v>
      </c>
      <c r="EA68">
        <f>((7/8)*100)</f>
        <v>87.5</v>
      </c>
    </row>
    <row r="69" spans="1:131" x14ac:dyDescent="0.25">
      <c r="A69">
        <v>224.42363499999999</v>
      </c>
      <c r="B69">
        <v>7.0127269999999999</v>
      </c>
      <c r="C69">
        <v>218.50171699999999</v>
      </c>
      <c r="D69">
        <v>5.4070200000000002</v>
      </c>
      <c r="E69">
        <v>204.04060999999999</v>
      </c>
      <c r="F69">
        <v>7.810918</v>
      </c>
      <c r="G69">
        <v>224.04888800000001</v>
      </c>
      <c r="H69">
        <v>3.9334340000000001</v>
      </c>
      <c r="K69">
        <f>(15/200)</f>
        <v>7.4999999999999997E-2</v>
      </c>
      <c r="L69">
        <f>(13/200)</f>
        <v>6.5000000000000002E-2</v>
      </c>
      <c r="M69">
        <f>(13/200)</f>
        <v>6.5000000000000002E-2</v>
      </c>
      <c r="N69">
        <f>(14/200)</f>
        <v>7.0000000000000007E-2</v>
      </c>
      <c r="P69">
        <f>(8/200)</f>
        <v>0.04</v>
      </c>
      <c r="Q69">
        <f>(9/200)</f>
        <v>4.4999999999999998E-2</v>
      </c>
      <c r="R69">
        <f>(9/200)</f>
        <v>4.4999999999999998E-2</v>
      </c>
      <c r="S69">
        <f>(9/200)</f>
        <v>4.4999999999999998E-2</v>
      </c>
      <c r="U69">
        <f>0.075+0.04</f>
        <v>0.11499999999999999</v>
      </c>
      <c r="V69">
        <f>0.065+0.045</f>
        <v>0.11</v>
      </c>
      <c r="W69">
        <f>0.065+0.045</f>
        <v>0.11</v>
      </c>
      <c r="X69">
        <f>0.07+0.045</f>
        <v>0.115</v>
      </c>
      <c r="Z69">
        <f>SQRT((ABS($A$70-$A$69)^2+(ABS($B$70-$B$69)^2)))</f>
        <v>23.482029565730677</v>
      </c>
      <c r="AA69">
        <f>SQRT((ABS($C$70-$C$69)^2+(ABS($D$70-$D$69)^2)))</f>
        <v>22.481090719054393</v>
      </c>
      <c r="AB69">
        <f>SQRT((ABS($E$70-$E$69)^2+(ABS($F$70-$F$69)^2)))</f>
        <v>21.446370512913195</v>
      </c>
      <c r="AC69">
        <f>SQRT((ABS($G$70-$G$69)^2+(ABS($H$70-$H$69)^2)))</f>
        <v>23.531803741727657</v>
      </c>
      <c r="AJ69">
        <f>1/0.115</f>
        <v>8.695652173913043</v>
      </c>
      <c r="AK69">
        <f>1/0.11</f>
        <v>9.0909090909090917</v>
      </c>
      <c r="AL69">
        <f>1/0.11</f>
        <v>9.0909090909090917</v>
      </c>
      <c r="AM69">
        <f>1/0.115</f>
        <v>8.695652173913043</v>
      </c>
      <c r="AO69">
        <f t="shared" si="22"/>
        <v>204.19156144113634</v>
      </c>
      <c r="AP69">
        <f t="shared" si="23"/>
        <v>204.37355199140356</v>
      </c>
      <c r="AQ69">
        <f t="shared" si="24"/>
        <v>194.96700466284722</v>
      </c>
      <c r="AR69">
        <f t="shared" si="25"/>
        <v>204.62438036284919</v>
      </c>
      <c r="AV69">
        <f>((0.075/0.115)*100)</f>
        <v>65.217391304347814</v>
      </c>
      <c r="AW69">
        <f>((0.065/0.11)*100)</f>
        <v>59.090909090909093</v>
      </c>
      <c r="AX69">
        <f>((0.065/0.11)*100)</f>
        <v>59.090909090909093</v>
      </c>
      <c r="AY69">
        <f>((0.07/0.115)*100)</f>
        <v>60.869565217391312</v>
      </c>
      <c r="BA69">
        <f>((0.04/0.115)*100)</f>
        <v>34.782608695652172</v>
      </c>
      <c r="BB69">
        <f>((0.045/0.11)*100)</f>
        <v>40.909090909090907</v>
      </c>
      <c r="BC69">
        <f>((0.045/0.11)*100)</f>
        <v>40.909090909090907</v>
      </c>
      <c r="BD69">
        <f>((0.045/0.115)*100)</f>
        <v>39.130434782608688</v>
      </c>
      <c r="BF69">
        <f>ABS($B$69-$D$69)</f>
        <v>1.6057069999999998</v>
      </c>
      <c r="BG69">
        <f>ABS($F$69-$H$69)</f>
        <v>3.8774839999999999</v>
      </c>
      <c r="BL69">
        <f>SQRT((ABS($A$69-$E$70)^2+(ABS($B$69-$F$70)^2)))</f>
        <v>1.4186783473536275</v>
      </c>
      <c r="BM69">
        <f>SQRT((ABS($C$69-$G$69)^2+(ABS($D$69-$H$69)^2)))</f>
        <v>5.7395611158552207</v>
      </c>
      <c r="BO69">
        <f>SQRT((ABS($A$69-$G$69)^2+(ABS($B$69-$H$69)^2)))</f>
        <v>3.1020123619769779</v>
      </c>
      <c r="BP69">
        <f>SQRT((ABS($C$69-$E$70)^2+(ABS($D$69-$F$70)^2)))</f>
        <v>7.4341251076724015</v>
      </c>
      <c r="BR69">
        <f>DEGREES(ACOS((20.6395157883532^2+21.6835547620855^2-4.04226639856504^2)/(2*20.6395157883532*21.6835547620855)))</f>
        <v>10.591554022648223</v>
      </c>
      <c r="BU69">
        <v>15</v>
      </c>
      <c r="BV69">
        <v>7</v>
      </c>
      <c r="BW69">
        <v>5</v>
      </c>
      <c r="BX69">
        <v>6</v>
      </c>
      <c r="BY69">
        <v>13</v>
      </c>
      <c r="BZ69">
        <v>7</v>
      </c>
      <c r="CA69">
        <v>6</v>
      </c>
      <c r="CB69">
        <v>6</v>
      </c>
      <c r="CC69">
        <v>13</v>
      </c>
      <c r="CD69">
        <v>5</v>
      </c>
      <c r="CE69">
        <v>6</v>
      </c>
      <c r="CF69">
        <v>13</v>
      </c>
      <c r="CG69">
        <v>14</v>
      </c>
      <c r="CH69">
        <v>6</v>
      </c>
      <c r="CI69">
        <v>5</v>
      </c>
      <c r="CJ69">
        <v>13</v>
      </c>
      <c r="CL69">
        <v>8</v>
      </c>
      <c r="CM69">
        <v>2</v>
      </c>
      <c r="CN69">
        <v>0</v>
      </c>
      <c r="CO69">
        <v>0</v>
      </c>
      <c r="CP69">
        <v>9</v>
      </c>
      <c r="CQ69">
        <v>2</v>
      </c>
      <c r="CR69">
        <v>2</v>
      </c>
      <c r="CS69">
        <v>0</v>
      </c>
      <c r="CT69">
        <v>9</v>
      </c>
      <c r="CU69">
        <v>0</v>
      </c>
      <c r="CV69">
        <v>2</v>
      </c>
      <c r="CW69">
        <v>7</v>
      </c>
      <c r="CX69">
        <v>9</v>
      </c>
      <c r="CY69">
        <v>0</v>
      </c>
      <c r="CZ69">
        <v>2</v>
      </c>
      <c r="DA69">
        <v>9</v>
      </c>
      <c r="DC69">
        <f>((7/15)*100)</f>
        <v>46.666666666666664</v>
      </c>
      <c r="DD69">
        <f>((5/15)*100)</f>
        <v>33.333333333333329</v>
      </c>
      <c r="DE69">
        <f>((6/15)*100)</f>
        <v>40</v>
      </c>
      <c r="DF69">
        <f>((7/13)*100)</f>
        <v>53.846153846153847</v>
      </c>
      <c r="DG69">
        <f>((6/13)*100)</f>
        <v>46.153846153846153</v>
      </c>
      <c r="DH69">
        <f>((6/13)*100)</f>
        <v>46.153846153846153</v>
      </c>
      <c r="DI69">
        <f>((5/13)*100)</f>
        <v>38.461538461538467</v>
      </c>
      <c r="DJ69">
        <f>((6/13)*100)</f>
        <v>46.153846153846153</v>
      </c>
      <c r="DK69">
        <f>((13/13)*100)</f>
        <v>100</v>
      </c>
      <c r="DL69">
        <f>((6/14)*100)</f>
        <v>42.857142857142854</v>
      </c>
      <c r="DM69">
        <f>((5/14)*100)</f>
        <v>35.714285714285715</v>
      </c>
      <c r="DN69">
        <f>((13/14)*100)</f>
        <v>92.857142857142861</v>
      </c>
      <c r="DP69">
        <f>((2/8)*100)</f>
        <v>25</v>
      </c>
      <c r="DQ69">
        <f>((0/8)*100)</f>
        <v>0</v>
      </c>
      <c r="DR69">
        <f>((0/8)*100)</f>
        <v>0</v>
      </c>
      <c r="DS69">
        <f>((2/9)*100)</f>
        <v>22.222222222222221</v>
      </c>
      <c r="DT69">
        <f>((2/9)*100)</f>
        <v>22.222222222222221</v>
      </c>
      <c r="DU69">
        <f>((0/9)*100)</f>
        <v>0</v>
      </c>
      <c r="DV69">
        <f>((0/9)*100)</f>
        <v>0</v>
      </c>
      <c r="DW69">
        <f>((2/9)*100)</f>
        <v>22.222222222222221</v>
      </c>
      <c r="DX69">
        <f>((7/9)*100)</f>
        <v>77.777777777777786</v>
      </c>
      <c r="DY69">
        <f>((0/9)*100)</f>
        <v>0</v>
      </c>
      <c r="DZ69">
        <f>((2/9)*100)</f>
        <v>22.222222222222221</v>
      </c>
      <c r="EA69">
        <f>((9/9)*100)</f>
        <v>100</v>
      </c>
    </row>
    <row r="70" spans="1:131" x14ac:dyDescent="0.25">
      <c r="A70">
        <v>247.90560399999998</v>
      </c>
      <c r="B70">
        <v>6.9593939999999996</v>
      </c>
      <c r="C70">
        <v>240.980605</v>
      </c>
      <c r="D70">
        <v>5.0923230000000004</v>
      </c>
      <c r="E70">
        <v>225.486514</v>
      </c>
      <c r="F70">
        <v>7.9523739999999998</v>
      </c>
      <c r="G70">
        <v>247.58005</v>
      </c>
      <c r="H70">
        <v>4.1072220000000002</v>
      </c>
      <c r="K70">
        <f>(16/200)</f>
        <v>0.08</v>
      </c>
      <c r="L70">
        <f>(11/200)</f>
        <v>5.5E-2</v>
      </c>
      <c r="M70">
        <f>(14/200)</f>
        <v>7.0000000000000007E-2</v>
      </c>
      <c r="N70">
        <f>(13/200)</f>
        <v>6.5000000000000002E-2</v>
      </c>
      <c r="P70">
        <f>(9/200)</f>
        <v>4.4999999999999998E-2</v>
      </c>
      <c r="Q70">
        <f>(11/200)</f>
        <v>5.5E-2</v>
      </c>
      <c r="R70">
        <f>(10/200)</f>
        <v>0.05</v>
      </c>
      <c r="S70">
        <f>(10/200)</f>
        <v>0.05</v>
      </c>
      <c r="U70">
        <f>0.08+0.045</f>
        <v>0.125</v>
      </c>
      <c r="V70">
        <f>0.055+0.055</f>
        <v>0.11</v>
      </c>
      <c r="W70">
        <f>0.07+0.05</f>
        <v>0.12000000000000001</v>
      </c>
      <c r="X70">
        <f>0.065+0.05</f>
        <v>0.115</v>
      </c>
      <c r="Z70">
        <f>SQRT((ABS($A$71-$A$70)^2+(ABS($B$71-$B$70)^2)))</f>
        <v>20.423888469069013</v>
      </c>
      <c r="AA70">
        <f>SQRT((ABS($C$71-$C$70)^2+(ABS($D$71-$D$70)^2)))</f>
        <v>21.320174096415606</v>
      </c>
      <c r="AB70">
        <f>SQRT((ABS($E$71-$E$70)^2+(ABS($F$71-$F$70)^2)))</f>
        <v>23.770206968584265</v>
      </c>
      <c r="AC70">
        <f>SQRT((ABS($G$71-$G$70)^2+(ABS($H$71-$H$70)^2)))</f>
        <v>17.184227148092074</v>
      </c>
      <c r="AJ70">
        <f>1/0.125</f>
        <v>8</v>
      </c>
      <c r="AK70">
        <f>1/0.11</f>
        <v>9.0909090909090917</v>
      </c>
      <c r="AL70">
        <f>1/0.12</f>
        <v>8.3333333333333339</v>
      </c>
      <c r="AM70">
        <f>1/0.115</f>
        <v>8.695652173913043</v>
      </c>
      <c r="AO70">
        <f t="shared" si="22"/>
        <v>163.3911077525521</v>
      </c>
      <c r="AP70">
        <f t="shared" si="23"/>
        <v>193.81976451286914</v>
      </c>
      <c r="AQ70">
        <f t="shared" si="24"/>
        <v>198.08505807153551</v>
      </c>
      <c r="AR70">
        <f t="shared" si="25"/>
        <v>149.42806215732239</v>
      </c>
      <c r="AV70">
        <f>((0.08/0.125)*100)</f>
        <v>64</v>
      </c>
      <c r="AW70">
        <f>((0.055/0.11)*100)</f>
        <v>50</v>
      </c>
      <c r="AX70">
        <f>((0.07/0.12)*100)</f>
        <v>58.333333333333336</v>
      </c>
      <c r="AY70">
        <f>((0.065/0.115)*100)</f>
        <v>56.521739130434781</v>
      </c>
      <c r="BA70">
        <f>((0.045/0.125)*100)</f>
        <v>36</v>
      </c>
      <c r="BB70">
        <f>((0.055/0.11)*100)</f>
        <v>50</v>
      </c>
      <c r="BC70">
        <f>((0.05/0.12)*100)</f>
        <v>41.666666666666671</v>
      </c>
      <c r="BD70">
        <f>((0.05/0.115)*100)</f>
        <v>43.478260869565219</v>
      </c>
      <c r="BF70">
        <f>ABS($B$70-$D$70)</f>
        <v>1.8670709999999993</v>
      </c>
      <c r="BG70">
        <f>ABS($F$70-$H$70)</f>
        <v>3.8451519999999997</v>
      </c>
      <c r="BL70">
        <f>SQRT((ABS($A$70-$E$71)^2+(ABS($B$70-$F$71)^2)))</f>
        <v>2.116043875705806</v>
      </c>
      <c r="BM70">
        <f>SQRT((ABS($C$70-$G$70)^2+(ABS($D$70-$H$70)^2)))</f>
        <v>6.6725630973581689</v>
      </c>
      <c r="BO70">
        <f>SQRT((ABS($A$70-$G$70)^2+(ABS($B$70-$H$70)^2)))</f>
        <v>2.8706916456665956</v>
      </c>
      <c r="BP70">
        <f>SQRT((ABS($C$70-$E$71)^2+(ABS($D$70-$F$71)^2)))</f>
        <v>8.9788508642450484</v>
      </c>
      <c r="BR70">
        <f>DEGREES(ACOS((17.5964684801162^2+19.6005900457259^2-4.26300904097188^2)/(2*17.5964684801162*19.6005900457259)))</f>
        <v>11.627933308093688</v>
      </c>
      <c r="BS70">
        <f>DEGREES(ACOS((7.29553822641133^2+22.0572207797601^2-15.9931081277225^2)/(2*7.29553822641133*22.0572207797601)))</f>
        <v>28.075842967835939</v>
      </c>
      <c r="BU70">
        <v>16</v>
      </c>
      <c r="BV70">
        <v>5</v>
      </c>
      <c r="BW70">
        <v>2</v>
      </c>
      <c r="BX70">
        <v>7</v>
      </c>
      <c r="BY70">
        <v>11</v>
      </c>
      <c r="BZ70">
        <v>5</v>
      </c>
      <c r="CA70">
        <v>6</v>
      </c>
      <c r="CB70">
        <v>5</v>
      </c>
      <c r="CC70">
        <v>14</v>
      </c>
      <c r="CD70">
        <v>5</v>
      </c>
      <c r="CE70">
        <v>6</v>
      </c>
      <c r="CF70">
        <v>13</v>
      </c>
      <c r="CG70">
        <v>13</v>
      </c>
      <c r="CH70">
        <v>7</v>
      </c>
      <c r="CI70">
        <v>3</v>
      </c>
      <c r="CJ70">
        <v>8</v>
      </c>
      <c r="CL70">
        <v>9</v>
      </c>
      <c r="CM70">
        <v>3</v>
      </c>
      <c r="CN70">
        <v>0</v>
      </c>
      <c r="CO70">
        <v>1</v>
      </c>
      <c r="CP70">
        <v>11</v>
      </c>
      <c r="CQ70">
        <v>3</v>
      </c>
      <c r="CR70">
        <v>3</v>
      </c>
      <c r="CS70">
        <v>2</v>
      </c>
      <c r="CT70">
        <v>10</v>
      </c>
      <c r="CU70">
        <v>0</v>
      </c>
      <c r="CV70">
        <v>3</v>
      </c>
      <c r="CW70">
        <v>9</v>
      </c>
      <c r="CX70">
        <v>10</v>
      </c>
      <c r="CY70">
        <v>1</v>
      </c>
      <c r="CZ70">
        <v>4</v>
      </c>
      <c r="DA70">
        <v>9</v>
      </c>
      <c r="DC70">
        <f>((5/16)*100)</f>
        <v>31.25</v>
      </c>
      <c r="DD70">
        <f>((2/16)*100)</f>
        <v>12.5</v>
      </c>
      <c r="DE70">
        <f>((7/16)*100)</f>
        <v>43.75</v>
      </c>
      <c r="DF70">
        <f>((5/11)*100)</f>
        <v>45.454545454545453</v>
      </c>
      <c r="DG70">
        <f>((6/11)*100)</f>
        <v>54.54545454545454</v>
      </c>
      <c r="DH70">
        <f>((5/11)*100)</f>
        <v>45.454545454545453</v>
      </c>
      <c r="DI70">
        <f>((5/14)*100)</f>
        <v>35.714285714285715</v>
      </c>
      <c r="DJ70">
        <f>((6/14)*100)</f>
        <v>42.857142857142854</v>
      </c>
      <c r="DK70">
        <f>((13/14)*100)</f>
        <v>92.857142857142861</v>
      </c>
      <c r="DL70">
        <f>((7/13)*100)</f>
        <v>53.846153846153847</v>
      </c>
      <c r="DM70">
        <f>((3/13)*100)</f>
        <v>23.076923076923077</v>
      </c>
      <c r="DN70">
        <f>((8/13)*100)</f>
        <v>61.53846153846154</v>
      </c>
      <c r="DP70">
        <f>((3/9)*100)</f>
        <v>33.333333333333329</v>
      </c>
      <c r="DQ70">
        <f>((0/9)*100)</f>
        <v>0</v>
      </c>
      <c r="DR70">
        <f>((1/9)*100)</f>
        <v>11.111111111111111</v>
      </c>
      <c r="DS70">
        <f>((3/11)*100)</f>
        <v>27.27272727272727</v>
      </c>
      <c r="DT70">
        <f>((3/11)*100)</f>
        <v>27.27272727272727</v>
      </c>
      <c r="DU70">
        <f>((2/11)*100)</f>
        <v>18.181818181818183</v>
      </c>
      <c r="DV70">
        <f>((0/10)*100)</f>
        <v>0</v>
      </c>
      <c r="DW70">
        <f>((3/10)*100)</f>
        <v>30</v>
      </c>
      <c r="DX70">
        <f>((9/10)*100)</f>
        <v>90</v>
      </c>
      <c r="DY70">
        <f>((1/10)*100)</f>
        <v>10</v>
      </c>
      <c r="DZ70">
        <f>((4/10)*100)</f>
        <v>40</v>
      </c>
      <c r="EA70">
        <f>((9/10)*100)</f>
        <v>90</v>
      </c>
    </row>
    <row r="71" spans="1:131" x14ac:dyDescent="0.25">
      <c r="A71">
        <v>268.32701700000001</v>
      </c>
      <c r="B71">
        <v>6.6414140000000002</v>
      </c>
      <c r="C71">
        <v>262.29828099999997</v>
      </c>
      <c r="D71">
        <v>5.4186870000000003</v>
      </c>
      <c r="E71">
        <v>249.24803</v>
      </c>
      <c r="F71">
        <v>8.5951000000000004</v>
      </c>
      <c r="G71">
        <v>264.76272499999999</v>
      </c>
      <c r="H71">
        <v>3.8762620000000001</v>
      </c>
      <c r="M71">
        <f>(14/200)</f>
        <v>7.0000000000000007E-2</v>
      </c>
      <c r="P71">
        <f>(13/200)</f>
        <v>6.5000000000000002E-2</v>
      </c>
      <c r="Q71">
        <f>(14/200)</f>
        <v>7.0000000000000007E-2</v>
      </c>
      <c r="R71">
        <f>(14/200)</f>
        <v>7.0000000000000007E-2</v>
      </c>
      <c r="W71">
        <f>0.07+0.07</f>
        <v>0.14000000000000001</v>
      </c>
      <c r="AB71">
        <f>SQRT((ABS($E$72-$E$71)^2+(ABS($F$72-$F$71)^2)))</f>
        <v>19.029398448668445</v>
      </c>
      <c r="AL71">
        <f>1/0.14</f>
        <v>7.1428571428571423</v>
      </c>
      <c r="AQ71">
        <f t="shared" si="24"/>
        <v>135.92427463334602</v>
      </c>
      <c r="AX71">
        <f>((0.07/0.14)*100)</f>
        <v>50</v>
      </c>
      <c r="BC71">
        <f>((0.07/0.14)*100)</f>
        <v>50</v>
      </c>
      <c r="BF71">
        <f>ABS($B$71-$D$71)</f>
        <v>1.2227269999999999</v>
      </c>
      <c r="BG71">
        <f>ABS($F$71-$H$71)</f>
        <v>4.7188379999999999</v>
      </c>
      <c r="BI71">
        <v>1.9803055000000005</v>
      </c>
      <c r="BJ71">
        <v>2.1581115000000004</v>
      </c>
      <c r="BO71">
        <f>SQRT((ABS($A$71-$G$71)^2+(ABS($B$71-$H$71)^2)))</f>
        <v>4.5111243658724556</v>
      </c>
      <c r="BP71">
        <f>SQRT((ABS($C$71-$E$72)^2+(ABS($D$71-$F$72)^2)))</f>
        <v>6.2649363385103918</v>
      </c>
      <c r="BR71" t="e">
        <f>DEGREES(ACOS((4.26300904097188^2+0^2-4.26300904097188^2)/(2*4.26300904097188*0)))</f>
        <v>#DIV/0!</v>
      </c>
      <c r="BS71">
        <f>DEGREES(ACOS((5.51799723171451^2+27.5048137642653^2-23.215836542323^2)/(2*5.51799723171451*27.5048137642653)))</f>
        <v>35.2165607004899</v>
      </c>
      <c r="CC71">
        <v>14</v>
      </c>
      <c r="CD71">
        <v>2</v>
      </c>
      <c r="CE71">
        <v>9</v>
      </c>
      <c r="CF71">
        <v>8</v>
      </c>
      <c r="CL71">
        <v>13</v>
      </c>
      <c r="CM71">
        <v>3</v>
      </c>
      <c r="CN71">
        <v>1</v>
      </c>
      <c r="CO71">
        <v>7</v>
      </c>
      <c r="CP71">
        <v>14</v>
      </c>
      <c r="CQ71">
        <v>3</v>
      </c>
      <c r="CR71">
        <v>9</v>
      </c>
      <c r="CS71">
        <v>4</v>
      </c>
      <c r="CT71">
        <v>14</v>
      </c>
      <c r="CU71">
        <v>0</v>
      </c>
      <c r="CV71">
        <v>9</v>
      </c>
      <c r="CW71">
        <v>9</v>
      </c>
      <c r="DI71">
        <f>((2/14)*100)</f>
        <v>14.285714285714285</v>
      </c>
      <c r="DJ71">
        <f>((9/14)*100)</f>
        <v>64.285714285714292</v>
      </c>
      <c r="DK71">
        <f>((8/14)*100)</f>
        <v>57.142857142857139</v>
      </c>
      <c r="DP71">
        <f>((3/13)*100)</f>
        <v>23.076923076923077</v>
      </c>
      <c r="DQ71">
        <f>((1/13)*100)</f>
        <v>7.6923076923076925</v>
      </c>
      <c r="DR71">
        <f>((7/13)*100)</f>
        <v>53.846153846153847</v>
      </c>
      <c r="DS71">
        <f>((3/14)*100)</f>
        <v>21.428571428571427</v>
      </c>
      <c r="DT71">
        <f>((9/14)*100)</f>
        <v>64.285714285714292</v>
      </c>
      <c r="DU71">
        <f>((4/14)*100)</f>
        <v>28.571428571428569</v>
      </c>
      <c r="DV71">
        <f>((0/14)*100)</f>
        <v>0</v>
      </c>
      <c r="DW71">
        <f>((9/14)*100)</f>
        <v>64.285714285714292</v>
      </c>
      <c r="DX71">
        <f>((9/14)*100)</f>
        <v>64.285714285714292</v>
      </c>
    </row>
    <row r="72" spans="1:131" x14ac:dyDescent="0.25">
      <c r="E72">
        <v>268.24014899999997</v>
      </c>
      <c r="F72">
        <v>7.4045449999999997</v>
      </c>
      <c r="BS72">
        <f>DEGREES(ACOS((4.12807807370597^2+37.1802368080394^2-35.2855647329797^2)/(2*4.12807807370597*37.1802368080394)))</f>
        <v>59.815112333026143</v>
      </c>
    </row>
    <row r="73" spans="1:131" x14ac:dyDescent="0.25">
      <c r="A73" t="s">
        <v>22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BR73">
        <f>DEGREES(ACOS((10.2128655645616^2+20.9425145290499^2-11.2823855931138^2)/(2*10.2128655645616*20.9425145290499)))</f>
        <v>13.698039566418959</v>
      </c>
      <c r="BS73">
        <f>DEGREES(ACOS((25.5161317292531^2+23.9635508199111^2-4.1992558390041^2)/(2*25.5161317292531*23.9635508199111)))</f>
        <v>9.0499203860973907</v>
      </c>
    </row>
    <row r="74" spans="1:131" x14ac:dyDescent="0.25">
      <c r="A74">
        <v>246.53651300000001</v>
      </c>
      <c r="B74">
        <v>6.3827780000000001</v>
      </c>
      <c r="C74">
        <v>257.73509899999999</v>
      </c>
      <c r="D74">
        <v>7.5621710000000002</v>
      </c>
      <c r="E74">
        <v>267.39186699999999</v>
      </c>
      <c r="F74">
        <v>4.37303</v>
      </c>
      <c r="G74">
        <v>257.12873300000001</v>
      </c>
      <c r="H74">
        <v>8.0339899999999993</v>
      </c>
      <c r="K74">
        <f>(15/200)</f>
        <v>7.4999999999999997E-2</v>
      </c>
      <c r="L74">
        <f>(15/200)</f>
        <v>7.4999999999999997E-2</v>
      </c>
      <c r="M74">
        <f>(16/200)</f>
        <v>0.08</v>
      </c>
      <c r="N74">
        <f>(17/200)</f>
        <v>8.5000000000000006E-2</v>
      </c>
      <c r="P74">
        <f>(12/200)</f>
        <v>0.06</v>
      </c>
      <c r="Q74">
        <f>(14/200)</f>
        <v>7.0000000000000007E-2</v>
      </c>
      <c r="R74">
        <f>(15/200)</f>
        <v>7.4999999999999997E-2</v>
      </c>
      <c r="S74">
        <f>(11/200)</f>
        <v>5.5E-2</v>
      </c>
      <c r="U74">
        <f>0.075+0.06</f>
        <v>0.13500000000000001</v>
      </c>
      <c r="V74">
        <f>0.075+0.07</f>
        <v>0.14500000000000002</v>
      </c>
      <c r="W74">
        <f>0.08+0.075</f>
        <v>0.155</v>
      </c>
      <c r="X74">
        <f>0.085+0.055</f>
        <v>0.14000000000000001</v>
      </c>
      <c r="Z74">
        <f>SQRT((ABS($A$75-$A$74)^2+(ABS($B$75-$B$74)^2)))</f>
        <v>20.606570400592393</v>
      </c>
      <c r="AA74">
        <f>SQRT((ABS($C$75-$C$74)^2+(ABS($D$75-$D$74)^2)))</f>
        <v>21.783346801887056</v>
      </c>
      <c r="AB74">
        <f>SQRT((ABS($E$75-$E$74)^2+(ABS($F$75-$F$74)^2)))</f>
        <v>21.095387711010176</v>
      </c>
      <c r="AC74">
        <f>SQRT((ABS($G$75-$G$74)^2+(ABS($H$75-$H$74)^2)))</f>
        <v>22.523376345351998</v>
      </c>
      <c r="AJ74">
        <f>1/0.135</f>
        <v>7.4074074074074066</v>
      </c>
      <c r="AK74">
        <f>1/0.145</f>
        <v>6.8965517241379315</v>
      </c>
      <c r="AL74">
        <f>1/0.155</f>
        <v>6.4516129032258069</v>
      </c>
      <c r="AM74">
        <f>1/0.14</f>
        <v>7.1428571428571423</v>
      </c>
      <c r="AO74">
        <f t="shared" ref="AO74:AO83" si="26">$Z74/$U74</f>
        <v>152.64126222661031</v>
      </c>
      <c r="AP74">
        <f t="shared" ref="AP74:AP83" si="27">$AA74/$V74</f>
        <v>150.22997794404864</v>
      </c>
      <c r="AQ74">
        <f t="shared" ref="AQ74:AQ84" si="28">$AB74/$W74</f>
        <v>136.09927555490435</v>
      </c>
      <c r="AR74">
        <f t="shared" ref="AR74:AR83" si="29">$AC74/$X74</f>
        <v>160.88125960965712</v>
      </c>
      <c r="AV74">
        <f>((0.075/0.135)*100)</f>
        <v>55.55555555555555</v>
      </c>
      <c r="AW74">
        <f>((0.075/0.145)*100)</f>
        <v>51.724137931034484</v>
      </c>
      <c r="AX74">
        <f>((0.08/0.155)*100)</f>
        <v>51.612903225806448</v>
      </c>
      <c r="AY74">
        <f>((0.085/0.14)*100)</f>
        <v>60.714285714285708</v>
      </c>
      <c r="BA74">
        <f>((0.06/0.135)*100)</f>
        <v>44.444444444444443</v>
      </c>
      <c r="BB74">
        <f>((0.07/0.145)*100)</f>
        <v>48.275862068965523</v>
      </c>
      <c r="BC74">
        <f>((0.075/0.155)*100)</f>
        <v>48.387096774193544</v>
      </c>
      <c r="BD74">
        <f>((0.055/0.14)*100)</f>
        <v>39.285714285714285</v>
      </c>
      <c r="BF74">
        <f>ABS($B$74-$D$74)</f>
        <v>1.1793930000000001</v>
      </c>
      <c r="BG74">
        <f>ABS($F$74-$H$74)</f>
        <v>3.6609599999999993</v>
      </c>
      <c r="BL74">
        <f>SQRT((ABS($A$74-$E$75)^2+(ABS($B$74-$F$75)^2)))</f>
        <v>0.21851140456278573</v>
      </c>
      <c r="BM74">
        <f>SQRT((ABS($C$74-$G$74)^2+(ABS($D$74-$H$74)^2)))</f>
        <v>0.76830520935170998</v>
      </c>
      <c r="BO74">
        <f>SQRT((ABS($A$74-$G$74)^2+(ABS($B$74-$H$74)^2)))</f>
        <v>10.720150446581613</v>
      </c>
      <c r="BP74">
        <f>SQRT((ABS($C$74-$E$75)^2+(ABS($D$74-$F$75)^2)))</f>
        <v>11.4342238846033</v>
      </c>
      <c r="BR74">
        <f>DEGREES(ACOS((15.9931081277225^2+19.9961893350868^2-5.51799723171451^2)/(2*15.9931081277225*19.9961893350868)))</f>
        <v>12.191003832659714</v>
      </c>
      <c r="BS74">
        <f>DEGREES(ACOS((25.5314752366338^2+24.0524994777617^2-4.06660335957295^2)/(2*25.5314752366338*24.0524994777617)))</f>
        <v>8.7670335589813657</v>
      </c>
      <c r="BU74">
        <v>15</v>
      </c>
      <c r="BV74">
        <v>2</v>
      </c>
      <c r="BW74">
        <v>4</v>
      </c>
      <c r="BX74">
        <v>15</v>
      </c>
      <c r="BY74">
        <v>15</v>
      </c>
      <c r="BZ74">
        <v>3</v>
      </c>
      <c r="CA74">
        <v>15</v>
      </c>
      <c r="CB74">
        <v>4</v>
      </c>
      <c r="CC74">
        <v>16</v>
      </c>
      <c r="CD74">
        <v>4</v>
      </c>
      <c r="CE74">
        <v>15</v>
      </c>
      <c r="CF74">
        <v>5</v>
      </c>
      <c r="CG74">
        <v>17</v>
      </c>
      <c r="CH74">
        <v>15</v>
      </c>
      <c r="CI74">
        <v>4</v>
      </c>
      <c r="CJ74">
        <v>6</v>
      </c>
      <c r="CL74">
        <v>12</v>
      </c>
      <c r="CM74">
        <v>0</v>
      </c>
      <c r="CN74">
        <v>0</v>
      </c>
      <c r="CO74">
        <v>11</v>
      </c>
      <c r="CP74">
        <v>14</v>
      </c>
      <c r="CQ74">
        <v>0</v>
      </c>
      <c r="CR74">
        <v>14</v>
      </c>
      <c r="CS74">
        <v>0</v>
      </c>
      <c r="CT74">
        <v>15</v>
      </c>
      <c r="CU74">
        <v>0</v>
      </c>
      <c r="CV74">
        <v>14</v>
      </c>
      <c r="CW74">
        <v>0</v>
      </c>
      <c r="CX74">
        <v>11</v>
      </c>
      <c r="CY74">
        <v>11</v>
      </c>
      <c r="CZ74">
        <v>0</v>
      </c>
      <c r="DA74">
        <v>0</v>
      </c>
      <c r="DC74">
        <f>((2/15)*100)</f>
        <v>13.333333333333334</v>
      </c>
      <c r="DD74">
        <f>((4/15)*100)</f>
        <v>26.666666666666668</v>
      </c>
      <c r="DE74">
        <f>((15/15)*100)</f>
        <v>100</v>
      </c>
      <c r="DF74">
        <f>((3/15)*100)</f>
        <v>20</v>
      </c>
      <c r="DG74">
        <f>((15/15)*100)</f>
        <v>100</v>
      </c>
      <c r="DH74">
        <f>((4/15)*100)</f>
        <v>26.666666666666668</v>
      </c>
      <c r="DI74">
        <f>((4/16)*100)</f>
        <v>25</v>
      </c>
      <c r="DJ74">
        <f>((15/16)*100)</f>
        <v>93.75</v>
      </c>
      <c r="DK74">
        <f>((5/16)*100)</f>
        <v>31.25</v>
      </c>
      <c r="DL74">
        <f>((15/17)*100)</f>
        <v>88.235294117647058</v>
      </c>
      <c r="DM74">
        <f>((4/17)*100)</f>
        <v>23.52941176470588</v>
      </c>
      <c r="DN74">
        <f>((6/17)*100)</f>
        <v>35.294117647058826</v>
      </c>
      <c r="DP74">
        <f>((0/12)*100)</f>
        <v>0</v>
      </c>
      <c r="DQ74">
        <f>((0/12)*100)</f>
        <v>0</v>
      </c>
      <c r="DR74">
        <f>((11/12)*100)</f>
        <v>91.666666666666657</v>
      </c>
      <c r="DS74">
        <f>((0/14)*100)</f>
        <v>0</v>
      </c>
      <c r="DT74">
        <f>((14/14)*100)</f>
        <v>100</v>
      </c>
      <c r="DU74">
        <f>((0/14)*100)</f>
        <v>0</v>
      </c>
      <c r="DV74">
        <f>((0/15)*100)</f>
        <v>0</v>
      </c>
      <c r="DW74">
        <f>((14/15)*100)</f>
        <v>93.333333333333329</v>
      </c>
      <c r="DX74">
        <f>((0/15)*100)</f>
        <v>0</v>
      </c>
      <c r="DY74">
        <f>((11/11)*100)</f>
        <v>100</v>
      </c>
      <c r="DZ74">
        <f>((0/11)*100)</f>
        <v>0</v>
      </c>
      <c r="EA74">
        <f>((0/11)*100)</f>
        <v>0</v>
      </c>
    </row>
    <row r="75" spans="1:131" x14ac:dyDescent="0.25">
      <c r="A75">
        <v>225.946212</v>
      </c>
      <c r="B75">
        <v>7.2014649999999998</v>
      </c>
      <c r="C75">
        <v>235.98707100000001</v>
      </c>
      <c r="D75">
        <v>8.8021209999999996</v>
      </c>
      <c r="E75">
        <v>246.37853100000001</v>
      </c>
      <c r="F75">
        <v>6.2318179999999996</v>
      </c>
      <c r="G75">
        <v>234.62151399999999</v>
      </c>
      <c r="H75">
        <v>8.8869699999999998</v>
      </c>
      <c r="K75">
        <f>(15/200)</f>
        <v>7.4999999999999997E-2</v>
      </c>
      <c r="L75">
        <f>(17/200)</f>
        <v>8.5000000000000006E-2</v>
      </c>
      <c r="M75">
        <f>(14/200)</f>
        <v>7.0000000000000007E-2</v>
      </c>
      <c r="N75">
        <f>(17/200)</f>
        <v>8.5000000000000006E-2</v>
      </c>
      <c r="P75">
        <f>(12/200)</f>
        <v>0.06</v>
      </c>
      <c r="Q75">
        <f>(13/200)</f>
        <v>6.5000000000000002E-2</v>
      </c>
      <c r="R75">
        <f>(11/200)</f>
        <v>5.5E-2</v>
      </c>
      <c r="S75">
        <f>(11/200)</f>
        <v>5.5E-2</v>
      </c>
      <c r="U75">
        <f>0.075+0.06</f>
        <v>0.13500000000000001</v>
      </c>
      <c r="V75">
        <f>0.085+0.065</f>
        <v>0.15000000000000002</v>
      </c>
      <c r="W75">
        <f>0.07+0.055</f>
        <v>0.125</v>
      </c>
      <c r="X75">
        <f>0.085+0.055</f>
        <v>0.14000000000000001</v>
      </c>
      <c r="Z75">
        <f>SQRT((ABS($A$76-$A$75)^2+(ABS($B$76-$B$75)^2)))</f>
        <v>17.989628832805447</v>
      </c>
      <c r="AA75">
        <f>SQRT((ABS($C$76-$C$75)^2+(ABS($D$76-$D$75)^2)))</f>
        <v>19.930829506065066</v>
      </c>
      <c r="AB75">
        <f>SQRT((ABS($E$76-$E$75)^2+(ABS($F$76-$F$75)^2)))</f>
        <v>20.125424742817746</v>
      </c>
      <c r="AC75">
        <f>SQRT((ABS($G$76-$G$75)^2+(ABS($H$76-$H$75)^2)))</f>
        <v>19.582471157918601</v>
      </c>
      <c r="AJ75">
        <f>1/0.135</f>
        <v>7.4074074074074066</v>
      </c>
      <c r="AK75">
        <f>1/0.15</f>
        <v>6.666666666666667</v>
      </c>
      <c r="AL75">
        <f>1/0.125</f>
        <v>8</v>
      </c>
      <c r="AM75">
        <f>1/0.14</f>
        <v>7.1428571428571423</v>
      </c>
      <c r="AO75">
        <f t="shared" si="26"/>
        <v>133.25650987263293</v>
      </c>
      <c r="AP75">
        <f t="shared" si="27"/>
        <v>132.87219670710041</v>
      </c>
      <c r="AQ75">
        <f t="shared" si="28"/>
        <v>161.00339794254197</v>
      </c>
      <c r="AR75">
        <f t="shared" si="29"/>
        <v>139.87479398513284</v>
      </c>
      <c r="AV75">
        <f>((0.075/0.135)*100)</f>
        <v>55.55555555555555</v>
      </c>
      <c r="AW75">
        <f>((0.085/0.15)*100)</f>
        <v>56.666666666666679</v>
      </c>
      <c r="AX75">
        <f>((0.07/0.125)*100)</f>
        <v>56.000000000000007</v>
      </c>
      <c r="AY75">
        <f>((0.085/0.14)*100)</f>
        <v>60.714285714285708</v>
      </c>
      <c r="BA75">
        <f>((0.06/0.135)*100)</f>
        <v>44.444444444444443</v>
      </c>
      <c r="BB75">
        <f>((0.065/0.15)*100)</f>
        <v>43.333333333333336</v>
      </c>
      <c r="BC75">
        <f>((0.055/0.125)*100)</f>
        <v>44</v>
      </c>
      <c r="BD75">
        <f>((0.055/0.14)*100)</f>
        <v>39.285714285714285</v>
      </c>
      <c r="BF75">
        <f>ABS($B$75-$D$75)</f>
        <v>1.6006559999999999</v>
      </c>
      <c r="BG75">
        <f>ABS($F$75-$H$75)</f>
        <v>2.6551520000000002</v>
      </c>
      <c r="BL75">
        <f>SQRT((ABS($A$75-$E$76)^2+(ABS($B$75-$F$76)^2)))</f>
        <v>1.2362517706721372</v>
      </c>
      <c r="BM75">
        <f>SQRT((ABS($C$75-$G$75)^2+(ABS($D$75-$H$75)^2)))</f>
        <v>1.3681905105101648</v>
      </c>
      <c r="BO75">
        <f>SQRT((ABS($A$75-$G$75)^2+(ABS($B$75-$H$75)^2)))</f>
        <v>8.8375218187130251</v>
      </c>
      <c r="BP75">
        <f>SQRT((ABS($C$75-$E$75)^2+(ABS($D$75-$F$75)^2)))</f>
        <v>10.704620425003817</v>
      </c>
      <c r="BR75">
        <f>DEGREES(ACOS((23.215836542323^2+24.7950347386789^2-4.12807807370597^2)/(2*23.215836542323*24.7950347386789)))</f>
        <v>9.1179162675481162</v>
      </c>
      <c r="BU75">
        <v>15</v>
      </c>
      <c r="BV75">
        <v>4</v>
      </c>
      <c r="BW75">
        <v>4</v>
      </c>
      <c r="BX75">
        <v>14</v>
      </c>
      <c r="BY75">
        <v>17</v>
      </c>
      <c r="BZ75">
        <v>5</v>
      </c>
      <c r="CA75">
        <v>13</v>
      </c>
      <c r="CB75">
        <v>6</v>
      </c>
      <c r="CC75">
        <v>14</v>
      </c>
      <c r="CD75">
        <v>2</v>
      </c>
      <c r="CE75">
        <v>13</v>
      </c>
      <c r="CF75">
        <v>4</v>
      </c>
      <c r="CG75">
        <v>17</v>
      </c>
      <c r="CH75">
        <v>14</v>
      </c>
      <c r="CI75">
        <v>6</v>
      </c>
      <c r="CJ75">
        <v>7</v>
      </c>
      <c r="CL75">
        <v>12</v>
      </c>
      <c r="CM75">
        <v>0</v>
      </c>
      <c r="CN75">
        <v>0</v>
      </c>
      <c r="CO75">
        <v>10</v>
      </c>
      <c r="CP75">
        <v>13</v>
      </c>
      <c r="CQ75">
        <v>0</v>
      </c>
      <c r="CR75">
        <v>11</v>
      </c>
      <c r="CS75">
        <v>0</v>
      </c>
      <c r="CT75">
        <v>11</v>
      </c>
      <c r="CU75">
        <v>0</v>
      </c>
      <c r="CV75">
        <v>11</v>
      </c>
      <c r="CW75">
        <v>0</v>
      </c>
      <c r="CX75">
        <v>11</v>
      </c>
      <c r="CY75">
        <v>10</v>
      </c>
      <c r="CZ75">
        <v>0</v>
      </c>
      <c r="DA75">
        <v>1</v>
      </c>
      <c r="DC75">
        <f>((4/15)*100)</f>
        <v>26.666666666666668</v>
      </c>
      <c r="DD75">
        <f>((4/15)*100)</f>
        <v>26.666666666666668</v>
      </c>
      <c r="DE75">
        <f>((14/15)*100)</f>
        <v>93.333333333333329</v>
      </c>
      <c r="DF75">
        <f>((5/17)*100)</f>
        <v>29.411764705882355</v>
      </c>
      <c r="DG75">
        <f>((13/17)*100)</f>
        <v>76.470588235294116</v>
      </c>
      <c r="DH75">
        <f>((6/17)*100)</f>
        <v>35.294117647058826</v>
      </c>
      <c r="DI75">
        <f>((2/14)*100)</f>
        <v>14.285714285714285</v>
      </c>
      <c r="DJ75">
        <f>((13/14)*100)</f>
        <v>92.857142857142861</v>
      </c>
      <c r="DK75">
        <f>((4/14)*100)</f>
        <v>28.571428571428569</v>
      </c>
      <c r="DL75">
        <f>((14/17)*100)</f>
        <v>82.35294117647058</v>
      </c>
      <c r="DM75">
        <f>((6/17)*100)</f>
        <v>35.294117647058826</v>
      </c>
      <c r="DN75">
        <f>((7/17)*100)</f>
        <v>41.17647058823529</v>
      </c>
      <c r="DP75">
        <f>((0/12)*100)</f>
        <v>0</v>
      </c>
      <c r="DQ75">
        <f>((0/12)*100)</f>
        <v>0</v>
      </c>
      <c r="DR75">
        <f>((10/12)*100)</f>
        <v>83.333333333333343</v>
      </c>
      <c r="DS75">
        <f>((0/13)*100)</f>
        <v>0</v>
      </c>
      <c r="DT75">
        <f>((11/13)*100)</f>
        <v>84.615384615384613</v>
      </c>
      <c r="DU75">
        <f>((0/13)*100)</f>
        <v>0</v>
      </c>
      <c r="DV75">
        <f>((0/11)*100)</f>
        <v>0</v>
      </c>
      <c r="DW75">
        <f>((11/11)*100)</f>
        <v>100</v>
      </c>
      <c r="DX75">
        <f>((0/11)*100)</f>
        <v>0</v>
      </c>
      <c r="DY75">
        <f>((10/11)*100)</f>
        <v>90.909090909090907</v>
      </c>
      <c r="DZ75">
        <f>((0/11)*100)</f>
        <v>0</v>
      </c>
      <c r="EA75">
        <f>((1/11)*100)</f>
        <v>9.0909090909090917</v>
      </c>
    </row>
    <row r="76" spans="1:131" x14ac:dyDescent="0.25">
      <c r="A76">
        <v>207.966273</v>
      </c>
      <c r="B76">
        <v>7.7918370000000001</v>
      </c>
      <c r="C76">
        <v>216.06232299999999</v>
      </c>
      <c r="D76">
        <v>9.2944440000000004</v>
      </c>
      <c r="E76">
        <v>226.25439299999999</v>
      </c>
      <c r="F76">
        <v>6.0042419999999996</v>
      </c>
      <c r="G76">
        <v>215.07186899999999</v>
      </c>
      <c r="H76">
        <v>10.020353</v>
      </c>
      <c r="K76">
        <f>(14/200)</f>
        <v>7.0000000000000007E-2</v>
      </c>
      <c r="L76">
        <f>(15/200)</f>
        <v>7.4999999999999997E-2</v>
      </c>
      <c r="M76">
        <f>(15/200)</f>
        <v>7.4999999999999997E-2</v>
      </c>
      <c r="N76">
        <f>(16/200)</f>
        <v>0.08</v>
      </c>
      <c r="P76">
        <f>(10/200)</f>
        <v>0.05</v>
      </c>
      <c r="Q76">
        <f>(11/200)</f>
        <v>5.5E-2</v>
      </c>
      <c r="R76">
        <f>(11/200)</f>
        <v>5.5E-2</v>
      </c>
      <c r="S76">
        <f>(10/200)</f>
        <v>0.05</v>
      </c>
      <c r="U76">
        <f>0.07+0.05</f>
        <v>0.12000000000000001</v>
      </c>
      <c r="V76">
        <f>0.075+0.055</f>
        <v>0.13</v>
      </c>
      <c r="W76">
        <f>0.075+0.055</f>
        <v>0.13</v>
      </c>
      <c r="X76">
        <f>0.08+0.05</f>
        <v>0.13</v>
      </c>
      <c r="Z76">
        <f>SQRT((ABS($A$77-$A$76)^2+(ABS($B$77-$B$76)^2)))</f>
        <v>19.821592135972583</v>
      </c>
      <c r="AA76">
        <f>SQRT((ABS($C$77-$C$76)^2+(ABS($D$77-$D$76)^2)))</f>
        <v>19.996922281113775</v>
      </c>
      <c r="AB76">
        <f>SQRT((ABS($E$77-$E$76)^2+(ABS($F$77-$F$76)^2)))</f>
        <v>18.024838698601421</v>
      </c>
      <c r="AC76">
        <f>SQRT((ABS($G$77-$G$76)^2+(ABS($H$77-$H$76)^2)))</f>
        <v>22.000576334046997</v>
      </c>
      <c r="AJ76">
        <f>1/0.12</f>
        <v>8.3333333333333339</v>
      </c>
      <c r="AK76">
        <f>1/0.13</f>
        <v>7.6923076923076916</v>
      </c>
      <c r="AL76">
        <f>1/0.13</f>
        <v>7.6923076923076916</v>
      </c>
      <c r="AM76">
        <f>1/0.13</f>
        <v>7.6923076923076916</v>
      </c>
      <c r="AO76">
        <f t="shared" si="26"/>
        <v>165.17993446643817</v>
      </c>
      <c r="AP76">
        <f t="shared" si="27"/>
        <v>153.82247908549058</v>
      </c>
      <c r="AQ76">
        <f t="shared" si="28"/>
        <v>138.65260537385709</v>
      </c>
      <c r="AR76">
        <f t="shared" si="29"/>
        <v>169.23520256959227</v>
      </c>
      <c r="AV76">
        <f>((0.07/0.12)*100)</f>
        <v>58.333333333333336</v>
      </c>
      <c r="AW76">
        <f>((0.075/0.13)*100)</f>
        <v>57.692307692307686</v>
      </c>
      <c r="AX76">
        <f>((0.075/0.13)*100)</f>
        <v>57.692307692307686</v>
      </c>
      <c r="AY76">
        <f>((0.08/0.13)*100)</f>
        <v>61.53846153846154</v>
      </c>
      <c r="BA76">
        <f>((0.05/0.12)*100)</f>
        <v>41.666666666666671</v>
      </c>
      <c r="BB76">
        <f>((0.055/0.13)*100)</f>
        <v>42.307692307692307</v>
      </c>
      <c r="BC76">
        <f>((0.055/0.13)*100)</f>
        <v>42.307692307692307</v>
      </c>
      <c r="BD76">
        <f>((0.05/0.13)*100)</f>
        <v>38.461538461538467</v>
      </c>
      <c r="BF76">
        <f>ABS($B$76-$D$76)</f>
        <v>1.5026070000000002</v>
      </c>
      <c r="BG76">
        <f>ABS($F$76-$H$76)</f>
        <v>4.0161110000000004</v>
      </c>
      <c r="BL76">
        <f>SQRT((ABS($A$76-$E$77)^2+(ABS($B$76-$F$77)^2)))</f>
        <v>0.36657627648963531</v>
      </c>
      <c r="BM76">
        <f>SQRT((ABS($C$76-$G$76)^2+(ABS($D$76-$H$76)^2)))</f>
        <v>1.2279833070514432</v>
      </c>
      <c r="BO76">
        <f>SQRT((ABS($A$76-$G$76)^2+(ABS($B$76-$H$76)^2)))</f>
        <v>7.4468636403167663</v>
      </c>
      <c r="BP76">
        <f>SQRT((ABS($C$76-$E$77)^2+(ABS($D$76-$F$77)^2)))</f>
        <v>7.9293591202931237</v>
      </c>
      <c r="BR76">
        <f>DEGREES(ACOS((35.2855647329797^2+35.6675373212252^2-3.62247976121358^2)/(2*35.2855647329797*35.6675373212252)))</f>
        <v>5.8203934939233957</v>
      </c>
      <c r="BU76">
        <v>14</v>
      </c>
      <c r="BV76">
        <v>5</v>
      </c>
      <c r="BW76">
        <v>5</v>
      </c>
      <c r="BX76">
        <v>11</v>
      </c>
      <c r="BY76">
        <v>15</v>
      </c>
      <c r="BZ76">
        <v>5</v>
      </c>
      <c r="CA76">
        <v>11</v>
      </c>
      <c r="CB76">
        <v>5</v>
      </c>
      <c r="CC76">
        <v>15</v>
      </c>
      <c r="CD76">
        <v>5</v>
      </c>
      <c r="CE76">
        <v>11</v>
      </c>
      <c r="CF76">
        <v>7</v>
      </c>
      <c r="CG76">
        <v>16</v>
      </c>
      <c r="CH76">
        <v>11</v>
      </c>
      <c r="CI76">
        <v>6</v>
      </c>
      <c r="CJ76">
        <v>9</v>
      </c>
      <c r="CL76">
        <v>10</v>
      </c>
      <c r="CM76">
        <v>0</v>
      </c>
      <c r="CN76">
        <v>0</v>
      </c>
      <c r="CO76">
        <v>7</v>
      </c>
      <c r="CP76">
        <v>11</v>
      </c>
      <c r="CQ76">
        <v>0</v>
      </c>
      <c r="CR76">
        <v>7</v>
      </c>
      <c r="CS76">
        <v>0</v>
      </c>
      <c r="CT76">
        <v>11</v>
      </c>
      <c r="CU76">
        <v>0</v>
      </c>
      <c r="CV76">
        <v>7</v>
      </c>
      <c r="CW76">
        <v>1</v>
      </c>
      <c r="CX76">
        <v>10</v>
      </c>
      <c r="CY76">
        <v>7</v>
      </c>
      <c r="CZ76">
        <v>0</v>
      </c>
      <c r="DA76">
        <v>2</v>
      </c>
      <c r="DC76">
        <f>((5/14)*100)</f>
        <v>35.714285714285715</v>
      </c>
      <c r="DD76">
        <f>((5/14)*100)</f>
        <v>35.714285714285715</v>
      </c>
      <c r="DE76">
        <f>((11/14)*100)</f>
        <v>78.571428571428569</v>
      </c>
      <c r="DF76">
        <f>((5/15)*100)</f>
        <v>33.333333333333329</v>
      </c>
      <c r="DG76">
        <f>((11/15)*100)</f>
        <v>73.333333333333329</v>
      </c>
      <c r="DH76">
        <f>((5/15)*100)</f>
        <v>33.333333333333329</v>
      </c>
      <c r="DI76">
        <f>((5/15)*100)</f>
        <v>33.333333333333329</v>
      </c>
      <c r="DJ76">
        <f>((11/15)*100)</f>
        <v>73.333333333333329</v>
      </c>
      <c r="DK76">
        <f>((7/15)*100)</f>
        <v>46.666666666666664</v>
      </c>
      <c r="DL76">
        <f>((11/16)*100)</f>
        <v>68.75</v>
      </c>
      <c r="DM76">
        <f>((6/16)*100)</f>
        <v>37.5</v>
      </c>
      <c r="DN76">
        <f>((9/16)*100)</f>
        <v>56.25</v>
      </c>
      <c r="DP76">
        <f>((0/10)*100)</f>
        <v>0</v>
      </c>
      <c r="DQ76">
        <f>((0/10)*100)</f>
        <v>0</v>
      </c>
      <c r="DR76">
        <f>((7/10)*100)</f>
        <v>70</v>
      </c>
      <c r="DS76">
        <f>((0/11)*100)</f>
        <v>0</v>
      </c>
      <c r="DT76">
        <f>((7/11)*100)</f>
        <v>63.636363636363633</v>
      </c>
      <c r="DU76">
        <f>((0/11)*100)</f>
        <v>0</v>
      </c>
      <c r="DV76">
        <f>((0/11)*100)</f>
        <v>0</v>
      </c>
      <c r="DW76">
        <f>((7/11)*100)</f>
        <v>63.636363636363633</v>
      </c>
      <c r="DX76">
        <f>((1/11)*100)</f>
        <v>9.0909090909090917</v>
      </c>
      <c r="DY76">
        <f>((7/10)*100)</f>
        <v>70</v>
      </c>
      <c r="DZ76">
        <f>((0/10)*100)</f>
        <v>0</v>
      </c>
      <c r="EA76">
        <f>((2/10)*100)</f>
        <v>20</v>
      </c>
    </row>
    <row r="77" spans="1:131" x14ac:dyDescent="0.25">
      <c r="A77">
        <v>188.14469</v>
      </c>
      <c r="B77">
        <v>7.7728060000000001</v>
      </c>
      <c r="C77">
        <v>196.073824</v>
      </c>
      <c r="D77">
        <v>9.8747959999999999</v>
      </c>
      <c r="E77">
        <v>208.30499900000001</v>
      </c>
      <c r="F77">
        <v>7.6516840000000004</v>
      </c>
      <c r="G77">
        <v>193.072294</v>
      </c>
      <c r="H77">
        <v>10.230255</v>
      </c>
      <c r="K77">
        <f>(15/200)</f>
        <v>7.4999999999999997E-2</v>
      </c>
      <c r="L77">
        <f>(14/200)</f>
        <v>7.0000000000000007E-2</v>
      </c>
      <c r="M77">
        <f>(13/200)</f>
        <v>6.5000000000000002E-2</v>
      </c>
      <c r="N77">
        <f>(16/200)</f>
        <v>0.08</v>
      </c>
      <c r="P77">
        <f>(9/200)</f>
        <v>4.4999999999999998E-2</v>
      </c>
      <c r="Q77">
        <f>(10/200)</f>
        <v>0.05</v>
      </c>
      <c r="R77">
        <f>(9/200)</f>
        <v>4.4999999999999998E-2</v>
      </c>
      <c r="S77">
        <f>(9/200)</f>
        <v>4.4999999999999998E-2</v>
      </c>
      <c r="U77">
        <f>0.075+0.045</f>
        <v>0.12</v>
      </c>
      <c r="V77">
        <f>0.07+0.05</f>
        <v>0.12000000000000001</v>
      </c>
      <c r="W77">
        <f>0.065+0.045</f>
        <v>0.11</v>
      </c>
      <c r="X77">
        <f>0.08+0.045</f>
        <v>0.125</v>
      </c>
      <c r="Z77">
        <f>SQRT((ABS($A$78-$A$77)^2+(ABS($B$78-$B$77)^2)))</f>
        <v>21.005439555496412</v>
      </c>
      <c r="AA77">
        <f>SQRT((ABS($C$78-$C$77)^2+(ABS($D$78-$D$77)^2)))</f>
        <v>22.829953507736732</v>
      </c>
      <c r="AB77">
        <f>SQRT((ABS($E$78-$E$77)^2+(ABS($F$78-$F$77)^2)))</f>
        <v>19.986011110281058</v>
      </c>
      <c r="AC77">
        <f>SQRT((ABS($G$78-$G$77)^2+(ABS($H$78-$H$77)^2)))</f>
        <v>24.798950833588925</v>
      </c>
      <c r="AJ77">
        <f>1/0.12</f>
        <v>8.3333333333333339</v>
      </c>
      <c r="AK77">
        <f>1/0.12</f>
        <v>8.3333333333333339</v>
      </c>
      <c r="AL77">
        <f>1/0.11</f>
        <v>9.0909090909090917</v>
      </c>
      <c r="AM77">
        <f>1/0.125</f>
        <v>8</v>
      </c>
      <c r="AO77">
        <f t="shared" si="26"/>
        <v>175.04532962913677</v>
      </c>
      <c r="AP77">
        <f t="shared" si="27"/>
        <v>190.24961256447276</v>
      </c>
      <c r="AQ77">
        <f t="shared" si="28"/>
        <v>181.69101009346417</v>
      </c>
      <c r="AR77">
        <f t="shared" si="29"/>
        <v>198.3916066687114</v>
      </c>
      <c r="AV77">
        <f>((0.075/0.12)*100)</f>
        <v>62.5</v>
      </c>
      <c r="AW77">
        <f>((0.07/0.12)*100)</f>
        <v>58.333333333333336</v>
      </c>
      <c r="AX77">
        <f>((0.065/0.11)*100)</f>
        <v>59.090909090909093</v>
      </c>
      <c r="AY77">
        <f>((0.08/0.125)*100)</f>
        <v>64</v>
      </c>
      <c r="BA77">
        <f>((0.045/0.12)*100)</f>
        <v>37.5</v>
      </c>
      <c r="BB77">
        <f>((0.05/0.12)*100)</f>
        <v>41.666666666666671</v>
      </c>
      <c r="BC77">
        <f>((0.045/0.11)*100)</f>
        <v>40.909090909090907</v>
      </c>
      <c r="BD77">
        <f>((0.045/0.125)*100)</f>
        <v>36</v>
      </c>
      <c r="BF77">
        <f>ABS($B$77-$D$77)</f>
        <v>2.1019899999999998</v>
      </c>
      <c r="BG77">
        <f>ABS($F$77-$H$77)</f>
        <v>2.5785709999999993</v>
      </c>
      <c r="BL77">
        <f>SQRT((ABS($A$77-$E$78)^2+(ABS($B$77-$F$78)^2)))</f>
        <v>1.0794508530192553</v>
      </c>
      <c r="BM77">
        <f>SQRT((ABS($C$77-$G$77)^2+(ABS($D$77-$H$77)^2)))</f>
        <v>3.022504498190369</v>
      </c>
      <c r="BO77">
        <f>SQRT((ABS($A$77-$G$77)^2+(ABS($B$77-$H$77)^2)))</f>
        <v>5.5063905390388923</v>
      </c>
      <c r="BP77">
        <f>SQRT((ABS($C$77-$E$78)^2+(ABS($D$77-$F$78)^2)))</f>
        <v>8.3547546100612795</v>
      </c>
      <c r="BR77">
        <f>DEGREES(ACOS((28.320903844073^2+28.742939123609^2-3.83921928239024^2)/(2*28.320903844073*28.742939123609)))</f>
        <v>7.668857052178593</v>
      </c>
      <c r="BS77">
        <f>DEGREES(ACOS((13.4491911617747^2+20.5636157738849^2-8.04328850032435^2)/(2*13.4491911617747*20.5636157738849)))</f>
        <v>12.955173657379655</v>
      </c>
      <c r="BU77">
        <v>15</v>
      </c>
      <c r="BV77">
        <v>6</v>
      </c>
      <c r="BW77">
        <v>5</v>
      </c>
      <c r="BX77">
        <v>10</v>
      </c>
      <c r="BY77">
        <v>14</v>
      </c>
      <c r="BZ77">
        <v>6</v>
      </c>
      <c r="CA77">
        <v>8</v>
      </c>
      <c r="CB77">
        <v>5</v>
      </c>
      <c r="CC77">
        <v>13</v>
      </c>
      <c r="CD77">
        <v>4</v>
      </c>
      <c r="CE77">
        <v>8</v>
      </c>
      <c r="CF77">
        <v>9</v>
      </c>
      <c r="CG77">
        <v>16</v>
      </c>
      <c r="CH77">
        <v>10</v>
      </c>
      <c r="CI77">
        <v>6</v>
      </c>
      <c r="CJ77">
        <v>11</v>
      </c>
      <c r="CL77">
        <v>9</v>
      </c>
      <c r="CM77">
        <v>1</v>
      </c>
      <c r="CN77">
        <v>0</v>
      </c>
      <c r="CO77">
        <v>4</v>
      </c>
      <c r="CP77">
        <v>10</v>
      </c>
      <c r="CQ77">
        <v>1</v>
      </c>
      <c r="CR77">
        <v>5</v>
      </c>
      <c r="CS77">
        <v>0</v>
      </c>
      <c r="CT77">
        <v>9</v>
      </c>
      <c r="CU77">
        <v>0</v>
      </c>
      <c r="CV77">
        <v>5</v>
      </c>
      <c r="CW77">
        <v>2</v>
      </c>
      <c r="CX77">
        <v>9</v>
      </c>
      <c r="CY77">
        <v>4</v>
      </c>
      <c r="CZ77">
        <v>0</v>
      </c>
      <c r="DA77">
        <v>5</v>
      </c>
      <c r="DC77">
        <f>((6/15)*100)</f>
        <v>40</v>
      </c>
      <c r="DD77">
        <f>((5/15)*100)</f>
        <v>33.333333333333329</v>
      </c>
      <c r="DE77">
        <f>((10/15)*100)</f>
        <v>66.666666666666657</v>
      </c>
      <c r="DF77">
        <f>((6/14)*100)</f>
        <v>42.857142857142854</v>
      </c>
      <c r="DG77">
        <f>((8/14)*100)</f>
        <v>57.142857142857139</v>
      </c>
      <c r="DH77">
        <f>((5/14)*100)</f>
        <v>35.714285714285715</v>
      </c>
      <c r="DI77">
        <f>((4/13)*100)</f>
        <v>30.76923076923077</v>
      </c>
      <c r="DJ77">
        <f>((8/13)*100)</f>
        <v>61.53846153846154</v>
      </c>
      <c r="DK77">
        <f>((9/13)*100)</f>
        <v>69.230769230769226</v>
      </c>
      <c r="DL77">
        <f>((10/16)*100)</f>
        <v>62.5</v>
      </c>
      <c r="DM77">
        <f>((6/16)*100)</f>
        <v>37.5</v>
      </c>
      <c r="DN77">
        <f>((11/16)*100)</f>
        <v>68.75</v>
      </c>
      <c r="DP77">
        <f>((1/9)*100)</f>
        <v>11.111111111111111</v>
      </c>
      <c r="DQ77">
        <f>((0/9)*100)</f>
        <v>0</v>
      </c>
      <c r="DR77">
        <f>((4/9)*100)</f>
        <v>44.444444444444443</v>
      </c>
      <c r="DS77">
        <f>((1/10)*100)</f>
        <v>10</v>
      </c>
      <c r="DT77">
        <f>((5/10)*100)</f>
        <v>50</v>
      </c>
      <c r="DU77">
        <f>((0/10)*100)</f>
        <v>0</v>
      </c>
      <c r="DV77">
        <f>((0/9)*100)</f>
        <v>0</v>
      </c>
      <c r="DW77">
        <f>((5/9)*100)</f>
        <v>55.555555555555557</v>
      </c>
      <c r="DX77">
        <f>((2/9)*100)</f>
        <v>22.222222222222221</v>
      </c>
      <c r="DY77">
        <f>((4/9)*100)</f>
        <v>44.444444444444443</v>
      </c>
      <c r="DZ77">
        <f>((0/9)*100)</f>
        <v>0</v>
      </c>
      <c r="EA77">
        <f>((5/9)*100)</f>
        <v>55.555555555555557</v>
      </c>
    </row>
    <row r="78" spans="1:131" x14ac:dyDescent="0.25">
      <c r="A78">
        <v>167.17096699999999</v>
      </c>
      <c r="B78">
        <v>6.6189280000000004</v>
      </c>
      <c r="C78">
        <v>173.27203800000001</v>
      </c>
      <c r="D78">
        <v>8.7410709999999998</v>
      </c>
      <c r="E78">
        <v>188.34111999999999</v>
      </c>
      <c r="F78">
        <v>6.7113779999999998</v>
      </c>
      <c r="G78">
        <v>168.30015</v>
      </c>
      <c r="H78">
        <v>9.0775000000000006</v>
      </c>
      <c r="K78">
        <f>(16/200)</f>
        <v>0.08</v>
      </c>
      <c r="L78">
        <f>(14/200)</f>
        <v>7.0000000000000007E-2</v>
      </c>
      <c r="M78">
        <f>(13/200)</f>
        <v>6.5000000000000002E-2</v>
      </c>
      <c r="N78">
        <f>(14/200)</f>
        <v>7.0000000000000007E-2</v>
      </c>
      <c r="P78">
        <f>(8/200)</f>
        <v>0.04</v>
      </c>
      <c r="Q78">
        <f>(10/200)</f>
        <v>0.05</v>
      </c>
      <c r="R78">
        <f>(10/200)</f>
        <v>0.05</v>
      </c>
      <c r="S78">
        <f>(10/200)</f>
        <v>0.05</v>
      </c>
      <c r="U78">
        <f>0.08+0.04</f>
        <v>0.12</v>
      </c>
      <c r="V78">
        <f>0.07+0.05</f>
        <v>0.12000000000000001</v>
      </c>
      <c r="W78">
        <f>0.065+0.05</f>
        <v>0.115</v>
      </c>
      <c r="X78">
        <f>0.07+0.05</f>
        <v>0.12000000000000001</v>
      </c>
      <c r="Z78">
        <f>SQRT((ABS($A$79-$A$78)^2+(ABS($B$79-$B$78)^2)))</f>
        <v>17.179131581416708</v>
      </c>
      <c r="AA78">
        <f>SQRT((ABS($C$79-$C$78)^2+(ABS($D$79-$D$78)^2)))</f>
        <v>19.540054337046776</v>
      </c>
      <c r="AB78">
        <f>SQRT((ABS($E$79-$E$78)^2+(ABS($F$79-$F$78)^2)))</f>
        <v>21.92183410344656</v>
      </c>
      <c r="AC78">
        <f>SQRT((ABS($G$79-$G$78)^2+(ABS($H$79-$H$78)^2)))</f>
        <v>17.680290272935352</v>
      </c>
      <c r="AJ78">
        <f>1/0.12</f>
        <v>8.3333333333333339</v>
      </c>
      <c r="AK78">
        <f>1/0.12</f>
        <v>8.3333333333333339</v>
      </c>
      <c r="AL78">
        <f>1/0.115</f>
        <v>8.695652173913043</v>
      </c>
      <c r="AM78">
        <f>1/0.12</f>
        <v>8.3333333333333339</v>
      </c>
      <c r="AO78">
        <f t="shared" si="26"/>
        <v>143.15942984513924</v>
      </c>
      <c r="AP78">
        <f t="shared" si="27"/>
        <v>162.83378614205645</v>
      </c>
      <c r="AQ78">
        <f t="shared" si="28"/>
        <v>190.62464437779616</v>
      </c>
      <c r="AR78">
        <f t="shared" si="29"/>
        <v>147.33575227446124</v>
      </c>
      <c r="AV78">
        <f>((0.08/0.12)*100)</f>
        <v>66.666666666666671</v>
      </c>
      <c r="AW78">
        <f>((0.07/0.12)*100)</f>
        <v>58.333333333333336</v>
      </c>
      <c r="AX78">
        <f>((0.065/0.115)*100)</f>
        <v>56.521739130434781</v>
      </c>
      <c r="AY78">
        <f>((0.07/0.12)*100)</f>
        <v>58.333333333333336</v>
      </c>
      <c r="BA78">
        <f>((0.04/0.12)*100)</f>
        <v>33.333333333333336</v>
      </c>
      <c r="BB78">
        <f>((0.05/0.12)*100)</f>
        <v>41.666666666666671</v>
      </c>
      <c r="BC78">
        <f>((0.05/0.115)*100)</f>
        <v>43.478260869565219</v>
      </c>
      <c r="BD78">
        <f>((0.05/0.12)*100)</f>
        <v>41.666666666666671</v>
      </c>
      <c r="BF78">
        <f>ABS($B$78-$D$78)</f>
        <v>2.1221429999999994</v>
      </c>
      <c r="BG78">
        <f>ABS($F$78-$H$78)</f>
        <v>2.3661220000000007</v>
      </c>
      <c r="BL78">
        <f>SQRT((ABS($A$78-$E$79)^2+(ABS($B$78-$F$79)^2)))</f>
        <v>1.5797774840634962</v>
      </c>
      <c r="BM78">
        <f>SQRT((ABS($C$78-$G$78)^2+(ABS($D$78-$H$78)^2)))</f>
        <v>4.9832574443415094</v>
      </c>
      <c r="BO78">
        <f>SQRT((ABS($A$78-$G$78)^2+(ABS($B$78-$H$78)^2)))</f>
        <v>2.70548157019652</v>
      </c>
      <c r="BP78">
        <f>SQRT((ABS($C$78-$E$79)^2+(ABS($D$78-$F$79)^2)))</f>
        <v>7.6662599732305017</v>
      </c>
      <c r="BR78">
        <f>DEGREES(ACOS((22.5381413935954^2+24.2499150032302^2-4.57721214629691^2)/(2*22.5381413935954*24.2499150032302)))</f>
        <v>10.41820224207029</v>
      </c>
      <c r="BS78">
        <f>DEGREES(ACOS((14.7522877736173^2+17.6984267722342^2-4.45114784564577^2)/(2*14.7522877736173*17.6984267722342)))</f>
        <v>11.852391818329266</v>
      </c>
      <c r="BU78">
        <v>16</v>
      </c>
      <c r="BV78">
        <v>7</v>
      </c>
      <c r="BW78">
        <v>6</v>
      </c>
      <c r="BX78">
        <v>8</v>
      </c>
      <c r="BY78">
        <v>14</v>
      </c>
      <c r="BZ78">
        <v>7</v>
      </c>
      <c r="CA78">
        <v>7</v>
      </c>
      <c r="CB78">
        <v>5</v>
      </c>
      <c r="CC78">
        <v>13</v>
      </c>
      <c r="CD78">
        <v>5</v>
      </c>
      <c r="CE78">
        <v>7</v>
      </c>
      <c r="CF78">
        <v>11</v>
      </c>
      <c r="CG78">
        <v>14</v>
      </c>
      <c r="CH78">
        <v>8</v>
      </c>
      <c r="CI78">
        <v>4</v>
      </c>
      <c r="CJ78">
        <v>12</v>
      </c>
      <c r="CL78">
        <v>8</v>
      </c>
      <c r="CM78">
        <v>1</v>
      </c>
      <c r="CN78">
        <v>0</v>
      </c>
      <c r="CO78">
        <v>2</v>
      </c>
      <c r="CP78">
        <v>10</v>
      </c>
      <c r="CQ78">
        <v>1</v>
      </c>
      <c r="CR78">
        <v>4</v>
      </c>
      <c r="CS78">
        <v>0</v>
      </c>
      <c r="CT78">
        <v>10</v>
      </c>
      <c r="CU78">
        <v>0</v>
      </c>
      <c r="CV78">
        <v>4</v>
      </c>
      <c r="CW78">
        <v>5</v>
      </c>
      <c r="CX78">
        <v>10</v>
      </c>
      <c r="CY78">
        <v>2</v>
      </c>
      <c r="CZ78">
        <v>1</v>
      </c>
      <c r="DA78">
        <v>8</v>
      </c>
      <c r="DC78">
        <f>((7/16)*100)</f>
        <v>43.75</v>
      </c>
      <c r="DD78">
        <f>((6/16)*100)</f>
        <v>37.5</v>
      </c>
      <c r="DE78">
        <f>((8/16)*100)</f>
        <v>50</v>
      </c>
      <c r="DF78">
        <f>((7/14)*100)</f>
        <v>50</v>
      </c>
      <c r="DG78">
        <f>((7/14)*100)</f>
        <v>50</v>
      </c>
      <c r="DH78">
        <f>((5/14)*100)</f>
        <v>35.714285714285715</v>
      </c>
      <c r="DI78">
        <f>((5/13)*100)</f>
        <v>38.461538461538467</v>
      </c>
      <c r="DJ78">
        <f>((7/13)*100)</f>
        <v>53.846153846153847</v>
      </c>
      <c r="DK78">
        <f>((11/13)*100)</f>
        <v>84.615384615384613</v>
      </c>
      <c r="DL78">
        <f>((8/14)*100)</f>
        <v>57.142857142857139</v>
      </c>
      <c r="DM78">
        <f>((4/14)*100)</f>
        <v>28.571428571428569</v>
      </c>
      <c r="DN78">
        <f>((12/14)*100)</f>
        <v>85.714285714285708</v>
      </c>
      <c r="DP78">
        <f>((1/8)*100)</f>
        <v>12.5</v>
      </c>
      <c r="DQ78">
        <f>((0/8)*100)</f>
        <v>0</v>
      </c>
      <c r="DR78">
        <f>((2/8)*100)</f>
        <v>25</v>
      </c>
      <c r="DS78">
        <f>((1/10)*100)</f>
        <v>10</v>
      </c>
      <c r="DT78">
        <f>((4/10)*100)</f>
        <v>40</v>
      </c>
      <c r="DU78">
        <f>((0/10)*100)</f>
        <v>0</v>
      </c>
      <c r="DV78">
        <f>((0/10)*100)</f>
        <v>0</v>
      </c>
      <c r="DW78">
        <f>((4/10)*100)</f>
        <v>40</v>
      </c>
      <c r="DX78">
        <f>((5/10)*100)</f>
        <v>50</v>
      </c>
      <c r="DY78">
        <f>((2/10)*100)</f>
        <v>20</v>
      </c>
      <c r="DZ78">
        <f>((1/10)*100)</f>
        <v>10</v>
      </c>
      <c r="EA78">
        <f>((8/10)*100)</f>
        <v>80</v>
      </c>
    </row>
    <row r="79" spans="1:131" x14ac:dyDescent="0.25">
      <c r="A79">
        <v>149.99525199999999</v>
      </c>
      <c r="B79">
        <v>6.2763260000000001</v>
      </c>
      <c r="C79">
        <v>153.743416</v>
      </c>
      <c r="D79">
        <v>8.0727550000000008</v>
      </c>
      <c r="E79">
        <v>166.471272</v>
      </c>
      <c r="F79">
        <v>5.2025509999999997</v>
      </c>
      <c r="G79">
        <v>150.62045599999999</v>
      </c>
      <c r="H79">
        <v>8.9322959999999991</v>
      </c>
      <c r="K79">
        <f>(17/200)</f>
        <v>8.5000000000000006E-2</v>
      </c>
      <c r="L79">
        <f>(16/200)</f>
        <v>0.08</v>
      </c>
      <c r="M79">
        <f>(13/200)</f>
        <v>6.5000000000000002E-2</v>
      </c>
      <c r="N79">
        <f>(15/200)</f>
        <v>7.4999999999999997E-2</v>
      </c>
      <c r="P79">
        <f>(6/200)</f>
        <v>0.03</v>
      </c>
      <c r="Q79">
        <f>(11/200)</f>
        <v>5.5E-2</v>
      </c>
      <c r="R79">
        <f>(10/200)</f>
        <v>0.05</v>
      </c>
      <c r="S79">
        <f>(8/200)</f>
        <v>0.04</v>
      </c>
      <c r="U79">
        <f>0.085+0.03</f>
        <v>0.115</v>
      </c>
      <c r="V79">
        <f>0.08+0.055</f>
        <v>0.13500000000000001</v>
      </c>
      <c r="W79">
        <f>0.065+0.05</f>
        <v>0.115</v>
      </c>
      <c r="X79">
        <f>0.075+0.04</f>
        <v>0.11499999999999999</v>
      </c>
      <c r="Z79">
        <f>SQRT((ABS($A$80-$A$79)^2+(ABS($B$80-$B$79)^2)))</f>
        <v>38.163626695385865</v>
      </c>
      <c r="AA79">
        <f>SQRT((ABS($C$80-$C$79)^2+(ABS($D$80-$D$79)^2)))</f>
        <v>35.819898493136591</v>
      </c>
      <c r="AB79">
        <f>SQRT((ABS($E$80-$E$79)^2+(ABS($F$80-$F$79)^2)))</f>
        <v>16.547036745028084</v>
      </c>
      <c r="AC79">
        <f>SQRT((ABS($G$80-$G$79)^2+(ABS($H$80-$H$79)^2)))</f>
        <v>37.937988479693857</v>
      </c>
      <c r="AJ79">
        <f>1/0.115</f>
        <v>8.695652173913043</v>
      </c>
      <c r="AK79">
        <f>1/0.135</f>
        <v>7.4074074074074066</v>
      </c>
      <c r="AL79">
        <f>1/0.115</f>
        <v>8.695652173913043</v>
      </c>
      <c r="AM79">
        <f>1/0.115</f>
        <v>8.695652173913043</v>
      </c>
      <c r="AO79">
        <f t="shared" si="26"/>
        <v>331.85762343813792</v>
      </c>
      <c r="AP79">
        <f t="shared" si="27"/>
        <v>265.33258143064143</v>
      </c>
      <c r="AQ79">
        <f t="shared" si="28"/>
        <v>143.88727604372247</v>
      </c>
      <c r="AR79">
        <f t="shared" si="29"/>
        <v>329.89555199733792</v>
      </c>
      <c r="AV79">
        <f>((0.085/0.115)*100)</f>
        <v>73.913043478260875</v>
      </c>
      <c r="AW79">
        <f>((0.08/0.135)*100)</f>
        <v>59.259259259259252</v>
      </c>
      <c r="AX79">
        <f>((0.065/0.115)*100)</f>
        <v>56.521739130434781</v>
      </c>
      <c r="AY79">
        <f>((0.075/0.115)*100)</f>
        <v>65.217391304347814</v>
      </c>
      <c r="BA79">
        <f>((0.03/0.115)*100)</f>
        <v>26.086956521739129</v>
      </c>
      <c r="BB79">
        <f>((0.055/0.135)*100)</f>
        <v>40.74074074074074</v>
      </c>
      <c r="BC79">
        <f>((0.05/0.115)*100)</f>
        <v>43.478260869565219</v>
      </c>
      <c r="BD79">
        <f>((0.04/0.115)*100)</f>
        <v>34.782608695652172</v>
      </c>
      <c r="BF79">
        <f>ABS($B$79-$D$79)</f>
        <v>1.7964290000000007</v>
      </c>
      <c r="BG79">
        <f>ABS($F$79-$H$79)</f>
        <v>3.7297449999999994</v>
      </c>
      <c r="BL79">
        <f>SQRT((ABS($A$79-$E$80)^2+(ABS($B$79-$F$80)^2)))</f>
        <v>0.60169798712809608</v>
      </c>
      <c r="BM79">
        <f>SQRT((ABS($C$79-$G$79)^2+(ABS($D$79-$H$79)^2)))</f>
        <v>3.2390878179328566</v>
      </c>
      <c r="BO79">
        <f>SQRT((ABS($A$79-$G$79)^2+(ABS($B$79-$H$79)^2)))</f>
        <v>2.7285631168283411</v>
      </c>
      <c r="BP79">
        <f>SQRT((ABS($C$79-$E$80)^2+(ABS($D$79-$F$80)^2)))</f>
        <v>4.5020605284741713</v>
      </c>
      <c r="BS79">
        <f>DEGREES(ACOS((17.9793951810023^2+18.5451613991413^2-3.75984096592622^2)/(2*17.9793951810023*18.5451613991413)))</f>
        <v>11.683381284698061</v>
      </c>
      <c r="BU79">
        <v>17</v>
      </c>
      <c r="BV79">
        <v>12</v>
      </c>
      <c r="BW79">
        <v>9</v>
      </c>
      <c r="BX79">
        <v>9</v>
      </c>
      <c r="BY79">
        <v>16</v>
      </c>
      <c r="BZ79">
        <v>12</v>
      </c>
      <c r="CA79">
        <v>8</v>
      </c>
      <c r="CB79">
        <v>8</v>
      </c>
      <c r="CC79">
        <v>13</v>
      </c>
      <c r="CD79">
        <v>7</v>
      </c>
      <c r="CE79">
        <v>5</v>
      </c>
      <c r="CF79">
        <v>12</v>
      </c>
      <c r="CG79">
        <v>15</v>
      </c>
      <c r="CH79">
        <v>9</v>
      </c>
      <c r="CI79">
        <v>7</v>
      </c>
      <c r="CJ79">
        <v>14</v>
      </c>
      <c r="CL79">
        <v>6</v>
      </c>
      <c r="CM79">
        <v>2</v>
      </c>
      <c r="CN79">
        <v>0</v>
      </c>
      <c r="CO79">
        <v>0</v>
      </c>
      <c r="CP79">
        <v>11</v>
      </c>
      <c r="CQ79">
        <v>2</v>
      </c>
      <c r="CR79">
        <v>3</v>
      </c>
      <c r="CS79">
        <v>1</v>
      </c>
      <c r="CT79">
        <v>10</v>
      </c>
      <c r="CU79">
        <v>0</v>
      </c>
      <c r="CV79">
        <v>3</v>
      </c>
      <c r="CW79">
        <v>8</v>
      </c>
      <c r="CX79">
        <v>8</v>
      </c>
      <c r="CY79">
        <v>0</v>
      </c>
      <c r="CZ79">
        <v>0</v>
      </c>
      <c r="DA79">
        <v>7</v>
      </c>
      <c r="DC79">
        <f>((12/17)*100)</f>
        <v>70.588235294117652</v>
      </c>
      <c r="DD79">
        <f>((9/17)*100)</f>
        <v>52.941176470588239</v>
      </c>
      <c r="DE79">
        <f>((9/17)*100)</f>
        <v>52.941176470588239</v>
      </c>
      <c r="DF79">
        <f>((12/16)*100)</f>
        <v>75</v>
      </c>
      <c r="DG79">
        <f>((8/16)*100)</f>
        <v>50</v>
      </c>
      <c r="DH79">
        <f>((8/16)*100)</f>
        <v>50</v>
      </c>
      <c r="DI79">
        <f>((7/13)*100)</f>
        <v>53.846153846153847</v>
      </c>
      <c r="DJ79">
        <f>((5/13)*100)</f>
        <v>38.461538461538467</v>
      </c>
      <c r="DK79">
        <f>((12/13)*100)</f>
        <v>92.307692307692307</v>
      </c>
      <c r="DL79">
        <f>((9/15)*100)</f>
        <v>60</v>
      </c>
      <c r="DM79">
        <f>((7/15)*100)</f>
        <v>46.666666666666664</v>
      </c>
      <c r="DN79">
        <f>((14/15)*100)</f>
        <v>93.333333333333329</v>
      </c>
      <c r="DP79">
        <f>((2/6)*100)</f>
        <v>33.333333333333329</v>
      </c>
      <c r="DQ79">
        <f>((0/6)*100)</f>
        <v>0</v>
      </c>
      <c r="DR79">
        <f>((0/6)*100)</f>
        <v>0</v>
      </c>
      <c r="DS79">
        <f>((2/11)*100)</f>
        <v>18.181818181818183</v>
      </c>
      <c r="DT79">
        <f>((3/11)*100)</f>
        <v>27.27272727272727</v>
      </c>
      <c r="DU79">
        <f>((1/11)*100)</f>
        <v>9.0909090909090917</v>
      </c>
      <c r="DV79">
        <f>((0/10)*100)</f>
        <v>0</v>
      </c>
      <c r="DW79">
        <f>((3/10)*100)</f>
        <v>30</v>
      </c>
      <c r="DX79">
        <f>((8/10)*100)</f>
        <v>80</v>
      </c>
      <c r="DY79">
        <f>((0/8)*100)</f>
        <v>0</v>
      </c>
      <c r="DZ79">
        <f>((0/8)*100)</f>
        <v>0</v>
      </c>
      <c r="EA79">
        <f>((7/8)*100)</f>
        <v>87.5</v>
      </c>
    </row>
    <row r="80" spans="1:131" x14ac:dyDescent="0.25">
      <c r="A80">
        <v>111.84112300000001</v>
      </c>
      <c r="B80">
        <v>5.4249489999999998</v>
      </c>
      <c r="C80">
        <v>117.94607300000001</v>
      </c>
      <c r="D80">
        <v>6.8017859999999999</v>
      </c>
      <c r="E80">
        <v>149.93106899999998</v>
      </c>
      <c r="F80">
        <v>5.6780609999999996</v>
      </c>
      <c r="G80">
        <v>112.6825</v>
      </c>
      <c r="H80">
        <v>8.9819390000000006</v>
      </c>
      <c r="K80">
        <f>(14/200)</f>
        <v>7.0000000000000007E-2</v>
      </c>
      <c r="L80">
        <f>(13/200)</f>
        <v>6.5000000000000002E-2</v>
      </c>
      <c r="M80">
        <f>(15/200)</f>
        <v>7.4999999999999997E-2</v>
      </c>
      <c r="N80">
        <f>(13/200)</f>
        <v>6.5000000000000002E-2</v>
      </c>
      <c r="P80">
        <f>(7/200)</f>
        <v>3.5000000000000003E-2</v>
      </c>
      <c r="Q80">
        <f>(8/200)</f>
        <v>0.04</v>
      </c>
      <c r="R80">
        <f>(8/200)</f>
        <v>0.04</v>
      </c>
      <c r="S80">
        <f>(9/200)</f>
        <v>4.4999999999999998E-2</v>
      </c>
      <c r="U80">
        <f>0.07+0.035</f>
        <v>0.10500000000000001</v>
      </c>
      <c r="V80">
        <f>0.065+0.04</f>
        <v>0.10500000000000001</v>
      </c>
      <c r="W80">
        <f>0.075+0.04</f>
        <v>0.11499999999999999</v>
      </c>
      <c r="X80">
        <f>0.065+0.045</f>
        <v>0.11</v>
      </c>
      <c r="Z80">
        <f>SQRT((ABS($A$81-$A$80)^2+(ABS($B$81-$B$80)^2)))</f>
        <v>26.019664150547698</v>
      </c>
      <c r="AA80">
        <f>SQRT((ABS($C$81-$C$80)^2+(ABS($D$81-$D$80)^2)))</f>
        <v>26.883733221964629</v>
      </c>
      <c r="AB80">
        <f>SQRT((ABS($E$81-$E$80)^2+(ABS($F$81-$F$80)^2)))</f>
        <v>37.934319500322047</v>
      </c>
      <c r="AC80">
        <f>SQRT((ABS($G$81-$G$80)^2+(ABS($H$81-$H$80)^2)))</f>
        <v>26.713836000603205</v>
      </c>
      <c r="AJ80">
        <f>1/0.105</f>
        <v>9.5238095238095237</v>
      </c>
      <c r="AK80">
        <f>1/0.105</f>
        <v>9.5238095238095237</v>
      </c>
      <c r="AL80">
        <f>1/0.115</f>
        <v>8.695652173913043</v>
      </c>
      <c r="AM80">
        <f>1/0.11</f>
        <v>9.0909090909090917</v>
      </c>
      <c r="AO80">
        <f t="shared" si="26"/>
        <v>247.80632524331139</v>
      </c>
      <c r="AP80">
        <f t="shared" si="27"/>
        <v>256.03555449490119</v>
      </c>
      <c r="AQ80">
        <f t="shared" si="28"/>
        <v>329.86364782888739</v>
      </c>
      <c r="AR80">
        <f t="shared" si="29"/>
        <v>242.85305455093823</v>
      </c>
      <c r="AV80">
        <f>((0.07/0.105)*100)</f>
        <v>66.666666666666671</v>
      </c>
      <c r="AW80">
        <f>((0.065/0.105)*100)</f>
        <v>61.904761904761905</v>
      </c>
      <c r="AX80">
        <f>((0.075/0.115)*100)</f>
        <v>65.217391304347814</v>
      </c>
      <c r="AY80">
        <f>((0.065/0.11)*100)</f>
        <v>59.090909090909093</v>
      </c>
      <c r="BA80">
        <f>((0.035/0.105)*100)</f>
        <v>33.333333333333336</v>
      </c>
      <c r="BB80">
        <f>((0.04/0.105)*100)</f>
        <v>38.095238095238102</v>
      </c>
      <c r="BC80">
        <f>((0.04/0.115)*100)</f>
        <v>34.782608695652172</v>
      </c>
      <c r="BD80">
        <f>((0.045/0.11)*100)</f>
        <v>40.909090909090907</v>
      </c>
      <c r="BF80">
        <f>ABS($B$80-$D$80)</f>
        <v>1.3768370000000001</v>
      </c>
      <c r="BG80">
        <f>ABS($F$80-$H$80)</f>
        <v>3.303878000000001</v>
      </c>
      <c r="BL80">
        <f>SQRT((ABS($A$80-$E$81)^2+(ABS($B$80-$F$81)^2)))</f>
        <v>0.59702843068651246</v>
      </c>
      <c r="BM80">
        <f>SQRT((ABS($C$80-$G$80)^2+(ABS($D$80-$H$80)^2)))</f>
        <v>5.6972157963112204</v>
      </c>
      <c r="BO80">
        <f>SQRT((ABS($A$80-$G$80)^2+(ABS($B$80-$H$80)^2)))</f>
        <v>3.6551461142106199</v>
      </c>
      <c r="BP80">
        <f>SQRT((ABS($C$80-$E$81)^2+(ABS($D$80-$F$81)^2)))</f>
        <v>6.2524033895846021</v>
      </c>
      <c r="BS80">
        <f>DEGREES(ACOS((21.7818522807373^2+23.1419863006148^2-4.08127701103858^2)/(2*21.7818522807373*23.1419863006148)))</f>
        <v>9.8319427946779925</v>
      </c>
      <c r="BU80">
        <v>14</v>
      </c>
      <c r="BV80">
        <v>9</v>
      </c>
      <c r="BW80">
        <v>6</v>
      </c>
      <c r="BX80">
        <v>6</v>
      </c>
      <c r="BY80">
        <v>13</v>
      </c>
      <c r="BZ80">
        <v>9</v>
      </c>
      <c r="CA80">
        <v>5</v>
      </c>
      <c r="CB80">
        <v>4</v>
      </c>
      <c r="CC80">
        <v>15</v>
      </c>
      <c r="CD80">
        <v>8</v>
      </c>
      <c r="CE80">
        <v>7</v>
      </c>
      <c r="CF80">
        <v>14</v>
      </c>
      <c r="CG80">
        <v>13</v>
      </c>
      <c r="CH80">
        <v>6</v>
      </c>
      <c r="CI80">
        <v>4</v>
      </c>
      <c r="CJ80">
        <v>13</v>
      </c>
      <c r="CL80">
        <v>7</v>
      </c>
      <c r="CM80">
        <v>3</v>
      </c>
      <c r="CN80">
        <v>0</v>
      </c>
      <c r="CO80">
        <v>1</v>
      </c>
      <c r="CP80">
        <v>8</v>
      </c>
      <c r="CQ80">
        <v>3</v>
      </c>
      <c r="CR80">
        <v>0</v>
      </c>
      <c r="CS80">
        <v>0</v>
      </c>
      <c r="CT80">
        <v>8</v>
      </c>
      <c r="CU80">
        <v>0</v>
      </c>
      <c r="CV80">
        <v>0</v>
      </c>
      <c r="CW80">
        <v>7</v>
      </c>
      <c r="CX80">
        <v>9</v>
      </c>
      <c r="CY80">
        <v>1</v>
      </c>
      <c r="CZ80">
        <v>0</v>
      </c>
      <c r="DA80">
        <v>8</v>
      </c>
      <c r="DC80">
        <f>((9/14)*100)</f>
        <v>64.285714285714292</v>
      </c>
      <c r="DD80">
        <f>((6/14)*100)</f>
        <v>42.857142857142854</v>
      </c>
      <c r="DE80">
        <f>((6/14)*100)</f>
        <v>42.857142857142854</v>
      </c>
      <c r="DF80">
        <f>((9/13)*100)</f>
        <v>69.230769230769226</v>
      </c>
      <c r="DG80">
        <f>((5/13)*100)</f>
        <v>38.461538461538467</v>
      </c>
      <c r="DH80">
        <f>((4/13)*100)</f>
        <v>30.76923076923077</v>
      </c>
      <c r="DI80">
        <f>((8/15)*100)</f>
        <v>53.333333333333336</v>
      </c>
      <c r="DJ80">
        <f>((7/15)*100)</f>
        <v>46.666666666666664</v>
      </c>
      <c r="DK80">
        <f>((14/15)*100)</f>
        <v>93.333333333333329</v>
      </c>
      <c r="DL80">
        <f>((6/13)*100)</f>
        <v>46.153846153846153</v>
      </c>
      <c r="DM80">
        <f>((4/13)*100)</f>
        <v>30.76923076923077</v>
      </c>
      <c r="DN80">
        <f>((13/13)*100)</f>
        <v>100</v>
      </c>
      <c r="DP80">
        <f>((3/7)*100)</f>
        <v>42.857142857142854</v>
      </c>
      <c r="DQ80">
        <f>((0/7)*100)</f>
        <v>0</v>
      </c>
      <c r="DR80">
        <f>((1/7)*100)</f>
        <v>14.285714285714285</v>
      </c>
      <c r="DS80">
        <f>((3/8)*100)</f>
        <v>37.5</v>
      </c>
      <c r="DT80">
        <f>((0/8)*100)</f>
        <v>0</v>
      </c>
      <c r="DU80">
        <f>((0/8)*100)</f>
        <v>0</v>
      </c>
      <c r="DV80">
        <f>((0/8)*100)</f>
        <v>0</v>
      </c>
      <c r="DW80">
        <f>((0/8)*100)</f>
        <v>0</v>
      </c>
      <c r="DX80">
        <f>((7/8)*100)</f>
        <v>87.5</v>
      </c>
      <c r="DY80">
        <f>((1/9)*100)</f>
        <v>11.111111111111111</v>
      </c>
      <c r="DZ80">
        <f>((0/9)*100)</f>
        <v>0</v>
      </c>
      <c r="EA80">
        <f>((8/9)*100)</f>
        <v>88.888888888888886</v>
      </c>
    </row>
    <row r="81" spans="1:131" x14ac:dyDescent="0.25">
      <c r="A81">
        <v>85.845919000000009</v>
      </c>
      <c r="B81">
        <v>6.5529080000000004</v>
      </c>
      <c r="C81">
        <v>91.110714999999999</v>
      </c>
      <c r="D81">
        <v>8.4138260000000002</v>
      </c>
      <c r="E81">
        <v>112.00576500000001</v>
      </c>
      <c r="F81">
        <v>4.8510710000000001</v>
      </c>
      <c r="G81">
        <v>85.974032000000008</v>
      </c>
      <c r="H81">
        <v>9.5174489999999992</v>
      </c>
      <c r="K81">
        <f>(15/200)</f>
        <v>7.4999999999999997E-2</v>
      </c>
      <c r="L81">
        <f>(12/200)</f>
        <v>0.06</v>
      </c>
      <c r="M81">
        <f>(14/200)</f>
        <v>7.0000000000000007E-2</v>
      </c>
      <c r="N81">
        <f>(14/200)</f>
        <v>7.0000000000000007E-2</v>
      </c>
      <c r="P81">
        <f>(8/200)</f>
        <v>0.04</v>
      </c>
      <c r="Q81">
        <f>(9/200)</f>
        <v>4.4999999999999998E-2</v>
      </c>
      <c r="R81">
        <f>(8/200)</f>
        <v>0.04</v>
      </c>
      <c r="S81">
        <f>(9/200)</f>
        <v>4.4999999999999998E-2</v>
      </c>
      <c r="U81">
        <f>0.075+0.04</f>
        <v>0.11499999999999999</v>
      </c>
      <c r="V81">
        <f>0.06+0.045</f>
        <v>0.105</v>
      </c>
      <c r="W81">
        <f>0.07+0.04</f>
        <v>0.11000000000000001</v>
      </c>
      <c r="X81">
        <f>0.07+0.045</f>
        <v>0.115</v>
      </c>
      <c r="Z81">
        <f>SQRT((ABS($A$82-$A$81)^2+(ABS($B$82-$B$81)^2)))</f>
        <v>21.363641064169986</v>
      </c>
      <c r="AA81">
        <f>SQRT((ABS($C$82-$C$81)^2+(ABS($D$82-$D$81)^2)))</f>
        <v>19.801312247918919</v>
      </c>
      <c r="AB81">
        <f>SQRT((ABS($E$82-$E$81)^2+(ABS($F$82-$F$81)^2)))</f>
        <v>26.731131290275801</v>
      </c>
      <c r="AC81">
        <f>SQRT((ABS($G$82-$G$81)^2+(ABS($H$82-$H$81)^2)))</f>
        <v>21.104086331086325</v>
      </c>
      <c r="AJ81">
        <f>1/0.115</f>
        <v>8.695652173913043</v>
      </c>
      <c r="AK81">
        <f>1/0.105</f>
        <v>9.5238095238095237</v>
      </c>
      <c r="AL81">
        <f>1/0.11</f>
        <v>9.0909090909090917</v>
      </c>
      <c r="AM81">
        <f>1/0.115</f>
        <v>8.695652173913043</v>
      </c>
      <c r="AO81">
        <f t="shared" si="26"/>
        <v>185.77079186234772</v>
      </c>
      <c r="AP81">
        <f t="shared" si="27"/>
        <v>188.58392617065638</v>
      </c>
      <c r="AQ81">
        <f t="shared" si="28"/>
        <v>243.01028445705271</v>
      </c>
      <c r="AR81">
        <f t="shared" si="29"/>
        <v>183.51379418335935</v>
      </c>
      <c r="AV81">
        <f>((0.075/0.115)*100)</f>
        <v>65.217391304347814</v>
      </c>
      <c r="AW81">
        <f>((0.06/0.105)*100)</f>
        <v>57.142857142857139</v>
      </c>
      <c r="AX81">
        <f>((0.07/0.11)*100)</f>
        <v>63.636363636363647</v>
      </c>
      <c r="AY81">
        <f>((0.07/0.115)*100)</f>
        <v>60.869565217391312</v>
      </c>
      <c r="BA81">
        <f>((0.04/0.115)*100)</f>
        <v>34.782608695652172</v>
      </c>
      <c r="BB81">
        <f>((0.045/0.105)*100)</f>
        <v>42.857142857142854</v>
      </c>
      <c r="BC81">
        <f>((0.04/0.11)*100)</f>
        <v>36.363636363636367</v>
      </c>
      <c r="BD81">
        <f>((0.045/0.115)*100)</f>
        <v>39.130434782608688</v>
      </c>
      <c r="BF81">
        <f>ABS($B$81-$D$81)</f>
        <v>1.8609179999999999</v>
      </c>
      <c r="BG81">
        <f>ABS($F$81-$H$81)</f>
        <v>4.666377999999999</v>
      </c>
      <c r="BL81">
        <f>SQRT((ABS($A$81-$E$82)^2+(ABS($B$81-$F$82)^2)))</f>
        <v>1.1816545353245171</v>
      </c>
      <c r="BM81">
        <f>SQRT((ABS($C$81-$G$81)^2+(ABS($D$81-$H$81)^2)))</f>
        <v>5.2539029272168616</v>
      </c>
      <c r="BO81">
        <f>SQRT((ABS($A$81-$G$81)^2+(ABS($B$81-$H$81)^2)))</f>
        <v>2.9673079182063313</v>
      </c>
      <c r="BP81">
        <f>SQRT((ABS($C$81-$E$82)^2+(ABS($D$81-$F$82)^2)))</f>
        <v>6.509436025148176</v>
      </c>
      <c r="BR81">
        <f>DEGREES(ACOS((8.91412116275979^2+21.8315410901877^2-13.4491911617747^2)/(2*8.91412116275979*21.8315410901877)))</f>
        <v>15.425639513252193</v>
      </c>
      <c r="BS81">
        <f>DEGREES(ACOS((32.4966630539202^2+32.2679431098471^2-2.86717096964447^2)/(2*32.4966630539202*32.2679431098471)))</f>
        <v>5.0585495943074594</v>
      </c>
      <c r="BU81">
        <v>15</v>
      </c>
      <c r="BV81">
        <v>8</v>
      </c>
      <c r="BW81">
        <v>5</v>
      </c>
      <c r="BX81">
        <v>7</v>
      </c>
      <c r="BY81">
        <v>12</v>
      </c>
      <c r="BZ81">
        <v>8</v>
      </c>
      <c r="CA81">
        <v>4</v>
      </c>
      <c r="CB81">
        <v>3</v>
      </c>
      <c r="CC81">
        <v>14</v>
      </c>
      <c r="CD81">
        <v>6</v>
      </c>
      <c r="CE81">
        <v>5</v>
      </c>
      <c r="CF81">
        <v>13</v>
      </c>
      <c r="CG81">
        <v>14</v>
      </c>
      <c r="CH81">
        <v>7</v>
      </c>
      <c r="CI81">
        <v>5</v>
      </c>
      <c r="CJ81">
        <v>12</v>
      </c>
      <c r="CL81">
        <v>8</v>
      </c>
      <c r="CM81">
        <v>4</v>
      </c>
      <c r="CN81">
        <v>0</v>
      </c>
      <c r="CO81">
        <v>1</v>
      </c>
      <c r="CP81">
        <v>9</v>
      </c>
      <c r="CQ81">
        <v>4</v>
      </c>
      <c r="CR81">
        <v>0</v>
      </c>
      <c r="CS81">
        <v>0</v>
      </c>
      <c r="CT81">
        <v>8</v>
      </c>
      <c r="CU81">
        <v>0</v>
      </c>
      <c r="CV81">
        <v>0</v>
      </c>
      <c r="CW81">
        <v>8</v>
      </c>
      <c r="CX81">
        <v>9</v>
      </c>
      <c r="CY81">
        <v>1</v>
      </c>
      <c r="CZ81">
        <v>0</v>
      </c>
      <c r="DA81">
        <v>8</v>
      </c>
      <c r="DC81">
        <f>((8/15)*100)</f>
        <v>53.333333333333336</v>
      </c>
      <c r="DD81">
        <f>((5/15)*100)</f>
        <v>33.333333333333329</v>
      </c>
      <c r="DE81">
        <f>((7/15)*100)</f>
        <v>46.666666666666664</v>
      </c>
      <c r="DF81">
        <f>((8/12)*100)</f>
        <v>66.666666666666657</v>
      </c>
      <c r="DG81">
        <f>((4/12)*100)</f>
        <v>33.333333333333329</v>
      </c>
      <c r="DH81">
        <f>((3/12)*100)</f>
        <v>25</v>
      </c>
      <c r="DI81">
        <f>((6/14)*100)</f>
        <v>42.857142857142854</v>
      </c>
      <c r="DJ81">
        <f>((5/14)*100)</f>
        <v>35.714285714285715</v>
      </c>
      <c r="DK81">
        <f>((13/14)*100)</f>
        <v>92.857142857142861</v>
      </c>
      <c r="DL81">
        <f>((7/14)*100)</f>
        <v>50</v>
      </c>
      <c r="DM81">
        <f>((5/14)*100)</f>
        <v>35.714285714285715</v>
      </c>
      <c r="DN81">
        <f>((12/14)*100)</f>
        <v>85.714285714285708</v>
      </c>
      <c r="DP81">
        <f>((4/8)*100)</f>
        <v>50</v>
      </c>
      <c r="DQ81">
        <f>((0/8)*100)</f>
        <v>0</v>
      </c>
      <c r="DR81">
        <f>((1/8)*100)</f>
        <v>12.5</v>
      </c>
      <c r="DS81">
        <f>((4/9)*100)</f>
        <v>44.444444444444443</v>
      </c>
      <c r="DT81">
        <f>((0/9)*100)</f>
        <v>0</v>
      </c>
      <c r="DU81">
        <f>((0/9)*100)</f>
        <v>0</v>
      </c>
      <c r="DV81">
        <f>((0/8)*100)</f>
        <v>0</v>
      </c>
      <c r="DW81">
        <f>((0/8)*100)</f>
        <v>0</v>
      </c>
      <c r="DX81">
        <f>((8/8)*100)</f>
        <v>100</v>
      </c>
      <c r="DY81">
        <f>((1/9)*100)</f>
        <v>11.111111111111111</v>
      </c>
      <c r="DZ81">
        <f>((0/9)*100)</f>
        <v>0</v>
      </c>
      <c r="EA81">
        <f>((8/9)*100)</f>
        <v>88.888888888888886</v>
      </c>
    </row>
    <row r="82" spans="1:131" x14ac:dyDescent="0.25">
      <c r="A82">
        <v>64.498646000000008</v>
      </c>
      <c r="B82">
        <v>5.7167890000000003</v>
      </c>
      <c r="C82">
        <v>71.319235000000006</v>
      </c>
      <c r="D82">
        <v>7.789898</v>
      </c>
      <c r="E82">
        <v>85.28285600000001</v>
      </c>
      <c r="F82">
        <v>5.51403</v>
      </c>
      <c r="G82">
        <v>64.886780000000016</v>
      </c>
      <c r="H82">
        <v>8.6746780000000001</v>
      </c>
      <c r="K82">
        <f>(14/200)</f>
        <v>7.0000000000000007E-2</v>
      </c>
      <c r="L82">
        <f>(13/200)</f>
        <v>6.5000000000000002E-2</v>
      </c>
      <c r="M82">
        <f>(13/200)</f>
        <v>6.5000000000000002E-2</v>
      </c>
      <c r="N82">
        <f>(14/200)</f>
        <v>7.0000000000000007E-2</v>
      </c>
      <c r="P82">
        <f>(8/200)</f>
        <v>0.04</v>
      </c>
      <c r="Q82">
        <f>(9/200)</f>
        <v>4.4999999999999998E-2</v>
      </c>
      <c r="R82">
        <f>(10/200)</f>
        <v>0.05</v>
      </c>
      <c r="S82">
        <f>(9/200)</f>
        <v>4.4999999999999998E-2</v>
      </c>
      <c r="U82">
        <f>0.07+0.04</f>
        <v>0.11000000000000001</v>
      </c>
      <c r="V82">
        <f>0.065+0.045</f>
        <v>0.11</v>
      </c>
      <c r="W82">
        <f>0.065+0.05</f>
        <v>0.115</v>
      </c>
      <c r="X82">
        <f>0.07+0.045</f>
        <v>0.115</v>
      </c>
      <c r="Z82">
        <f>SQRT((ABS($A$83-$A$82)^2+(ABS($B$83-$B$82)^2)))</f>
        <v>23.876283712980651</v>
      </c>
      <c r="AA82">
        <f>SQRT((ABS($C$83-$C$82)^2+(ABS($D$83-$D$82)^2)))</f>
        <v>23.865662312917856</v>
      </c>
      <c r="AB82">
        <f>SQRT((ABS($E$83-$E$82)^2+(ABS($F$83-$F$82)^2)))</f>
        <v>21.683554762085478</v>
      </c>
      <c r="AC82">
        <f>SQRT((ABS($G$83-$G$82)^2+(ABS($H$83-$H$82)^2)))</f>
        <v>23.634685570749618</v>
      </c>
      <c r="AJ82">
        <f>1/0.11</f>
        <v>9.0909090909090917</v>
      </c>
      <c r="AK82">
        <f>1/0.11</f>
        <v>9.0909090909090917</v>
      </c>
      <c r="AL82">
        <f>1/0.115</f>
        <v>8.695652173913043</v>
      </c>
      <c r="AM82">
        <f>1/0.115</f>
        <v>8.695652173913043</v>
      </c>
      <c r="AO82">
        <f t="shared" si="26"/>
        <v>217.05712466346043</v>
      </c>
      <c r="AP82">
        <f t="shared" si="27"/>
        <v>216.96056648107142</v>
      </c>
      <c r="AQ82">
        <f t="shared" si="28"/>
        <v>188.55265010509112</v>
      </c>
      <c r="AR82">
        <f t="shared" si="29"/>
        <v>205.51900496304015</v>
      </c>
      <c r="AV82">
        <f>((0.07/0.11)*100)</f>
        <v>63.636363636363647</v>
      </c>
      <c r="AW82">
        <f>((0.065/0.11)*100)</f>
        <v>59.090909090909093</v>
      </c>
      <c r="AX82">
        <f>((0.065/0.115)*100)</f>
        <v>56.521739130434781</v>
      </c>
      <c r="AY82">
        <f>((0.07/0.115)*100)</f>
        <v>60.869565217391312</v>
      </c>
      <c r="BA82">
        <f>((0.04/0.11)*100)</f>
        <v>36.363636363636367</v>
      </c>
      <c r="BB82">
        <f>((0.045/0.11)*100)</f>
        <v>40.909090909090907</v>
      </c>
      <c r="BC82">
        <f>((0.05/0.115)*100)</f>
        <v>43.478260869565219</v>
      </c>
      <c r="BD82">
        <f>((0.045/0.115)*100)</f>
        <v>39.130434782608688</v>
      </c>
      <c r="BF82">
        <f>ABS($B$82-$D$82)</f>
        <v>2.0731089999999996</v>
      </c>
      <c r="BG82">
        <f>ABS($F$82-$H$82)</f>
        <v>3.1606480000000001</v>
      </c>
      <c r="BL82">
        <f>SQRT((ABS($A$82-$E$83)^2+(ABS($B$82-$F$83)^2)))</f>
        <v>1.2489332040717764</v>
      </c>
      <c r="BM82">
        <f>SQRT((ABS($C$82-$G$82)^2+(ABS($D$82-$H$82)^2)))</f>
        <v>6.4930203276614558</v>
      </c>
      <c r="BO82">
        <f>SQRT((ABS($A$82-$G$82)^2+(ABS($B$82-$H$82)^2)))</f>
        <v>2.9832457723555068</v>
      </c>
      <c r="BP82">
        <f>SQRT((ABS($C$82-$E$83)^2+(ABS($D$82-$F$83)^2)))</f>
        <v>8.2547418426800547</v>
      </c>
      <c r="BR82">
        <f>DEGREES(ACOS((8.04328850032435^2+21.9842853207942^2-14.7522877736173^2)/(2*8.04328850032435*21.9842853207942)))</f>
        <v>20.904490893519096</v>
      </c>
      <c r="BS82">
        <f>DEGREES(ACOS((28.1283451124735^2+27.494886425894^2-3.56469961285506^2)/(2*28.1283451124735*27.494886425894)))</f>
        <v>7.2321610822857236</v>
      </c>
      <c r="BU82">
        <v>14</v>
      </c>
      <c r="BV82">
        <v>7</v>
      </c>
      <c r="BW82">
        <v>4</v>
      </c>
      <c r="BX82">
        <v>6</v>
      </c>
      <c r="BY82">
        <v>13</v>
      </c>
      <c r="BZ82">
        <v>7</v>
      </c>
      <c r="CA82">
        <v>6</v>
      </c>
      <c r="CB82">
        <v>5</v>
      </c>
      <c r="CC82">
        <v>13</v>
      </c>
      <c r="CD82">
        <v>5</v>
      </c>
      <c r="CE82">
        <v>6</v>
      </c>
      <c r="CF82">
        <v>12</v>
      </c>
      <c r="CG82">
        <v>14</v>
      </c>
      <c r="CH82">
        <v>6</v>
      </c>
      <c r="CI82">
        <v>5</v>
      </c>
      <c r="CJ82">
        <v>12</v>
      </c>
      <c r="CL82">
        <v>8</v>
      </c>
      <c r="CM82">
        <v>2</v>
      </c>
      <c r="CN82">
        <v>0</v>
      </c>
      <c r="CO82">
        <v>1</v>
      </c>
      <c r="CP82">
        <v>9</v>
      </c>
      <c r="CQ82">
        <v>2</v>
      </c>
      <c r="CR82">
        <v>2</v>
      </c>
      <c r="CS82">
        <v>0</v>
      </c>
      <c r="CT82">
        <v>10</v>
      </c>
      <c r="CU82">
        <v>0</v>
      </c>
      <c r="CV82">
        <v>2</v>
      </c>
      <c r="CW82">
        <v>8</v>
      </c>
      <c r="CX82">
        <v>9</v>
      </c>
      <c r="CY82">
        <v>1</v>
      </c>
      <c r="CZ82">
        <v>1</v>
      </c>
      <c r="DA82">
        <v>8</v>
      </c>
      <c r="DC82">
        <f>((7/14)*100)</f>
        <v>50</v>
      </c>
      <c r="DD82">
        <f>((4/14)*100)</f>
        <v>28.571428571428569</v>
      </c>
      <c r="DE82">
        <f>((6/14)*100)</f>
        <v>42.857142857142854</v>
      </c>
      <c r="DF82">
        <f>((7/13)*100)</f>
        <v>53.846153846153847</v>
      </c>
      <c r="DG82">
        <f>((6/13)*100)</f>
        <v>46.153846153846153</v>
      </c>
      <c r="DH82">
        <f>((5/13)*100)</f>
        <v>38.461538461538467</v>
      </c>
      <c r="DI82">
        <f>((5/13)*100)</f>
        <v>38.461538461538467</v>
      </c>
      <c r="DJ82">
        <f>((6/13)*100)</f>
        <v>46.153846153846153</v>
      </c>
      <c r="DK82">
        <f>((12/13)*100)</f>
        <v>92.307692307692307</v>
      </c>
      <c r="DL82">
        <f>((6/14)*100)</f>
        <v>42.857142857142854</v>
      </c>
      <c r="DM82">
        <f>((5/14)*100)</f>
        <v>35.714285714285715</v>
      </c>
      <c r="DN82">
        <f>((12/14)*100)</f>
        <v>85.714285714285708</v>
      </c>
      <c r="DP82">
        <f>((2/8)*100)</f>
        <v>25</v>
      </c>
      <c r="DQ82">
        <f>((0/8)*100)</f>
        <v>0</v>
      </c>
      <c r="DR82">
        <f>((1/8)*100)</f>
        <v>12.5</v>
      </c>
      <c r="DS82">
        <f>((2/9)*100)</f>
        <v>22.222222222222221</v>
      </c>
      <c r="DT82">
        <f>((2/9)*100)</f>
        <v>22.222222222222221</v>
      </c>
      <c r="DU82">
        <f>((0/9)*100)</f>
        <v>0</v>
      </c>
      <c r="DV82">
        <f>((0/10)*100)</f>
        <v>0</v>
      </c>
      <c r="DW82">
        <f>((2/10)*100)</f>
        <v>20</v>
      </c>
      <c r="DX82">
        <f>((8/10)*100)</f>
        <v>80</v>
      </c>
      <c r="DY82">
        <f>((1/9)*100)</f>
        <v>11.111111111111111</v>
      </c>
      <c r="DZ82">
        <f>((1/9)*100)</f>
        <v>11.111111111111111</v>
      </c>
      <c r="EA82">
        <f>((8/9)*100)</f>
        <v>88.888888888888886</v>
      </c>
    </row>
    <row r="83" spans="1:131" x14ac:dyDescent="0.25">
      <c r="A83">
        <v>40.625915000000006</v>
      </c>
      <c r="B83">
        <v>5.3049169999999997</v>
      </c>
      <c r="C83">
        <v>47.467113000000012</v>
      </c>
      <c r="D83">
        <v>6.9860860000000002</v>
      </c>
      <c r="E83">
        <v>63.609798000000012</v>
      </c>
      <c r="F83">
        <v>4.8394159999999999</v>
      </c>
      <c r="G83">
        <v>41.258354000000011</v>
      </c>
      <c r="H83">
        <v>8.1307600000000004</v>
      </c>
      <c r="K83">
        <f>(13/200)</f>
        <v>6.5000000000000002E-2</v>
      </c>
      <c r="L83">
        <f>(12/200)</f>
        <v>0.06</v>
      </c>
      <c r="M83">
        <f>(14/200)</f>
        <v>7.0000000000000007E-2</v>
      </c>
      <c r="N83">
        <f>(15/200)</f>
        <v>7.4999999999999997E-2</v>
      </c>
      <c r="P83">
        <f>(10/200)</f>
        <v>0.05</v>
      </c>
      <c r="Q83">
        <f>(10/200)</f>
        <v>0.05</v>
      </c>
      <c r="R83">
        <f>(10/200)</f>
        <v>0.05</v>
      </c>
      <c r="S83">
        <f>(10/200)</f>
        <v>0.05</v>
      </c>
      <c r="U83">
        <f>0.065+0.05</f>
        <v>0.115</v>
      </c>
      <c r="V83">
        <f>0.06+0.05</f>
        <v>0.11</v>
      </c>
      <c r="W83">
        <f>0.07+0.05</f>
        <v>0.12000000000000001</v>
      </c>
      <c r="X83">
        <f>0.075+0.05</f>
        <v>0.125</v>
      </c>
      <c r="Z83">
        <f>SQRT((ABS($A$84-$A$83)^2+(ABS($B$84-$B$83)^2)))</f>
        <v>20.391477859935993</v>
      </c>
      <c r="AA83">
        <f>SQRT((ABS($C$84-$C$83)^2+(ABS($D$84-$D$83)^2)))</f>
        <v>21.897918791394311</v>
      </c>
      <c r="AB83">
        <f>SQRT((ABS($E$84-$E$83)^2+(ABS($F$84-$F$83)^2)))</f>
        <v>24.412347509173671</v>
      </c>
      <c r="AC83">
        <f>SQRT((ABS($G$84-$G$83)^2+(ABS($H$84-$H$83)^2)))</f>
        <v>19.318504455150773</v>
      </c>
      <c r="AJ83">
        <f>1/0.115</f>
        <v>8.695652173913043</v>
      </c>
      <c r="AK83">
        <f>1/0.11</f>
        <v>9.0909090909090917</v>
      </c>
      <c r="AL83">
        <f>1/0.12</f>
        <v>8.3333333333333339</v>
      </c>
      <c r="AM83">
        <f>1/0.125</f>
        <v>8</v>
      </c>
      <c r="AO83">
        <f t="shared" si="26"/>
        <v>177.31719878205212</v>
      </c>
      <c r="AP83">
        <f t="shared" si="27"/>
        <v>199.07198901267554</v>
      </c>
      <c r="AQ83">
        <f t="shared" si="28"/>
        <v>203.4362292431139</v>
      </c>
      <c r="AR83">
        <f t="shared" si="29"/>
        <v>154.54803564120618</v>
      </c>
      <c r="AV83">
        <f>((0.065/0.115)*100)</f>
        <v>56.521739130434781</v>
      </c>
      <c r="AW83">
        <f>((0.06/0.11)*100)</f>
        <v>54.54545454545454</v>
      </c>
      <c r="AX83">
        <f>((0.07/0.12)*100)</f>
        <v>58.333333333333336</v>
      </c>
      <c r="AY83">
        <f>((0.075/0.125)*100)</f>
        <v>60</v>
      </c>
      <c r="BA83">
        <f>((0.05/0.115)*100)</f>
        <v>43.478260869565219</v>
      </c>
      <c r="BB83">
        <f>((0.05/0.11)*100)</f>
        <v>45.45454545454546</v>
      </c>
      <c r="BC83">
        <f>((0.05/0.12)*100)</f>
        <v>41.666666666666671</v>
      </c>
      <c r="BD83">
        <f>((0.05/0.125)*100)</f>
        <v>40</v>
      </c>
      <c r="BF83">
        <f>ABS($B$83-$D$83)</f>
        <v>1.6811690000000006</v>
      </c>
      <c r="BG83">
        <f>ABS($F$83-$H$83)</f>
        <v>3.2913440000000005</v>
      </c>
      <c r="BL83">
        <f>SQRT((ABS($A$83-$E$84)^2+(ABS($B$83-$F$84)^2)))</f>
        <v>1.7789051999170673</v>
      </c>
      <c r="BM83">
        <f>SQRT((ABS($C$83-$G$83)^2+(ABS($D$83-$H$83)^2)))</f>
        <v>6.3133958284236389</v>
      </c>
      <c r="BO83">
        <f>SQRT((ABS($A$83-$G$83)^2+(ABS($B$83-$H$83)^2)))</f>
        <v>2.8957499459328337</v>
      </c>
      <c r="BP83">
        <f>SQRT((ABS($C$83-$E$84)^2+(ABS($D$83-$F$84)^2)))</f>
        <v>8.7082454916425611</v>
      </c>
      <c r="BR83">
        <f>DEGREES(ACOS((4.45114784564577^2+20.8165694827145^2-17.9793951810023^2)/(2*4.45114784564577*20.8165694827145)))</f>
        <v>45.502405427626897</v>
      </c>
      <c r="BS83">
        <f>DEGREES(ACOS((21.2192937679632^2+20.7712424143874^2-3.6254775922565^2)/(2*21.2192937679632*20.7712424143874)))</f>
        <v>9.8306428062620039</v>
      </c>
      <c r="BU83">
        <v>13</v>
      </c>
      <c r="BV83">
        <v>5</v>
      </c>
      <c r="BW83">
        <v>2</v>
      </c>
      <c r="BX83">
        <v>5</v>
      </c>
      <c r="BY83">
        <v>12</v>
      </c>
      <c r="BZ83">
        <v>5</v>
      </c>
      <c r="CA83">
        <v>7</v>
      </c>
      <c r="CB83">
        <v>5</v>
      </c>
      <c r="CC83">
        <v>14</v>
      </c>
      <c r="CD83">
        <v>4</v>
      </c>
      <c r="CE83">
        <v>7</v>
      </c>
      <c r="CF83">
        <v>12</v>
      </c>
      <c r="CG83">
        <v>15</v>
      </c>
      <c r="CH83">
        <v>5</v>
      </c>
      <c r="CI83">
        <v>5</v>
      </c>
      <c r="CJ83">
        <v>12</v>
      </c>
      <c r="CL83">
        <v>10</v>
      </c>
      <c r="CM83">
        <v>3</v>
      </c>
      <c r="CN83">
        <v>0</v>
      </c>
      <c r="CO83">
        <v>2</v>
      </c>
      <c r="CP83">
        <v>10</v>
      </c>
      <c r="CQ83">
        <v>3</v>
      </c>
      <c r="CR83">
        <v>3</v>
      </c>
      <c r="CS83">
        <v>1</v>
      </c>
      <c r="CT83">
        <v>10</v>
      </c>
      <c r="CU83">
        <v>0</v>
      </c>
      <c r="CV83">
        <v>3</v>
      </c>
      <c r="CW83">
        <v>8</v>
      </c>
      <c r="CX83">
        <v>10</v>
      </c>
      <c r="CY83">
        <v>2</v>
      </c>
      <c r="CZ83">
        <v>3</v>
      </c>
      <c r="DA83">
        <v>8</v>
      </c>
      <c r="DC83">
        <f>((5/13)*100)</f>
        <v>38.461538461538467</v>
      </c>
      <c r="DD83">
        <f>((2/13)*100)</f>
        <v>15.384615384615385</v>
      </c>
      <c r="DE83">
        <f>((5/13)*100)</f>
        <v>38.461538461538467</v>
      </c>
      <c r="DF83">
        <f>((5/12)*100)</f>
        <v>41.666666666666671</v>
      </c>
      <c r="DG83">
        <f>((7/12)*100)</f>
        <v>58.333333333333336</v>
      </c>
      <c r="DH83">
        <f>((5/12)*100)</f>
        <v>41.666666666666671</v>
      </c>
      <c r="DI83">
        <f>((4/14)*100)</f>
        <v>28.571428571428569</v>
      </c>
      <c r="DJ83">
        <f>((7/14)*100)</f>
        <v>50</v>
      </c>
      <c r="DK83">
        <f>((12/14)*100)</f>
        <v>85.714285714285708</v>
      </c>
      <c r="DL83">
        <f>((5/15)*100)</f>
        <v>33.333333333333329</v>
      </c>
      <c r="DM83">
        <f>((5/15)*100)</f>
        <v>33.333333333333329</v>
      </c>
      <c r="DN83">
        <f>((12/15)*100)</f>
        <v>80</v>
      </c>
      <c r="DP83">
        <f>((3/10)*100)</f>
        <v>30</v>
      </c>
      <c r="DQ83">
        <f>((0/10)*100)</f>
        <v>0</v>
      </c>
      <c r="DR83">
        <f>((2/10)*100)</f>
        <v>20</v>
      </c>
      <c r="DS83">
        <f>((3/10)*100)</f>
        <v>30</v>
      </c>
      <c r="DT83">
        <f>((3/10)*100)</f>
        <v>30</v>
      </c>
      <c r="DU83">
        <f>((1/10)*100)</f>
        <v>10</v>
      </c>
      <c r="DV83">
        <f>((0/10)*100)</f>
        <v>0</v>
      </c>
      <c r="DW83">
        <f>((3/10)*100)</f>
        <v>30</v>
      </c>
      <c r="DX83">
        <f>((8/10)*100)</f>
        <v>80</v>
      </c>
      <c r="DY83">
        <f>((2/10)*100)</f>
        <v>20</v>
      </c>
      <c r="DZ83">
        <f>((3/10)*100)</f>
        <v>30</v>
      </c>
      <c r="EA83">
        <f>((8/10)*100)</f>
        <v>80</v>
      </c>
    </row>
    <row r="84" spans="1:131" x14ac:dyDescent="0.25">
      <c r="A84">
        <v>20.23620300000001</v>
      </c>
      <c r="B84">
        <v>5.0365630000000001</v>
      </c>
      <c r="C84">
        <v>25.572433000000011</v>
      </c>
      <c r="D84">
        <v>6.6094759999999999</v>
      </c>
      <c r="E84">
        <v>39.204941000000012</v>
      </c>
      <c r="F84">
        <v>4.2347130000000002</v>
      </c>
      <c r="G84">
        <v>21.945530000000005</v>
      </c>
      <c r="H84">
        <v>7.662312</v>
      </c>
      <c r="M84">
        <f>(15/200)</f>
        <v>7.4999999999999997E-2</v>
      </c>
      <c r="P84">
        <f>(13/200)</f>
        <v>6.5000000000000002E-2</v>
      </c>
      <c r="Q84">
        <f>(13/200)</f>
        <v>6.5000000000000002E-2</v>
      </c>
      <c r="R84">
        <f>(11/200)</f>
        <v>5.5E-2</v>
      </c>
      <c r="W84">
        <f>0.075+0.055</f>
        <v>0.13</v>
      </c>
      <c r="AB84">
        <f>SQRT((ABS($E$85-$E$84)^2+(ABS($F$85-$F$84)^2)))</f>
        <v>19.600590045725923</v>
      </c>
      <c r="AL84">
        <f>1/0.13</f>
        <v>7.6923076923076916</v>
      </c>
      <c r="AQ84">
        <f t="shared" si="28"/>
        <v>150.7737695825071</v>
      </c>
      <c r="AX84">
        <f>((0.075/0.13)*100)</f>
        <v>57.692307692307686</v>
      </c>
      <c r="BC84">
        <f>((0.055/0.13)*100)</f>
        <v>42.307692307692307</v>
      </c>
      <c r="BF84">
        <f>ABS($B$84-$D$84)</f>
        <v>1.5729129999999998</v>
      </c>
      <c r="BG84">
        <f>ABS($F$84-$H$84)</f>
        <v>3.4275989999999998</v>
      </c>
      <c r="BI84">
        <v>3.1269310000000003</v>
      </c>
      <c r="BJ84">
        <v>3.0732709999999996</v>
      </c>
      <c r="BO84">
        <f>SQRT((ABS($A$84-$G$84)^2+(ABS($B$84-$H$84)^2)))</f>
        <v>3.1331065420649171</v>
      </c>
      <c r="BP84">
        <f>SQRT((ABS($C$84-$E$85)^2+(ABS($D$84-$F$85)^2)))</f>
        <v>6.4740165456545613</v>
      </c>
      <c r="BR84">
        <f>DEGREES(ACOS((3.75984096592622^2+22.1753127029252^2-21.7818522807373^2)/(2*3.75984096592622*22.1753127029252)))</f>
        <v>79.135024881619785</v>
      </c>
      <c r="BS84">
        <f>DEGREES(ACOS((22.6768807934951^2+24.4907971951446^2-4.14518532227546^2)/(2*22.6768807934951*24.4907971951446)))</f>
        <v>9.0713053960114269</v>
      </c>
      <c r="CC84">
        <v>15</v>
      </c>
      <c r="CD84">
        <v>2</v>
      </c>
      <c r="CE84">
        <v>8</v>
      </c>
      <c r="CF84">
        <v>12</v>
      </c>
      <c r="CL84">
        <v>13</v>
      </c>
      <c r="CM84">
        <v>5</v>
      </c>
      <c r="CN84">
        <v>0</v>
      </c>
      <c r="CO84">
        <v>3</v>
      </c>
      <c r="CP84">
        <v>13</v>
      </c>
      <c r="CQ84">
        <v>5</v>
      </c>
      <c r="CR84">
        <v>6</v>
      </c>
      <c r="CS84">
        <v>3</v>
      </c>
      <c r="CT84">
        <v>11</v>
      </c>
      <c r="CU84">
        <v>0</v>
      </c>
      <c r="CV84">
        <v>6</v>
      </c>
      <c r="CW84">
        <v>8</v>
      </c>
      <c r="DI84">
        <f>((2/15)*100)</f>
        <v>13.333333333333334</v>
      </c>
      <c r="DJ84">
        <f>((8/15)*100)</f>
        <v>53.333333333333336</v>
      </c>
      <c r="DK84">
        <f>((12/15)*100)</f>
        <v>80</v>
      </c>
      <c r="DP84">
        <f>((5/13)*100)</f>
        <v>38.461538461538467</v>
      </c>
      <c r="DQ84">
        <f>((0/13)*100)</f>
        <v>0</v>
      </c>
      <c r="DR84">
        <f>((3/13)*100)</f>
        <v>23.076923076923077</v>
      </c>
      <c r="DS84">
        <f>((5/13)*100)</f>
        <v>38.461538461538467</v>
      </c>
      <c r="DT84">
        <f>((6/13)*100)</f>
        <v>46.153846153846153</v>
      </c>
      <c r="DU84">
        <f>((3/13)*100)</f>
        <v>23.076923076923077</v>
      </c>
      <c r="DV84">
        <f>((0/11)*100)</f>
        <v>0</v>
      </c>
      <c r="DW84">
        <f>((6/11)*100)</f>
        <v>54.54545454545454</v>
      </c>
      <c r="DX84">
        <f>((8/11)*100)</f>
        <v>72.727272727272734</v>
      </c>
    </row>
    <row r="85" spans="1:131" x14ac:dyDescent="0.25">
      <c r="E85">
        <v>19.604818000000009</v>
      </c>
      <c r="F85">
        <v>4.0994039999999998</v>
      </c>
      <c r="BR85">
        <f>DEGREES(ACOS((4.08127701103858^2+33.9859648931462^2-32.4966630539202^2)/(2*4.08127701103858*33.9859648931462)))</f>
        <v>65.357260330509689</v>
      </c>
    </row>
    <row r="86" spans="1:131" x14ac:dyDescent="0.25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BR86">
        <f>DEGREES(ACOS((22.4946429996326^2+22.0389412568466^2-3.41634876221222^2)/(2*22.4946429996326*22.0389412568466)))</f>
        <v>8.7210919708877057</v>
      </c>
    </row>
    <row r="87" spans="1:131" x14ac:dyDescent="0.25">
      <c r="A87">
        <v>51.381370000000011</v>
      </c>
      <c r="B87">
        <v>6.7549409999999996</v>
      </c>
      <c r="C87">
        <v>39.915794000000012</v>
      </c>
      <c r="D87">
        <v>4.1314019999999996</v>
      </c>
      <c r="E87">
        <v>30.432216000000011</v>
      </c>
      <c r="F87">
        <v>6.3865410000000002</v>
      </c>
      <c r="G87">
        <v>40.416031000000011</v>
      </c>
      <c r="H87">
        <v>4.2357129999999996</v>
      </c>
      <c r="K87">
        <f>(13/200)</f>
        <v>6.5000000000000002E-2</v>
      </c>
      <c r="L87">
        <f>(16/200)</f>
        <v>0.08</v>
      </c>
      <c r="M87">
        <f>(15/200)</f>
        <v>7.4999999999999997E-2</v>
      </c>
      <c r="N87">
        <f>(18/200)</f>
        <v>0.09</v>
      </c>
      <c r="P87">
        <f>(11/200)</f>
        <v>5.5E-2</v>
      </c>
      <c r="Q87">
        <f>(13/200)</f>
        <v>6.5000000000000002E-2</v>
      </c>
      <c r="R87">
        <f>(12/200)</f>
        <v>0.06</v>
      </c>
      <c r="S87">
        <f>(10/200)</f>
        <v>0.05</v>
      </c>
      <c r="U87">
        <f>0.065+0.055</f>
        <v>0.12</v>
      </c>
      <c r="V87">
        <f>0.08+0.065</f>
        <v>0.14500000000000002</v>
      </c>
      <c r="W87">
        <f>0.075+0.06</f>
        <v>0.13500000000000001</v>
      </c>
      <c r="X87">
        <f>0.09+0.05</f>
        <v>0.14000000000000001</v>
      </c>
      <c r="Z87">
        <f>SQRT((ABS($A$88-$A$87)^2+(ABS($B$88-$B$87)^2)))</f>
        <v>21.072755572878453</v>
      </c>
      <c r="AA87">
        <f>SQRT((ABS($C$88-$C$87)^2+(ABS($D$88-$D$87)^2)))</f>
        <v>23.102676409293572</v>
      </c>
      <c r="AB87">
        <f>SQRT((ABS($E$88-$E$87)^2+(ABS($F$88-$F$87)^2)))</f>
        <v>20.942514529049895</v>
      </c>
      <c r="AC87">
        <f>SQRT((ABS($G$88-$G$87)^2+(ABS($H$88-$H$87)^2)))</f>
        <v>25.357481755596819</v>
      </c>
      <c r="AJ87">
        <f>1/0.12</f>
        <v>8.3333333333333339</v>
      </c>
      <c r="AK87">
        <f>1/0.145</f>
        <v>6.8965517241379315</v>
      </c>
      <c r="AL87">
        <f>1/0.135</f>
        <v>7.4074074074074066</v>
      </c>
      <c r="AM87">
        <f>1/0.14</f>
        <v>7.1428571428571423</v>
      </c>
      <c r="AO87">
        <f t="shared" ref="AO87:AO94" si="30">$Z87/$U87</f>
        <v>175.60629644065378</v>
      </c>
      <c r="AP87">
        <f t="shared" ref="AP87:AP95" si="31">$AA87/$V87</f>
        <v>159.32880282271427</v>
      </c>
      <c r="AQ87">
        <f t="shared" ref="AQ87:AQ95" si="32">$AB87/$W87</f>
        <v>155.12973725222142</v>
      </c>
      <c r="AR87">
        <f t="shared" ref="AR87:AR94" si="33">$AC87/$X87</f>
        <v>181.1248696828344</v>
      </c>
      <c r="AV87">
        <f>((0.065/0.12)*100)</f>
        <v>54.166666666666671</v>
      </c>
      <c r="AW87">
        <f>((0.08/0.145)*100)</f>
        <v>55.172413793103459</v>
      </c>
      <c r="AX87">
        <f>((0.075/0.135)*100)</f>
        <v>55.55555555555555</v>
      </c>
      <c r="AY87">
        <f>((0.09/0.14)*100)</f>
        <v>64.285714285714278</v>
      </c>
      <c r="BA87">
        <f>((0.055/0.12)*100)</f>
        <v>45.833333333333336</v>
      </c>
      <c r="BB87">
        <f>((0.065/0.145)*100)</f>
        <v>44.827586206896555</v>
      </c>
      <c r="BC87">
        <f>((0.06/0.135)*100)</f>
        <v>44.444444444444443</v>
      </c>
      <c r="BD87">
        <f>((0.05/0.14)*100)</f>
        <v>35.714285714285715</v>
      </c>
      <c r="BF87">
        <f>ABS($B$87-$D$87)</f>
        <v>2.6235390000000001</v>
      </c>
      <c r="BG87">
        <f>ABS($F$87-$H$87)</f>
        <v>2.1508280000000006</v>
      </c>
      <c r="BL87">
        <f>SQRT((ABS($A$87-$E$88)^2+(ABS($B$87-$F$88)^2)))</f>
        <v>0.19513900000256293</v>
      </c>
      <c r="BM87">
        <f>SQRT((ABS($C$87-$G$87)^2+(ABS($D$87-$H$87)^2)))</f>
        <v>0.51099690888497407</v>
      </c>
      <c r="BO87">
        <f>SQRT((ABS($A$87-$G$87)^2+(ABS($B$87-$H$87)^2)))</f>
        <v>11.25100747048481</v>
      </c>
      <c r="BP87">
        <f>SQRT((ABS($C$87-$E$87)^2+(ABS($D$87-$F$87)^2)))</f>
        <v>9.7480204960496994</v>
      </c>
      <c r="BR87">
        <f>DEGREES(ACOS((3.56469961285506^2+20.3356453176407^2-21.2192937679632^2)/(2*3.56469961285506*20.3356453176407)))</f>
        <v>99.533707003610502</v>
      </c>
      <c r="BS87">
        <f>DEGREES(ACOS((10.9463647095156^2+28.3362159983209^2-17.9595515122252^2)/(2*10.9463647095156*28.3362159983209)))</f>
        <v>14.639050507022528</v>
      </c>
      <c r="BU87">
        <v>13</v>
      </c>
      <c r="BV87">
        <v>3</v>
      </c>
      <c r="BW87">
        <v>4</v>
      </c>
      <c r="BX87">
        <v>13</v>
      </c>
      <c r="BY87">
        <v>16</v>
      </c>
      <c r="BZ87">
        <v>5</v>
      </c>
      <c r="CA87">
        <v>15</v>
      </c>
      <c r="CB87">
        <v>6</v>
      </c>
      <c r="CC87">
        <v>15</v>
      </c>
      <c r="CD87">
        <v>4</v>
      </c>
      <c r="CE87">
        <v>15</v>
      </c>
      <c r="CF87">
        <v>5</v>
      </c>
      <c r="CG87">
        <v>18</v>
      </c>
      <c r="CH87">
        <v>13</v>
      </c>
      <c r="CI87">
        <v>8</v>
      </c>
      <c r="CJ87">
        <v>9</v>
      </c>
      <c r="CL87">
        <v>11</v>
      </c>
      <c r="CM87">
        <v>0</v>
      </c>
      <c r="CN87">
        <v>0</v>
      </c>
      <c r="CO87">
        <v>10</v>
      </c>
      <c r="CP87">
        <v>13</v>
      </c>
      <c r="CQ87">
        <v>0</v>
      </c>
      <c r="CR87">
        <v>12</v>
      </c>
      <c r="CS87">
        <v>0</v>
      </c>
      <c r="CT87">
        <v>12</v>
      </c>
      <c r="CU87">
        <v>0</v>
      </c>
      <c r="CV87">
        <v>12</v>
      </c>
      <c r="CW87">
        <v>0</v>
      </c>
      <c r="CX87">
        <v>10</v>
      </c>
      <c r="CY87">
        <v>10</v>
      </c>
      <c r="CZ87">
        <v>0</v>
      </c>
      <c r="DA87">
        <v>0</v>
      </c>
      <c r="DC87">
        <f>((3/13)*100)</f>
        <v>23.076923076923077</v>
      </c>
      <c r="DD87">
        <f>((4/13)*100)</f>
        <v>30.76923076923077</v>
      </c>
      <c r="DE87">
        <f>((13/13)*100)</f>
        <v>100</v>
      </c>
      <c r="DF87">
        <f>((5/16)*100)</f>
        <v>31.25</v>
      </c>
      <c r="DG87">
        <f>((15/16)*100)</f>
        <v>93.75</v>
      </c>
      <c r="DH87">
        <f>((6/16)*100)</f>
        <v>37.5</v>
      </c>
      <c r="DI87">
        <f>((4/15)*100)</f>
        <v>26.666666666666668</v>
      </c>
      <c r="DJ87">
        <f>((15/15)*100)</f>
        <v>100</v>
      </c>
      <c r="DK87">
        <f>((5/15)*100)</f>
        <v>33.333333333333329</v>
      </c>
      <c r="DL87">
        <f>((13/18)*100)</f>
        <v>72.222222222222214</v>
      </c>
      <c r="DM87">
        <f>((8/18)*100)</f>
        <v>44.444444444444443</v>
      </c>
      <c r="DN87">
        <f>((9/18)*100)</f>
        <v>50</v>
      </c>
      <c r="DP87">
        <f>((0/11)*100)</f>
        <v>0</v>
      </c>
      <c r="DQ87">
        <f>((0/11)*100)</f>
        <v>0</v>
      </c>
      <c r="DR87">
        <f>((10/11)*100)</f>
        <v>90.909090909090907</v>
      </c>
      <c r="DS87">
        <f>((0/13)*100)</f>
        <v>0</v>
      </c>
      <c r="DT87">
        <f>((12/13)*100)</f>
        <v>92.307692307692307</v>
      </c>
      <c r="DU87">
        <f>((0/13)*100)</f>
        <v>0</v>
      </c>
      <c r="DV87">
        <f>((0/12)*100)</f>
        <v>0</v>
      </c>
      <c r="DW87">
        <f>((12/12)*100)</f>
        <v>100</v>
      </c>
      <c r="DX87">
        <f>((0/12)*100)</f>
        <v>0</v>
      </c>
      <c r="DY87">
        <f>((10/10)*100)</f>
        <v>100</v>
      </c>
      <c r="DZ87">
        <f>((0/10)*100)</f>
        <v>0</v>
      </c>
      <c r="EA87">
        <f>((0/10)*100)</f>
        <v>0</v>
      </c>
    </row>
    <row r="88" spans="1:131" x14ac:dyDescent="0.25">
      <c r="A88">
        <v>72.451276000000007</v>
      </c>
      <c r="B88">
        <v>7.1014790000000003</v>
      </c>
      <c r="C88">
        <v>62.990043000000007</v>
      </c>
      <c r="D88">
        <v>5.2771290000000004</v>
      </c>
      <c r="E88">
        <v>51.36716100000001</v>
      </c>
      <c r="F88">
        <v>6.9495620000000002</v>
      </c>
      <c r="G88">
        <v>65.761886000000004</v>
      </c>
      <c r="H88">
        <v>5.0035119999999997</v>
      </c>
      <c r="K88">
        <f>(14/200)</f>
        <v>7.0000000000000007E-2</v>
      </c>
      <c r="L88">
        <f>(15/200)</f>
        <v>7.4999999999999997E-2</v>
      </c>
      <c r="M88">
        <f>(12/200)</f>
        <v>0.06</v>
      </c>
      <c r="N88">
        <f>(15/200)</f>
        <v>7.4999999999999997E-2</v>
      </c>
      <c r="P88">
        <f>(10/200)</f>
        <v>0.05</v>
      </c>
      <c r="Q88">
        <f>(10/200)</f>
        <v>0.05</v>
      </c>
      <c r="R88">
        <f>(9/200)</f>
        <v>4.4999999999999998E-2</v>
      </c>
      <c r="S88">
        <f>(8/200)</f>
        <v>0.04</v>
      </c>
      <c r="U88">
        <f>0.07+0.05</f>
        <v>0.12000000000000001</v>
      </c>
      <c r="V88">
        <f>0.075+0.05</f>
        <v>0.125</v>
      </c>
      <c r="W88">
        <f>0.06+0.045</f>
        <v>0.105</v>
      </c>
      <c r="X88">
        <f>0.075+0.04</f>
        <v>0.11499999999999999</v>
      </c>
      <c r="Z88">
        <f>SQRT((ABS($A$89-$A$88)^2+(ABS($B$89-$B$88)^2)))</f>
        <v>19.442719896466262</v>
      </c>
      <c r="AA88">
        <f>SQRT((ABS($C$89-$C$88)^2+(ABS($D$89-$D$88)^2)))</f>
        <v>21.546683716971131</v>
      </c>
      <c r="AB88">
        <f>SQRT((ABS($E$89-$E$88)^2+(ABS($F$89-$F$88)^2)))</f>
        <v>21.070396416185527</v>
      </c>
      <c r="AC88">
        <f>SQRT((ABS($G$89-$G$88)^2+(ABS($H$89-$H$88)^2)))</f>
        <v>22.057220779760083</v>
      </c>
      <c r="AJ88">
        <f>1/0.12</f>
        <v>8.3333333333333339</v>
      </c>
      <c r="AK88">
        <f>1/0.125</f>
        <v>8</v>
      </c>
      <c r="AL88">
        <f>1/0.105</f>
        <v>9.5238095238095237</v>
      </c>
      <c r="AM88">
        <f>1/0.115</f>
        <v>8.695652173913043</v>
      </c>
      <c r="AO88">
        <f t="shared" si="30"/>
        <v>162.0226658038855</v>
      </c>
      <c r="AP88">
        <f t="shared" si="31"/>
        <v>172.37346973576905</v>
      </c>
      <c r="AQ88">
        <f t="shared" si="32"/>
        <v>200.6704420589098</v>
      </c>
      <c r="AR88">
        <f t="shared" si="33"/>
        <v>191.80191982400075</v>
      </c>
      <c r="AV88">
        <f>((0.07/0.12)*100)</f>
        <v>58.333333333333336</v>
      </c>
      <c r="AW88">
        <f>((0.075/0.125)*100)</f>
        <v>60</v>
      </c>
      <c r="AX88">
        <f>((0.06/0.105)*100)</f>
        <v>57.142857142857139</v>
      </c>
      <c r="AY88">
        <f>((0.075/0.115)*100)</f>
        <v>65.217391304347814</v>
      </c>
      <c r="BA88">
        <f>((0.05/0.12)*100)</f>
        <v>41.666666666666671</v>
      </c>
      <c r="BB88">
        <f>((0.05/0.125)*100)</f>
        <v>40</v>
      </c>
      <c r="BC88">
        <f>((0.045/0.105)*100)</f>
        <v>42.857142857142854</v>
      </c>
      <c r="BD88">
        <f>((0.04/0.115)*100)</f>
        <v>34.782608695652172</v>
      </c>
      <c r="BF88">
        <f>ABS($B$88-$D$88)</f>
        <v>1.8243499999999999</v>
      </c>
      <c r="BG88">
        <f>ABS($F$88-$H$88)</f>
        <v>1.9460500000000005</v>
      </c>
      <c r="BL88">
        <f>SQRT((ABS($A$88-$E$89)^2+(ABS($B$88-$F$89)^2)))</f>
        <v>0.90512837611578512</v>
      </c>
      <c r="BM88">
        <f>SQRT((ABS($C$88-$G$88)^2+(ABS($D$88-$H$88)^2)))</f>
        <v>2.7853150413082508</v>
      </c>
      <c r="BO88">
        <f>SQRT((ABS($A$88-$G$88)^2+(ABS($B$88-$H$88)^2)))</f>
        <v>7.0106635994882138</v>
      </c>
      <c r="BP88">
        <f>SQRT((ABS($C$88-$E$89)^2+(ABS($D$88-$F$89)^2)))</f>
        <v>9.8082080258836779</v>
      </c>
      <c r="BR88">
        <f>DEGREES(ACOS((3.6254775922565^2+22.2198105163571^2-22.6768807934951^2)/(2*3.6254775922565*22.2198105163571)))</f>
        <v>92.624280101092495</v>
      </c>
      <c r="BS88">
        <f>DEGREES(ACOS((4.54165036898196^2+20.4141465229391^2-17.652977042603^2)/(2*4.54165036898196*20.4141465229391)))</f>
        <v>47.305595717917484</v>
      </c>
      <c r="BU88">
        <v>14</v>
      </c>
      <c r="BV88">
        <v>5</v>
      </c>
      <c r="BW88">
        <v>6</v>
      </c>
      <c r="BX88">
        <v>11</v>
      </c>
      <c r="BY88">
        <v>15</v>
      </c>
      <c r="BZ88">
        <v>5</v>
      </c>
      <c r="CA88">
        <v>10</v>
      </c>
      <c r="CB88">
        <v>7</v>
      </c>
      <c r="CC88">
        <v>12</v>
      </c>
      <c r="CD88">
        <v>2</v>
      </c>
      <c r="CE88">
        <v>10</v>
      </c>
      <c r="CF88">
        <v>7</v>
      </c>
      <c r="CG88">
        <v>15</v>
      </c>
      <c r="CH88">
        <v>11</v>
      </c>
      <c r="CI88">
        <v>5</v>
      </c>
      <c r="CJ88">
        <v>10</v>
      </c>
      <c r="CL88">
        <v>10</v>
      </c>
      <c r="CM88">
        <v>0</v>
      </c>
      <c r="CN88">
        <v>0</v>
      </c>
      <c r="CO88">
        <v>5</v>
      </c>
      <c r="CP88">
        <v>10</v>
      </c>
      <c r="CQ88">
        <v>0</v>
      </c>
      <c r="CR88">
        <v>8</v>
      </c>
      <c r="CS88">
        <v>0</v>
      </c>
      <c r="CT88">
        <v>9</v>
      </c>
      <c r="CU88">
        <v>0</v>
      </c>
      <c r="CV88">
        <v>8</v>
      </c>
      <c r="CW88">
        <v>0</v>
      </c>
      <c r="CX88">
        <v>8</v>
      </c>
      <c r="CY88">
        <v>5</v>
      </c>
      <c r="CZ88">
        <v>0</v>
      </c>
      <c r="DA88">
        <v>3</v>
      </c>
      <c r="DC88">
        <f>((5/14)*100)</f>
        <v>35.714285714285715</v>
      </c>
      <c r="DD88">
        <f>((6/14)*100)</f>
        <v>42.857142857142854</v>
      </c>
      <c r="DE88">
        <f>((11/14)*100)</f>
        <v>78.571428571428569</v>
      </c>
      <c r="DF88">
        <f>((5/15)*100)</f>
        <v>33.333333333333329</v>
      </c>
      <c r="DG88">
        <f>((10/15)*100)</f>
        <v>66.666666666666657</v>
      </c>
      <c r="DH88">
        <f>((7/15)*100)</f>
        <v>46.666666666666664</v>
      </c>
      <c r="DI88">
        <f>((2/12)*100)</f>
        <v>16.666666666666664</v>
      </c>
      <c r="DJ88">
        <f>((10/12)*100)</f>
        <v>83.333333333333343</v>
      </c>
      <c r="DK88">
        <f>((7/12)*100)</f>
        <v>58.333333333333336</v>
      </c>
      <c r="DL88">
        <f>((11/15)*100)</f>
        <v>73.333333333333329</v>
      </c>
      <c r="DM88">
        <f>((5/15)*100)</f>
        <v>33.333333333333329</v>
      </c>
      <c r="DN88">
        <f>((10/15)*100)</f>
        <v>66.666666666666657</v>
      </c>
      <c r="DP88">
        <f>((0/10)*100)</f>
        <v>0</v>
      </c>
      <c r="DQ88">
        <f>((0/10)*100)</f>
        <v>0</v>
      </c>
      <c r="DR88">
        <f>((5/10)*100)</f>
        <v>50</v>
      </c>
      <c r="DS88">
        <f>((0/10)*100)</f>
        <v>0</v>
      </c>
      <c r="DT88">
        <f>((8/10)*100)</f>
        <v>80</v>
      </c>
      <c r="DU88">
        <f>((0/10)*100)</f>
        <v>0</v>
      </c>
      <c r="DV88">
        <f>((0/9)*100)</f>
        <v>0</v>
      </c>
      <c r="DW88">
        <f>((8/9)*100)</f>
        <v>88.888888888888886</v>
      </c>
      <c r="DX88">
        <f>((0/9)*100)</f>
        <v>0</v>
      </c>
      <c r="DY88">
        <f>((5/8)*100)</f>
        <v>62.5</v>
      </c>
      <c r="DZ88">
        <f>((0/8)*100)</f>
        <v>0</v>
      </c>
      <c r="EA88">
        <f>((3/8)*100)</f>
        <v>37.5</v>
      </c>
    </row>
    <row r="89" spans="1:131" x14ac:dyDescent="0.25">
      <c r="A89">
        <v>91.868215000000006</v>
      </c>
      <c r="B89">
        <v>6.1005609999999999</v>
      </c>
      <c r="C89">
        <v>84.533010000000004</v>
      </c>
      <c r="D89">
        <v>4.8769390000000001</v>
      </c>
      <c r="E89">
        <v>72.411071000000007</v>
      </c>
      <c r="F89">
        <v>8.0057139999999993</v>
      </c>
      <c r="G89">
        <v>87.771224000000004</v>
      </c>
      <c r="H89">
        <v>3.5509179999999998</v>
      </c>
      <c r="K89">
        <f>(14/200)</f>
        <v>7.0000000000000007E-2</v>
      </c>
      <c r="L89">
        <f>(13/200)</f>
        <v>6.5000000000000002E-2</v>
      </c>
      <c r="M89">
        <f>(13/200)</f>
        <v>6.5000000000000002E-2</v>
      </c>
      <c r="N89">
        <f>(15/200)</f>
        <v>7.4999999999999997E-2</v>
      </c>
      <c r="P89">
        <f>(7/200)</f>
        <v>3.5000000000000003E-2</v>
      </c>
      <c r="Q89">
        <f>(10/200)</f>
        <v>0.05</v>
      </c>
      <c r="R89">
        <f>(8/200)</f>
        <v>0.04</v>
      </c>
      <c r="S89">
        <f>(8/200)</f>
        <v>0.04</v>
      </c>
      <c r="U89">
        <f>0.07+0.035</f>
        <v>0.10500000000000001</v>
      </c>
      <c r="V89">
        <f>0.065+0.05</f>
        <v>0.115</v>
      </c>
      <c r="W89">
        <f>0.065+0.04</f>
        <v>0.10500000000000001</v>
      </c>
      <c r="X89">
        <f>0.075+0.04</f>
        <v>0.11499999999999999</v>
      </c>
      <c r="Z89">
        <f>SQRT((ABS($A$90-$A$89)^2+(ABS($B$90-$B$89)^2)))</f>
        <v>24.656209260811377</v>
      </c>
      <c r="AA89">
        <f>SQRT((ABS($C$90-$C$89)^2+(ABS($D$90-$D$89)^2)))</f>
        <v>25.068844334364851</v>
      </c>
      <c r="AB89">
        <f>SQRT((ABS($E$90-$E$89)^2+(ABS($F$90-$F$89)^2)))</f>
        <v>19.996189335086822</v>
      </c>
      <c r="AC89">
        <f>SQRT((ABS($G$90-$G$89)^2+(ABS($H$90-$H$89)^2)))</f>
        <v>27.504813764265293</v>
      </c>
      <c r="AJ89">
        <f>1/0.105</f>
        <v>9.5238095238095237</v>
      </c>
      <c r="AK89">
        <f>1/0.115</f>
        <v>8.695652173913043</v>
      </c>
      <c r="AL89">
        <f>1/0.105</f>
        <v>9.5238095238095237</v>
      </c>
      <c r="AM89">
        <f>1/0.115</f>
        <v>8.695652173913043</v>
      </c>
      <c r="AO89">
        <f t="shared" si="30"/>
        <v>234.82104057915595</v>
      </c>
      <c r="AP89">
        <f t="shared" si="31"/>
        <v>217.9899507336074</v>
      </c>
      <c r="AQ89">
        <f t="shared" si="32"/>
        <v>190.43989842939828</v>
      </c>
      <c r="AR89">
        <f t="shared" si="33"/>
        <v>239.17229360230692</v>
      </c>
      <c r="AV89">
        <f>((0.07/0.105)*100)</f>
        <v>66.666666666666671</v>
      </c>
      <c r="AW89">
        <f>((0.065/0.115)*100)</f>
        <v>56.521739130434781</v>
      </c>
      <c r="AX89">
        <f>((0.065/0.105)*100)</f>
        <v>61.904761904761905</v>
      </c>
      <c r="AY89">
        <f>((0.075/0.115)*100)</f>
        <v>65.217391304347814</v>
      </c>
      <c r="BA89">
        <f>((0.035/0.105)*100)</f>
        <v>33.333333333333336</v>
      </c>
      <c r="BB89">
        <f>((0.05/0.115)*100)</f>
        <v>43.478260869565219</v>
      </c>
      <c r="BC89">
        <f>((0.04/0.105)*100)</f>
        <v>38.095238095238102</v>
      </c>
      <c r="BD89">
        <f>((0.04/0.115)*100)</f>
        <v>34.782608695652172</v>
      </c>
      <c r="BF89">
        <f>ABS($B$89-$D$89)</f>
        <v>1.2236219999999998</v>
      </c>
      <c r="BG89">
        <f>ABS($F$89-$H$89)</f>
        <v>4.454796</v>
      </c>
      <c r="BL89">
        <f>SQRT((ABS($A$89-$E$90)^2+(ABS($B$89-$F$90)^2)))</f>
        <v>0.71242418244820915</v>
      </c>
      <c r="BM89">
        <f>SQRT((ABS($C$89-$G$89)^2+(ABS($D$89-$H$89)^2)))</f>
        <v>3.4991944218972737</v>
      </c>
      <c r="BO89">
        <f>SQRT((ABS($A$89-$G$89)^2+(ABS($B$89-$H$89)^2)))</f>
        <v>4.8255584838990426</v>
      </c>
      <c r="BP89">
        <f>SQRT((ABS($C$89-$E$90)^2+(ABS($D$89-$F$90)^2)))</f>
        <v>8.0170797845326458</v>
      </c>
      <c r="BS89">
        <f>DEGREES(ACOS((25.0535019296157^2+23.5846151376974^2-4.03191571544657^2)/(2*25.0535019296157*23.5846151376974)))</f>
        <v>8.8592410075368182</v>
      </c>
      <c r="BU89">
        <v>14</v>
      </c>
      <c r="BV89">
        <v>7</v>
      </c>
      <c r="BW89">
        <v>6</v>
      </c>
      <c r="BX89">
        <v>9</v>
      </c>
      <c r="BY89">
        <v>13</v>
      </c>
      <c r="BZ89">
        <v>7</v>
      </c>
      <c r="CA89">
        <v>6</v>
      </c>
      <c r="CB89">
        <v>5</v>
      </c>
      <c r="CC89">
        <v>13</v>
      </c>
      <c r="CD89">
        <v>6</v>
      </c>
      <c r="CE89">
        <v>6</v>
      </c>
      <c r="CF89">
        <v>10</v>
      </c>
      <c r="CG89">
        <v>15</v>
      </c>
      <c r="CH89">
        <v>9</v>
      </c>
      <c r="CI89">
        <v>6</v>
      </c>
      <c r="CJ89">
        <v>12</v>
      </c>
      <c r="CL89">
        <v>7</v>
      </c>
      <c r="CM89">
        <v>1</v>
      </c>
      <c r="CN89">
        <v>0</v>
      </c>
      <c r="CO89">
        <v>3</v>
      </c>
      <c r="CP89">
        <v>10</v>
      </c>
      <c r="CQ89">
        <v>1</v>
      </c>
      <c r="CR89">
        <v>3</v>
      </c>
      <c r="CS89">
        <v>0</v>
      </c>
      <c r="CT89">
        <v>8</v>
      </c>
      <c r="CU89">
        <v>0</v>
      </c>
      <c r="CV89">
        <v>3</v>
      </c>
      <c r="CW89">
        <v>3</v>
      </c>
      <c r="CX89">
        <v>8</v>
      </c>
      <c r="CY89">
        <v>3</v>
      </c>
      <c r="CZ89">
        <v>0</v>
      </c>
      <c r="DA89">
        <v>5</v>
      </c>
      <c r="DC89">
        <f>((7/14)*100)</f>
        <v>50</v>
      </c>
      <c r="DD89">
        <f>((6/14)*100)</f>
        <v>42.857142857142854</v>
      </c>
      <c r="DE89">
        <f>((9/14)*100)</f>
        <v>64.285714285714292</v>
      </c>
      <c r="DF89">
        <f>((7/13)*100)</f>
        <v>53.846153846153847</v>
      </c>
      <c r="DG89">
        <f>((6/13)*100)</f>
        <v>46.153846153846153</v>
      </c>
      <c r="DH89">
        <f>((5/13)*100)</f>
        <v>38.461538461538467</v>
      </c>
      <c r="DI89">
        <f>((6/13)*100)</f>
        <v>46.153846153846153</v>
      </c>
      <c r="DJ89">
        <f>((6/13)*100)</f>
        <v>46.153846153846153</v>
      </c>
      <c r="DK89">
        <f>((10/13)*100)</f>
        <v>76.923076923076934</v>
      </c>
      <c r="DL89">
        <f>((9/15)*100)</f>
        <v>60</v>
      </c>
      <c r="DM89">
        <f>((6/15)*100)</f>
        <v>40</v>
      </c>
      <c r="DN89">
        <f>((12/15)*100)</f>
        <v>80</v>
      </c>
      <c r="DP89">
        <f>((1/7)*100)</f>
        <v>14.285714285714285</v>
      </c>
      <c r="DQ89">
        <f>((0/7)*100)</f>
        <v>0</v>
      </c>
      <c r="DR89">
        <f>((3/7)*100)</f>
        <v>42.857142857142854</v>
      </c>
      <c r="DS89">
        <f>((1/10)*100)</f>
        <v>10</v>
      </c>
      <c r="DT89">
        <f>((3/10)*100)</f>
        <v>30</v>
      </c>
      <c r="DU89">
        <f>((0/10)*100)</f>
        <v>0</v>
      </c>
      <c r="DV89">
        <f>((0/8)*100)</f>
        <v>0</v>
      </c>
      <c r="DW89">
        <f>((3/8)*100)</f>
        <v>37.5</v>
      </c>
      <c r="DX89">
        <f>((3/8)*100)</f>
        <v>37.5</v>
      </c>
      <c r="DY89">
        <f>((3/8)*100)</f>
        <v>37.5</v>
      </c>
      <c r="DZ89">
        <f>((0/8)*100)</f>
        <v>0</v>
      </c>
      <c r="EA89">
        <f>((5/8)*100)</f>
        <v>62.5</v>
      </c>
    </row>
    <row r="90" spans="1:131" x14ac:dyDescent="0.25">
      <c r="A90">
        <v>116.512754</v>
      </c>
      <c r="B90">
        <v>5.342041</v>
      </c>
      <c r="C90">
        <v>109.576989</v>
      </c>
      <c r="D90">
        <v>3.7606630000000001</v>
      </c>
      <c r="E90">
        <v>92.358979000000005</v>
      </c>
      <c r="F90">
        <v>6.6169900000000004</v>
      </c>
      <c r="G90">
        <v>115.26709500000001</v>
      </c>
      <c r="H90">
        <v>2.8495919999999999</v>
      </c>
      <c r="K90">
        <f>(16/200)</f>
        <v>0.08</v>
      </c>
      <c r="L90">
        <f>(17/200)</f>
        <v>8.5000000000000006E-2</v>
      </c>
      <c r="M90">
        <f>(13/200)</f>
        <v>6.5000000000000002E-2</v>
      </c>
      <c r="N90">
        <f>(15/200)</f>
        <v>7.4999999999999997E-2</v>
      </c>
      <c r="P90">
        <f>(7/200)</f>
        <v>3.5000000000000003E-2</v>
      </c>
      <c r="Q90">
        <f>(9/200)</f>
        <v>4.4999999999999998E-2</v>
      </c>
      <c r="R90">
        <f>(8/200)</f>
        <v>0.04</v>
      </c>
      <c r="S90">
        <f>(8/200)</f>
        <v>0.04</v>
      </c>
      <c r="U90">
        <f>0.08+0.035</f>
        <v>0.115</v>
      </c>
      <c r="V90">
        <f>0.085+0.045</f>
        <v>0.13</v>
      </c>
      <c r="W90">
        <f>0.065+0.04</f>
        <v>0.10500000000000001</v>
      </c>
      <c r="X90">
        <f>0.075+0.04</f>
        <v>0.11499999999999999</v>
      </c>
      <c r="Z90">
        <f>SQRT((ABS($A$91-$A$90)^2+(ABS($B$91-$B$90)^2)))</f>
        <v>36.832058048384489</v>
      </c>
      <c r="AA90">
        <f>SQRT((ABS($C$91-$C$90)^2+(ABS($D$91-$D$90)^2)))</f>
        <v>40.535876507823637</v>
      </c>
      <c r="AB90">
        <f>SQRT((ABS($E$91-$E$90)^2+(ABS($F$91-$F$90)^2)))</f>
        <v>24.795034738678947</v>
      </c>
      <c r="AC90">
        <f>SQRT((ABS($G$91-$G$90)^2+(ABS($H$91-$H$90)^2)))</f>
        <v>37.180236808039389</v>
      </c>
      <c r="AJ90">
        <f>1/0.115</f>
        <v>8.695652173913043</v>
      </c>
      <c r="AK90">
        <f>1/0.13</f>
        <v>7.6923076923076916</v>
      </c>
      <c r="AL90">
        <f>1/0.105</f>
        <v>9.5238095238095237</v>
      </c>
      <c r="AM90">
        <f>1/0.115</f>
        <v>8.695652173913043</v>
      </c>
      <c r="AO90">
        <f t="shared" si="30"/>
        <v>320.278765638126</v>
      </c>
      <c r="AP90">
        <f t="shared" si="31"/>
        <v>311.81443467556642</v>
      </c>
      <c r="AQ90">
        <f t="shared" si="32"/>
        <v>236.14318798741851</v>
      </c>
      <c r="AR90">
        <f t="shared" si="33"/>
        <v>323.3064070264295</v>
      </c>
      <c r="AV90">
        <f>((0.08/0.115)*100)</f>
        <v>69.565217391304344</v>
      </c>
      <c r="AW90">
        <f>((0.085/0.13)*100)</f>
        <v>65.384615384615387</v>
      </c>
      <c r="AX90">
        <f>((0.065/0.105)*100)</f>
        <v>61.904761904761905</v>
      </c>
      <c r="AY90">
        <f>((0.075/0.115)*100)</f>
        <v>65.217391304347814</v>
      </c>
      <c r="BA90">
        <f>((0.035/0.115)*100)</f>
        <v>30.434782608695656</v>
      </c>
      <c r="BB90">
        <f>((0.045/0.13)*100)</f>
        <v>34.615384615384613</v>
      </c>
      <c r="BC90">
        <f>((0.04/0.105)*100)</f>
        <v>38.095238095238102</v>
      </c>
      <c r="BD90">
        <f>((0.04/0.115)*100)</f>
        <v>34.782608695652172</v>
      </c>
      <c r="BF90">
        <f>ABS($B$90-$D$90)</f>
        <v>1.581378</v>
      </c>
      <c r="BG90">
        <f>ABS($F$90-$H$90)</f>
        <v>3.7673980000000005</v>
      </c>
      <c r="BL90">
        <f>SQRT((ABS($A$90-$E$91)^2+(ABS($B$90-$F$91)^2)))</f>
        <v>1.3422266354271182</v>
      </c>
      <c r="BM90">
        <f>SQRT((ABS($C$90-$G$90)^2+(ABS($D$90-$H$90)^2)))</f>
        <v>5.7625824643363819</v>
      </c>
      <c r="BO90">
        <f>SQRT((ABS($A$90-$G$90)^2+(ABS($B$90-$H$90)^2)))</f>
        <v>2.7863898438448942</v>
      </c>
      <c r="BP90">
        <f>SQRT((ABS($C$90-$E$91)^2+(ABS($D$90-$F$91)^2)))</f>
        <v>8.0640863413885313</v>
      </c>
      <c r="BS90">
        <f>DEGREES(ACOS((3.60661637184509^2+33.7586468990782^2-32.3257438660041^2)/(2*3.60661637184509*33.7586468990782)))</f>
        <v>63.750278339909272</v>
      </c>
      <c r="BU90">
        <v>16</v>
      </c>
      <c r="BV90">
        <v>12</v>
      </c>
      <c r="BW90">
        <v>7</v>
      </c>
      <c r="BX90">
        <v>9</v>
      </c>
      <c r="BY90">
        <v>17</v>
      </c>
      <c r="BZ90">
        <v>12</v>
      </c>
      <c r="CA90">
        <v>8</v>
      </c>
      <c r="CB90">
        <v>9</v>
      </c>
      <c r="CC90">
        <v>13</v>
      </c>
      <c r="CD90">
        <v>6</v>
      </c>
      <c r="CE90">
        <v>5</v>
      </c>
      <c r="CF90">
        <v>12</v>
      </c>
      <c r="CG90">
        <v>15</v>
      </c>
      <c r="CH90">
        <v>9</v>
      </c>
      <c r="CI90">
        <v>8</v>
      </c>
      <c r="CJ90">
        <v>13</v>
      </c>
      <c r="CL90">
        <v>7</v>
      </c>
      <c r="CM90">
        <v>2</v>
      </c>
      <c r="CN90">
        <v>0</v>
      </c>
      <c r="CO90">
        <v>1</v>
      </c>
      <c r="CP90">
        <v>9</v>
      </c>
      <c r="CQ90">
        <v>2</v>
      </c>
      <c r="CR90">
        <v>1</v>
      </c>
      <c r="CS90">
        <v>0</v>
      </c>
      <c r="CT90">
        <v>8</v>
      </c>
      <c r="CU90">
        <v>0</v>
      </c>
      <c r="CV90">
        <v>1</v>
      </c>
      <c r="CW90">
        <v>5</v>
      </c>
      <c r="CX90">
        <v>8</v>
      </c>
      <c r="CY90">
        <v>1</v>
      </c>
      <c r="CZ90">
        <v>0</v>
      </c>
      <c r="DA90">
        <v>7</v>
      </c>
      <c r="DC90">
        <f>((12/16)*100)</f>
        <v>75</v>
      </c>
      <c r="DD90">
        <f>((7/16)*100)</f>
        <v>43.75</v>
      </c>
      <c r="DE90">
        <f>((9/16)*100)</f>
        <v>56.25</v>
      </c>
      <c r="DF90">
        <f>((12/17)*100)</f>
        <v>70.588235294117652</v>
      </c>
      <c r="DG90">
        <f>((8/17)*100)</f>
        <v>47.058823529411761</v>
      </c>
      <c r="DH90">
        <f>((9/17)*100)</f>
        <v>52.941176470588239</v>
      </c>
      <c r="DI90">
        <f>((6/13)*100)</f>
        <v>46.153846153846153</v>
      </c>
      <c r="DJ90">
        <f>((5/13)*100)</f>
        <v>38.461538461538467</v>
      </c>
      <c r="DK90">
        <f>((12/13)*100)</f>
        <v>92.307692307692307</v>
      </c>
      <c r="DL90">
        <f>((9/15)*100)</f>
        <v>60</v>
      </c>
      <c r="DM90">
        <f>((8/15)*100)</f>
        <v>53.333333333333336</v>
      </c>
      <c r="DN90">
        <f>((13/15)*100)</f>
        <v>86.666666666666671</v>
      </c>
      <c r="DP90">
        <f>((2/7)*100)</f>
        <v>28.571428571428569</v>
      </c>
      <c r="DQ90">
        <f>((0/7)*100)</f>
        <v>0</v>
      </c>
      <c r="DR90">
        <f>((1/7)*100)</f>
        <v>14.285714285714285</v>
      </c>
      <c r="DS90">
        <f>((2/9)*100)</f>
        <v>22.222222222222221</v>
      </c>
      <c r="DT90">
        <f>((1/9)*100)</f>
        <v>11.111111111111111</v>
      </c>
      <c r="DU90">
        <f>((0/9)*100)</f>
        <v>0</v>
      </c>
      <c r="DV90">
        <f>((0/8)*100)</f>
        <v>0</v>
      </c>
      <c r="DW90">
        <f>((1/8)*100)</f>
        <v>12.5</v>
      </c>
      <c r="DX90">
        <f>((5/8)*100)</f>
        <v>62.5</v>
      </c>
      <c r="DY90">
        <f>((1/8)*100)</f>
        <v>12.5</v>
      </c>
      <c r="DZ90">
        <f>((0/8)*100)</f>
        <v>0</v>
      </c>
      <c r="EA90">
        <f>((7/8)*100)</f>
        <v>87.5</v>
      </c>
    </row>
    <row r="91" spans="1:131" x14ac:dyDescent="0.25">
      <c r="A91">
        <v>153.27775199999999</v>
      </c>
      <c r="B91">
        <v>7.5636219999999996</v>
      </c>
      <c r="C91">
        <v>150.04606899999999</v>
      </c>
      <c r="D91">
        <v>6.086786</v>
      </c>
      <c r="E91">
        <v>117.153829</v>
      </c>
      <c r="F91">
        <v>6.5212760000000003</v>
      </c>
      <c r="G91">
        <v>152.396783</v>
      </c>
      <c r="H91">
        <v>4.7877039999999997</v>
      </c>
      <c r="K91">
        <f>(15/200)</f>
        <v>7.4999999999999997E-2</v>
      </c>
      <c r="L91">
        <f>(14/200)</f>
        <v>7.0000000000000007E-2</v>
      </c>
      <c r="M91">
        <f>(13/200)</f>
        <v>6.5000000000000002E-2</v>
      </c>
      <c r="N91">
        <f>(16/200)</f>
        <v>0.08</v>
      </c>
      <c r="P91">
        <f>(7/200)</f>
        <v>3.5000000000000003E-2</v>
      </c>
      <c r="Q91">
        <f>(7/200)</f>
        <v>3.5000000000000003E-2</v>
      </c>
      <c r="R91">
        <f>(9/200)</f>
        <v>4.4999999999999998E-2</v>
      </c>
      <c r="S91">
        <f>(7/200)</f>
        <v>3.5000000000000003E-2</v>
      </c>
      <c r="U91">
        <f>0.075+0.035</f>
        <v>0.11</v>
      </c>
      <c r="V91">
        <f>0.07+0.035</f>
        <v>0.10500000000000001</v>
      </c>
      <c r="W91">
        <f>0.065+0.045</f>
        <v>0.11</v>
      </c>
      <c r="X91">
        <f>0.08+0.035</f>
        <v>0.115</v>
      </c>
      <c r="Z91">
        <f>SQRT((ABS($A$92-$A$91)^2+(ABS($B$92-$B$91)^2)))</f>
        <v>24.19730185853</v>
      </c>
      <c r="AA91">
        <f>SQRT((ABS($C$92-$C$91)^2+(ABS($D$92-$D$91)^2)))</f>
        <v>21.664856028795093</v>
      </c>
      <c r="AB91">
        <f>SQRT((ABS($E$92-$E$91)^2+(ABS($F$92-$F$91)^2)))</f>
        <v>35.667537321225197</v>
      </c>
      <c r="AC91">
        <f>SQRT((ABS($G$92-$G$91)^2+(ABS($H$92-$H$91)^2)))</f>
        <v>23.963550819911056</v>
      </c>
      <c r="AJ91">
        <f>1/0.11</f>
        <v>9.0909090909090917</v>
      </c>
      <c r="AK91">
        <f>1/0.105</f>
        <v>9.5238095238095237</v>
      </c>
      <c r="AL91">
        <f>1/0.11</f>
        <v>9.0909090909090917</v>
      </c>
      <c r="AM91">
        <f>1/0.115</f>
        <v>8.695652173913043</v>
      </c>
      <c r="AO91">
        <f t="shared" si="30"/>
        <v>219.97547144118181</v>
      </c>
      <c r="AP91">
        <f t="shared" si="31"/>
        <v>206.33196217900087</v>
      </c>
      <c r="AQ91">
        <f t="shared" si="32"/>
        <v>324.2503392838654</v>
      </c>
      <c r="AR91">
        <f t="shared" si="33"/>
        <v>208.37870278183527</v>
      </c>
      <c r="AV91">
        <f>((0.075/0.11)*100)</f>
        <v>68.181818181818173</v>
      </c>
      <c r="AW91">
        <f>((0.07/0.105)*100)</f>
        <v>66.666666666666671</v>
      </c>
      <c r="AX91">
        <f>((0.065/0.11)*100)</f>
        <v>59.090909090909093</v>
      </c>
      <c r="AY91">
        <f>((0.08/0.115)*100)</f>
        <v>69.565217391304344</v>
      </c>
      <c r="BA91">
        <f>((0.035/0.11)*100)</f>
        <v>31.818181818181824</v>
      </c>
      <c r="BB91">
        <f>((0.035/0.105)*100)</f>
        <v>33.333333333333336</v>
      </c>
      <c r="BC91">
        <f>((0.045/0.11)*100)</f>
        <v>40.909090909090907</v>
      </c>
      <c r="BD91">
        <f>((0.035/0.115)*100)</f>
        <v>30.434782608695656</v>
      </c>
      <c r="BF91">
        <f>ABS($B$91-$D$91)</f>
        <v>1.4768359999999996</v>
      </c>
      <c r="BG91">
        <f>ABS($F$91-$H$91)</f>
        <v>1.7335720000000006</v>
      </c>
      <c r="BL91">
        <f>SQRT((ABS($A$91-$E$92)^2+(ABS($B$91-$F$92)^2)))</f>
        <v>0.96924406737674573</v>
      </c>
      <c r="BM91">
        <f>SQRT((ABS($C$91-$G$91)^2+(ABS($D$91-$H$91)^2)))</f>
        <v>2.6857904520866946</v>
      </c>
      <c r="BO91">
        <f>SQRT((ABS($A$91-$G$91)^2+(ABS($B$91-$H$91)^2)))</f>
        <v>2.9123576568967255</v>
      </c>
      <c r="BP91">
        <f>SQRT((ABS($C$91-$E$92)^2+(ABS($D$91-$F$92)^2)))</f>
        <v>3.569373139187598</v>
      </c>
      <c r="BR91">
        <f>DEGREES(ACOS((17.9595515122252^2+21.1512020566426^2-4.54165036898196^2)/(2*17.9595515122252*21.1512020566426)))</f>
        <v>9.5094468671955781</v>
      </c>
      <c r="BS91">
        <f>DEGREES(ACOS((28.7185051839021^2+27.8981869776518^2-4.41141407419356^2)/(2*28.7185051839021*27.8981869776518)))</f>
        <v>8.7824408059647361</v>
      </c>
      <c r="BU91">
        <v>15</v>
      </c>
      <c r="BV91">
        <v>10</v>
      </c>
      <c r="BW91">
        <v>8</v>
      </c>
      <c r="BX91">
        <v>9</v>
      </c>
      <c r="BY91">
        <v>14</v>
      </c>
      <c r="BZ91">
        <v>10</v>
      </c>
      <c r="CA91">
        <v>6</v>
      </c>
      <c r="CB91">
        <v>7</v>
      </c>
      <c r="CC91">
        <v>13</v>
      </c>
      <c r="CD91">
        <v>7</v>
      </c>
      <c r="CE91">
        <v>6</v>
      </c>
      <c r="CF91">
        <v>13</v>
      </c>
      <c r="CG91">
        <v>16</v>
      </c>
      <c r="CH91">
        <v>9</v>
      </c>
      <c r="CI91">
        <v>7</v>
      </c>
      <c r="CJ91">
        <v>15</v>
      </c>
      <c r="CL91">
        <v>7</v>
      </c>
      <c r="CM91">
        <v>3</v>
      </c>
      <c r="CN91">
        <v>1</v>
      </c>
      <c r="CO91">
        <v>1</v>
      </c>
      <c r="CP91">
        <v>7</v>
      </c>
      <c r="CQ91">
        <v>3</v>
      </c>
      <c r="CR91">
        <v>0</v>
      </c>
      <c r="CS91">
        <v>0</v>
      </c>
      <c r="CT91">
        <v>9</v>
      </c>
      <c r="CU91">
        <v>0</v>
      </c>
      <c r="CV91">
        <v>0</v>
      </c>
      <c r="CW91">
        <v>7</v>
      </c>
      <c r="CX91">
        <v>7</v>
      </c>
      <c r="CY91">
        <v>1</v>
      </c>
      <c r="CZ91">
        <v>0</v>
      </c>
      <c r="DA91">
        <v>7</v>
      </c>
      <c r="DC91">
        <f>((10/15)*100)</f>
        <v>66.666666666666657</v>
      </c>
      <c r="DD91">
        <f>((8/15)*100)</f>
        <v>53.333333333333336</v>
      </c>
      <c r="DE91">
        <f>((9/15)*100)</f>
        <v>60</v>
      </c>
      <c r="DF91">
        <f>((10/14)*100)</f>
        <v>71.428571428571431</v>
      </c>
      <c r="DG91">
        <f>((6/14)*100)</f>
        <v>42.857142857142854</v>
      </c>
      <c r="DH91">
        <f>((7/14)*100)</f>
        <v>50</v>
      </c>
      <c r="DI91">
        <f>((7/13)*100)</f>
        <v>53.846153846153847</v>
      </c>
      <c r="DJ91">
        <f>((6/13)*100)</f>
        <v>46.153846153846153</v>
      </c>
      <c r="DK91">
        <f>((13/13)*100)</f>
        <v>100</v>
      </c>
      <c r="DL91">
        <f>((9/16)*100)</f>
        <v>56.25</v>
      </c>
      <c r="DM91">
        <f>((7/16)*100)</f>
        <v>43.75</v>
      </c>
      <c r="DN91">
        <f>((15/16)*100)</f>
        <v>93.75</v>
      </c>
      <c r="DP91">
        <f>((3/7)*100)</f>
        <v>42.857142857142854</v>
      </c>
      <c r="DQ91">
        <f>((1/7)*100)</f>
        <v>14.285714285714285</v>
      </c>
      <c r="DR91">
        <f>((1/7)*100)</f>
        <v>14.285714285714285</v>
      </c>
      <c r="DS91">
        <f>((3/7)*100)</f>
        <v>42.857142857142854</v>
      </c>
      <c r="DT91">
        <f>((0/7)*100)</f>
        <v>0</v>
      </c>
      <c r="DU91">
        <f>((0/7)*100)</f>
        <v>0</v>
      </c>
      <c r="DV91">
        <f>((0/9)*100)</f>
        <v>0</v>
      </c>
      <c r="DW91">
        <f>((0/9)*100)</f>
        <v>0</v>
      </c>
      <c r="DX91">
        <f>((7/9)*100)</f>
        <v>77.777777777777786</v>
      </c>
      <c r="DY91">
        <f>((1/7)*100)</f>
        <v>14.285714285714285</v>
      </c>
      <c r="DZ91">
        <f>((0/7)*100)</f>
        <v>0</v>
      </c>
      <c r="EA91">
        <f>((7/7)*100)</f>
        <v>100</v>
      </c>
    </row>
    <row r="92" spans="1:131" x14ac:dyDescent="0.25">
      <c r="A92">
        <v>177.47055799999998</v>
      </c>
      <c r="B92">
        <v>7.097194</v>
      </c>
      <c r="C92">
        <v>171.70224200000001</v>
      </c>
      <c r="D92">
        <v>5.4734689999999997</v>
      </c>
      <c r="E92">
        <v>152.77234399999998</v>
      </c>
      <c r="F92">
        <v>8.390663</v>
      </c>
      <c r="G92">
        <v>176.34576399999997</v>
      </c>
      <c r="H92">
        <v>3.952194</v>
      </c>
      <c r="K92">
        <f>(15/200)</f>
        <v>7.4999999999999997E-2</v>
      </c>
      <c r="L92">
        <f>(13/200)</f>
        <v>6.5000000000000002E-2</v>
      </c>
      <c r="M92">
        <f>(15/200)</f>
        <v>7.4999999999999997E-2</v>
      </c>
      <c r="N92">
        <f>(15/200)</f>
        <v>7.4999999999999997E-2</v>
      </c>
      <c r="P92">
        <f>(7/200)</f>
        <v>3.5000000000000003E-2</v>
      </c>
      <c r="Q92">
        <f>(9/200)</f>
        <v>4.4999999999999998E-2</v>
      </c>
      <c r="R92">
        <f>(8/200)</f>
        <v>0.04</v>
      </c>
      <c r="S92">
        <f>(7/200)</f>
        <v>3.5000000000000003E-2</v>
      </c>
      <c r="U92">
        <f>0.075+0.035</f>
        <v>0.11</v>
      </c>
      <c r="V92">
        <f>0.065+0.045</f>
        <v>0.11</v>
      </c>
      <c r="W92">
        <f>0.075+0.04</f>
        <v>0.11499999999999999</v>
      </c>
      <c r="X92">
        <f>0.075+0.035</f>
        <v>0.11</v>
      </c>
      <c r="Z92">
        <f>SQRT((ABS($A$93-$A$92)^2+(ABS($B$93-$B$92)^2)))</f>
        <v>27.932126125666176</v>
      </c>
      <c r="AA92">
        <f>SQRT((ABS($C$93-$C$92)^2+(ABS($D$93-$D$92)^2)))</f>
        <v>27.775014047834347</v>
      </c>
      <c r="AB92">
        <f>SQRT((ABS($E$93-$E$92)^2+(ABS($F$93-$F$92)^2)))</f>
        <v>24.951987583642996</v>
      </c>
      <c r="AC92">
        <f>SQRT((ABS($G$93-$G$92)^2+(ABS($H$93-$H$92)^2)))</f>
        <v>29.339168063719153</v>
      </c>
      <c r="AJ92">
        <f>1/0.11</f>
        <v>9.0909090909090917</v>
      </c>
      <c r="AK92">
        <f>1/0.11</f>
        <v>9.0909090909090917</v>
      </c>
      <c r="AL92">
        <f>1/0.115</f>
        <v>8.695652173913043</v>
      </c>
      <c r="AM92">
        <f>1/0.11</f>
        <v>9.0909090909090917</v>
      </c>
      <c r="AO92">
        <f t="shared" si="30"/>
        <v>253.92841932423798</v>
      </c>
      <c r="AP92">
        <f t="shared" si="31"/>
        <v>252.50012770758497</v>
      </c>
      <c r="AQ92">
        <f t="shared" si="32"/>
        <v>216.97380507515649</v>
      </c>
      <c r="AR92">
        <f t="shared" si="33"/>
        <v>266.7197096701741</v>
      </c>
      <c r="AV92">
        <f>((0.075/0.11)*100)</f>
        <v>68.181818181818173</v>
      </c>
      <c r="AW92">
        <f>((0.065/0.11)*100)</f>
        <v>59.090909090909093</v>
      </c>
      <c r="AX92">
        <f>((0.075/0.115)*100)</f>
        <v>65.217391304347814</v>
      </c>
      <c r="AY92">
        <f>((0.075/0.11)*100)</f>
        <v>68.181818181818173</v>
      </c>
      <c r="BA92">
        <f>((0.035/0.11)*100)</f>
        <v>31.818181818181824</v>
      </c>
      <c r="BB92">
        <f>((0.045/0.11)*100)</f>
        <v>40.909090909090907</v>
      </c>
      <c r="BC92">
        <f>((0.04/0.115)*100)</f>
        <v>34.782608695652172</v>
      </c>
      <c r="BD92">
        <f>((0.035/0.11)*100)</f>
        <v>31.818181818181824</v>
      </c>
      <c r="BF92">
        <f>ABS($B$92-$D$92)</f>
        <v>1.6237250000000003</v>
      </c>
      <c r="BG92">
        <f>ABS($F$92-$H$92)</f>
        <v>4.4384689999999996</v>
      </c>
      <c r="BL92">
        <f>SQRT((ABS($A$92-$E$93)^2+(ABS($B$92-$F$93)^2)))</f>
        <v>0.8599996201406197</v>
      </c>
      <c r="BM92">
        <f>SQRT((ABS($C$92-$G$92)^2+(ABS($D$92-$H$92)^2)))</f>
        <v>4.886366153913217</v>
      </c>
      <c r="BO92">
        <f>SQRT((ABS($A$92-$G$92)^2+(ABS($B$92-$H$92)^2)))</f>
        <v>3.3400878045997562</v>
      </c>
      <c r="BP92">
        <f>SQRT((ABS($C$92-$E$93)^2+(ABS($D$92-$F$93)^2)))</f>
        <v>6.4960706145192795</v>
      </c>
      <c r="BR92">
        <f>DEGREES(ACOS((17.652977042603^2+18.2827395409393^2-3.57776065118518^2)/(2*17.652977042603*18.2827395409393)))</f>
        <v>11.250395612840583</v>
      </c>
      <c r="BS92">
        <f>DEGREES(ACOS((24.9865365233304^2+23.1044698994815^2-3.93205793655409^2)/(2*24.9865365233304*23.1044698994815)))</f>
        <v>8.2397509127556212</v>
      </c>
      <c r="BU92">
        <v>15</v>
      </c>
      <c r="BV92">
        <v>10</v>
      </c>
      <c r="BW92">
        <v>7</v>
      </c>
      <c r="BX92">
        <v>8</v>
      </c>
      <c r="BY92">
        <v>13</v>
      </c>
      <c r="BZ92">
        <v>10</v>
      </c>
      <c r="CA92">
        <v>5</v>
      </c>
      <c r="CB92">
        <v>6</v>
      </c>
      <c r="CC92">
        <v>15</v>
      </c>
      <c r="CD92">
        <v>8</v>
      </c>
      <c r="CE92">
        <v>6</v>
      </c>
      <c r="CF92">
        <v>15</v>
      </c>
      <c r="CG92">
        <v>15</v>
      </c>
      <c r="CH92">
        <v>8</v>
      </c>
      <c r="CI92">
        <v>7</v>
      </c>
      <c r="CJ92">
        <v>14</v>
      </c>
      <c r="CL92">
        <v>7</v>
      </c>
      <c r="CM92">
        <v>4</v>
      </c>
      <c r="CN92">
        <v>0</v>
      </c>
      <c r="CO92">
        <v>0</v>
      </c>
      <c r="CP92">
        <v>9</v>
      </c>
      <c r="CQ92">
        <v>4</v>
      </c>
      <c r="CR92">
        <v>0</v>
      </c>
      <c r="CS92">
        <v>0</v>
      </c>
      <c r="CT92">
        <v>8</v>
      </c>
      <c r="CU92">
        <v>1</v>
      </c>
      <c r="CV92">
        <v>0</v>
      </c>
      <c r="CW92">
        <v>7</v>
      </c>
      <c r="CX92">
        <v>7</v>
      </c>
      <c r="CY92">
        <v>0</v>
      </c>
      <c r="CZ92">
        <v>0</v>
      </c>
      <c r="DA92">
        <v>7</v>
      </c>
      <c r="DC92">
        <f>((10/15)*100)</f>
        <v>66.666666666666657</v>
      </c>
      <c r="DD92">
        <f>((7/15)*100)</f>
        <v>46.666666666666664</v>
      </c>
      <c r="DE92">
        <f>((8/15)*100)</f>
        <v>53.333333333333336</v>
      </c>
      <c r="DF92">
        <f>((10/13)*100)</f>
        <v>76.923076923076934</v>
      </c>
      <c r="DG92">
        <f>((5/13)*100)</f>
        <v>38.461538461538467</v>
      </c>
      <c r="DH92">
        <f>((6/13)*100)</f>
        <v>46.153846153846153</v>
      </c>
      <c r="DI92">
        <f>((8/15)*100)</f>
        <v>53.333333333333336</v>
      </c>
      <c r="DJ92">
        <f>((6/15)*100)</f>
        <v>40</v>
      </c>
      <c r="DK92">
        <f>((15/15)*100)</f>
        <v>100</v>
      </c>
      <c r="DL92">
        <f>((8/15)*100)</f>
        <v>53.333333333333336</v>
      </c>
      <c r="DM92">
        <f>((7/15)*100)</f>
        <v>46.666666666666664</v>
      </c>
      <c r="DN92">
        <f>((14/15)*100)</f>
        <v>93.333333333333329</v>
      </c>
      <c r="DP92">
        <f>((4/7)*100)</f>
        <v>57.142857142857139</v>
      </c>
      <c r="DQ92">
        <f>((0/7)*100)</f>
        <v>0</v>
      </c>
      <c r="DR92">
        <f>((0/7)*100)</f>
        <v>0</v>
      </c>
      <c r="DS92">
        <f>((4/9)*100)</f>
        <v>44.444444444444443</v>
      </c>
      <c r="DT92">
        <f>((0/9)*100)</f>
        <v>0</v>
      </c>
      <c r="DU92">
        <f>((0/9)*100)</f>
        <v>0</v>
      </c>
      <c r="DV92">
        <f>((1/8)*100)</f>
        <v>12.5</v>
      </c>
      <c r="DW92">
        <f>((0/8)*100)</f>
        <v>0</v>
      </c>
      <c r="DX92">
        <f>((7/8)*100)</f>
        <v>87.5</v>
      </c>
      <c r="DY92">
        <f>((0/7)*100)</f>
        <v>0</v>
      </c>
      <c r="DZ92">
        <f>((0/7)*100)</f>
        <v>0</v>
      </c>
      <c r="EA92">
        <f>((7/7)*100)</f>
        <v>100</v>
      </c>
    </row>
    <row r="93" spans="1:131" x14ac:dyDescent="0.25">
      <c r="A93">
        <v>205.393259</v>
      </c>
      <c r="B93">
        <v>6.3716330000000001</v>
      </c>
      <c r="C93">
        <v>199.46969099999998</v>
      </c>
      <c r="D93">
        <v>4.8252550000000003</v>
      </c>
      <c r="E93">
        <v>177.719897</v>
      </c>
      <c r="F93">
        <v>7.920255</v>
      </c>
      <c r="G93">
        <v>205.67999499999999</v>
      </c>
      <c r="H93">
        <v>3.41398</v>
      </c>
      <c r="K93">
        <f>(13/200)</f>
        <v>6.5000000000000002E-2</v>
      </c>
      <c r="L93">
        <f>(12/200)</f>
        <v>0.06</v>
      </c>
      <c r="M93">
        <f>(14/200)</f>
        <v>7.0000000000000007E-2</v>
      </c>
      <c r="N93">
        <f>(15/200)</f>
        <v>7.4999999999999997E-2</v>
      </c>
      <c r="P93">
        <f>(8/200)</f>
        <v>0.04</v>
      </c>
      <c r="Q93">
        <f>(8/200)</f>
        <v>0.04</v>
      </c>
      <c r="R93">
        <f>(8/200)</f>
        <v>0.04</v>
      </c>
      <c r="S93">
        <f>(8/200)</f>
        <v>0.04</v>
      </c>
      <c r="U93">
        <f>0.065+0.04</f>
        <v>0.10500000000000001</v>
      </c>
      <c r="V93">
        <f>0.06+0.04</f>
        <v>0.1</v>
      </c>
      <c r="W93">
        <f>0.07+0.04</f>
        <v>0.11000000000000001</v>
      </c>
      <c r="X93">
        <f>0.075+0.04</f>
        <v>0.11499999999999999</v>
      </c>
      <c r="Z93">
        <f>SQRT((ABS($A$94-$A$93)^2+(ABS($B$94-$B$93)^2)))</f>
        <v>23.245782671883617</v>
      </c>
      <c r="AA93">
        <f>SQRT((ABS($C$94-$C$93)^2+(ABS($D$94-$D$93)^2)))</f>
        <v>23.198305518397376</v>
      </c>
      <c r="AB93">
        <f>SQRT((ABS($E$94-$E$93)^2+(ABS($F$94-$F$93)^2)))</f>
        <v>28.742939123608977</v>
      </c>
      <c r="AC93">
        <f>SQRT((ABS($G$94-$G$93)^2+(ABS($H$94-$H$93)^2)))</f>
        <v>24.052499477761682</v>
      </c>
      <c r="AJ93">
        <f>1/0.105</f>
        <v>9.5238095238095237</v>
      </c>
      <c r="AK93">
        <f>1/0.1</f>
        <v>10</v>
      </c>
      <c r="AL93">
        <f>1/0.11</f>
        <v>9.0909090909090917</v>
      </c>
      <c r="AM93">
        <f>1/0.115</f>
        <v>8.695652173913043</v>
      </c>
      <c r="AO93">
        <f t="shared" si="30"/>
        <v>221.38840639889156</v>
      </c>
      <c r="AP93">
        <f t="shared" si="31"/>
        <v>231.98305518397376</v>
      </c>
      <c r="AQ93">
        <f t="shared" si="32"/>
        <v>261.29944657826337</v>
      </c>
      <c r="AR93">
        <f t="shared" si="33"/>
        <v>209.15216937184073</v>
      </c>
      <c r="AV93">
        <f>((0.065/0.105)*100)</f>
        <v>61.904761904761905</v>
      </c>
      <c r="AW93">
        <f>((0.06/0.1)*100)</f>
        <v>60</v>
      </c>
      <c r="AX93">
        <f>((0.07/0.11)*100)</f>
        <v>63.636363636363647</v>
      </c>
      <c r="AY93">
        <f>((0.075/0.115)*100)</f>
        <v>65.217391304347814</v>
      </c>
      <c r="BA93">
        <f>((0.04/0.105)*100)</f>
        <v>38.095238095238102</v>
      </c>
      <c r="BB93">
        <f>((0.04/0.1)*100)</f>
        <v>40</v>
      </c>
      <c r="BC93">
        <f>((0.04/0.11)*100)</f>
        <v>36.363636363636367</v>
      </c>
      <c r="BD93">
        <f>((0.04/0.115)*100)</f>
        <v>34.782608695652172</v>
      </c>
      <c r="BF93">
        <f>ABS($B$93-$D$93)</f>
        <v>1.5463779999999998</v>
      </c>
      <c r="BG93">
        <f>ABS($F$93-$H$93)</f>
        <v>4.5062750000000005</v>
      </c>
      <c r="BL93">
        <f>SQRT((ABS($A$93-$E$94)^2+(ABS($B$93-$F$94)^2)))</f>
        <v>1.3296817311176334</v>
      </c>
      <c r="BM93">
        <f>SQRT((ABS($C$93-$G$93)^2+(ABS($D$93-$H$93)^2)))</f>
        <v>6.3686397996778794</v>
      </c>
      <c r="BO93">
        <f>SQRT((ABS($A$93-$G$93)^2+(ABS($B$93-$H$93)^2)))</f>
        <v>2.9715196115969005</v>
      </c>
      <c r="BP93">
        <f>SQRT((ABS($C$93-$E$94)^2+(ABS($D$93-$F$94)^2)))</f>
        <v>7.3680389487770865</v>
      </c>
      <c r="BR93">
        <f>DEGREES(ACOS((19.3319379420467^2+20.3606997126486^2-3.60661637184509^2)/(2*19.3319379420467*20.3606997126486)))</f>
        <v>9.9956551528044919</v>
      </c>
      <c r="BU93">
        <v>13</v>
      </c>
      <c r="BV93">
        <v>7</v>
      </c>
      <c r="BW93">
        <v>5</v>
      </c>
      <c r="BX93">
        <v>6</v>
      </c>
      <c r="BY93">
        <v>12</v>
      </c>
      <c r="BZ93">
        <v>7</v>
      </c>
      <c r="CA93">
        <v>4</v>
      </c>
      <c r="CB93">
        <v>4</v>
      </c>
      <c r="CC93">
        <v>14</v>
      </c>
      <c r="CD93">
        <v>7</v>
      </c>
      <c r="CE93">
        <v>6</v>
      </c>
      <c r="CF93">
        <v>14</v>
      </c>
      <c r="CG93">
        <v>15</v>
      </c>
      <c r="CH93">
        <v>7</v>
      </c>
      <c r="CI93">
        <v>7</v>
      </c>
      <c r="CJ93">
        <v>14</v>
      </c>
      <c r="CL93">
        <v>8</v>
      </c>
      <c r="CM93">
        <v>3</v>
      </c>
      <c r="CN93">
        <v>1</v>
      </c>
      <c r="CO93">
        <v>1</v>
      </c>
      <c r="CP93">
        <v>8</v>
      </c>
      <c r="CQ93">
        <v>3</v>
      </c>
      <c r="CR93">
        <v>0</v>
      </c>
      <c r="CS93">
        <v>0</v>
      </c>
      <c r="CT93">
        <v>8</v>
      </c>
      <c r="CU93">
        <v>0</v>
      </c>
      <c r="CV93">
        <v>0</v>
      </c>
      <c r="CW93">
        <v>7</v>
      </c>
      <c r="CX93">
        <v>8</v>
      </c>
      <c r="CY93">
        <v>1</v>
      </c>
      <c r="CZ93">
        <v>0</v>
      </c>
      <c r="DA93">
        <v>8</v>
      </c>
      <c r="DC93">
        <f>((7/13)*100)</f>
        <v>53.846153846153847</v>
      </c>
      <c r="DD93">
        <f>((5/13)*100)</f>
        <v>38.461538461538467</v>
      </c>
      <c r="DE93">
        <f>((6/13)*100)</f>
        <v>46.153846153846153</v>
      </c>
      <c r="DF93">
        <f>((7/12)*100)</f>
        <v>58.333333333333336</v>
      </c>
      <c r="DG93">
        <f>((4/12)*100)</f>
        <v>33.333333333333329</v>
      </c>
      <c r="DH93">
        <f>((4/12)*100)</f>
        <v>33.333333333333329</v>
      </c>
      <c r="DI93">
        <f>((7/14)*100)</f>
        <v>50</v>
      </c>
      <c r="DJ93">
        <f>((6/14)*100)</f>
        <v>42.857142857142854</v>
      </c>
      <c r="DK93">
        <f>((14/14)*100)</f>
        <v>100</v>
      </c>
      <c r="DL93">
        <f>((7/15)*100)</f>
        <v>46.666666666666664</v>
      </c>
      <c r="DM93">
        <f>((7/15)*100)</f>
        <v>46.666666666666664</v>
      </c>
      <c r="DN93">
        <f>((14/15)*100)</f>
        <v>93.333333333333329</v>
      </c>
      <c r="DP93">
        <f>((3/8)*100)</f>
        <v>37.5</v>
      </c>
      <c r="DQ93">
        <f>((1/8)*100)</f>
        <v>12.5</v>
      </c>
      <c r="DR93">
        <f>((1/8)*100)</f>
        <v>12.5</v>
      </c>
      <c r="DS93">
        <f>((3/8)*100)</f>
        <v>37.5</v>
      </c>
      <c r="DT93">
        <f>((0/8)*100)</f>
        <v>0</v>
      </c>
      <c r="DU93">
        <f>((0/8)*100)</f>
        <v>0</v>
      </c>
      <c r="DV93">
        <f>((0/8)*100)</f>
        <v>0</v>
      </c>
      <c r="DW93">
        <f>((0/8)*100)</f>
        <v>0</v>
      </c>
      <c r="DX93">
        <f>((7/8)*100)</f>
        <v>87.5</v>
      </c>
      <c r="DY93">
        <f>((1/8)*100)</f>
        <v>12.5</v>
      </c>
      <c r="DZ93">
        <f>((0/8)*100)</f>
        <v>0</v>
      </c>
      <c r="EA93">
        <f>((8/8)*100)</f>
        <v>100</v>
      </c>
    </row>
    <row r="94" spans="1:131" x14ac:dyDescent="0.25">
      <c r="A94">
        <v>228.63904099999999</v>
      </c>
      <c r="B94">
        <v>6.3772219999999997</v>
      </c>
      <c r="C94">
        <v>222.66691900000001</v>
      </c>
      <c r="D94">
        <v>4.6016659999999998</v>
      </c>
      <c r="E94">
        <v>206.45316099999999</v>
      </c>
      <c r="F94">
        <v>7.1745409999999996</v>
      </c>
      <c r="G94">
        <v>229.72474500000001</v>
      </c>
      <c r="H94">
        <v>4.0244949999999999</v>
      </c>
      <c r="K94">
        <f>(14/200)</f>
        <v>7.0000000000000007E-2</v>
      </c>
      <c r="L94">
        <f>(13/200)</f>
        <v>6.5000000000000002E-2</v>
      </c>
      <c r="M94">
        <f>(14/200)</f>
        <v>7.0000000000000007E-2</v>
      </c>
      <c r="N94">
        <f>(14/200)</f>
        <v>7.0000000000000007E-2</v>
      </c>
      <c r="P94">
        <f>(8/200)</f>
        <v>0.04</v>
      </c>
      <c r="Q94">
        <f>(8/200)</f>
        <v>0.04</v>
      </c>
      <c r="R94">
        <f>(9/200)</f>
        <v>4.4999999999999998E-2</v>
      </c>
      <c r="S94">
        <f>(8/200)</f>
        <v>0.04</v>
      </c>
      <c r="U94">
        <f>0.07+0.04</f>
        <v>0.11000000000000001</v>
      </c>
      <c r="V94">
        <f>0.065+0.04</f>
        <v>0.10500000000000001</v>
      </c>
      <c r="W94">
        <f>0.07+0.045</f>
        <v>0.115</v>
      </c>
      <c r="X94">
        <f>0.07+0.04</f>
        <v>0.11000000000000001</v>
      </c>
      <c r="Z94">
        <f>SQRT((ABS($A$95-$A$94)^2+(ABS($B$95-$B$94)^2)))</f>
        <v>25.211631590308574</v>
      </c>
      <c r="AA94">
        <f>SQRT((ABS($C$95-$C$94)^2+(ABS($D$95-$D$94)^2)))</f>
        <v>24.613155985954585</v>
      </c>
      <c r="AB94">
        <f>SQRT((ABS($E$95-$E$94)^2+(ABS($F$95-$F$94)^2)))</f>
        <v>24.365274265380769</v>
      </c>
      <c r="AC94">
        <f>SQRT((ABS($G$95-$G$94)^2+(ABS($H$95-$H$94)^2)))</f>
        <v>23.225401840263959</v>
      </c>
      <c r="AJ94">
        <f>1/0.11</f>
        <v>9.0909090909090917</v>
      </c>
      <c r="AK94">
        <f>1/0.105</f>
        <v>9.5238095238095237</v>
      </c>
      <c r="AL94">
        <f>1/0.115</f>
        <v>8.695652173913043</v>
      </c>
      <c r="AM94">
        <f>1/0.11</f>
        <v>9.0909090909090917</v>
      </c>
      <c r="AO94">
        <f t="shared" si="30"/>
        <v>229.196650820987</v>
      </c>
      <c r="AP94">
        <f t="shared" si="31"/>
        <v>234.41100939004363</v>
      </c>
      <c r="AQ94">
        <f t="shared" si="32"/>
        <v>211.8719501337458</v>
      </c>
      <c r="AR94">
        <f t="shared" si="33"/>
        <v>211.14001672967234</v>
      </c>
      <c r="AV94">
        <f>((0.07/0.11)*100)</f>
        <v>63.636363636363647</v>
      </c>
      <c r="AW94">
        <f>((0.065/0.105)*100)</f>
        <v>61.904761904761905</v>
      </c>
      <c r="AX94">
        <f>((0.07/0.115)*100)</f>
        <v>60.869565217391312</v>
      </c>
      <c r="AY94">
        <f>((0.07/0.11)*100)</f>
        <v>63.636363636363647</v>
      </c>
      <c r="BA94">
        <f>((0.04/0.11)*100)</f>
        <v>36.363636363636367</v>
      </c>
      <c r="BB94">
        <f>((0.04/0.105)*100)</f>
        <v>38.095238095238102</v>
      </c>
      <c r="BC94">
        <f>((0.045/0.115)*100)</f>
        <v>39.130434782608688</v>
      </c>
      <c r="BD94">
        <f>((0.04/0.11)*100)</f>
        <v>36.363636363636367</v>
      </c>
      <c r="BF94">
        <f>ABS($B$94-$D$94)</f>
        <v>1.7755559999999999</v>
      </c>
      <c r="BG94">
        <f>ABS($F$94-$H$94)</f>
        <v>3.1500459999999997</v>
      </c>
      <c r="BL94">
        <f>SQRT((ABS($A$94-$E$95)^2+(ABS($B$94-$F$95)^2)))</f>
        <v>2.674633593338918</v>
      </c>
      <c r="BM94">
        <f>SQRT((ABS($C$94-$G$94)^2+(ABS($D$94-$H$94)^2)))</f>
        <v>7.0813864609634942</v>
      </c>
      <c r="BO94">
        <f>SQRT((ABS($A$94-$G$94)^2+(ABS($B$94-$H$94)^2)))</f>
        <v>2.5911537029178806</v>
      </c>
      <c r="BP94">
        <f>SQRT((ABS($C$94-$E$95)^2+(ABS($D$94-$F$95)^2)))</f>
        <v>8.7991147141089687</v>
      </c>
      <c r="BR94">
        <f>DEGREES(ACOS((32.3257438660041^2+32.892526759575^2-3.59280903548435^2)/(2*32.3257438660041*32.892526759575)))</f>
        <v>6.2370022368247087</v>
      </c>
      <c r="BU94">
        <v>14</v>
      </c>
      <c r="BV94">
        <v>7</v>
      </c>
      <c r="BW94">
        <v>5</v>
      </c>
      <c r="BX94">
        <v>6</v>
      </c>
      <c r="BY94">
        <v>13</v>
      </c>
      <c r="BZ94">
        <v>7</v>
      </c>
      <c r="CA94">
        <v>7</v>
      </c>
      <c r="CB94">
        <v>7</v>
      </c>
      <c r="CC94">
        <v>14</v>
      </c>
      <c r="CD94">
        <v>6</v>
      </c>
      <c r="CE94">
        <v>7</v>
      </c>
      <c r="CF94">
        <v>14</v>
      </c>
      <c r="CG94">
        <v>14</v>
      </c>
      <c r="CH94">
        <v>5</v>
      </c>
      <c r="CI94">
        <v>5</v>
      </c>
      <c r="CJ94">
        <v>13</v>
      </c>
      <c r="CL94">
        <v>8</v>
      </c>
      <c r="CM94">
        <v>2</v>
      </c>
      <c r="CN94">
        <v>0</v>
      </c>
      <c r="CO94">
        <v>0</v>
      </c>
      <c r="CP94">
        <v>8</v>
      </c>
      <c r="CQ94">
        <v>2</v>
      </c>
      <c r="CR94">
        <v>1</v>
      </c>
      <c r="CS94">
        <v>0</v>
      </c>
      <c r="CT94">
        <v>9</v>
      </c>
      <c r="CU94">
        <v>1</v>
      </c>
      <c r="CV94">
        <v>1</v>
      </c>
      <c r="CW94">
        <v>8</v>
      </c>
      <c r="CX94">
        <v>8</v>
      </c>
      <c r="CY94">
        <v>0</v>
      </c>
      <c r="CZ94">
        <v>2</v>
      </c>
      <c r="DA94">
        <v>8</v>
      </c>
      <c r="DC94">
        <f>((7/14)*100)</f>
        <v>50</v>
      </c>
      <c r="DD94">
        <f>((5/14)*100)</f>
        <v>35.714285714285715</v>
      </c>
      <c r="DE94">
        <f>((6/14)*100)</f>
        <v>42.857142857142854</v>
      </c>
      <c r="DF94">
        <f>((7/13)*100)</f>
        <v>53.846153846153847</v>
      </c>
      <c r="DG94">
        <f>((7/13)*100)</f>
        <v>53.846153846153847</v>
      </c>
      <c r="DH94">
        <f>((7/13)*100)</f>
        <v>53.846153846153847</v>
      </c>
      <c r="DI94">
        <f>((6/14)*100)</f>
        <v>42.857142857142854</v>
      </c>
      <c r="DJ94">
        <f>((7/14)*100)</f>
        <v>50</v>
      </c>
      <c r="DK94">
        <f>((14/14)*100)</f>
        <v>100</v>
      </c>
      <c r="DL94">
        <f>((5/14)*100)</f>
        <v>35.714285714285715</v>
      </c>
      <c r="DM94">
        <f>((5/14)*100)</f>
        <v>35.714285714285715</v>
      </c>
      <c r="DN94">
        <f>((13/14)*100)</f>
        <v>92.857142857142861</v>
      </c>
      <c r="DP94">
        <f>((2/8)*100)</f>
        <v>25</v>
      </c>
      <c r="DQ94">
        <f>((0/8)*100)</f>
        <v>0</v>
      </c>
      <c r="DR94">
        <f>((0/8)*100)</f>
        <v>0</v>
      </c>
      <c r="DS94">
        <f>((2/8)*100)</f>
        <v>25</v>
      </c>
      <c r="DT94">
        <f>((1/8)*100)</f>
        <v>12.5</v>
      </c>
      <c r="DU94">
        <f>((0/8)*100)</f>
        <v>0</v>
      </c>
      <c r="DV94">
        <f>((1/9)*100)</f>
        <v>11.111111111111111</v>
      </c>
      <c r="DW94">
        <f>((1/9)*100)</f>
        <v>11.111111111111111</v>
      </c>
      <c r="DX94">
        <f>((8/9)*100)</f>
        <v>88.888888888888886</v>
      </c>
      <c r="DY94">
        <f>((0/8)*100)</f>
        <v>0</v>
      </c>
      <c r="DZ94">
        <f>((2/8)*100)</f>
        <v>25</v>
      </c>
      <c r="EA94">
        <f>((8/8)*100)</f>
        <v>100</v>
      </c>
    </row>
    <row r="95" spans="1:131" x14ac:dyDescent="0.25">
      <c r="A95">
        <v>253.84878399999999</v>
      </c>
      <c r="B95">
        <v>6.6858079999999998</v>
      </c>
      <c r="C95">
        <v>247.27540099999999</v>
      </c>
      <c r="D95">
        <v>5.0813129999999997</v>
      </c>
      <c r="E95">
        <v>230.806262</v>
      </c>
      <c r="F95">
        <v>7.9446459999999997</v>
      </c>
      <c r="G95">
        <v>252.94838199999998</v>
      </c>
      <c r="H95">
        <v>3.7381820000000001</v>
      </c>
      <c r="L95">
        <f>(11/200)</f>
        <v>5.5E-2</v>
      </c>
      <c r="M95">
        <f>(15/200)</f>
        <v>7.4999999999999997E-2</v>
      </c>
      <c r="P95">
        <f>(11/200)</f>
        <v>5.5E-2</v>
      </c>
      <c r="Q95">
        <f>(11/200)</f>
        <v>5.5E-2</v>
      </c>
      <c r="R95">
        <f>(9/200)</f>
        <v>4.4999999999999998E-2</v>
      </c>
      <c r="S95">
        <f>(10/200)</f>
        <v>0.05</v>
      </c>
      <c r="V95">
        <f>0.055+0.055</f>
        <v>0.11</v>
      </c>
      <c r="W95">
        <f>0.075+0.045</f>
        <v>0.12</v>
      </c>
      <c r="AA95">
        <f>SQRT((ABS($C$96-$C$95)^2+(ABS($D$96-$D$95)^2)))</f>
        <v>20.251032231406331</v>
      </c>
      <c r="AB95">
        <f>SQRT((ABS($E$96-$E$95)^2+(ABS($F$96-$F$95)^2)))</f>
        <v>24.249915003230178</v>
      </c>
      <c r="AK95">
        <f>1/0.11</f>
        <v>9.0909090909090917</v>
      </c>
      <c r="AL95">
        <f>1/0.12</f>
        <v>8.3333333333333339</v>
      </c>
      <c r="AP95">
        <f t="shared" si="31"/>
        <v>184.10029301278482</v>
      </c>
      <c r="AQ95">
        <f t="shared" si="32"/>
        <v>202.08262502691815</v>
      </c>
      <c r="AW95">
        <f>((0.055/0.11)*100)</f>
        <v>50</v>
      </c>
      <c r="AX95">
        <f>((0.075/0.12)*100)</f>
        <v>62.5</v>
      </c>
      <c r="BB95">
        <f>((0.055/0.11)*100)</f>
        <v>50</v>
      </c>
      <c r="BC95">
        <f>((0.045/0.12)*100)</f>
        <v>37.5</v>
      </c>
      <c r="BF95">
        <f>ABS($B$95-$D$95)</f>
        <v>1.604495</v>
      </c>
      <c r="BG95">
        <f>ABS($F$95-$H$95)</f>
        <v>4.2064639999999995</v>
      </c>
      <c r="BI95">
        <v>2.336862</v>
      </c>
      <c r="BJ95">
        <v>2.1196674999999998</v>
      </c>
      <c r="BM95">
        <f>SQRT((ABS($C$95-$G$95)^2+(ABS($D$95-$H$95)^2)))</f>
        <v>5.8298125449727731</v>
      </c>
      <c r="BO95">
        <f>SQRT((ABS($A$95-$G$95)^2+(ABS($B$95-$H$95)^2)))</f>
        <v>3.082080920008432</v>
      </c>
      <c r="BP95">
        <f>SQRT((ABS($C$95-$E$96)^2+(ABS($D$95-$F$96)^2)))</f>
        <v>8.2421382089121948</v>
      </c>
      <c r="BR95">
        <f>DEGREES(ACOS((22.2993994328092^2+22.5092507835379^2-3.39498760046057^2)/(2*22.2993994328092*22.5092507835379)))</f>
        <v>8.6739572284873141</v>
      </c>
      <c r="BS95">
        <f>DEGREES(ACOS((11.3060030175167^2+19.6139528356494^2-8.77333633927208^2)/(2*11.3060030175167*19.6139528356494)))</f>
        <v>10.86434457667151</v>
      </c>
      <c r="BY95">
        <v>11</v>
      </c>
      <c r="BZ95">
        <v>4</v>
      </c>
      <c r="CA95">
        <v>7</v>
      </c>
      <c r="CB95">
        <v>5</v>
      </c>
      <c r="CC95">
        <v>15</v>
      </c>
      <c r="CD95">
        <v>4</v>
      </c>
      <c r="CE95">
        <v>7</v>
      </c>
      <c r="CF95">
        <v>13</v>
      </c>
      <c r="CL95">
        <v>11</v>
      </c>
      <c r="CM95">
        <v>4</v>
      </c>
      <c r="CN95">
        <v>0</v>
      </c>
      <c r="CO95">
        <v>2</v>
      </c>
      <c r="CP95">
        <v>11</v>
      </c>
      <c r="CQ95">
        <v>4</v>
      </c>
      <c r="CR95">
        <v>3</v>
      </c>
      <c r="CS95">
        <v>2</v>
      </c>
      <c r="CT95">
        <v>9</v>
      </c>
      <c r="CU95">
        <v>0</v>
      </c>
      <c r="CV95">
        <v>3</v>
      </c>
      <c r="CW95">
        <v>8</v>
      </c>
      <c r="CX95">
        <v>10</v>
      </c>
      <c r="CY95">
        <v>2</v>
      </c>
      <c r="CZ95">
        <v>4</v>
      </c>
      <c r="DA95">
        <v>8</v>
      </c>
      <c r="DF95">
        <f>((4/11)*100)</f>
        <v>36.363636363636367</v>
      </c>
      <c r="DG95">
        <f>((7/11)*100)</f>
        <v>63.636363636363633</v>
      </c>
      <c r="DH95">
        <f>((5/11)*100)</f>
        <v>45.454545454545453</v>
      </c>
      <c r="DI95">
        <f>((4/15)*100)</f>
        <v>26.666666666666668</v>
      </c>
      <c r="DJ95">
        <f>((7/15)*100)</f>
        <v>46.666666666666664</v>
      </c>
      <c r="DK95">
        <f>((13/15)*100)</f>
        <v>86.666666666666671</v>
      </c>
      <c r="DP95">
        <f>((4/11)*100)</f>
        <v>36.363636363636367</v>
      </c>
      <c r="DQ95">
        <f>((0/11)*100)</f>
        <v>0</v>
      </c>
      <c r="DR95">
        <f>((2/11)*100)</f>
        <v>18.181818181818183</v>
      </c>
      <c r="DS95">
        <f>((4/11)*100)</f>
        <v>36.363636363636367</v>
      </c>
      <c r="DT95">
        <f>((3/11)*100)</f>
        <v>27.27272727272727</v>
      </c>
      <c r="DU95">
        <f>((2/11)*100)</f>
        <v>18.181818181818183</v>
      </c>
      <c r="DV95">
        <f>((0/9)*100)</f>
        <v>0</v>
      </c>
      <c r="DW95">
        <f>((3/9)*100)</f>
        <v>33.333333333333329</v>
      </c>
      <c r="DX95">
        <f>((8/9)*100)</f>
        <v>88.888888888888886</v>
      </c>
      <c r="DY95">
        <f>((2/10)*100)</f>
        <v>20</v>
      </c>
      <c r="DZ95">
        <f>((4/10)*100)</f>
        <v>40</v>
      </c>
      <c r="EA95">
        <f>((8/10)*100)</f>
        <v>80</v>
      </c>
    </row>
    <row r="96" spans="1:131" x14ac:dyDescent="0.25">
      <c r="C96">
        <v>267.52343200000001</v>
      </c>
      <c r="D96">
        <v>4.7326769999999998</v>
      </c>
      <c r="E96">
        <v>255.05575400000001</v>
      </c>
      <c r="F96">
        <v>7.8014140000000003</v>
      </c>
      <c r="R96">
        <f>(13/200)</f>
        <v>6.5000000000000002E-2</v>
      </c>
      <c r="BR96">
        <f>DEGREES(ACOS((21.416034748515^2+23.603846265296^2-4.29331434319384^2)/(2*21.416034748515*23.603846265296)))</f>
        <v>9.4244184260394483</v>
      </c>
      <c r="BS96">
        <f>DEGREES(ACOS((16.9801509094178^2+21.2499189987865^2-5.71950313119907^2)/(2*16.9801509094178*21.2499189987865)))</f>
        <v>11.497764134139853</v>
      </c>
      <c r="CT96">
        <v>13</v>
      </c>
      <c r="CU96">
        <v>0</v>
      </c>
      <c r="CV96">
        <v>9</v>
      </c>
      <c r="CW96">
        <v>8</v>
      </c>
      <c r="DV96">
        <f>((0/13)*100)</f>
        <v>0</v>
      </c>
      <c r="DW96">
        <f>((9/13)*100)</f>
        <v>69.230769230769226</v>
      </c>
      <c r="DX96">
        <f>((8/13)*100)</f>
        <v>61.53846153846154</v>
      </c>
    </row>
    <row r="97" spans="1:131" x14ac:dyDescent="0.25">
      <c r="A97" t="s">
        <v>22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BS97">
        <f>DEGREES(ACOS((19.932486716541^2+19.4302025580486^2-3.19466179200569^2)/(2*19.932486716541*19.4302025580486)))</f>
        <v>9.1951523344571733</v>
      </c>
    </row>
    <row r="98" spans="1:131" x14ac:dyDescent="0.25">
      <c r="A98">
        <v>31.024395000000013</v>
      </c>
      <c r="B98">
        <v>7.0759230000000004</v>
      </c>
      <c r="C98">
        <v>39.448505000000011</v>
      </c>
      <c r="D98">
        <v>5.7517870000000002</v>
      </c>
      <c r="E98">
        <v>31.642677000000006</v>
      </c>
      <c r="F98">
        <v>7.4691650000000003</v>
      </c>
      <c r="G98">
        <v>40.302196000000009</v>
      </c>
      <c r="H98">
        <v>5.3539139999999996</v>
      </c>
      <c r="K98">
        <f>(13/200)</f>
        <v>6.5000000000000002E-2</v>
      </c>
      <c r="L98">
        <f>(15/200)</f>
        <v>7.4999999999999997E-2</v>
      </c>
      <c r="M98">
        <f>(15/200)</f>
        <v>7.4999999999999997E-2</v>
      </c>
      <c r="N98">
        <f>(14/200)</f>
        <v>7.0000000000000007E-2</v>
      </c>
      <c r="P98">
        <f>(14/200)</f>
        <v>7.0000000000000007E-2</v>
      </c>
      <c r="Q98">
        <f>(13/200)</f>
        <v>6.5000000000000002E-2</v>
      </c>
      <c r="R98">
        <f>(12/200)</f>
        <v>0.06</v>
      </c>
      <c r="S98">
        <f>(10/200)</f>
        <v>0.05</v>
      </c>
      <c r="U98">
        <f>0.065+0.07</f>
        <v>0.13500000000000001</v>
      </c>
      <c r="V98">
        <f>0.075+0.065</f>
        <v>0.14000000000000001</v>
      </c>
      <c r="W98">
        <f>0.075+0.06</f>
        <v>0.13500000000000001</v>
      </c>
      <c r="X98">
        <f>0.07+0.05</f>
        <v>0.12000000000000001</v>
      </c>
      <c r="Z98">
        <f>SQRT((ABS($A$99-$A$98)^2+(ABS($B$99-$B$98)^2)))</f>
        <v>20.647687570823802</v>
      </c>
      <c r="AA98">
        <f>SQRT((ABS($C$99-$C$98)^2+(ABS($D$99-$D$98)^2)))</f>
        <v>21.568476104014046</v>
      </c>
      <c r="AB98">
        <f>SQRT((ABS($E$99-$E$98)^2+(ABS($F$99-$F$98)^2)))</f>
        <v>21.831541090187709</v>
      </c>
      <c r="AC98">
        <f>SQRT((ABS($G$99-$G$98)^2+(ABS($H$99-$H$98)^2)))</f>
        <v>20.563615773884955</v>
      </c>
      <c r="AJ98">
        <f>1/0.135</f>
        <v>7.4074074074074066</v>
      </c>
      <c r="AK98">
        <f>1/0.14</f>
        <v>7.1428571428571423</v>
      </c>
      <c r="AL98">
        <f>1/0.135</f>
        <v>7.4074074074074066</v>
      </c>
      <c r="AM98">
        <f>1/0.12</f>
        <v>8.3333333333333339</v>
      </c>
      <c r="AO98">
        <f t="shared" ref="AO98:AO107" si="34">$Z98/$U98</f>
        <v>152.94583385795409</v>
      </c>
      <c r="AP98">
        <f t="shared" ref="AP98:AP107" si="35">$AA98/$V98</f>
        <v>154.06054360010032</v>
      </c>
      <c r="AQ98">
        <f t="shared" ref="AQ98:AQ107" si="36">$AB98/$W98</f>
        <v>161.71511918657561</v>
      </c>
      <c r="AR98">
        <f t="shared" ref="AR98:AR106" si="37">$AC98/$X98</f>
        <v>171.36346478237462</v>
      </c>
      <c r="AV98">
        <f>((0.065/0.135)*100)</f>
        <v>48.148148148148145</v>
      </c>
      <c r="AW98">
        <f>((0.075/0.14)*100)</f>
        <v>53.571428571428569</v>
      </c>
      <c r="AX98">
        <f>((0.075/0.135)*100)</f>
        <v>55.55555555555555</v>
      </c>
      <c r="AY98">
        <f>((0.07/0.12)*100)</f>
        <v>58.333333333333336</v>
      </c>
      <c r="BA98">
        <f>((0.07/0.135)*100)</f>
        <v>51.851851851851848</v>
      </c>
      <c r="BB98">
        <f>((0.065/0.14)*100)</f>
        <v>46.428571428571423</v>
      </c>
      <c r="BC98">
        <f>((0.06/0.135)*100)</f>
        <v>44.444444444444443</v>
      </c>
      <c r="BD98">
        <f>((0.05/0.12)*100)</f>
        <v>41.666666666666671</v>
      </c>
      <c r="BF98">
        <f>ABS($B$98-$D$98)</f>
        <v>1.3241360000000002</v>
      </c>
      <c r="BG98">
        <f>ABS($F$98-$H$98)</f>
        <v>2.1152510000000007</v>
      </c>
      <c r="BL98">
        <f>SQRT((ABS($A$98-$E$98)^2+(ABS($B$98-$F$98)^2)))</f>
        <v>0.73274272571482546</v>
      </c>
      <c r="BM98">
        <f>SQRT((ABS($C$98-$G$98)^2+(ABS($D$98-$H$98)^2)))</f>
        <v>0.94185521584264564</v>
      </c>
      <c r="BO98">
        <f>SQRT((ABS($A$98-$G$98)^2+(ABS($B$98-$H$98)^2)))</f>
        <v>9.4362548922590008</v>
      </c>
      <c r="BP98">
        <f>SQRT((ABS($C$98-$E$98)^2+(ABS($D$98-$F$98)^2)))</f>
        <v>7.9925176234067878</v>
      </c>
      <c r="BS98">
        <f>DEGREES(ACOS((36.6412596095251^2+36.2216391348871^2-3.93947200230297^2)/(2*36.6412596095251*36.2216391348871)))</f>
        <v>6.1634378016304252</v>
      </c>
      <c r="BU98">
        <v>13</v>
      </c>
      <c r="BV98">
        <v>2</v>
      </c>
      <c r="BW98">
        <v>1</v>
      </c>
      <c r="BX98">
        <v>13</v>
      </c>
      <c r="BY98">
        <v>15</v>
      </c>
      <c r="BZ98">
        <v>2</v>
      </c>
      <c r="CA98">
        <v>13</v>
      </c>
      <c r="CB98">
        <v>5</v>
      </c>
      <c r="CC98">
        <v>15</v>
      </c>
      <c r="CD98">
        <v>2</v>
      </c>
      <c r="CE98">
        <v>13</v>
      </c>
      <c r="CF98">
        <v>5</v>
      </c>
      <c r="CG98">
        <v>14</v>
      </c>
      <c r="CH98">
        <v>11</v>
      </c>
      <c r="CI98">
        <v>3</v>
      </c>
      <c r="CJ98">
        <v>5</v>
      </c>
      <c r="CL98">
        <v>14</v>
      </c>
      <c r="CM98">
        <v>2</v>
      </c>
      <c r="CN98">
        <v>0</v>
      </c>
      <c r="CO98">
        <v>0</v>
      </c>
      <c r="CP98">
        <v>13</v>
      </c>
      <c r="CQ98">
        <v>2</v>
      </c>
      <c r="CR98">
        <v>10</v>
      </c>
      <c r="CS98">
        <v>0</v>
      </c>
      <c r="CT98">
        <v>12</v>
      </c>
      <c r="CU98">
        <v>0</v>
      </c>
      <c r="CV98">
        <v>10</v>
      </c>
      <c r="CW98">
        <v>0</v>
      </c>
      <c r="CX98">
        <v>10</v>
      </c>
      <c r="CY98">
        <v>10</v>
      </c>
      <c r="CZ98">
        <v>0</v>
      </c>
      <c r="DA98">
        <v>0</v>
      </c>
      <c r="DC98">
        <f>((2/13)*100)</f>
        <v>15.384615384615385</v>
      </c>
      <c r="DD98">
        <f>((1/13)*100)</f>
        <v>7.6923076923076925</v>
      </c>
      <c r="DE98">
        <f>((13/13)*100)</f>
        <v>100</v>
      </c>
      <c r="DF98">
        <f>((2/15)*100)</f>
        <v>13.333333333333334</v>
      </c>
      <c r="DG98">
        <f>((13/15)*100)</f>
        <v>86.666666666666671</v>
      </c>
      <c r="DH98">
        <f>((5/15)*100)</f>
        <v>33.333333333333329</v>
      </c>
      <c r="DI98">
        <f>((2/15)*100)</f>
        <v>13.333333333333334</v>
      </c>
      <c r="DJ98">
        <f>((13/15)*100)</f>
        <v>86.666666666666671</v>
      </c>
      <c r="DK98">
        <f>((5/15)*100)</f>
        <v>33.333333333333329</v>
      </c>
      <c r="DL98">
        <f>((11/14)*100)</f>
        <v>78.571428571428569</v>
      </c>
      <c r="DM98">
        <f>((3/14)*100)</f>
        <v>21.428571428571427</v>
      </c>
      <c r="DN98">
        <f>((5/14)*100)</f>
        <v>35.714285714285715</v>
      </c>
      <c r="DP98">
        <f>((2/14)*100)</f>
        <v>14.285714285714285</v>
      </c>
      <c r="DQ98">
        <f>((0/14)*100)</f>
        <v>0</v>
      </c>
      <c r="DR98">
        <f>((0/14)*100)</f>
        <v>0</v>
      </c>
      <c r="DS98">
        <f>((2/13)*100)</f>
        <v>15.384615384615385</v>
      </c>
      <c r="DT98">
        <f>((10/13)*100)</f>
        <v>76.923076923076934</v>
      </c>
      <c r="DU98">
        <f>((0/13)*100)</f>
        <v>0</v>
      </c>
      <c r="DV98">
        <f>((0/12)*100)</f>
        <v>0</v>
      </c>
      <c r="DW98">
        <f>((10/12)*100)</f>
        <v>83.333333333333343</v>
      </c>
      <c r="DX98">
        <f>((0/12)*100)</f>
        <v>0</v>
      </c>
      <c r="DY98">
        <f>((10/10)*100)</f>
        <v>100</v>
      </c>
      <c r="DZ98">
        <f>((0/10)*100)</f>
        <v>0</v>
      </c>
      <c r="EA98">
        <f>((0/10)*100)</f>
        <v>0</v>
      </c>
    </row>
    <row r="99" spans="1:131" x14ac:dyDescent="0.25">
      <c r="A99">
        <v>51.670879000000006</v>
      </c>
      <c r="B99">
        <v>7.2988590000000002</v>
      </c>
      <c r="C99">
        <v>61.015785000000008</v>
      </c>
      <c r="D99">
        <v>5.9789320000000004</v>
      </c>
      <c r="E99">
        <v>53.464622000000013</v>
      </c>
      <c r="F99">
        <v>8.1163919999999994</v>
      </c>
      <c r="G99">
        <v>60.862007000000013</v>
      </c>
      <c r="H99">
        <v>4.9583570000000003</v>
      </c>
      <c r="K99">
        <f>(15/200)</f>
        <v>7.4999999999999997E-2</v>
      </c>
      <c r="L99">
        <f>(13/200)</f>
        <v>6.5000000000000002E-2</v>
      </c>
      <c r="M99">
        <f>(16/200)</f>
        <v>0.08</v>
      </c>
      <c r="N99">
        <f>(12/200)</f>
        <v>0.06</v>
      </c>
      <c r="P99">
        <f>(13/200)</f>
        <v>6.5000000000000002E-2</v>
      </c>
      <c r="Q99">
        <f>(11/200)</f>
        <v>5.5E-2</v>
      </c>
      <c r="R99">
        <f>(11/200)</f>
        <v>5.5E-2</v>
      </c>
      <c r="S99">
        <f>(10/200)</f>
        <v>0.05</v>
      </c>
      <c r="U99">
        <f>0.075+0.065</f>
        <v>0.14000000000000001</v>
      </c>
      <c r="V99">
        <f>0.065+0.055</f>
        <v>0.12</v>
      </c>
      <c r="W99">
        <f>0.08+0.055</f>
        <v>0.13500000000000001</v>
      </c>
      <c r="X99">
        <f>0.06+0.05</f>
        <v>0.11</v>
      </c>
      <c r="Z99">
        <f>SQRT((ABS($A$100-$A$99)^2+(ABS($B$100-$B$99)^2)))</f>
        <v>21.448823747051605</v>
      </c>
      <c r="AA99">
        <f>SQRT((ABS($C$100-$C$99)^2+(ABS($D$100-$D$99)^2)))</f>
        <v>17.466172275170791</v>
      </c>
      <c r="AB99">
        <f>SQRT((ABS($E$100-$E$99)^2+(ABS($F$100-$F$99)^2)))</f>
        <v>21.984285320794207</v>
      </c>
      <c r="AC99">
        <f>SQRT((ABS($G$100-$G$99)^2+(ABS($H$100-$H$99)^2)))</f>
        <v>17.69842677223421</v>
      </c>
      <c r="AJ99">
        <f>1/0.14</f>
        <v>7.1428571428571423</v>
      </c>
      <c r="AK99">
        <f>1/0.12</f>
        <v>8.3333333333333339</v>
      </c>
      <c r="AL99">
        <f>1/0.135</f>
        <v>7.4074074074074066</v>
      </c>
      <c r="AM99">
        <f>1/0.11</f>
        <v>9.0909090909090917</v>
      </c>
      <c r="AO99">
        <f t="shared" si="34"/>
        <v>153.20588390751146</v>
      </c>
      <c r="AP99">
        <f t="shared" si="35"/>
        <v>145.55143562642326</v>
      </c>
      <c r="AQ99">
        <f t="shared" si="36"/>
        <v>162.84655793180892</v>
      </c>
      <c r="AR99">
        <f t="shared" si="37"/>
        <v>160.89478883849281</v>
      </c>
      <c r="AV99">
        <f>((0.075/0.14)*100)</f>
        <v>53.571428571428569</v>
      </c>
      <c r="AW99">
        <f>((0.065/0.12)*100)</f>
        <v>54.166666666666671</v>
      </c>
      <c r="AX99">
        <f>((0.08/0.135)*100)</f>
        <v>59.259259259259252</v>
      </c>
      <c r="AY99">
        <f>((0.06/0.11)*100)</f>
        <v>54.54545454545454</v>
      </c>
      <c r="BA99">
        <f>((0.065/0.14)*100)</f>
        <v>46.428571428571423</v>
      </c>
      <c r="BB99">
        <f>((0.055/0.12)*100)</f>
        <v>45.833333333333336</v>
      </c>
      <c r="BC99">
        <f>((0.055/0.135)*100)</f>
        <v>40.74074074074074</v>
      </c>
      <c r="BD99">
        <f>((0.05/0.11)*100)</f>
        <v>45.45454545454546</v>
      </c>
      <c r="BF99">
        <f>ABS($B$99-$D$99)</f>
        <v>1.3199269999999999</v>
      </c>
      <c r="BG99">
        <f>ABS($F$99-$H$99)</f>
        <v>3.158034999999999</v>
      </c>
      <c r="BL99">
        <f>SQRT((ABS($A$99-$E$99)^2+(ABS($B$99-$F$99)^2)))</f>
        <v>1.9712620719067317</v>
      </c>
      <c r="BM99">
        <f>SQRT((ABS($C$99-$G$99)^2+(ABS($D$99-$H$99)^2)))</f>
        <v>1.0320954432168561</v>
      </c>
      <c r="BO99">
        <f>SQRT((ABS($A$99-$G$99)^2+(ABS($B$99-$H$99)^2)))</f>
        <v>9.4844495635955646</v>
      </c>
      <c r="BP99">
        <f>SQRT((ABS($C$99-$E$99)^2+(ABS($D$99-$F$99)^2)))</f>
        <v>7.8478530761074348</v>
      </c>
      <c r="BR99">
        <f>DEGREES(ACOS((8.77333633927208^2+25.0997465121231^2-16.9801509094178^2)/(2*8.77333633927208*25.0997465121231)))</f>
        <v>18.091682264321005</v>
      </c>
      <c r="BS99">
        <f>DEGREES(ACOS((29.6787106907141^2+29.0006070435997^2-4.19573880541497^2)/(2*29.6787106907141*29.0006070435997)))</f>
        <v>8.0931729497090394</v>
      </c>
      <c r="BU99">
        <v>15</v>
      </c>
      <c r="BV99">
        <v>4</v>
      </c>
      <c r="BW99">
        <v>4</v>
      </c>
      <c r="BX99">
        <v>11</v>
      </c>
      <c r="BY99">
        <v>13</v>
      </c>
      <c r="BZ99">
        <v>4</v>
      </c>
      <c r="CA99">
        <v>11</v>
      </c>
      <c r="CB99">
        <v>3</v>
      </c>
      <c r="CC99">
        <v>16</v>
      </c>
      <c r="CD99">
        <v>5</v>
      </c>
      <c r="CE99">
        <v>11</v>
      </c>
      <c r="CF99">
        <v>8</v>
      </c>
      <c r="CG99">
        <v>12</v>
      </c>
      <c r="CH99">
        <v>7</v>
      </c>
      <c r="CI99">
        <v>3</v>
      </c>
      <c r="CJ99">
        <v>8</v>
      </c>
      <c r="CL99">
        <v>13</v>
      </c>
      <c r="CM99">
        <v>0</v>
      </c>
      <c r="CN99">
        <v>0</v>
      </c>
      <c r="CO99">
        <v>10</v>
      </c>
      <c r="CP99">
        <v>11</v>
      </c>
      <c r="CQ99">
        <v>0</v>
      </c>
      <c r="CR99">
        <v>9</v>
      </c>
      <c r="CS99">
        <v>0</v>
      </c>
      <c r="CT99">
        <v>11</v>
      </c>
      <c r="CU99">
        <v>0</v>
      </c>
      <c r="CV99">
        <v>9</v>
      </c>
      <c r="CW99">
        <v>2</v>
      </c>
      <c r="CX99">
        <v>10</v>
      </c>
      <c r="CY99">
        <v>6</v>
      </c>
      <c r="CZ99">
        <v>0</v>
      </c>
      <c r="DA99">
        <v>2</v>
      </c>
      <c r="DC99">
        <f>((4/15)*100)</f>
        <v>26.666666666666668</v>
      </c>
      <c r="DD99">
        <f>((4/15)*100)</f>
        <v>26.666666666666668</v>
      </c>
      <c r="DE99">
        <f>((11/15)*100)</f>
        <v>73.333333333333329</v>
      </c>
      <c r="DF99">
        <f>((4/13)*100)</f>
        <v>30.76923076923077</v>
      </c>
      <c r="DG99">
        <f>((11/13)*100)</f>
        <v>84.615384615384613</v>
      </c>
      <c r="DH99">
        <f>((3/13)*100)</f>
        <v>23.076923076923077</v>
      </c>
      <c r="DI99">
        <f>((5/16)*100)</f>
        <v>31.25</v>
      </c>
      <c r="DJ99">
        <f>((11/16)*100)</f>
        <v>68.75</v>
      </c>
      <c r="DK99">
        <f>((8/16)*100)</f>
        <v>50</v>
      </c>
      <c r="DL99">
        <f>((7/12)*100)</f>
        <v>58.333333333333336</v>
      </c>
      <c r="DM99">
        <f>((3/12)*100)</f>
        <v>25</v>
      </c>
      <c r="DN99">
        <f>((8/12)*100)</f>
        <v>66.666666666666657</v>
      </c>
      <c r="DP99">
        <f>((0/13)*100)</f>
        <v>0</v>
      </c>
      <c r="DQ99">
        <f>((0/13)*100)</f>
        <v>0</v>
      </c>
      <c r="DR99">
        <f>((10/13)*100)</f>
        <v>76.923076923076934</v>
      </c>
      <c r="DS99">
        <f>((0/11)*100)</f>
        <v>0</v>
      </c>
      <c r="DT99">
        <f>((9/11)*100)</f>
        <v>81.818181818181827</v>
      </c>
      <c r="DU99">
        <f>((0/11)*100)</f>
        <v>0</v>
      </c>
      <c r="DV99">
        <f>((0/11)*100)</f>
        <v>0</v>
      </c>
      <c r="DW99">
        <f>((9/11)*100)</f>
        <v>81.818181818181827</v>
      </c>
      <c r="DX99">
        <f>((2/11)*100)</f>
        <v>18.181818181818183</v>
      </c>
      <c r="DY99">
        <f>((6/10)*100)</f>
        <v>60</v>
      </c>
      <c r="DZ99">
        <f>((0/10)*100)</f>
        <v>0</v>
      </c>
      <c r="EA99">
        <f>((2/10)*100)</f>
        <v>20</v>
      </c>
    </row>
    <row r="100" spans="1:131" x14ac:dyDescent="0.25">
      <c r="A100">
        <v>73.119286000000002</v>
      </c>
      <c r="B100">
        <v>7.1651530000000001</v>
      </c>
      <c r="C100">
        <v>78.458572000000004</v>
      </c>
      <c r="D100">
        <v>5.0754080000000004</v>
      </c>
      <c r="E100">
        <v>75.432500000000005</v>
      </c>
      <c r="F100">
        <v>7.2671939999999999</v>
      </c>
      <c r="G100">
        <v>78.538571000000005</v>
      </c>
      <c r="H100">
        <v>4.0789280000000003</v>
      </c>
      <c r="K100">
        <f>(13/200)</f>
        <v>6.5000000000000002E-2</v>
      </c>
      <c r="L100">
        <f>(13/200)</f>
        <v>6.5000000000000002E-2</v>
      </c>
      <c r="M100">
        <f>(15/200)</f>
        <v>7.4999999999999997E-2</v>
      </c>
      <c r="N100">
        <f>(13/200)</f>
        <v>6.5000000000000002E-2</v>
      </c>
      <c r="P100">
        <f>(11/200)</f>
        <v>5.5E-2</v>
      </c>
      <c r="Q100">
        <f>(9/200)</f>
        <v>4.4999999999999998E-2</v>
      </c>
      <c r="R100">
        <f>(10/200)</f>
        <v>0.05</v>
      </c>
      <c r="S100">
        <f>(10/200)</f>
        <v>0.05</v>
      </c>
      <c r="U100">
        <f>0.065+0.055</f>
        <v>0.12</v>
      </c>
      <c r="V100">
        <f>0.065+0.045</f>
        <v>0.11</v>
      </c>
      <c r="W100">
        <f>0.075+0.05</f>
        <v>0.125</v>
      </c>
      <c r="X100">
        <f>0.065+0.05</f>
        <v>0.115</v>
      </c>
      <c r="Z100">
        <f>SQRT((ABS($A$101-$A$100)^2+(ABS($B$101-$B$100)^2)))</f>
        <v>17.848315464472194</v>
      </c>
      <c r="AA100">
        <f>SQRT((ABS($C$101-$C$100)^2+(ABS($D$101-$D$100)^2)))</f>
        <v>18.2570590955456</v>
      </c>
      <c r="AB100">
        <f>SQRT((ABS($E$101-$E$100)^2+(ABS($F$101-$F$100)^2)))</f>
        <v>20.816569482714485</v>
      </c>
      <c r="AC100">
        <f>SQRT((ABS($G$101-$G$100)^2+(ABS($H$101-$H$100)^2)))</f>
        <v>18.545161399141346</v>
      </c>
      <c r="AJ100">
        <f>1/0.12</f>
        <v>8.3333333333333339</v>
      </c>
      <c r="AK100">
        <f>1/0.11</f>
        <v>9.0909090909090917</v>
      </c>
      <c r="AL100">
        <f>1/0.125</f>
        <v>8</v>
      </c>
      <c r="AM100">
        <f>1/0.115</f>
        <v>8.695652173913043</v>
      </c>
      <c r="AO100">
        <f t="shared" si="34"/>
        <v>148.73596220393495</v>
      </c>
      <c r="AP100">
        <f t="shared" si="35"/>
        <v>165.97326450495999</v>
      </c>
      <c r="AQ100">
        <f t="shared" si="36"/>
        <v>166.53255586171588</v>
      </c>
      <c r="AR100">
        <f t="shared" si="37"/>
        <v>161.26227303601169</v>
      </c>
      <c r="AV100">
        <f>((0.065/0.12)*100)</f>
        <v>54.166666666666671</v>
      </c>
      <c r="AW100">
        <f>((0.065/0.11)*100)</f>
        <v>59.090909090909093</v>
      </c>
      <c r="AX100">
        <f>((0.075/0.125)*100)</f>
        <v>60</v>
      </c>
      <c r="AY100">
        <f>((0.065/0.115)*100)</f>
        <v>56.521739130434781</v>
      </c>
      <c r="BA100">
        <f>((0.055/0.12)*100)</f>
        <v>45.833333333333336</v>
      </c>
      <c r="BB100">
        <f>((0.045/0.11)*100)</f>
        <v>40.909090909090907</v>
      </c>
      <c r="BC100">
        <f>((0.05/0.125)*100)</f>
        <v>40</v>
      </c>
      <c r="BD100">
        <f>((0.05/0.115)*100)</f>
        <v>43.478260869565219</v>
      </c>
      <c r="BF100">
        <f>ABS($B$100-$D$100)</f>
        <v>2.0897449999999997</v>
      </c>
      <c r="BG100">
        <f>ABS($F$100-$H$100)</f>
        <v>3.1882659999999996</v>
      </c>
      <c r="BL100">
        <f>SQRT((ABS($A$100-$E$100)^2+(ABS($B$100-$F$100)^2)))</f>
        <v>2.3154635336098495</v>
      </c>
      <c r="BM100">
        <f>SQRT((ABS($C$100-$G$100)^2+(ABS($D$100-$H$100)^2)))</f>
        <v>0.99968606592319786</v>
      </c>
      <c r="BO100">
        <f>SQRT((ABS($A$100-$G$100)^2+(ABS($B$100-$H$100)^2)))</f>
        <v>6.2364601066510499</v>
      </c>
      <c r="BP100">
        <f>SQRT((ABS($C$100-$E$100)^2+(ABS($D$100-$F$100)^2)))</f>
        <v>3.7364471920502225</v>
      </c>
      <c r="BR100">
        <f>DEGREES(ACOS((5.71950313119907^2+24.3718881841094^2-19.932486716541^2)/(2*5.71950313119907*24.3718881841094)))</f>
        <v>34.630648295614279</v>
      </c>
      <c r="BS100">
        <f>DEGREES(ACOS((25.1699052833928^2+24.5610943735964^2-3.89047382230301^2)/(2*25.1699052833928*24.5610943735964)))</f>
        <v>8.8635939849733631</v>
      </c>
      <c r="BU100">
        <v>13</v>
      </c>
      <c r="BV100">
        <v>6</v>
      </c>
      <c r="BW100">
        <v>3</v>
      </c>
      <c r="BX100">
        <v>7</v>
      </c>
      <c r="BY100">
        <v>13</v>
      </c>
      <c r="BZ100">
        <v>6</v>
      </c>
      <c r="CA100">
        <v>7</v>
      </c>
      <c r="CB100">
        <v>3</v>
      </c>
      <c r="CC100">
        <v>15</v>
      </c>
      <c r="CD100">
        <v>5</v>
      </c>
      <c r="CE100">
        <v>7</v>
      </c>
      <c r="CF100">
        <v>11</v>
      </c>
      <c r="CG100">
        <v>13</v>
      </c>
      <c r="CH100">
        <v>7</v>
      </c>
      <c r="CI100">
        <v>3</v>
      </c>
      <c r="CJ100">
        <v>11</v>
      </c>
      <c r="CL100">
        <v>11</v>
      </c>
      <c r="CM100">
        <v>2</v>
      </c>
      <c r="CN100">
        <v>0</v>
      </c>
      <c r="CO100">
        <v>6</v>
      </c>
      <c r="CP100">
        <v>9</v>
      </c>
      <c r="CQ100">
        <v>2</v>
      </c>
      <c r="CR100">
        <v>4</v>
      </c>
      <c r="CS100">
        <v>0</v>
      </c>
      <c r="CT100">
        <v>10</v>
      </c>
      <c r="CU100">
        <v>0</v>
      </c>
      <c r="CV100">
        <v>4</v>
      </c>
      <c r="CW100">
        <v>6</v>
      </c>
      <c r="CX100">
        <v>10</v>
      </c>
      <c r="CY100">
        <v>4</v>
      </c>
      <c r="CZ100">
        <v>0</v>
      </c>
      <c r="DA100">
        <v>6</v>
      </c>
      <c r="DC100">
        <f>((6/13)*100)</f>
        <v>46.153846153846153</v>
      </c>
      <c r="DD100">
        <f>((3/13)*100)</f>
        <v>23.076923076923077</v>
      </c>
      <c r="DE100">
        <f>((7/13)*100)</f>
        <v>53.846153846153847</v>
      </c>
      <c r="DF100">
        <f>((6/13)*100)</f>
        <v>46.153846153846153</v>
      </c>
      <c r="DG100">
        <f>((7/13)*100)</f>
        <v>53.846153846153847</v>
      </c>
      <c r="DH100">
        <f>((3/13)*100)</f>
        <v>23.076923076923077</v>
      </c>
      <c r="DI100">
        <f>((5/15)*100)</f>
        <v>33.333333333333329</v>
      </c>
      <c r="DJ100">
        <f>((7/15)*100)</f>
        <v>46.666666666666664</v>
      </c>
      <c r="DK100">
        <f>((11/15)*100)</f>
        <v>73.333333333333329</v>
      </c>
      <c r="DL100">
        <f>((7/13)*100)</f>
        <v>53.846153846153847</v>
      </c>
      <c r="DM100">
        <f>((3/13)*100)</f>
        <v>23.076923076923077</v>
      </c>
      <c r="DN100">
        <f>((11/13)*100)</f>
        <v>84.615384615384613</v>
      </c>
      <c r="DP100">
        <f>((2/11)*100)</f>
        <v>18.181818181818183</v>
      </c>
      <c r="DQ100">
        <f>((0/11)*100)</f>
        <v>0</v>
      </c>
      <c r="DR100">
        <f>((6/11)*100)</f>
        <v>54.54545454545454</v>
      </c>
      <c r="DS100">
        <f>((2/9)*100)</f>
        <v>22.222222222222221</v>
      </c>
      <c r="DT100">
        <f>((4/9)*100)</f>
        <v>44.444444444444443</v>
      </c>
      <c r="DU100">
        <f>((0/9)*100)</f>
        <v>0</v>
      </c>
      <c r="DV100">
        <f>((0/10)*100)</f>
        <v>0</v>
      </c>
      <c r="DW100">
        <f>((4/10)*100)</f>
        <v>40</v>
      </c>
      <c r="DX100">
        <f>((6/10)*100)</f>
        <v>60</v>
      </c>
      <c r="DY100">
        <f>((4/10)*100)</f>
        <v>40</v>
      </c>
      <c r="DZ100">
        <f>((0/10)*100)</f>
        <v>0</v>
      </c>
      <c r="EA100">
        <f>((6/10)*100)</f>
        <v>60</v>
      </c>
    </row>
    <row r="101" spans="1:131" x14ac:dyDescent="0.25">
      <c r="A101">
        <v>90.94398000000001</v>
      </c>
      <c r="B101">
        <v>6.2471940000000004</v>
      </c>
      <c r="C101">
        <v>96.704234000000014</v>
      </c>
      <c r="D101">
        <v>4.4304079999999999</v>
      </c>
      <c r="E101">
        <v>96.248878000000005</v>
      </c>
      <c r="F101">
        <v>7.1779080000000004</v>
      </c>
      <c r="G101">
        <v>97.075002000000012</v>
      </c>
      <c r="H101">
        <v>3.5099490000000002</v>
      </c>
      <c r="K101">
        <f>(14/200)</f>
        <v>7.0000000000000007E-2</v>
      </c>
      <c r="L101">
        <f>(16/200)</f>
        <v>0.08</v>
      </c>
      <c r="M101">
        <f>(13/200)</f>
        <v>6.5000000000000002E-2</v>
      </c>
      <c r="N101">
        <f>(14/200)</f>
        <v>7.0000000000000007E-2</v>
      </c>
      <c r="P101">
        <f>(10/200)</f>
        <v>0.05</v>
      </c>
      <c r="Q101">
        <f>(10/200)</f>
        <v>0.05</v>
      </c>
      <c r="R101">
        <f>(10/200)</f>
        <v>0.05</v>
      </c>
      <c r="S101">
        <f>(9/200)</f>
        <v>4.4999999999999998E-2</v>
      </c>
      <c r="U101">
        <f>0.07+0.05</f>
        <v>0.12000000000000001</v>
      </c>
      <c r="V101">
        <f>0.08+0.05</f>
        <v>0.13</v>
      </c>
      <c r="W101">
        <f>0.065+0.05</f>
        <v>0.115</v>
      </c>
      <c r="X101">
        <f>0.07+0.045</f>
        <v>0.115</v>
      </c>
      <c r="Z101">
        <f>SQRT((ABS($A$102-$A$101)^2+(ABS($B$102-$B$101)^2)))</f>
        <v>22.277202104436594</v>
      </c>
      <c r="AA101">
        <f>SQRT((ABS($C$102-$C$101)^2+(ABS($D$102-$D$101)^2)))</f>
        <v>23.820016125746779</v>
      </c>
      <c r="AB101">
        <f>SQRT((ABS($E$102-$E$101)^2+(ABS($F$102-$F$101)^2)))</f>
        <v>22.175312702925215</v>
      </c>
      <c r="AC101">
        <f>SQRT((ABS($G$102-$G$101)^2+(ABS($H$102-$H$101)^2)))</f>
        <v>23.14198630061485</v>
      </c>
      <c r="AJ101">
        <f>1/0.12</f>
        <v>8.3333333333333339</v>
      </c>
      <c r="AK101">
        <f>1/0.13</f>
        <v>7.6923076923076916</v>
      </c>
      <c r="AL101">
        <f>1/0.115</f>
        <v>8.695652173913043</v>
      </c>
      <c r="AM101">
        <f>1/0.115</f>
        <v>8.695652173913043</v>
      </c>
      <c r="AO101">
        <f t="shared" si="34"/>
        <v>185.64335087030494</v>
      </c>
      <c r="AP101">
        <f t="shared" si="35"/>
        <v>183.23089327497522</v>
      </c>
      <c r="AQ101">
        <f t="shared" si="36"/>
        <v>192.82880611239315</v>
      </c>
      <c r="AR101">
        <f t="shared" si="37"/>
        <v>201.23466348360739</v>
      </c>
      <c r="AV101">
        <f>((0.07/0.12)*100)</f>
        <v>58.333333333333336</v>
      </c>
      <c r="AW101">
        <f>((0.08/0.13)*100)</f>
        <v>61.53846153846154</v>
      </c>
      <c r="AX101">
        <f>((0.065/0.115)*100)</f>
        <v>56.521739130434781</v>
      </c>
      <c r="AY101">
        <f>((0.07/0.115)*100)</f>
        <v>60.869565217391312</v>
      </c>
      <c r="BA101">
        <f>((0.05/0.12)*100)</f>
        <v>41.666666666666671</v>
      </c>
      <c r="BB101">
        <f>((0.05/0.13)*100)</f>
        <v>38.461538461538467</v>
      </c>
      <c r="BC101">
        <f>((0.05/0.115)*100)</f>
        <v>43.478260869565219</v>
      </c>
      <c r="BD101">
        <f>((0.045/0.115)*100)</f>
        <v>39.130434782608688</v>
      </c>
      <c r="BF101">
        <f>ABS($B$101-$D$101)</f>
        <v>1.8167860000000005</v>
      </c>
      <c r="BG101">
        <f>ABS($F$101-$H$101)</f>
        <v>3.6679590000000002</v>
      </c>
      <c r="BL101">
        <f>SQRT((ABS($A$101-$E$101)^2+(ABS($B$101-$F$101)^2)))</f>
        <v>5.3859234435888466</v>
      </c>
      <c r="BM101">
        <f>SQRT((ABS($C$101-$G$101)^2+(ABS($D$101-$H$101)^2)))</f>
        <v>0.99232740590240587</v>
      </c>
      <c r="BO101">
        <f>SQRT((ABS($A$101-$G$101)^2+(ABS($B$101-$H$101)^2)))</f>
        <v>6.7143086728649157</v>
      </c>
      <c r="BP101">
        <f>SQRT((ABS($C$101-$E$101)^2+(ABS($D$101-$F$101)^2)))</f>
        <v>2.7849785163867979</v>
      </c>
      <c r="BR101">
        <f>DEGREES(ACOS((25.5823604285132^2+24.8896929920498^2-4.30351345535808^2)/(2*25.5823604285132*24.8896929920498)))</f>
        <v>9.6556196560060457</v>
      </c>
      <c r="BS101">
        <f>DEGREES(ACOS((30.3668087773259^2+31.029159942704^2-4.24136821844767^2)/(2*30.3668087773259*31.029159942704)))</f>
        <v>7.8256489290637763</v>
      </c>
      <c r="BU101">
        <v>14</v>
      </c>
      <c r="BV101">
        <v>7</v>
      </c>
      <c r="BW101">
        <v>5</v>
      </c>
      <c r="BX101">
        <v>7</v>
      </c>
      <c r="BY101">
        <v>16</v>
      </c>
      <c r="BZ101">
        <v>7</v>
      </c>
      <c r="CA101">
        <v>8</v>
      </c>
      <c r="CB101">
        <v>7</v>
      </c>
      <c r="CC101">
        <v>13</v>
      </c>
      <c r="CD101">
        <v>4</v>
      </c>
      <c r="CE101">
        <v>8</v>
      </c>
      <c r="CF101">
        <v>12</v>
      </c>
      <c r="CG101">
        <v>14</v>
      </c>
      <c r="CH101">
        <v>6</v>
      </c>
      <c r="CI101">
        <v>7</v>
      </c>
      <c r="CJ101">
        <v>12</v>
      </c>
      <c r="CL101">
        <v>10</v>
      </c>
      <c r="CM101">
        <v>3</v>
      </c>
      <c r="CN101">
        <v>0</v>
      </c>
      <c r="CO101">
        <v>4</v>
      </c>
      <c r="CP101">
        <v>10</v>
      </c>
      <c r="CQ101">
        <v>3</v>
      </c>
      <c r="CR101">
        <v>2</v>
      </c>
      <c r="CS101">
        <v>0</v>
      </c>
      <c r="CT101">
        <v>10</v>
      </c>
      <c r="CU101">
        <v>1</v>
      </c>
      <c r="CV101">
        <v>2</v>
      </c>
      <c r="CW101">
        <v>8</v>
      </c>
      <c r="CX101">
        <v>9</v>
      </c>
      <c r="CY101">
        <v>2</v>
      </c>
      <c r="CZ101">
        <v>0</v>
      </c>
      <c r="DA101">
        <v>8</v>
      </c>
      <c r="DC101">
        <f>((7/14)*100)</f>
        <v>50</v>
      </c>
      <c r="DD101">
        <f>((5/14)*100)</f>
        <v>35.714285714285715</v>
      </c>
      <c r="DE101">
        <f>((7/14)*100)</f>
        <v>50</v>
      </c>
      <c r="DF101">
        <f>((7/16)*100)</f>
        <v>43.75</v>
      </c>
      <c r="DG101">
        <f>((8/16)*100)</f>
        <v>50</v>
      </c>
      <c r="DH101">
        <f>((7/16)*100)</f>
        <v>43.75</v>
      </c>
      <c r="DI101">
        <f>((4/13)*100)</f>
        <v>30.76923076923077</v>
      </c>
      <c r="DJ101">
        <f>((8/13)*100)</f>
        <v>61.53846153846154</v>
      </c>
      <c r="DK101">
        <f>((12/13)*100)</f>
        <v>92.307692307692307</v>
      </c>
      <c r="DL101">
        <f>((6/14)*100)</f>
        <v>42.857142857142854</v>
      </c>
      <c r="DM101">
        <f>((7/14)*100)</f>
        <v>50</v>
      </c>
      <c r="DN101">
        <f>((12/14)*100)</f>
        <v>85.714285714285708</v>
      </c>
      <c r="DP101">
        <f>((3/10)*100)</f>
        <v>30</v>
      </c>
      <c r="DQ101">
        <f>((0/10)*100)</f>
        <v>0</v>
      </c>
      <c r="DR101">
        <f>((4/10)*100)</f>
        <v>40</v>
      </c>
      <c r="DS101">
        <f>((3/10)*100)</f>
        <v>30</v>
      </c>
      <c r="DT101">
        <f>((2/10)*100)</f>
        <v>20</v>
      </c>
      <c r="DU101">
        <f>((0/10)*100)</f>
        <v>0</v>
      </c>
      <c r="DV101">
        <f>((1/10)*100)</f>
        <v>10</v>
      </c>
      <c r="DW101">
        <f>((2/10)*100)</f>
        <v>20</v>
      </c>
      <c r="DX101">
        <f>((8/10)*100)</f>
        <v>80</v>
      </c>
      <c r="DY101">
        <f>((2/9)*100)</f>
        <v>22.222222222222221</v>
      </c>
      <c r="DZ101">
        <f>((0/9)*100)</f>
        <v>0</v>
      </c>
      <c r="EA101">
        <f>((8/9)*100)</f>
        <v>88.888888888888886</v>
      </c>
    </row>
    <row r="102" spans="1:131" x14ac:dyDescent="0.25">
      <c r="A102">
        <v>113.22061300000001</v>
      </c>
      <c r="B102">
        <v>6.4064290000000002</v>
      </c>
      <c r="C102">
        <v>120.51622500000001</v>
      </c>
      <c r="D102">
        <v>5.0486740000000001</v>
      </c>
      <c r="E102">
        <v>118.41290800000002</v>
      </c>
      <c r="F102">
        <v>7.8852039999999999</v>
      </c>
      <c r="G102">
        <v>120.20612400000002</v>
      </c>
      <c r="H102">
        <v>4.2189800000000002</v>
      </c>
      <c r="K102">
        <f>(15/200)</f>
        <v>7.4999999999999997E-2</v>
      </c>
      <c r="L102">
        <f>(15/200)</f>
        <v>7.4999999999999997E-2</v>
      </c>
      <c r="M102">
        <f>(15/200)</f>
        <v>7.4999999999999997E-2</v>
      </c>
      <c r="N102">
        <f>(14/200)</f>
        <v>7.0000000000000007E-2</v>
      </c>
      <c r="P102">
        <f>(10/200)</f>
        <v>0.05</v>
      </c>
      <c r="Q102">
        <f>(8/200)</f>
        <v>0.04</v>
      </c>
      <c r="R102">
        <f>(10/200)</f>
        <v>0.05</v>
      </c>
      <c r="S102">
        <f>(9/200)</f>
        <v>4.4999999999999998E-2</v>
      </c>
      <c r="U102">
        <f>0.075+0.05</f>
        <v>0.125</v>
      </c>
      <c r="V102">
        <f>0.075+0.04</f>
        <v>0.11499999999999999</v>
      </c>
      <c r="W102">
        <f>0.075+0.05</f>
        <v>0.125</v>
      </c>
      <c r="X102">
        <f>0.07+0.045</f>
        <v>0.115</v>
      </c>
      <c r="Z102">
        <f>SQRT((ABS($A$103-$A$102)^2+(ABS($B$103-$B$102)^2)))</f>
        <v>23.054566190980086</v>
      </c>
      <c r="AA102">
        <f>SQRT((ABS($C$103-$C$102)^2+(ABS($D$103-$D$102)^2)))</f>
        <v>31.76874837733212</v>
      </c>
      <c r="AB102">
        <f>SQRT((ABS($E$103-$E$102)^2+(ABS($F$103-$F$102)^2)))</f>
        <v>33.985964893146168</v>
      </c>
      <c r="AC102">
        <f>SQRT((ABS($G$103-$G$102)^2+(ABS($H$103-$H$102)^2)))</f>
        <v>32.267943109847067</v>
      </c>
      <c r="AJ102">
        <f>1/0.125</f>
        <v>8</v>
      </c>
      <c r="AK102">
        <f>1/0.115</f>
        <v>8.695652173913043</v>
      </c>
      <c r="AL102">
        <f>1/0.125</f>
        <v>8</v>
      </c>
      <c r="AM102">
        <f>1/0.115</f>
        <v>8.695652173913043</v>
      </c>
      <c r="AO102">
        <f t="shared" si="34"/>
        <v>184.43652952784069</v>
      </c>
      <c r="AP102">
        <f t="shared" si="35"/>
        <v>276.24998588984454</v>
      </c>
      <c r="AQ102">
        <f t="shared" si="36"/>
        <v>271.88771914516934</v>
      </c>
      <c r="AR102">
        <f t="shared" si="37"/>
        <v>280.59080965084405</v>
      </c>
      <c r="AV102">
        <f>((0.075/0.125)*100)</f>
        <v>60</v>
      </c>
      <c r="AW102">
        <f>((0.075/0.115)*100)</f>
        <v>65.217391304347814</v>
      </c>
      <c r="AX102">
        <f>((0.075/0.125)*100)</f>
        <v>60</v>
      </c>
      <c r="AY102">
        <f>((0.07/0.115)*100)</f>
        <v>60.869565217391312</v>
      </c>
      <c r="BA102">
        <f>((0.05/0.125)*100)</f>
        <v>40</v>
      </c>
      <c r="BB102">
        <f>((0.04/0.115)*100)</f>
        <v>34.782608695652172</v>
      </c>
      <c r="BC102">
        <f>((0.05/0.125)*100)</f>
        <v>40</v>
      </c>
      <c r="BD102">
        <f>((0.045/0.115)*100)</f>
        <v>39.130434782608688</v>
      </c>
      <c r="BF102">
        <f>ABS($B$102-$D$102)</f>
        <v>1.357755</v>
      </c>
      <c r="BG102">
        <f>ABS($F$102-$H$102)</f>
        <v>3.6662239999999997</v>
      </c>
      <c r="BL102">
        <f>SQRT((ABS($A$102-$E$102)^2+(ABS($B$102-$F$102)^2)))</f>
        <v>5.3987686436492179</v>
      </c>
      <c r="BM102">
        <f>SQRT((ABS($C$102-$G$102)^2+(ABS($D$102-$H$102)^2)))</f>
        <v>0.88575096039292733</v>
      </c>
      <c r="BO102">
        <f>SQRT((ABS($A$102-$G$102)^2+(ABS($B$102-$H$102)^2)))</f>
        <v>7.319992968488565</v>
      </c>
      <c r="BP102">
        <f>SQRT((ABS($C$102-$E$102)^2+(ABS($D$102-$F$102)^2)))</f>
        <v>3.5312667476967743</v>
      </c>
      <c r="BR102">
        <f>DEGREES(ACOS((3.95220411217361^2+36.088021565365^2-36.6412596095251^2)/(2*3.95220411217361*36.088021565365)))</f>
        <v>94.950628565733922</v>
      </c>
      <c r="BU102">
        <v>15</v>
      </c>
      <c r="BV102">
        <v>8</v>
      </c>
      <c r="BW102">
        <v>5</v>
      </c>
      <c r="BX102">
        <v>6</v>
      </c>
      <c r="BY102">
        <v>15</v>
      </c>
      <c r="BZ102">
        <v>8</v>
      </c>
      <c r="CA102">
        <v>8</v>
      </c>
      <c r="CB102">
        <v>7</v>
      </c>
      <c r="CC102">
        <v>15</v>
      </c>
      <c r="CD102">
        <v>6</v>
      </c>
      <c r="CE102">
        <v>9</v>
      </c>
      <c r="CF102">
        <v>14</v>
      </c>
      <c r="CG102">
        <v>14</v>
      </c>
      <c r="CH102">
        <v>5</v>
      </c>
      <c r="CI102">
        <v>8</v>
      </c>
      <c r="CJ102">
        <v>14</v>
      </c>
      <c r="CL102">
        <v>10</v>
      </c>
      <c r="CM102">
        <v>1</v>
      </c>
      <c r="CN102">
        <v>1</v>
      </c>
      <c r="CO102">
        <v>2</v>
      </c>
      <c r="CP102">
        <v>8</v>
      </c>
      <c r="CQ102">
        <v>1</v>
      </c>
      <c r="CR102">
        <v>3</v>
      </c>
      <c r="CS102">
        <v>1</v>
      </c>
      <c r="CT102">
        <v>10</v>
      </c>
      <c r="CU102">
        <v>0</v>
      </c>
      <c r="CV102">
        <v>3</v>
      </c>
      <c r="CW102">
        <v>8</v>
      </c>
      <c r="CX102">
        <v>9</v>
      </c>
      <c r="CY102">
        <v>0</v>
      </c>
      <c r="CZ102">
        <v>1</v>
      </c>
      <c r="DA102">
        <v>8</v>
      </c>
      <c r="DC102">
        <f>((8/15)*100)</f>
        <v>53.333333333333336</v>
      </c>
      <c r="DD102">
        <f>((5/15)*100)</f>
        <v>33.333333333333329</v>
      </c>
      <c r="DE102">
        <f>((6/15)*100)</f>
        <v>40</v>
      </c>
      <c r="DF102">
        <f>((8/15)*100)</f>
        <v>53.333333333333336</v>
      </c>
      <c r="DG102">
        <f>((8/15)*100)</f>
        <v>53.333333333333336</v>
      </c>
      <c r="DH102">
        <f>((7/15)*100)</f>
        <v>46.666666666666664</v>
      </c>
      <c r="DI102">
        <f>((6/15)*100)</f>
        <v>40</v>
      </c>
      <c r="DJ102">
        <f>((9/15)*100)</f>
        <v>60</v>
      </c>
      <c r="DK102">
        <f>((14/15)*100)</f>
        <v>93.333333333333329</v>
      </c>
      <c r="DL102">
        <f>((5/14)*100)</f>
        <v>35.714285714285715</v>
      </c>
      <c r="DM102">
        <f>((8/14)*100)</f>
        <v>57.142857142857139</v>
      </c>
      <c r="DN102">
        <f>((14/14)*100)</f>
        <v>100</v>
      </c>
      <c r="DP102">
        <f>((1/10)*100)</f>
        <v>10</v>
      </c>
      <c r="DQ102">
        <f>((1/10)*100)</f>
        <v>10</v>
      </c>
      <c r="DR102">
        <f>((2/10)*100)</f>
        <v>20</v>
      </c>
      <c r="DS102">
        <f>((1/8)*100)</f>
        <v>12.5</v>
      </c>
      <c r="DT102">
        <f>((3/8)*100)</f>
        <v>37.5</v>
      </c>
      <c r="DU102">
        <f>((1/8)*100)</f>
        <v>12.5</v>
      </c>
      <c r="DV102">
        <f>((0/10)*100)</f>
        <v>0</v>
      </c>
      <c r="DW102">
        <f>((3/10)*100)</f>
        <v>30</v>
      </c>
      <c r="DX102">
        <f>((8/10)*100)</f>
        <v>80</v>
      </c>
      <c r="DY102">
        <f>((0/9)*100)</f>
        <v>0</v>
      </c>
      <c r="DZ102">
        <f>((1/9)*100)</f>
        <v>11.111111111111111</v>
      </c>
      <c r="EA102">
        <f>((8/9)*100)</f>
        <v>88.888888888888886</v>
      </c>
    </row>
    <row r="103" spans="1:131" x14ac:dyDescent="0.25">
      <c r="A103">
        <v>136.27505200000002</v>
      </c>
      <c r="B103">
        <v>6.4830100000000002</v>
      </c>
      <c r="C103">
        <v>152.25382400000001</v>
      </c>
      <c r="D103">
        <v>6.4551530000000001</v>
      </c>
      <c r="E103">
        <v>152.38841600000001</v>
      </c>
      <c r="F103">
        <v>8.7282139999999995</v>
      </c>
      <c r="G103">
        <v>152.432242</v>
      </c>
      <c r="H103">
        <v>5.8613780000000002</v>
      </c>
      <c r="K103">
        <f>(16/200)</f>
        <v>0.08</v>
      </c>
      <c r="L103">
        <f>(16/200)</f>
        <v>0.08</v>
      </c>
      <c r="M103">
        <f>(15/200)</f>
        <v>7.4999999999999997E-2</v>
      </c>
      <c r="N103">
        <f>(16/200)</f>
        <v>0.08</v>
      </c>
      <c r="P103">
        <f>(9/200)</f>
        <v>4.4999999999999998E-2</v>
      </c>
      <c r="Q103">
        <f>(6/200)</f>
        <v>0.03</v>
      </c>
      <c r="R103">
        <f>(8/200)</f>
        <v>0.04</v>
      </c>
      <c r="S103">
        <f>(8/200)</f>
        <v>0.04</v>
      </c>
      <c r="U103">
        <f>0.08+0.045</f>
        <v>0.125</v>
      </c>
      <c r="V103">
        <f>0.08+0.03</f>
        <v>0.11</v>
      </c>
      <c r="W103">
        <f>0.075+0.04</f>
        <v>0.11499999999999999</v>
      </c>
      <c r="X103">
        <f>0.08+0.04</f>
        <v>0.12</v>
      </c>
      <c r="Z103">
        <f>SQRT((ABS($A$104-$A$103)^2+(ABS($B$104-$B$103)^2)))</f>
        <v>32.758620512761162</v>
      </c>
      <c r="AA103">
        <f>SQRT((ABS($C$104-$C$103)^2+(ABS($D$104-$D$103)^2)))</f>
        <v>21.104643867406661</v>
      </c>
      <c r="AB103">
        <f>SQRT((ABS($E$104-$E$103)^2+(ABS($F$104-$F$103)^2)))</f>
        <v>22.038941256846623</v>
      </c>
      <c r="AC103">
        <f>SQRT((ABS($G$104-$G$103)^2+(ABS($H$104-$H$103)^2)))</f>
        <v>22.094847957101891</v>
      </c>
      <c r="AJ103">
        <f>1/0.125</f>
        <v>8</v>
      </c>
      <c r="AK103">
        <f>1/0.11</f>
        <v>9.0909090909090917</v>
      </c>
      <c r="AL103">
        <f>1/0.115</f>
        <v>8.695652173913043</v>
      </c>
      <c r="AM103">
        <f>1/0.12</f>
        <v>8.3333333333333339</v>
      </c>
      <c r="AO103">
        <f t="shared" si="34"/>
        <v>262.0689641020893</v>
      </c>
      <c r="AP103">
        <f t="shared" si="35"/>
        <v>191.860398794606</v>
      </c>
      <c r="AQ103">
        <f t="shared" si="36"/>
        <v>191.64296745084022</v>
      </c>
      <c r="AR103">
        <f t="shared" si="37"/>
        <v>184.12373297584909</v>
      </c>
      <c r="AV103">
        <f>((0.08/0.125)*100)</f>
        <v>64</v>
      </c>
      <c r="AW103">
        <f>((0.08/0.11)*100)</f>
        <v>72.727272727272734</v>
      </c>
      <c r="AX103">
        <f>((0.075/0.115)*100)</f>
        <v>65.217391304347814</v>
      </c>
      <c r="AY103">
        <f>((0.08/0.12)*100)</f>
        <v>66.666666666666671</v>
      </c>
      <c r="BA103">
        <f>((0.045/0.125)*100)</f>
        <v>36</v>
      </c>
      <c r="BB103">
        <f>((0.03/0.11)*100)</f>
        <v>27.27272727272727</v>
      </c>
      <c r="BC103">
        <f>((0.04/0.115)*100)</f>
        <v>34.782608695652172</v>
      </c>
      <c r="BD103">
        <f>((0.04/0.12)*100)</f>
        <v>33.333333333333336</v>
      </c>
      <c r="BF103">
        <f>ABS($B$103-$D$103)</f>
        <v>2.7857000000000021E-2</v>
      </c>
      <c r="BG103">
        <f>ABS($F$103-$H$103)</f>
        <v>2.8668359999999993</v>
      </c>
      <c r="BL103">
        <f>SQRT((ABS($A$103-$E$103)^2+(ABS($B$103-$F$103)^2)))</f>
        <v>16.269033173428337</v>
      </c>
      <c r="BM103">
        <f>SQRT((ABS($C$103-$G$103)^2+(ABS($D$103-$H$103)^2)))</f>
        <v>0.620001397860519</v>
      </c>
      <c r="BO103">
        <f>SQRT((ABS($A$103-$G$103)^2+(ABS($B$103-$H$103)^2)))</f>
        <v>16.169143917954454</v>
      </c>
      <c r="BP103">
        <f>SQRT((ABS($C$103-$E$103)^2+(ABS($D$103-$F$103)^2)))</f>
        <v>2.2770422297763817</v>
      </c>
      <c r="BR103">
        <f>DEGREES(ACOS((3.93947200230297^2+29.4757487652206^2-29.6787106907141^2)/(2*3.93947200230297*29.4757487652206)))</f>
        <v>89.13318562059338</v>
      </c>
      <c r="BU103">
        <v>16</v>
      </c>
      <c r="BV103">
        <v>12</v>
      </c>
      <c r="BW103">
        <v>8</v>
      </c>
      <c r="BX103">
        <v>8</v>
      </c>
      <c r="BY103">
        <v>16</v>
      </c>
      <c r="BZ103">
        <v>12</v>
      </c>
      <c r="CA103">
        <v>8</v>
      </c>
      <c r="CB103">
        <v>8</v>
      </c>
      <c r="CC103">
        <v>15</v>
      </c>
      <c r="CD103">
        <v>6</v>
      </c>
      <c r="CE103">
        <v>7</v>
      </c>
      <c r="CF103">
        <v>15</v>
      </c>
      <c r="CG103">
        <v>16</v>
      </c>
      <c r="CH103">
        <v>7</v>
      </c>
      <c r="CI103">
        <v>8</v>
      </c>
      <c r="CJ103">
        <v>15</v>
      </c>
      <c r="CL103">
        <v>9</v>
      </c>
      <c r="CM103">
        <v>2</v>
      </c>
      <c r="CN103">
        <v>0</v>
      </c>
      <c r="CO103">
        <v>0</v>
      </c>
      <c r="CP103">
        <v>6</v>
      </c>
      <c r="CQ103">
        <v>2</v>
      </c>
      <c r="CR103">
        <v>0</v>
      </c>
      <c r="CS103">
        <v>0</v>
      </c>
      <c r="CT103">
        <v>8</v>
      </c>
      <c r="CU103">
        <v>0</v>
      </c>
      <c r="CV103">
        <v>0</v>
      </c>
      <c r="CW103">
        <v>8</v>
      </c>
      <c r="CX103">
        <v>8</v>
      </c>
      <c r="CY103">
        <v>0</v>
      </c>
      <c r="CZ103">
        <v>0</v>
      </c>
      <c r="DA103">
        <v>8</v>
      </c>
      <c r="DC103">
        <f>((12/16)*100)</f>
        <v>75</v>
      </c>
      <c r="DD103">
        <f>((8/16)*100)</f>
        <v>50</v>
      </c>
      <c r="DE103">
        <f>((8/16)*100)</f>
        <v>50</v>
      </c>
      <c r="DF103">
        <f>((12/16)*100)</f>
        <v>75</v>
      </c>
      <c r="DG103">
        <f>((8/16)*100)</f>
        <v>50</v>
      </c>
      <c r="DH103">
        <f>((8/16)*100)</f>
        <v>50</v>
      </c>
      <c r="DI103">
        <f>((6/15)*100)</f>
        <v>40</v>
      </c>
      <c r="DJ103">
        <f>((7/15)*100)</f>
        <v>46.666666666666664</v>
      </c>
      <c r="DK103">
        <f>((15/15)*100)</f>
        <v>100</v>
      </c>
      <c r="DL103">
        <f>((7/16)*100)</f>
        <v>43.75</v>
      </c>
      <c r="DM103">
        <f>((8/16)*100)</f>
        <v>50</v>
      </c>
      <c r="DN103">
        <f>((15/16)*100)</f>
        <v>93.75</v>
      </c>
      <c r="DP103">
        <f>((2/9)*100)</f>
        <v>22.222222222222221</v>
      </c>
      <c r="DQ103">
        <f>((0/9)*100)</f>
        <v>0</v>
      </c>
      <c r="DR103">
        <f>((0/9)*100)</f>
        <v>0</v>
      </c>
      <c r="DS103">
        <f>((2/6)*100)</f>
        <v>33.333333333333329</v>
      </c>
      <c r="DT103">
        <f>((0/6)*100)</f>
        <v>0</v>
      </c>
      <c r="DU103">
        <f>((0/6)*100)</f>
        <v>0</v>
      </c>
      <c r="DV103">
        <f>((0/8)*100)</f>
        <v>0</v>
      </c>
      <c r="DW103">
        <f>((0/8)*100)</f>
        <v>0</v>
      </c>
      <c r="DX103">
        <f>((8/8)*100)</f>
        <v>100</v>
      </c>
      <c r="DY103">
        <f>((0/8)*100)</f>
        <v>0</v>
      </c>
      <c r="DZ103">
        <f>((0/8)*100)</f>
        <v>0</v>
      </c>
      <c r="EA103">
        <f>((8/8)*100)</f>
        <v>100</v>
      </c>
    </row>
    <row r="104" spans="1:131" x14ac:dyDescent="0.25">
      <c r="A104">
        <v>169.02663100000001</v>
      </c>
      <c r="B104">
        <v>7.1621940000000004</v>
      </c>
      <c r="C104">
        <v>173.321629</v>
      </c>
      <c r="D104">
        <v>5.2087240000000001</v>
      </c>
      <c r="E104">
        <v>174.41321199999999</v>
      </c>
      <c r="F104">
        <v>7.9387249999999998</v>
      </c>
      <c r="G104">
        <v>174.486527</v>
      </c>
      <c r="H104">
        <v>4.5231630000000003</v>
      </c>
      <c r="K104">
        <f>(14/200)</f>
        <v>7.0000000000000007E-2</v>
      </c>
      <c r="L104">
        <f>(15/200)</f>
        <v>7.4999999999999997E-2</v>
      </c>
      <c r="M104">
        <f>(15/200)</f>
        <v>7.4999999999999997E-2</v>
      </c>
      <c r="N104">
        <f>(16/200)</f>
        <v>0.08</v>
      </c>
      <c r="P104">
        <f>(9/200)</f>
        <v>4.4999999999999998E-2</v>
      </c>
      <c r="Q104">
        <f>(8/200)</f>
        <v>0.04</v>
      </c>
      <c r="R104">
        <f>(9/200)</f>
        <v>4.4999999999999998E-2</v>
      </c>
      <c r="S104">
        <f>(8/200)</f>
        <v>0.04</v>
      </c>
      <c r="U104">
        <f>0.07+0.045</f>
        <v>0.115</v>
      </c>
      <c r="V104">
        <f>0.075+0.04</f>
        <v>0.11499999999999999</v>
      </c>
      <c r="W104">
        <f>0.075+0.045</f>
        <v>0.12</v>
      </c>
      <c r="X104">
        <f>0.08+0.04</f>
        <v>0.12</v>
      </c>
      <c r="Z104">
        <f>SQRT((ABS($A$105-$A$104)^2+(ABS($B$105-$B$104)^2)))</f>
        <v>26.260871879656793</v>
      </c>
      <c r="AA104">
        <f>SQRT((ABS($C$105-$C$104)^2+(ABS($D$105-$D$104)^2)))</f>
        <v>26.221716472099544</v>
      </c>
      <c r="AB104">
        <f>SQRT((ABS($E$105-$E$104)^2+(ABS($F$105-$F$104)^2)))</f>
        <v>28.141076414654247</v>
      </c>
      <c r="AC104">
        <f>SQRT((ABS($G$105-$G$104)^2+(ABS($H$105-$H$104)^2)))</f>
        <v>27.494886425893998</v>
      </c>
      <c r="AJ104">
        <f>1/0.115</f>
        <v>8.695652173913043</v>
      </c>
      <c r="AK104">
        <f>1/0.115</f>
        <v>8.695652173913043</v>
      </c>
      <c r="AL104">
        <f>1/0.12</f>
        <v>8.3333333333333339</v>
      </c>
      <c r="AM104">
        <f>1/0.12</f>
        <v>8.3333333333333339</v>
      </c>
      <c r="AO104">
        <f t="shared" si="34"/>
        <v>228.35540764918949</v>
      </c>
      <c r="AP104">
        <f t="shared" si="35"/>
        <v>228.01492584434388</v>
      </c>
      <c r="AQ104">
        <f t="shared" si="36"/>
        <v>234.50897012211874</v>
      </c>
      <c r="AR104">
        <f t="shared" si="37"/>
        <v>229.12405354911667</v>
      </c>
      <c r="AV104">
        <f>((0.07/0.115)*100)</f>
        <v>60.869565217391312</v>
      </c>
      <c r="AW104">
        <f>((0.075/0.115)*100)</f>
        <v>65.217391304347814</v>
      </c>
      <c r="AX104">
        <f>((0.075/0.12)*100)</f>
        <v>62.5</v>
      </c>
      <c r="AY104">
        <f>((0.08/0.12)*100)</f>
        <v>66.666666666666671</v>
      </c>
      <c r="BA104">
        <f>((0.045/0.115)*100)</f>
        <v>39.130434782608688</v>
      </c>
      <c r="BB104">
        <f>((0.04/0.115)*100)</f>
        <v>34.782608695652172</v>
      </c>
      <c r="BC104">
        <f>((0.045/0.12)*100)</f>
        <v>37.5</v>
      </c>
      <c r="BD104">
        <f>((0.04/0.12)*100)</f>
        <v>33.333333333333336</v>
      </c>
      <c r="BF104">
        <f>ABS($B$104-$D$104)</f>
        <v>1.9534700000000003</v>
      </c>
      <c r="BG104">
        <f>ABS($F$104-$H$104)</f>
        <v>3.4155619999999995</v>
      </c>
      <c r="BL104">
        <f>SQRT((ABS($A$104-$E$104)^2+(ABS($B$104-$F$104)^2)))</f>
        <v>5.4422656369862876</v>
      </c>
      <c r="BM104">
        <f>SQRT((ABS($C$104-$G$104)^2+(ABS($D$104-$H$104)^2)))</f>
        <v>1.3516586977210576</v>
      </c>
      <c r="BO104">
        <f>SQRT((ABS($A$104-$G$104)^2+(ABS($B$104-$H$104)^2)))</f>
        <v>6.0642352320615709</v>
      </c>
      <c r="BP104">
        <f>SQRT((ABS($C$104-$E$104)^2+(ABS($D$104-$F$104)^2)))</f>
        <v>2.9401460688016789</v>
      </c>
      <c r="BR104">
        <f>DEGREES(ACOS((4.19573880541497^2+24.404851835683^2-25.1699052833928^2)/(2*4.19573880541497*24.404851835683)))</f>
        <v>95.695261913487656</v>
      </c>
      <c r="BS104">
        <f>DEGREES(ACOS((7.2279668674794^2+20.1944707978795^2-14.0118870891267^2)/(2*7.2279668674794*20.1944707978795)))</f>
        <v>25.392419053756992</v>
      </c>
      <c r="BU104">
        <v>14</v>
      </c>
      <c r="BV104">
        <v>11</v>
      </c>
      <c r="BW104">
        <v>5</v>
      </c>
      <c r="BX104">
        <v>6</v>
      </c>
      <c r="BY104">
        <v>15</v>
      </c>
      <c r="BZ104">
        <v>11</v>
      </c>
      <c r="CA104">
        <v>6</v>
      </c>
      <c r="CB104">
        <v>7</v>
      </c>
      <c r="CC104">
        <v>15</v>
      </c>
      <c r="CD104">
        <v>7</v>
      </c>
      <c r="CE104">
        <v>7</v>
      </c>
      <c r="CF104">
        <v>15</v>
      </c>
      <c r="CG104">
        <v>16</v>
      </c>
      <c r="CH104">
        <v>8</v>
      </c>
      <c r="CI104">
        <v>8</v>
      </c>
      <c r="CJ104">
        <v>15</v>
      </c>
      <c r="CL104">
        <v>9</v>
      </c>
      <c r="CM104">
        <v>5</v>
      </c>
      <c r="CN104">
        <v>0</v>
      </c>
      <c r="CO104">
        <v>0</v>
      </c>
      <c r="CP104">
        <v>8</v>
      </c>
      <c r="CQ104">
        <v>5</v>
      </c>
      <c r="CR104">
        <v>0</v>
      </c>
      <c r="CS104">
        <v>0</v>
      </c>
      <c r="CT104">
        <v>9</v>
      </c>
      <c r="CU104">
        <v>0</v>
      </c>
      <c r="CV104">
        <v>0</v>
      </c>
      <c r="CW104">
        <v>8</v>
      </c>
      <c r="CX104">
        <v>8</v>
      </c>
      <c r="CY104">
        <v>0</v>
      </c>
      <c r="CZ104">
        <v>0</v>
      </c>
      <c r="DA104">
        <v>8</v>
      </c>
      <c r="DC104">
        <f>((11/14)*100)</f>
        <v>78.571428571428569</v>
      </c>
      <c r="DD104">
        <f>((5/14)*100)</f>
        <v>35.714285714285715</v>
      </c>
      <c r="DE104">
        <f>((6/14)*100)</f>
        <v>42.857142857142854</v>
      </c>
      <c r="DF104">
        <f>((11/15)*100)</f>
        <v>73.333333333333329</v>
      </c>
      <c r="DG104">
        <f>((6/15)*100)</f>
        <v>40</v>
      </c>
      <c r="DH104">
        <f>((7/15)*100)</f>
        <v>46.666666666666664</v>
      </c>
      <c r="DI104">
        <f>((7/15)*100)</f>
        <v>46.666666666666664</v>
      </c>
      <c r="DJ104">
        <f>((7/15)*100)</f>
        <v>46.666666666666664</v>
      </c>
      <c r="DK104">
        <f>((15/15)*100)</f>
        <v>100</v>
      </c>
      <c r="DL104">
        <f>((8/16)*100)</f>
        <v>50</v>
      </c>
      <c r="DM104">
        <f>((8/16)*100)</f>
        <v>50</v>
      </c>
      <c r="DN104">
        <f>((15/16)*100)</f>
        <v>93.75</v>
      </c>
      <c r="DP104">
        <f>((5/9)*100)</f>
        <v>55.555555555555557</v>
      </c>
      <c r="DQ104">
        <f>((0/9)*100)</f>
        <v>0</v>
      </c>
      <c r="DR104">
        <f>((0/9)*100)</f>
        <v>0</v>
      </c>
      <c r="DS104">
        <f>((5/8)*100)</f>
        <v>62.5</v>
      </c>
      <c r="DT104">
        <f>((0/8)*100)</f>
        <v>0</v>
      </c>
      <c r="DU104">
        <f>((0/8)*100)</f>
        <v>0</v>
      </c>
      <c r="DV104">
        <f>((0/9)*100)</f>
        <v>0</v>
      </c>
      <c r="DW104">
        <f>((0/9)*100)</f>
        <v>0</v>
      </c>
      <c r="DX104">
        <f>((8/9)*100)</f>
        <v>88.888888888888886</v>
      </c>
      <c r="DY104">
        <f>((0/8)*100)</f>
        <v>0</v>
      </c>
      <c r="DZ104">
        <f>((0/8)*100)</f>
        <v>0</v>
      </c>
      <c r="EA104">
        <f>((8/8)*100)</f>
        <v>100</v>
      </c>
    </row>
    <row r="105" spans="1:131" x14ac:dyDescent="0.25">
      <c r="A105">
        <v>195.28392600000001</v>
      </c>
      <c r="B105">
        <v>6.7287759999999999</v>
      </c>
      <c r="C105">
        <v>199.53953799999999</v>
      </c>
      <c r="D105">
        <v>4.7618879999999999</v>
      </c>
      <c r="E105">
        <v>202.52826499999998</v>
      </c>
      <c r="F105">
        <v>6.7287759999999999</v>
      </c>
      <c r="G105">
        <v>201.950098</v>
      </c>
      <c r="H105">
        <v>3.2112759999999998</v>
      </c>
      <c r="K105">
        <f>(12/200)</f>
        <v>0.06</v>
      </c>
      <c r="L105">
        <f>(13/200)</f>
        <v>6.5000000000000002E-2</v>
      </c>
      <c r="M105">
        <f>(12/200)</f>
        <v>0.06</v>
      </c>
      <c r="N105">
        <f>(13/200)</f>
        <v>6.5000000000000002E-2</v>
      </c>
      <c r="P105">
        <f>(8/200)</f>
        <v>0.04</v>
      </c>
      <c r="Q105">
        <f>(8/200)</f>
        <v>0.04</v>
      </c>
      <c r="R105">
        <f>(9/200)</f>
        <v>4.4999999999999998E-2</v>
      </c>
      <c r="S105">
        <f>(8/200)</f>
        <v>0.04</v>
      </c>
      <c r="U105">
        <f>0.06+0.04</f>
        <v>0.1</v>
      </c>
      <c r="V105">
        <f>0.065+0.04</f>
        <v>0.10500000000000001</v>
      </c>
      <c r="W105">
        <f>0.06+0.045</f>
        <v>0.105</v>
      </c>
      <c r="X105">
        <f>0.065+0.04</f>
        <v>0.10500000000000001</v>
      </c>
      <c r="Z105">
        <f>SQRT((ABS($A$106-$A$105)^2+(ABS($B$106-$B$105)^2)))</f>
        <v>22.137644482133346</v>
      </c>
      <c r="AA105">
        <f>SQRT((ABS($C$106-$C$105)^2+(ABS($D$106-$D$105)^2)))</f>
        <v>21.535314298296193</v>
      </c>
      <c r="AB105">
        <f>SQRT((ABS($E$106-$E$105)^2+(ABS($F$106-$F$105)^2)))</f>
        <v>20.335645317640772</v>
      </c>
      <c r="AC105">
        <f>SQRT((ABS($G$106-$G$105)^2+(ABS($H$106-$H$105)^2)))</f>
        <v>20.771242414387387</v>
      </c>
      <c r="AJ105">
        <f>1/0.1</f>
        <v>10</v>
      </c>
      <c r="AK105">
        <f>1/0.105</f>
        <v>9.5238095238095237</v>
      </c>
      <c r="AL105">
        <f>1/0.105</f>
        <v>9.5238095238095237</v>
      </c>
      <c r="AM105">
        <f>1/0.105</f>
        <v>9.5238095238095237</v>
      </c>
      <c r="AO105">
        <f t="shared" si="34"/>
        <v>221.37644482133345</v>
      </c>
      <c r="AP105">
        <f t="shared" si="35"/>
        <v>205.09823141234466</v>
      </c>
      <c r="AQ105">
        <f t="shared" si="36"/>
        <v>193.67281254895974</v>
      </c>
      <c r="AR105">
        <f t="shared" si="37"/>
        <v>197.8213563274989</v>
      </c>
      <c r="AV105">
        <f>((0.06/0.1)*100)</f>
        <v>60</v>
      </c>
      <c r="AW105">
        <f>((0.065/0.105)*100)</f>
        <v>61.904761904761905</v>
      </c>
      <c r="AX105">
        <f>((0.06/0.105)*100)</f>
        <v>57.142857142857139</v>
      </c>
      <c r="AY105">
        <f>((0.065/0.105)*100)</f>
        <v>61.904761904761905</v>
      </c>
      <c r="BA105">
        <f>((0.04/0.1)*100)</f>
        <v>40</v>
      </c>
      <c r="BB105">
        <f>((0.04/0.105)*100)</f>
        <v>38.095238095238102</v>
      </c>
      <c r="BC105">
        <f>((0.045/0.105)*100)</f>
        <v>42.857142857142854</v>
      </c>
      <c r="BD105">
        <f>((0.04/0.105)*100)</f>
        <v>38.095238095238102</v>
      </c>
      <c r="BF105">
        <f>ABS($B$105-$D$105)</f>
        <v>1.966888</v>
      </c>
      <c r="BG105">
        <f>ABS($F$105-$H$105)</f>
        <v>3.5175000000000001</v>
      </c>
      <c r="BL105">
        <f>SQRT((ABS($A$105-$E$105)^2+(ABS($B$105-$F$105)^2)))</f>
        <v>7.2443389999999681</v>
      </c>
      <c r="BM105">
        <f>SQRT((ABS($C$105-$G$105)^2+(ABS($D$105-$H$105)^2)))</f>
        <v>2.8662165110375071</v>
      </c>
      <c r="BO105">
        <f>SQRT((ABS($A$105-$G$105)^2+(ABS($B$105-$H$105)^2)))</f>
        <v>7.5372843507183571</v>
      </c>
      <c r="BP105">
        <f>SQRT((ABS($C$105-$E$105)^2+(ABS($D$105-$F$105)^2)))</f>
        <v>3.5778677288397485</v>
      </c>
      <c r="BR105">
        <f>DEGREES(ACOS((3.89047382230301^2+29.8249415926505^2-30.3668087773259^2)/(2*3.89047382230301*29.8249415926505)))</f>
        <v>94.319835105392627</v>
      </c>
      <c r="BS105">
        <f>DEGREES(ACOS((6.85162974393107^2+23.7584230070796^2-17.7771118120902^2)/(2*6.85162974393107*23.7584230070796)))</f>
        <v>24.867614290327733</v>
      </c>
      <c r="BU105">
        <v>12</v>
      </c>
      <c r="BV105">
        <v>8</v>
      </c>
      <c r="BW105">
        <v>5</v>
      </c>
      <c r="BX105">
        <v>6</v>
      </c>
      <c r="BY105">
        <v>13</v>
      </c>
      <c r="BZ105">
        <v>8</v>
      </c>
      <c r="CA105">
        <v>4</v>
      </c>
      <c r="CB105">
        <v>5</v>
      </c>
      <c r="CC105">
        <v>12</v>
      </c>
      <c r="CD105">
        <v>4</v>
      </c>
      <c r="CE105">
        <v>3</v>
      </c>
      <c r="CF105">
        <v>12</v>
      </c>
      <c r="CG105">
        <v>13</v>
      </c>
      <c r="CH105">
        <v>5</v>
      </c>
      <c r="CI105">
        <v>4</v>
      </c>
      <c r="CJ105">
        <v>12</v>
      </c>
      <c r="CL105">
        <v>8</v>
      </c>
      <c r="CM105">
        <v>4</v>
      </c>
      <c r="CN105">
        <v>0</v>
      </c>
      <c r="CO105">
        <v>0</v>
      </c>
      <c r="CP105">
        <v>8</v>
      </c>
      <c r="CQ105">
        <v>4</v>
      </c>
      <c r="CR105">
        <v>0</v>
      </c>
      <c r="CS105">
        <v>0</v>
      </c>
      <c r="CT105">
        <v>9</v>
      </c>
      <c r="CU105">
        <v>2</v>
      </c>
      <c r="CV105">
        <v>0</v>
      </c>
      <c r="CW105">
        <v>8</v>
      </c>
      <c r="CX105">
        <v>8</v>
      </c>
      <c r="CY105">
        <v>2</v>
      </c>
      <c r="CZ105">
        <v>0</v>
      </c>
      <c r="DA105">
        <v>8</v>
      </c>
      <c r="DC105">
        <f>((8/12)*100)</f>
        <v>66.666666666666657</v>
      </c>
      <c r="DD105">
        <f>((5/12)*100)</f>
        <v>41.666666666666671</v>
      </c>
      <c r="DE105">
        <f>((6/12)*100)</f>
        <v>50</v>
      </c>
      <c r="DF105">
        <f>((8/13)*100)</f>
        <v>61.53846153846154</v>
      </c>
      <c r="DG105">
        <f>((4/13)*100)</f>
        <v>30.76923076923077</v>
      </c>
      <c r="DH105">
        <f>((5/13)*100)</f>
        <v>38.461538461538467</v>
      </c>
      <c r="DI105">
        <f>((4/12)*100)</f>
        <v>33.333333333333329</v>
      </c>
      <c r="DJ105">
        <f>((3/12)*100)</f>
        <v>25</v>
      </c>
      <c r="DK105">
        <f>((12/12)*100)</f>
        <v>100</v>
      </c>
      <c r="DL105">
        <f>((5/13)*100)</f>
        <v>38.461538461538467</v>
      </c>
      <c r="DM105">
        <f>((4/13)*100)</f>
        <v>30.76923076923077</v>
      </c>
      <c r="DN105">
        <f>((12/13)*100)</f>
        <v>92.307692307692307</v>
      </c>
      <c r="DP105">
        <f>((4/8)*100)</f>
        <v>50</v>
      </c>
      <c r="DQ105">
        <f>((0/8)*100)</f>
        <v>0</v>
      </c>
      <c r="DR105">
        <f>((0/8)*100)</f>
        <v>0</v>
      </c>
      <c r="DS105">
        <f>((4/8)*100)</f>
        <v>50</v>
      </c>
      <c r="DT105">
        <f>((0/8)*100)</f>
        <v>0</v>
      </c>
      <c r="DU105">
        <f>((0/8)*100)</f>
        <v>0</v>
      </c>
      <c r="DV105">
        <f>((2/9)*100)</f>
        <v>22.222222222222221</v>
      </c>
      <c r="DW105">
        <f>((0/9)*100)</f>
        <v>0</v>
      </c>
      <c r="DX105">
        <f>((8/9)*100)</f>
        <v>88.888888888888886</v>
      </c>
      <c r="DY105">
        <f>((2/8)*100)</f>
        <v>25</v>
      </c>
      <c r="DZ105">
        <f>((0/8)*100)</f>
        <v>0</v>
      </c>
      <c r="EA105">
        <f>((8/8)*100)</f>
        <v>100</v>
      </c>
    </row>
    <row r="106" spans="1:131" x14ac:dyDescent="0.25">
      <c r="A106">
        <v>217.39570699999999</v>
      </c>
      <c r="B106">
        <v>5.658989</v>
      </c>
      <c r="C106">
        <v>221.061666</v>
      </c>
      <c r="D106">
        <v>4.0083840000000004</v>
      </c>
      <c r="E106">
        <v>222.863787</v>
      </c>
      <c r="F106">
        <v>6.7995960000000002</v>
      </c>
      <c r="G106">
        <v>222.72131200000001</v>
      </c>
      <c r="H106">
        <v>3.1769189999999998</v>
      </c>
      <c r="K106">
        <f>(12/200)</f>
        <v>0.06</v>
      </c>
      <c r="L106">
        <f>(16/200)</f>
        <v>0.08</v>
      </c>
      <c r="M106">
        <f>(13/200)</f>
        <v>6.5000000000000002E-2</v>
      </c>
      <c r="N106">
        <f>(17/200)</f>
        <v>8.5000000000000006E-2</v>
      </c>
      <c r="P106">
        <f>(10/200)</f>
        <v>0.05</v>
      </c>
      <c r="Q106">
        <f>(9/200)</f>
        <v>4.4999999999999998E-2</v>
      </c>
      <c r="R106">
        <f>(11/200)</f>
        <v>5.5E-2</v>
      </c>
      <c r="S106">
        <f>(10/200)</f>
        <v>0.05</v>
      </c>
      <c r="U106">
        <f>0.06+0.05</f>
        <v>0.11</v>
      </c>
      <c r="V106">
        <f>0.08+0.045</f>
        <v>0.125</v>
      </c>
      <c r="W106">
        <f>0.065+0.055</f>
        <v>0.12</v>
      </c>
      <c r="X106">
        <f>0.085+0.05</f>
        <v>0.13500000000000001</v>
      </c>
      <c r="Z106">
        <f>SQRT((ABS($A$107-$A$106)^2+(ABS($B$107-$B$106)^2)))</f>
        <v>21.163312164260304</v>
      </c>
      <c r="AA106">
        <f>SQRT((ABS($C$107-$C$106)^2+(ABS($D$107-$D$106)^2)))</f>
        <v>23.559277976360466</v>
      </c>
      <c r="AB106">
        <f>SQRT((ABS($E$107-$E$106)^2+(ABS($F$107-$F$106)^2)))</f>
        <v>22.219810516357072</v>
      </c>
      <c r="AC106">
        <f>SQRT((ABS($G$107-$G$106)^2+(ABS($H$107-$H$106)^2)))</f>
        <v>24.49079719514463</v>
      </c>
      <c r="AJ106">
        <f>1/0.11</f>
        <v>9.0909090909090917</v>
      </c>
      <c r="AK106">
        <f>1/0.125</f>
        <v>8</v>
      </c>
      <c r="AL106">
        <f>1/0.12</f>
        <v>8.3333333333333339</v>
      </c>
      <c r="AM106">
        <f>1/0.135</f>
        <v>7.4074074074074066</v>
      </c>
      <c r="AO106">
        <f t="shared" si="34"/>
        <v>192.39374694782094</v>
      </c>
      <c r="AP106">
        <f t="shared" si="35"/>
        <v>188.47422381088373</v>
      </c>
      <c r="AQ106">
        <f t="shared" si="36"/>
        <v>185.16508763630893</v>
      </c>
      <c r="AR106">
        <f t="shared" si="37"/>
        <v>181.41331255662686</v>
      </c>
      <c r="AV106">
        <f>((0.06/0.11)*100)</f>
        <v>54.54545454545454</v>
      </c>
      <c r="AW106">
        <f>((0.08/0.125)*100)</f>
        <v>64</v>
      </c>
      <c r="AX106">
        <f>((0.065/0.12)*100)</f>
        <v>54.166666666666671</v>
      </c>
      <c r="AY106">
        <f>((0.085/0.135)*100)</f>
        <v>62.962962962962962</v>
      </c>
      <c r="BA106">
        <f>((0.05/0.11)*100)</f>
        <v>45.45454545454546</v>
      </c>
      <c r="BB106">
        <f>((0.045/0.125)*100)</f>
        <v>36</v>
      </c>
      <c r="BC106">
        <f>((0.055/0.12)*100)</f>
        <v>45.833333333333336</v>
      </c>
      <c r="BD106">
        <f>((0.05/0.135)*100)</f>
        <v>37.037037037037038</v>
      </c>
      <c r="BF106">
        <f>ABS($B$106-$D$106)</f>
        <v>1.6506049999999997</v>
      </c>
      <c r="BG106">
        <f>ABS($F$106-$H$106)</f>
        <v>3.6226770000000004</v>
      </c>
      <c r="BL106">
        <f>SQRT((ABS($A$106-$E$106)^2+(ABS($B$106-$F$106)^2)))</f>
        <v>5.5857750773593775</v>
      </c>
      <c r="BM106">
        <f>SQRT((ABS($C$106-$G$106)^2+(ABS($D$106-$H$106)^2)))</f>
        <v>1.8562755430002928</v>
      </c>
      <c r="BO106">
        <f>SQRT((ABS($A$106-$G$106)^2+(ABS($B$106-$H$106)^2)))</f>
        <v>5.8756055093007449</v>
      </c>
      <c r="BP106">
        <f>SQRT((ABS($C$106-$E$106)^2+(ABS($D$106-$F$106)^2)))</f>
        <v>3.3224244953926338</v>
      </c>
      <c r="BS106">
        <f>DEGREES(ACOS((5.41532517361977^2+18.7772750782482^2-14.7533355510412^2)/(2*5.41532517361977*18.7772750782482)))</f>
        <v>36.133499999392093</v>
      </c>
      <c r="BU106">
        <v>12</v>
      </c>
      <c r="BV106">
        <v>8</v>
      </c>
      <c r="BW106">
        <v>4</v>
      </c>
      <c r="BX106">
        <v>5</v>
      </c>
      <c r="BY106">
        <v>16</v>
      </c>
      <c r="BZ106">
        <v>8</v>
      </c>
      <c r="CA106">
        <v>5</v>
      </c>
      <c r="CB106">
        <v>6</v>
      </c>
      <c r="CC106">
        <v>13</v>
      </c>
      <c r="CD106">
        <v>5</v>
      </c>
      <c r="CE106">
        <v>5</v>
      </c>
      <c r="CF106">
        <v>13</v>
      </c>
      <c r="CG106">
        <v>17</v>
      </c>
      <c r="CH106">
        <v>9</v>
      </c>
      <c r="CI106">
        <v>8</v>
      </c>
      <c r="CJ106">
        <v>13</v>
      </c>
      <c r="CL106">
        <v>10</v>
      </c>
      <c r="CM106">
        <v>5</v>
      </c>
      <c r="CN106">
        <v>2</v>
      </c>
      <c r="CO106">
        <v>2</v>
      </c>
      <c r="CP106">
        <v>9</v>
      </c>
      <c r="CQ106">
        <v>5</v>
      </c>
      <c r="CR106">
        <v>0</v>
      </c>
      <c r="CS106">
        <v>0</v>
      </c>
      <c r="CT106">
        <v>11</v>
      </c>
      <c r="CU106">
        <v>3</v>
      </c>
      <c r="CV106">
        <v>0</v>
      </c>
      <c r="CW106">
        <v>10</v>
      </c>
      <c r="CX106">
        <v>10</v>
      </c>
      <c r="CY106">
        <v>3</v>
      </c>
      <c r="CZ106">
        <v>0</v>
      </c>
      <c r="DA106">
        <v>10</v>
      </c>
      <c r="DC106">
        <f>((8/12)*100)</f>
        <v>66.666666666666657</v>
      </c>
      <c r="DD106">
        <f>((4/12)*100)</f>
        <v>33.333333333333329</v>
      </c>
      <c r="DE106">
        <f>((5/12)*100)</f>
        <v>41.666666666666671</v>
      </c>
      <c r="DF106">
        <f>((8/16)*100)</f>
        <v>50</v>
      </c>
      <c r="DG106">
        <f>((5/16)*100)</f>
        <v>31.25</v>
      </c>
      <c r="DH106">
        <f>((6/16)*100)</f>
        <v>37.5</v>
      </c>
      <c r="DI106">
        <f>((5/13)*100)</f>
        <v>38.461538461538467</v>
      </c>
      <c r="DJ106">
        <f>((5/13)*100)</f>
        <v>38.461538461538467</v>
      </c>
      <c r="DK106">
        <f>((13/13)*100)</f>
        <v>100</v>
      </c>
      <c r="DL106">
        <f>((9/17)*100)</f>
        <v>52.941176470588239</v>
      </c>
      <c r="DM106">
        <f>((8/17)*100)</f>
        <v>47.058823529411761</v>
      </c>
      <c r="DN106">
        <f>((13/17)*100)</f>
        <v>76.470588235294116</v>
      </c>
      <c r="DP106">
        <f>((5/10)*100)</f>
        <v>50</v>
      </c>
      <c r="DQ106">
        <f>((2/10)*100)</f>
        <v>20</v>
      </c>
      <c r="DR106">
        <f>((2/10)*100)</f>
        <v>20</v>
      </c>
      <c r="DS106">
        <f>((5/9)*100)</f>
        <v>55.555555555555557</v>
      </c>
      <c r="DT106">
        <f>((0/9)*100)</f>
        <v>0</v>
      </c>
      <c r="DU106">
        <f>((0/9)*100)</f>
        <v>0</v>
      </c>
      <c r="DV106">
        <f>((3/11)*100)</f>
        <v>27.27272727272727</v>
      </c>
      <c r="DW106">
        <f>((0/11)*100)</f>
        <v>0</v>
      </c>
      <c r="DX106">
        <f>((10/11)*100)</f>
        <v>90.909090909090907</v>
      </c>
      <c r="DY106">
        <f>((3/10)*100)</f>
        <v>30</v>
      </c>
      <c r="DZ106">
        <f>((0/10)*100)</f>
        <v>0</v>
      </c>
      <c r="EA106">
        <f>((10/10)*100)</f>
        <v>100</v>
      </c>
    </row>
    <row r="107" spans="1:131" x14ac:dyDescent="0.25">
      <c r="A107">
        <v>238.55060499999999</v>
      </c>
      <c r="B107">
        <v>6.2557070000000001</v>
      </c>
      <c r="C107">
        <v>244.61570599999999</v>
      </c>
      <c r="D107">
        <v>4.5051519999999998</v>
      </c>
      <c r="E107">
        <v>245.08312899999999</v>
      </c>
      <c r="F107">
        <v>6.9438890000000004</v>
      </c>
      <c r="G107">
        <v>247.21121099999999</v>
      </c>
      <c r="H107">
        <v>3.3866670000000001</v>
      </c>
      <c r="K107">
        <f>(12/200)</f>
        <v>0.06</v>
      </c>
      <c r="L107">
        <f>(16/200)</f>
        <v>0.08</v>
      </c>
      <c r="M107">
        <f>(14/200)</f>
        <v>7.0000000000000007E-2</v>
      </c>
      <c r="P107">
        <f>(11/200)</f>
        <v>5.5E-2</v>
      </c>
      <c r="Q107">
        <f>(9/200)</f>
        <v>4.4999999999999998E-2</v>
      </c>
      <c r="R107">
        <f>(10/200)</f>
        <v>0.05</v>
      </c>
      <c r="S107">
        <f>(10/200)</f>
        <v>0.05</v>
      </c>
      <c r="U107">
        <f>0.06+0.055</f>
        <v>0.11499999999999999</v>
      </c>
      <c r="V107">
        <f>0.08+0.045</f>
        <v>0.125</v>
      </c>
      <c r="W107">
        <f>0.07+0.05</f>
        <v>0.12000000000000001</v>
      </c>
      <c r="Z107">
        <f>SQRT((ABS($A$108-$A$107)^2+(ABS($B$108-$B$107)^2)))</f>
        <v>21.544284437141485</v>
      </c>
      <c r="AA107">
        <f>SQRT((ABS($C$108-$C$107)^2+(ABS($D$108-$D$107)^2)))</f>
        <v>21.874520277189781</v>
      </c>
      <c r="AB107">
        <f>SQRT((ABS($E$108-$E$107)^2+(ABS($F$108-$F$107)^2)))</f>
        <v>18.650241325784624</v>
      </c>
      <c r="AJ107">
        <f>1/0.115</f>
        <v>8.695652173913043</v>
      </c>
      <c r="AK107">
        <f>1/0.125</f>
        <v>8</v>
      </c>
      <c r="AL107">
        <f>1/0.12</f>
        <v>8.3333333333333339</v>
      </c>
      <c r="AO107">
        <f t="shared" si="34"/>
        <v>187.34160380123032</v>
      </c>
      <c r="AP107">
        <f t="shared" si="35"/>
        <v>174.99616221751825</v>
      </c>
      <c r="AQ107">
        <f t="shared" si="36"/>
        <v>155.41867771487185</v>
      </c>
      <c r="AV107">
        <f>((0.06/0.115)*100)</f>
        <v>52.173913043478258</v>
      </c>
      <c r="AW107">
        <f>((0.08/0.125)*100)</f>
        <v>64</v>
      </c>
      <c r="AX107">
        <f>((0.07/0.12)*100)</f>
        <v>58.333333333333336</v>
      </c>
      <c r="BA107">
        <f>((0.055/0.115)*100)</f>
        <v>47.826086956521735</v>
      </c>
      <c r="BB107">
        <f>((0.045/0.125)*100)</f>
        <v>36</v>
      </c>
      <c r="BC107">
        <f>((0.05/0.12)*100)</f>
        <v>41.666666666666671</v>
      </c>
      <c r="BF107">
        <f>ABS($B$107-$D$107)</f>
        <v>1.7505550000000003</v>
      </c>
      <c r="BG107">
        <f>ABS($F$107-$H$107)</f>
        <v>3.5572220000000003</v>
      </c>
      <c r="BI107">
        <v>2.0825615000000006</v>
      </c>
      <c r="BJ107">
        <v>2.3513109999999999</v>
      </c>
      <c r="BL107">
        <f>SQRT((ABS($A$107-$E$107)^2+(ABS($B$107-$F$107)^2)))</f>
        <v>6.568672946318757</v>
      </c>
      <c r="BM107">
        <f>SQRT((ABS($C$107-$G$107)^2+(ABS($D$107-$H$107)^2)))</f>
        <v>2.8262439562518331</v>
      </c>
      <c r="BO107">
        <f>SQRT((ABS($A$107-$G$107)^2+(ABS($B$107-$H$107)^2)))</f>
        <v>9.1234580510262671</v>
      </c>
      <c r="BP107">
        <f>SQRT((ABS($C$107-$E$107)^2+(ABS($D$107-$F$107)^2)))</f>
        <v>2.4831275472874927</v>
      </c>
      <c r="BS107">
        <f>DEGREES(ACOS((4.10871223129511^2+23.8520254703701^2-22.3850359907964^2)/(2*4.10871223129511*23.8520254703701)))</f>
        <v>64.393181802760452</v>
      </c>
      <c r="BU107">
        <v>12</v>
      </c>
      <c r="BV107">
        <v>6</v>
      </c>
      <c r="BW107">
        <v>5</v>
      </c>
      <c r="BX107">
        <v>9</v>
      </c>
      <c r="BY107">
        <v>16</v>
      </c>
      <c r="BZ107">
        <v>6</v>
      </c>
      <c r="CA107">
        <v>7</v>
      </c>
      <c r="CB107">
        <v>6</v>
      </c>
      <c r="CC107">
        <v>14</v>
      </c>
      <c r="CD107">
        <v>4</v>
      </c>
      <c r="CE107">
        <v>7</v>
      </c>
      <c r="CF107">
        <v>10</v>
      </c>
      <c r="CL107">
        <v>11</v>
      </c>
      <c r="CM107">
        <v>3</v>
      </c>
      <c r="CN107">
        <v>3</v>
      </c>
      <c r="CO107">
        <v>3</v>
      </c>
      <c r="CP107">
        <v>9</v>
      </c>
      <c r="CQ107">
        <v>3</v>
      </c>
      <c r="CR107">
        <v>1</v>
      </c>
      <c r="CS107">
        <v>0</v>
      </c>
      <c r="CT107">
        <v>10</v>
      </c>
      <c r="CU107">
        <v>3</v>
      </c>
      <c r="CV107">
        <v>1</v>
      </c>
      <c r="CW107">
        <v>6</v>
      </c>
      <c r="CX107">
        <v>10</v>
      </c>
      <c r="CY107">
        <v>7</v>
      </c>
      <c r="CZ107">
        <v>0</v>
      </c>
      <c r="DA107">
        <v>6</v>
      </c>
      <c r="DC107">
        <f>((6/12)*100)</f>
        <v>50</v>
      </c>
      <c r="DD107">
        <f>((5/12)*100)</f>
        <v>41.666666666666671</v>
      </c>
      <c r="DE107">
        <f>((9/12)*100)</f>
        <v>75</v>
      </c>
      <c r="DF107">
        <f>((6/16)*100)</f>
        <v>37.5</v>
      </c>
      <c r="DG107">
        <f>((7/16)*100)</f>
        <v>43.75</v>
      </c>
      <c r="DH107">
        <f>((6/16)*100)</f>
        <v>37.5</v>
      </c>
      <c r="DI107">
        <f>((4/14)*100)</f>
        <v>28.571428571428569</v>
      </c>
      <c r="DJ107">
        <f>((7/14)*100)</f>
        <v>50</v>
      </c>
      <c r="DK107">
        <f>((10/14)*100)</f>
        <v>71.428571428571431</v>
      </c>
      <c r="DP107">
        <f>((3/11)*100)</f>
        <v>27.27272727272727</v>
      </c>
      <c r="DQ107">
        <f>((3/11)*100)</f>
        <v>27.27272727272727</v>
      </c>
      <c r="DR107">
        <f>((3/11)*100)</f>
        <v>27.27272727272727</v>
      </c>
      <c r="DS107">
        <f>((3/9)*100)</f>
        <v>33.333333333333329</v>
      </c>
      <c r="DT107">
        <f>((1/9)*100)</f>
        <v>11.111111111111111</v>
      </c>
      <c r="DU107">
        <f>((0/9)*100)</f>
        <v>0</v>
      </c>
      <c r="DV107">
        <f>((3/10)*100)</f>
        <v>30</v>
      </c>
      <c r="DW107">
        <f>((1/10)*100)</f>
        <v>10</v>
      </c>
      <c r="DX107">
        <f>((6/10)*100)</f>
        <v>60</v>
      </c>
      <c r="DY107">
        <f>((7/10)*100)</f>
        <v>70</v>
      </c>
      <c r="DZ107">
        <f>((0/10)*100)</f>
        <v>0</v>
      </c>
      <c r="EA107">
        <f>((6/10)*100)</f>
        <v>60</v>
      </c>
    </row>
    <row r="108" spans="1:131" x14ac:dyDescent="0.25">
      <c r="A108">
        <v>260.09308099999998</v>
      </c>
      <c r="B108">
        <v>6.5348480000000002</v>
      </c>
      <c r="C108">
        <v>266.46282500000001</v>
      </c>
      <c r="D108">
        <v>5.5996969999999999</v>
      </c>
      <c r="E108">
        <v>263.71853499999997</v>
      </c>
      <c r="F108">
        <v>7.6876259999999998</v>
      </c>
      <c r="P108">
        <f>(13/200)</f>
        <v>6.5000000000000002E-2</v>
      </c>
      <c r="Q108">
        <f>(12/200)</f>
        <v>0.06</v>
      </c>
      <c r="BF108">
        <f>ABS($B$108-$D$108)</f>
        <v>0.93515100000000029</v>
      </c>
      <c r="BP108">
        <f>SQRT((ABS($C$108-$E$108)^2+(ABS($D$108-$F$108)^2)))</f>
        <v>3.4482713224369674</v>
      </c>
      <c r="BR108">
        <f>DEGREES(ACOS((14.0118870891267^2+19.9529720004011^2-6.85162974393107^2)/(2*14.0118870891267*19.9529720004011)))</f>
        <v>11.715460771595755</v>
      </c>
      <c r="BS108">
        <f>DEGREES(ACOS((4.66995286300258^2+24.7040422709089^2-22.2844229769238^2)/(2*4.66995286300258*24.7040422709089)))</f>
        <v>54.036532241616307</v>
      </c>
      <c r="CL108">
        <v>13</v>
      </c>
      <c r="CM108">
        <v>3</v>
      </c>
      <c r="CN108">
        <v>3</v>
      </c>
      <c r="CO108">
        <v>7</v>
      </c>
      <c r="CP108">
        <v>12</v>
      </c>
      <c r="CQ108">
        <v>3</v>
      </c>
      <c r="CR108">
        <v>5</v>
      </c>
      <c r="CS108">
        <v>0</v>
      </c>
      <c r="DP108">
        <f>((3/13)*100)</f>
        <v>23.076923076923077</v>
      </c>
      <c r="DQ108">
        <f>((3/13)*100)</f>
        <v>23.076923076923077</v>
      </c>
      <c r="DR108">
        <f>((7/13)*100)</f>
        <v>53.846153846153847</v>
      </c>
      <c r="DS108">
        <f>((3/12)*100)</f>
        <v>25</v>
      </c>
      <c r="DT108">
        <f>((5/12)*100)</f>
        <v>41.666666666666671</v>
      </c>
      <c r="DU108">
        <f>((0/12)*100)</f>
        <v>0</v>
      </c>
    </row>
    <row r="109" spans="1:131" x14ac:dyDescent="0.25">
      <c r="A109" t="s">
        <v>22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BR109">
        <f>DEGREES(ACOS((14.7533355510412^2+16.2006585104034^2-4.10871223129511^2)/(2*14.7533355510412*16.2006585104034)))</f>
        <v>14.288077109872777</v>
      </c>
      <c r="BS109">
        <f>DEGREES(ACOS((35.2049291357826^2+33.8332900248277^2-4.07105458885631^2)/(2*35.2049291357826*33.8332900248277)))</f>
        <v>6.3666951237164993</v>
      </c>
    </row>
    <row r="110" spans="1:131" x14ac:dyDescent="0.25">
      <c r="A110">
        <v>242.628028</v>
      </c>
      <c r="B110">
        <v>6.4851010000000002</v>
      </c>
      <c r="C110">
        <v>229.24737200000001</v>
      </c>
      <c r="D110">
        <v>7.9407069999999997</v>
      </c>
      <c r="E110">
        <v>242.22120899999999</v>
      </c>
      <c r="F110">
        <v>6.2100499999999998</v>
      </c>
      <c r="G110">
        <v>252.678584</v>
      </c>
      <c r="H110">
        <v>9.4452020000000001</v>
      </c>
      <c r="K110">
        <f>(13/200)</f>
        <v>6.5000000000000002E-2</v>
      </c>
      <c r="L110">
        <f>(15/200)</f>
        <v>7.4999999999999997E-2</v>
      </c>
      <c r="M110">
        <f>(12/200)</f>
        <v>0.06</v>
      </c>
      <c r="N110">
        <f>(18/200)</f>
        <v>0.09</v>
      </c>
      <c r="P110">
        <f>(11/200)</f>
        <v>5.5E-2</v>
      </c>
      <c r="Q110">
        <f>(9/200)</f>
        <v>4.4999999999999998E-2</v>
      </c>
      <c r="R110">
        <f>(9/200)</f>
        <v>4.4999999999999998E-2</v>
      </c>
      <c r="S110">
        <f>(10/200)</f>
        <v>0.05</v>
      </c>
      <c r="U110">
        <f>0.065+0.055</f>
        <v>0.12</v>
      </c>
      <c r="V110">
        <f>0.075+0.045</f>
        <v>0.12</v>
      </c>
      <c r="W110">
        <f>0.06+0.045</f>
        <v>0.105</v>
      </c>
      <c r="X110">
        <f>0.09+0.05</f>
        <v>0.14000000000000001</v>
      </c>
      <c r="Z110">
        <f>SQRT((ABS($A$111-$A$110)^2+(ABS($B$111-$B$110)^2)))</f>
        <v>20.669276686567862</v>
      </c>
      <c r="AA110">
        <f>SQRT((ABS($C$111-$C$110)^2+(ABS($D$111-$D$110)^2)))</f>
        <v>21.465180803153078</v>
      </c>
      <c r="AB110">
        <f>SQRT((ABS($E$111-$E$110)^2+(ABS($F$111-$F$110)^2)))</f>
        <v>21.151202056642649</v>
      </c>
      <c r="AC110">
        <f>SQRT((ABS($G$111-$G$110)^2+(ABS($H$111-$H$110)^2)))</f>
        <v>28.336215998320881</v>
      </c>
      <c r="AJ110">
        <f>1/0.12</f>
        <v>8.3333333333333339</v>
      </c>
      <c r="AK110">
        <f>1/0.12</f>
        <v>8.3333333333333339</v>
      </c>
      <c r="AL110">
        <f>1/0.105</f>
        <v>9.5238095238095237</v>
      </c>
      <c r="AM110">
        <f>1/0.14</f>
        <v>7.1428571428571423</v>
      </c>
      <c r="AO110">
        <f t="shared" ref="AO110:AO119" si="38">$Z110/$U110</f>
        <v>172.24397238806552</v>
      </c>
      <c r="AP110">
        <f t="shared" ref="AP110:AP118" si="39">$AA110/$V110</f>
        <v>178.87650669294231</v>
      </c>
      <c r="AQ110">
        <f t="shared" ref="AQ110:AQ118" si="40">$AB110/$W110</f>
        <v>201.44001958707287</v>
      </c>
      <c r="AR110">
        <f t="shared" ref="AR110:AR118" si="41">$AC110/$X110</f>
        <v>202.40154284514912</v>
      </c>
      <c r="AV110">
        <f>((0.065/0.12)*100)</f>
        <v>54.166666666666671</v>
      </c>
      <c r="AW110">
        <f>((0.075/0.12)*100)</f>
        <v>62.5</v>
      </c>
      <c r="AX110">
        <f>((0.06/0.105)*100)</f>
        <v>57.142857142857139</v>
      </c>
      <c r="AY110">
        <f>((0.09/0.14)*100)</f>
        <v>64.285714285714278</v>
      </c>
      <c r="BA110">
        <f>((0.055/0.12)*100)</f>
        <v>45.833333333333336</v>
      </c>
      <c r="BB110">
        <f>((0.045/0.12)*100)</f>
        <v>37.5</v>
      </c>
      <c r="BC110">
        <f>((0.045/0.105)*100)</f>
        <v>42.857142857142854</v>
      </c>
      <c r="BD110">
        <f>((0.05/0.14)*100)</f>
        <v>35.714285714285715</v>
      </c>
      <c r="BF110">
        <f>ABS($B$110-$D$110)</f>
        <v>1.4556059999999995</v>
      </c>
      <c r="BG110">
        <f>ABS($F$110-$H$110)</f>
        <v>3.2351520000000002</v>
      </c>
      <c r="BL110">
        <f>SQRT((ABS($A$110-$E$110)^2+(ABS($B$110-$F$110)^2)))</f>
        <v>0.49107509747696504</v>
      </c>
      <c r="BM110">
        <f>SQRT((ABS($C$110-$G$111)^2+(ABS($D$110-$H$111)^2)))</f>
        <v>4.8829771837973164</v>
      </c>
      <c r="BO110">
        <f>SQRT((ABS($A$110-$G$110)^2+(ABS($B$110-$H$110)^2)))</f>
        <v>10.477398238080722</v>
      </c>
      <c r="BP110">
        <f>SQRT((ABS($C$110-$E$111)^2+(ABS($D$110-$F$111)^2)))</f>
        <v>8.6490631080709033</v>
      </c>
      <c r="BR110">
        <f>DEGREES(ACOS((22.3850359907964^2+24.7157307434766^2-4.66995286300258^2)/(2*22.3850359907964*24.7157307434766)))</f>
        <v>9.8696617282607324</v>
      </c>
      <c r="BS110">
        <f>DEGREES(ACOS((25.4496131888556^2+23.7864532478667^2-3.97049374975078^2)/(2*25.4496131888556*23.7864532478667)))</f>
        <v>8.4034343961830356</v>
      </c>
      <c r="BU110">
        <v>13</v>
      </c>
      <c r="BV110">
        <v>4</v>
      </c>
      <c r="BW110">
        <v>4</v>
      </c>
      <c r="BX110">
        <v>13</v>
      </c>
      <c r="BY110">
        <v>15</v>
      </c>
      <c r="BZ110">
        <v>7</v>
      </c>
      <c r="CA110">
        <v>9</v>
      </c>
      <c r="CB110">
        <v>6</v>
      </c>
      <c r="CC110">
        <v>12</v>
      </c>
      <c r="CD110">
        <v>4</v>
      </c>
      <c r="CE110">
        <v>9</v>
      </c>
      <c r="CF110">
        <v>8</v>
      </c>
      <c r="CG110">
        <v>18</v>
      </c>
      <c r="CH110">
        <v>13</v>
      </c>
      <c r="CI110">
        <v>9</v>
      </c>
      <c r="CJ110">
        <v>9</v>
      </c>
      <c r="CL110">
        <v>11</v>
      </c>
      <c r="CM110">
        <v>0</v>
      </c>
      <c r="CN110">
        <v>0</v>
      </c>
      <c r="CO110">
        <v>10</v>
      </c>
      <c r="CP110">
        <v>9</v>
      </c>
      <c r="CQ110">
        <v>0</v>
      </c>
      <c r="CR110">
        <v>6</v>
      </c>
      <c r="CS110">
        <v>0</v>
      </c>
      <c r="CT110">
        <v>9</v>
      </c>
      <c r="CU110">
        <v>0</v>
      </c>
      <c r="CV110">
        <v>6</v>
      </c>
      <c r="CW110">
        <v>0</v>
      </c>
      <c r="CX110">
        <v>10</v>
      </c>
      <c r="CY110">
        <v>10</v>
      </c>
      <c r="CZ110">
        <v>0</v>
      </c>
      <c r="DA110">
        <v>0</v>
      </c>
      <c r="DC110">
        <f>((4/13)*100)</f>
        <v>30.76923076923077</v>
      </c>
      <c r="DD110">
        <f>((4/13)*100)</f>
        <v>30.76923076923077</v>
      </c>
      <c r="DE110">
        <f>((13/13)*100)</f>
        <v>100</v>
      </c>
      <c r="DF110">
        <f>((7/15)*100)</f>
        <v>46.666666666666664</v>
      </c>
      <c r="DG110">
        <f>((9/15)*100)</f>
        <v>60</v>
      </c>
      <c r="DH110">
        <f>((6/15)*100)</f>
        <v>40</v>
      </c>
      <c r="DI110">
        <f>((4/12)*100)</f>
        <v>33.333333333333329</v>
      </c>
      <c r="DJ110">
        <f>((9/12)*100)</f>
        <v>75</v>
      </c>
      <c r="DK110">
        <f>((8/12)*100)</f>
        <v>66.666666666666657</v>
      </c>
      <c r="DL110">
        <f>((13/18)*100)</f>
        <v>72.222222222222214</v>
      </c>
      <c r="DM110">
        <f>((9/18)*100)</f>
        <v>50</v>
      </c>
      <c r="DN110">
        <f>((9/18)*100)</f>
        <v>50</v>
      </c>
      <c r="DP110">
        <f>((0/11)*100)</f>
        <v>0</v>
      </c>
      <c r="DQ110">
        <f>((0/11)*100)</f>
        <v>0</v>
      </c>
      <c r="DR110">
        <f>((10/11)*100)</f>
        <v>90.909090909090907</v>
      </c>
      <c r="DS110">
        <f>((0/9)*100)</f>
        <v>0</v>
      </c>
      <c r="DT110">
        <f>((6/9)*100)</f>
        <v>66.666666666666657</v>
      </c>
      <c r="DU110">
        <f>((0/9)*100)</f>
        <v>0</v>
      </c>
      <c r="DV110">
        <f>((0/9)*100)</f>
        <v>0</v>
      </c>
      <c r="DW110">
        <f>((6/9)*100)</f>
        <v>66.666666666666657</v>
      </c>
      <c r="DX110">
        <f>((0/9)*100)</f>
        <v>0</v>
      </c>
      <c r="DY110">
        <f>((10/10)*100)</f>
        <v>100</v>
      </c>
      <c r="DZ110">
        <f>((0/10)*100)</f>
        <v>0</v>
      </c>
      <c r="EA110">
        <f>((0/10)*100)</f>
        <v>0</v>
      </c>
    </row>
    <row r="111" spans="1:131" x14ac:dyDescent="0.25">
      <c r="A111">
        <v>221.96520100000001</v>
      </c>
      <c r="B111">
        <v>5.968788</v>
      </c>
      <c r="C111">
        <v>207.78785499999998</v>
      </c>
      <c r="D111">
        <v>8.4337759999999999</v>
      </c>
      <c r="E111">
        <v>221.102979</v>
      </c>
      <c r="F111">
        <v>5.0294949999999998</v>
      </c>
      <c r="G111">
        <v>224.370454</v>
      </c>
      <c r="H111">
        <v>8.1838879999999996</v>
      </c>
      <c r="K111">
        <f>(13/200)</f>
        <v>6.5000000000000002E-2</v>
      </c>
      <c r="L111">
        <f>(14/200)</f>
        <v>7.0000000000000007E-2</v>
      </c>
      <c r="M111">
        <f>(12/200)</f>
        <v>0.06</v>
      </c>
      <c r="N111">
        <f>(15/200)</f>
        <v>7.4999999999999997E-2</v>
      </c>
      <c r="P111">
        <f>(8/200)</f>
        <v>0.04</v>
      </c>
      <c r="Q111">
        <f>(9/200)</f>
        <v>4.4999999999999998E-2</v>
      </c>
      <c r="R111">
        <f>(8/200)</f>
        <v>0.04</v>
      </c>
      <c r="S111">
        <f>(9/200)</f>
        <v>4.4999999999999998E-2</v>
      </c>
      <c r="U111">
        <f>0.065+0.04</f>
        <v>0.10500000000000001</v>
      </c>
      <c r="V111">
        <f>0.07+0.045</f>
        <v>0.115</v>
      </c>
      <c r="W111">
        <f>0.06+0.04</f>
        <v>0.1</v>
      </c>
      <c r="X111">
        <f>0.075+0.045</f>
        <v>0.12</v>
      </c>
      <c r="Z111">
        <f>SQRT((ABS($A$112-$A$111)^2+(ABS($B$112-$B$111)^2)))</f>
        <v>19.283988207584979</v>
      </c>
      <c r="AA111">
        <f>SQRT((ABS($C$112-$C$111)^2+(ABS($D$112-$D$111)^2)))</f>
        <v>23.181772002938043</v>
      </c>
      <c r="AB111">
        <f>SQRT((ABS($E$112-$E$111)^2+(ABS($F$112-$F$111)^2)))</f>
        <v>18.282739540939318</v>
      </c>
      <c r="AC111">
        <f>SQRT((ABS($G$112-$G$111)^2+(ABS($H$112-$H$111)^2)))</f>
        <v>20.41414652293906</v>
      </c>
      <c r="AJ111">
        <f>1/0.105</f>
        <v>9.5238095238095237</v>
      </c>
      <c r="AK111">
        <f>1/0.115</f>
        <v>8.695652173913043</v>
      </c>
      <c r="AL111">
        <f>1/0.1</f>
        <v>10</v>
      </c>
      <c r="AM111">
        <f>1/0.12</f>
        <v>8.3333333333333339</v>
      </c>
      <c r="AO111">
        <f t="shared" si="38"/>
        <v>183.65703054842837</v>
      </c>
      <c r="AP111">
        <f t="shared" si="39"/>
        <v>201.58062611250472</v>
      </c>
      <c r="AQ111">
        <f t="shared" si="40"/>
        <v>182.82739540939318</v>
      </c>
      <c r="AR111">
        <f t="shared" si="41"/>
        <v>170.11788769115884</v>
      </c>
      <c r="AV111">
        <f>((0.065/0.105)*100)</f>
        <v>61.904761904761905</v>
      </c>
      <c r="AW111">
        <f>((0.07/0.115)*100)</f>
        <v>60.869565217391312</v>
      </c>
      <c r="AX111">
        <f>((0.06/0.1)*100)</f>
        <v>60</v>
      </c>
      <c r="AY111">
        <f>((0.075/0.12)*100)</f>
        <v>62.5</v>
      </c>
      <c r="BA111">
        <f>((0.04/0.105)*100)</f>
        <v>38.095238095238102</v>
      </c>
      <c r="BB111">
        <f>((0.045/0.115)*100)</f>
        <v>39.130434782608688</v>
      </c>
      <c r="BC111">
        <f>((0.04/0.1)*100)</f>
        <v>40</v>
      </c>
      <c r="BD111">
        <f>((0.045/0.12)*100)</f>
        <v>37.5</v>
      </c>
      <c r="BF111">
        <f>ABS($B$111-$D$111)</f>
        <v>2.464988</v>
      </c>
      <c r="BG111">
        <f>ABS($F$111-$H$111)</f>
        <v>3.1543929999999998</v>
      </c>
      <c r="BL111">
        <f>SQRT((ABS($A$111-$E$111)^2+(ABS($B$111-$F$111)^2)))</f>
        <v>1.2750286730630824</v>
      </c>
      <c r="BM111">
        <f>SQRT((ABS($C$111-$G$112)^2+(ABS($D$111-$H$112)^2)))</f>
        <v>3.9097082374839487</v>
      </c>
      <c r="BO111">
        <f>SQRT((ABS($A$111-$G$111)^2+(ABS($B$111-$H$111)^2)))</f>
        <v>3.2698486209622821</v>
      </c>
      <c r="BP111">
        <f>SQRT((ABS($C$111-$E$112)^2+(ABS($D$111-$F$112)^2)))</f>
        <v>5.5209983981450987</v>
      </c>
      <c r="BR111">
        <f>DEGREES(ACOS((26.5433453571808^2+28.0216228480717^2-4.18182386242965^2)/(2*26.5433453571808*28.0216228480717)))</f>
        <v>8.2252701751561066</v>
      </c>
      <c r="BS111">
        <f>DEGREES(ACOS((4.31443434057537^2+21.3664514079781^2-20.6530341217006^2)/(2*4.31443434057537*21.3664514079781)))</f>
        <v>74.718703908795106</v>
      </c>
      <c r="BU111">
        <v>13</v>
      </c>
      <c r="BV111">
        <v>7</v>
      </c>
      <c r="BW111">
        <v>5</v>
      </c>
      <c r="BX111">
        <v>7</v>
      </c>
      <c r="BY111">
        <v>14</v>
      </c>
      <c r="BZ111">
        <v>9</v>
      </c>
      <c r="CA111">
        <v>5</v>
      </c>
      <c r="CB111">
        <v>6</v>
      </c>
      <c r="CC111">
        <v>12</v>
      </c>
      <c r="CD111">
        <v>4</v>
      </c>
      <c r="CE111">
        <v>5</v>
      </c>
      <c r="CF111">
        <v>12</v>
      </c>
      <c r="CG111">
        <v>15</v>
      </c>
      <c r="CH111">
        <v>7</v>
      </c>
      <c r="CI111">
        <v>6</v>
      </c>
      <c r="CJ111">
        <v>12</v>
      </c>
      <c r="CL111">
        <v>8</v>
      </c>
      <c r="CM111">
        <v>0</v>
      </c>
      <c r="CN111">
        <v>0</v>
      </c>
      <c r="CO111">
        <v>3</v>
      </c>
      <c r="CP111">
        <v>9</v>
      </c>
      <c r="CQ111">
        <v>3</v>
      </c>
      <c r="CR111">
        <v>2</v>
      </c>
      <c r="CS111">
        <v>0</v>
      </c>
      <c r="CT111">
        <v>8</v>
      </c>
      <c r="CU111">
        <v>0</v>
      </c>
      <c r="CV111">
        <v>2</v>
      </c>
      <c r="CW111">
        <v>5</v>
      </c>
      <c r="CX111">
        <v>9</v>
      </c>
      <c r="CY111">
        <v>3</v>
      </c>
      <c r="CZ111">
        <v>0</v>
      </c>
      <c r="DA111">
        <v>5</v>
      </c>
      <c r="DC111">
        <f>((7/13)*100)</f>
        <v>53.846153846153847</v>
      </c>
      <c r="DD111">
        <f>((5/13)*100)</f>
        <v>38.461538461538467</v>
      </c>
      <c r="DE111">
        <f>((7/13)*100)</f>
        <v>53.846153846153847</v>
      </c>
      <c r="DF111">
        <f>((9/14)*100)</f>
        <v>64.285714285714292</v>
      </c>
      <c r="DG111">
        <f>((5/14)*100)</f>
        <v>35.714285714285715</v>
      </c>
      <c r="DH111">
        <f>((6/14)*100)</f>
        <v>42.857142857142854</v>
      </c>
      <c r="DI111">
        <f>((4/12)*100)</f>
        <v>33.333333333333329</v>
      </c>
      <c r="DJ111">
        <f>((5/12)*100)</f>
        <v>41.666666666666671</v>
      </c>
      <c r="DK111">
        <f>((12/12)*100)</f>
        <v>100</v>
      </c>
      <c r="DL111">
        <f>((7/15)*100)</f>
        <v>46.666666666666664</v>
      </c>
      <c r="DM111">
        <f>((6/15)*100)</f>
        <v>40</v>
      </c>
      <c r="DN111">
        <f>((12/15)*100)</f>
        <v>80</v>
      </c>
      <c r="DP111">
        <f>((0/8)*100)</f>
        <v>0</v>
      </c>
      <c r="DQ111">
        <f>((0/8)*100)</f>
        <v>0</v>
      </c>
      <c r="DR111">
        <f>((3/8)*100)</f>
        <v>37.5</v>
      </c>
      <c r="DS111">
        <f>((3/9)*100)</f>
        <v>33.333333333333329</v>
      </c>
      <c r="DT111">
        <f>((2/9)*100)</f>
        <v>22.222222222222221</v>
      </c>
      <c r="DU111">
        <f>((0/9)*100)</f>
        <v>0</v>
      </c>
      <c r="DV111">
        <f>((0/8)*100)</f>
        <v>0</v>
      </c>
      <c r="DW111">
        <f>((2/8)*100)</f>
        <v>25</v>
      </c>
      <c r="DX111">
        <f>((5/8)*100)</f>
        <v>62.5</v>
      </c>
      <c r="DY111">
        <f>((3/9)*100)</f>
        <v>33.333333333333329</v>
      </c>
      <c r="DZ111">
        <f>((0/9)*100)</f>
        <v>0</v>
      </c>
      <c r="EA111">
        <f>((5/9)*100)</f>
        <v>55.555555555555557</v>
      </c>
    </row>
    <row r="112" spans="1:131" x14ac:dyDescent="0.25">
      <c r="A112">
        <v>202.69657699999999</v>
      </c>
      <c r="B112">
        <v>6.7384180000000002</v>
      </c>
      <c r="C112">
        <v>184.61647599999998</v>
      </c>
      <c r="D112">
        <v>9.1278570000000006</v>
      </c>
      <c r="E112">
        <v>202.844694</v>
      </c>
      <c r="F112">
        <v>5.9747960000000004</v>
      </c>
      <c r="G112">
        <v>203.990454</v>
      </c>
      <c r="H112">
        <v>9.3641330000000007</v>
      </c>
      <c r="K112">
        <f>(16/200)</f>
        <v>0.08</v>
      </c>
      <c r="L112">
        <f>(12/200)</f>
        <v>0.06</v>
      </c>
      <c r="M112">
        <f>(14/200)</f>
        <v>7.0000000000000007E-2</v>
      </c>
      <c r="N112">
        <f>(15/200)</f>
        <v>7.4999999999999997E-2</v>
      </c>
      <c r="P112">
        <f>(8/200)</f>
        <v>0.04</v>
      </c>
      <c r="Q112">
        <f>(10/200)</f>
        <v>0.05</v>
      </c>
      <c r="R112">
        <f>(9/200)</f>
        <v>4.4999999999999998E-2</v>
      </c>
      <c r="S112">
        <f>(8/200)</f>
        <v>0.04</v>
      </c>
      <c r="U112">
        <f>0.08+0.04</f>
        <v>0.12</v>
      </c>
      <c r="V112">
        <f>0.06+0.05</f>
        <v>0.11</v>
      </c>
      <c r="W112">
        <f>0.07+0.045</f>
        <v>0.115</v>
      </c>
      <c r="X112">
        <f>0.075+0.04</f>
        <v>0.11499999999999999</v>
      </c>
      <c r="Z112">
        <f>SQRT((ABS($A$113-$A$112)^2+(ABS($B$113-$B$112)^2)))</f>
        <v>23.850163504114171</v>
      </c>
      <c r="AA112">
        <f>SQRT((ABS($C$113-$C$112)^2+(ABS($D$113-$D$112)^2)))</f>
        <v>20.285530349764997</v>
      </c>
      <c r="AB112">
        <f>SQRT((ABS($E$113-$E$112)^2+(ABS($F$113-$F$112)^2)))</f>
        <v>23.754854101330228</v>
      </c>
      <c r="AC112">
        <f>SQRT((ABS($G$113-$G$112)^2+(ABS($H$113-$H$112)^2)))</f>
        <v>23.584615137697391</v>
      </c>
      <c r="AJ112">
        <f>1/0.12</f>
        <v>8.3333333333333339</v>
      </c>
      <c r="AK112">
        <f>1/0.11</f>
        <v>9.0909090909090917</v>
      </c>
      <c r="AL112">
        <f>1/0.115</f>
        <v>8.695652173913043</v>
      </c>
      <c r="AM112">
        <f>1/0.115</f>
        <v>8.695652173913043</v>
      </c>
      <c r="AO112">
        <f t="shared" si="38"/>
        <v>198.75136253428477</v>
      </c>
      <c r="AP112">
        <f t="shared" si="39"/>
        <v>184.41391227059088</v>
      </c>
      <c r="AQ112">
        <f t="shared" si="40"/>
        <v>206.56394870721937</v>
      </c>
      <c r="AR112">
        <f t="shared" si="41"/>
        <v>205.08360989302079</v>
      </c>
      <c r="AV112">
        <f>((0.08/0.12)*100)</f>
        <v>66.666666666666671</v>
      </c>
      <c r="AW112">
        <f>((0.06/0.11)*100)</f>
        <v>54.54545454545454</v>
      </c>
      <c r="AX112">
        <f>((0.07/0.115)*100)</f>
        <v>60.869565217391312</v>
      </c>
      <c r="AY112">
        <f>((0.075/0.115)*100)</f>
        <v>65.217391304347814</v>
      </c>
      <c r="BA112">
        <f>((0.04/0.12)*100)</f>
        <v>33.333333333333336</v>
      </c>
      <c r="BB112">
        <f>((0.05/0.11)*100)</f>
        <v>45.45454545454546</v>
      </c>
      <c r="BC112">
        <f>((0.045/0.115)*100)</f>
        <v>39.130434782608688</v>
      </c>
      <c r="BD112">
        <f>((0.04/0.115)*100)</f>
        <v>34.782608695652172</v>
      </c>
      <c r="BF112">
        <f>ABS($B$112-$D$112)</f>
        <v>2.3894390000000003</v>
      </c>
      <c r="BG112">
        <f>ABS($F$112-$H$112)</f>
        <v>3.3893370000000003</v>
      </c>
      <c r="BL112">
        <f>SQRT((ABS($A$112-$E$112)^2+(ABS($B$112-$F$112)^2)))</f>
        <v>0.77785423092826567</v>
      </c>
      <c r="BM112">
        <f>SQRT((ABS($C$112-$G$113)^2+(ABS($D$112-$H$113)^2)))</f>
        <v>4.3638642467914606</v>
      </c>
      <c r="BO112">
        <f>SQRT((ABS($A$112-$G$112)^2+(ABS($B$112-$H$112)^2)))</f>
        <v>2.9271995067562488</v>
      </c>
      <c r="BP112">
        <f>SQRT((ABS($C$112-$E$113)^2+(ABS($D$112-$F$113)^2)))</f>
        <v>6.0961995922549805</v>
      </c>
      <c r="BR112">
        <f>DEGREES(ACOS((21.1463915527551^2+22.1950032866763^2-4.31443434057537^2)/(2*21.1463915527551*22.1950032866763)))</f>
        <v>11.085532387226415</v>
      </c>
      <c r="BS112" t="e">
        <f>DEGREES(ACOS((4.61648954600628^2+0^2-4.61648954600628^2)/(2*4.61648954600628*0)))</f>
        <v>#DIV/0!</v>
      </c>
      <c r="BU112">
        <v>16</v>
      </c>
      <c r="BV112">
        <v>9</v>
      </c>
      <c r="BW112">
        <v>7</v>
      </c>
      <c r="BX112">
        <v>8</v>
      </c>
      <c r="BY112">
        <v>12</v>
      </c>
      <c r="BZ112">
        <v>7</v>
      </c>
      <c r="CA112">
        <v>4</v>
      </c>
      <c r="CB112">
        <v>4</v>
      </c>
      <c r="CC112">
        <v>14</v>
      </c>
      <c r="CD112">
        <v>7</v>
      </c>
      <c r="CE112">
        <v>4</v>
      </c>
      <c r="CF112">
        <v>14</v>
      </c>
      <c r="CG112">
        <v>15</v>
      </c>
      <c r="CH112">
        <v>8</v>
      </c>
      <c r="CI112">
        <v>5</v>
      </c>
      <c r="CJ112">
        <v>14</v>
      </c>
      <c r="CL112">
        <v>8</v>
      </c>
      <c r="CM112">
        <v>3</v>
      </c>
      <c r="CN112">
        <v>0</v>
      </c>
      <c r="CO112">
        <v>0</v>
      </c>
      <c r="CP112">
        <v>10</v>
      </c>
      <c r="CQ112">
        <v>3</v>
      </c>
      <c r="CR112">
        <v>0</v>
      </c>
      <c r="CS112">
        <v>0</v>
      </c>
      <c r="CT112">
        <v>9</v>
      </c>
      <c r="CU112">
        <v>0</v>
      </c>
      <c r="CV112">
        <v>0</v>
      </c>
      <c r="CW112">
        <v>8</v>
      </c>
      <c r="CX112">
        <v>8</v>
      </c>
      <c r="CY112">
        <v>0</v>
      </c>
      <c r="CZ112">
        <v>0</v>
      </c>
      <c r="DA112">
        <v>8</v>
      </c>
      <c r="DC112">
        <f>((9/16)*100)</f>
        <v>56.25</v>
      </c>
      <c r="DD112">
        <f>((7/16)*100)</f>
        <v>43.75</v>
      </c>
      <c r="DE112">
        <f>((8/16)*100)</f>
        <v>50</v>
      </c>
      <c r="DF112">
        <f>((7/12)*100)</f>
        <v>58.333333333333336</v>
      </c>
      <c r="DG112">
        <f>((4/12)*100)</f>
        <v>33.333333333333329</v>
      </c>
      <c r="DH112">
        <f>((4/12)*100)</f>
        <v>33.333333333333329</v>
      </c>
      <c r="DI112">
        <f>((7/14)*100)</f>
        <v>50</v>
      </c>
      <c r="DJ112">
        <f>((4/14)*100)</f>
        <v>28.571428571428569</v>
      </c>
      <c r="DK112">
        <f>((14/14)*100)</f>
        <v>100</v>
      </c>
      <c r="DL112">
        <f>((8/15)*100)</f>
        <v>53.333333333333336</v>
      </c>
      <c r="DM112">
        <f>((5/15)*100)</f>
        <v>33.333333333333329</v>
      </c>
      <c r="DN112">
        <f>((14/15)*100)</f>
        <v>93.333333333333329</v>
      </c>
      <c r="DP112">
        <f>((3/8)*100)</f>
        <v>37.5</v>
      </c>
      <c r="DQ112">
        <f>((0/8)*100)</f>
        <v>0</v>
      </c>
      <c r="DR112">
        <f>((0/8)*100)</f>
        <v>0</v>
      </c>
      <c r="DS112">
        <f>((3/10)*100)</f>
        <v>30</v>
      </c>
      <c r="DT112">
        <f>((0/10)*100)</f>
        <v>0</v>
      </c>
      <c r="DU112">
        <f>((0/10)*100)</f>
        <v>0</v>
      </c>
      <c r="DV112">
        <f>((0/9)*100)</f>
        <v>0</v>
      </c>
      <c r="DW112">
        <f>((0/9)*100)</f>
        <v>0</v>
      </c>
      <c r="DX112">
        <f>((8/9)*100)</f>
        <v>88.888888888888886</v>
      </c>
      <c r="DY112">
        <f>((0/8)*100)</f>
        <v>0</v>
      </c>
      <c r="DZ112">
        <f>((0/8)*100)</f>
        <v>0</v>
      </c>
      <c r="EA112">
        <f>((8/8)*100)</f>
        <v>100</v>
      </c>
    </row>
    <row r="113" spans="1:131" x14ac:dyDescent="0.25">
      <c r="A113">
        <v>178.858519</v>
      </c>
      <c r="B113">
        <v>7.4982139999999999</v>
      </c>
      <c r="C113">
        <v>164.33366999999998</v>
      </c>
      <c r="D113">
        <v>9.4603059999999992</v>
      </c>
      <c r="E113">
        <v>179.096577</v>
      </c>
      <c r="F113">
        <v>6.5405100000000003</v>
      </c>
      <c r="G113">
        <v>180.426321</v>
      </c>
      <c r="H113">
        <v>10.346837000000001</v>
      </c>
      <c r="K113">
        <f>(15/200)</f>
        <v>7.4999999999999997E-2</v>
      </c>
      <c r="L113">
        <f>(19/200)</f>
        <v>9.5000000000000001E-2</v>
      </c>
      <c r="M113">
        <f>(14/200)</f>
        <v>7.0000000000000007E-2</v>
      </c>
      <c r="N113">
        <f>(15/200)</f>
        <v>7.4999999999999997E-2</v>
      </c>
      <c r="P113">
        <f>(8/200)</f>
        <v>0.04</v>
      </c>
      <c r="Q113">
        <f>(11/200)</f>
        <v>5.5E-2</v>
      </c>
      <c r="R113">
        <f>(11/200)</f>
        <v>5.5E-2</v>
      </c>
      <c r="S113">
        <f>(9/200)</f>
        <v>4.4999999999999998E-2</v>
      </c>
      <c r="U113">
        <f>0.075+0.04</f>
        <v>0.11499999999999999</v>
      </c>
      <c r="V113">
        <f>0.095+0.055</f>
        <v>0.15</v>
      </c>
      <c r="W113">
        <f>0.07+0.055</f>
        <v>0.125</v>
      </c>
      <c r="X113">
        <f>0.075+0.045</f>
        <v>0.12</v>
      </c>
      <c r="Z113">
        <f>SQRT((ABS($A$114-$A$113)^2+(ABS($B$114-$B$113)^2)))</f>
        <v>20.107581055621441</v>
      </c>
      <c r="AA113">
        <f>SQRT((ABS($C$114-$C$113)^2+(ABS($D$114-$D$113)^2)))</f>
        <v>34.664247765935734</v>
      </c>
      <c r="AB113">
        <f>SQRT((ABS($E$114-$E$113)^2+(ABS($F$114-$F$113)^2)))</f>
        <v>20.360699712648586</v>
      </c>
      <c r="AC113">
        <f>SQRT((ABS($G$114-$G$113)^2+(ABS($H$114-$H$113)^2)))</f>
        <v>20.215397941625497</v>
      </c>
      <c r="AJ113">
        <f>1/0.115</f>
        <v>8.695652173913043</v>
      </c>
      <c r="AK113">
        <f>1/0.15</f>
        <v>6.666666666666667</v>
      </c>
      <c r="AL113">
        <f>1/0.125</f>
        <v>8</v>
      </c>
      <c r="AM113">
        <f>1/0.12</f>
        <v>8.3333333333333339</v>
      </c>
      <c r="AO113">
        <f t="shared" si="38"/>
        <v>174.84853091844732</v>
      </c>
      <c r="AP113">
        <f t="shared" si="39"/>
        <v>231.09498510623823</v>
      </c>
      <c r="AQ113">
        <f t="shared" si="40"/>
        <v>162.88559770118869</v>
      </c>
      <c r="AR113">
        <f t="shared" si="41"/>
        <v>168.46164951354581</v>
      </c>
      <c r="AV113">
        <f>((0.075/0.115)*100)</f>
        <v>65.217391304347814</v>
      </c>
      <c r="AW113">
        <f>((0.095/0.15)*100)</f>
        <v>63.333333333333343</v>
      </c>
      <c r="AX113">
        <f>((0.07/0.125)*100)</f>
        <v>56.000000000000007</v>
      </c>
      <c r="AY113">
        <f>((0.075/0.12)*100)</f>
        <v>62.5</v>
      </c>
      <c r="BA113">
        <f>((0.04/0.115)*100)</f>
        <v>34.782608695652172</v>
      </c>
      <c r="BB113">
        <f>((0.055/0.15)*100)</f>
        <v>36.666666666666671</v>
      </c>
      <c r="BC113">
        <f>((0.055/0.125)*100)</f>
        <v>44</v>
      </c>
      <c r="BD113">
        <f>((0.045/0.12)*100)</f>
        <v>37.5</v>
      </c>
      <c r="BF113">
        <f>ABS($B$113-$D$113)</f>
        <v>1.9620919999999993</v>
      </c>
      <c r="BG113">
        <f>ABS($F$113-$H$113)</f>
        <v>3.8063270000000005</v>
      </c>
      <c r="BL113">
        <f>SQRT((ABS($A$113-$E$113)^2+(ABS($B$113-$F$113)^2)))</f>
        <v>0.98684779119173038</v>
      </c>
      <c r="BM113">
        <f>SQRT((ABS($C$113-$G$114)^2+(ABS($D$113-$H$114)^2)))</f>
        <v>4.297599214101977</v>
      </c>
      <c r="BO113">
        <f>SQRT((ABS($A$113-$G$113)^2+(ABS($B$113-$H$113)^2)))</f>
        <v>3.2515621026412838</v>
      </c>
      <c r="BP113">
        <f>SQRT((ABS($C$113-$E$114)^2+(ABS($D$113-$F$114)^2)))</f>
        <v>5.9535239627827927</v>
      </c>
      <c r="BR113">
        <f>DEGREES(ACOS((20.6530341217006^2+23.0236008900807^2-4.61648954600628^2)/(2*20.6530341217006*23.0236008900807)))</f>
        <v>10.422876770372033</v>
      </c>
      <c r="BU113">
        <v>15</v>
      </c>
      <c r="BV113">
        <v>7</v>
      </c>
      <c r="BW113">
        <v>5</v>
      </c>
      <c r="BX113">
        <v>7</v>
      </c>
      <c r="BY113">
        <v>19</v>
      </c>
      <c r="BZ113">
        <v>14</v>
      </c>
      <c r="CA113">
        <v>10</v>
      </c>
      <c r="CB113">
        <v>10</v>
      </c>
      <c r="CC113">
        <v>14</v>
      </c>
      <c r="CD113">
        <v>6</v>
      </c>
      <c r="CE113">
        <v>6</v>
      </c>
      <c r="CF113">
        <v>13</v>
      </c>
      <c r="CG113">
        <v>15</v>
      </c>
      <c r="CH113">
        <v>7</v>
      </c>
      <c r="CI113">
        <v>5</v>
      </c>
      <c r="CJ113">
        <v>13</v>
      </c>
      <c r="CL113">
        <v>8</v>
      </c>
      <c r="CM113">
        <v>3</v>
      </c>
      <c r="CN113">
        <v>1</v>
      </c>
      <c r="CO113">
        <v>1</v>
      </c>
      <c r="CP113">
        <v>11</v>
      </c>
      <c r="CQ113">
        <v>3</v>
      </c>
      <c r="CR113">
        <v>3</v>
      </c>
      <c r="CS113">
        <v>1</v>
      </c>
      <c r="CT113">
        <v>11</v>
      </c>
      <c r="CU113">
        <v>1</v>
      </c>
      <c r="CV113">
        <v>3</v>
      </c>
      <c r="CW113">
        <v>9</v>
      </c>
      <c r="CX113">
        <v>9</v>
      </c>
      <c r="CY113">
        <v>1</v>
      </c>
      <c r="CZ113">
        <v>1</v>
      </c>
      <c r="DA113">
        <v>9</v>
      </c>
      <c r="DC113">
        <f>((7/15)*100)</f>
        <v>46.666666666666664</v>
      </c>
      <c r="DD113">
        <f>((5/15)*100)</f>
        <v>33.333333333333329</v>
      </c>
      <c r="DE113">
        <f>((7/15)*100)</f>
        <v>46.666666666666664</v>
      </c>
      <c r="DF113">
        <f>((14/19)*100)</f>
        <v>73.68421052631578</v>
      </c>
      <c r="DG113">
        <f>((10/19)*100)</f>
        <v>52.631578947368418</v>
      </c>
      <c r="DH113">
        <f>((10/19)*100)</f>
        <v>52.631578947368418</v>
      </c>
      <c r="DI113">
        <f>((6/14)*100)</f>
        <v>42.857142857142854</v>
      </c>
      <c r="DJ113">
        <f>((6/14)*100)</f>
        <v>42.857142857142854</v>
      </c>
      <c r="DK113">
        <f>((13/14)*100)</f>
        <v>92.857142857142861</v>
      </c>
      <c r="DL113">
        <f>((7/15)*100)</f>
        <v>46.666666666666664</v>
      </c>
      <c r="DM113">
        <f>((5/15)*100)</f>
        <v>33.333333333333329</v>
      </c>
      <c r="DN113">
        <f>((13/15)*100)</f>
        <v>86.666666666666671</v>
      </c>
      <c r="DP113">
        <f>((3/8)*100)</f>
        <v>37.5</v>
      </c>
      <c r="DQ113">
        <f>((1/8)*100)</f>
        <v>12.5</v>
      </c>
      <c r="DR113">
        <f>((1/8)*100)</f>
        <v>12.5</v>
      </c>
      <c r="DS113">
        <f>((3/11)*100)</f>
        <v>27.27272727272727</v>
      </c>
      <c r="DT113">
        <f>((3/11)*100)</f>
        <v>27.27272727272727</v>
      </c>
      <c r="DU113">
        <f>((1/11)*100)</f>
        <v>9.0909090909090917</v>
      </c>
      <c r="DV113">
        <f>((1/11)*100)</f>
        <v>9.0909090909090917</v>
      </c>
      <c r="DW113">
        <f>((3/11)*100)</f>
        <v>27.27272727272727</v>
      </c>
      <c r="DX113">
        <f>((9/11)*100)</f>
        <v>81.818181818181827</v>
      </c>
      <c r="DY113">
        <f>((1/9)*100)</f>
        <v>11.111111111111111</v>
      </c>
      <c r="DZ113">
        <f>((1/9)*100)</f>
        <v>11.111111111111111</v>
      </c>
      <c r="EA113">
        <f>((9/9)*100)</f>
        <v>100</v>
      </c>
    </row>
    <row r="114" spans="1:131" x14ac:dyDescent="0.25">
      <c r="A114">
        <v>158.75703799999999</v>
      </c>
      <c r="B114">
        <v>7.9934690000000002</v>
      </c>
      <c r="C114">
        <v>129.69270399999999</v>
      </c>
      <c r="D114">
        <v>8.1900510000000004</v>
      </c>
      <c r="E114">
        <v>158.75341499999999</v>
      </c>
      <c r="F114">
        <v>7.385408</v>
      </c>
      <c r="G114">
        <v>160.21372099999999</v>
      </c>
      <c r="H114">
        <v>10.683163</v>
      </c>
      <c r="K114">
        <f>(19/200)</f>
        <v>9.5000000000000001E-2</v>
      </c>
      <c r="L114">
        <f>(14/200)</f>
        <v>7.0000000000000007E-2</v>
      </c>
      <c r="M114">
        <f>(15/200)</f>
        <v>7.4999999999999997E-2</v>
      </c>
      <c r="N114">
        <f>(16/200)</f>
        <v>0.08</v>
      </c>
      <c r="P114">
        <f>(8/200)</f>
        <v>0.04</v>
      </c>
      <c r="Q114">
        <f>(8/200)</f>
        <v>0.04</v>
      </c>
      <c r="R114">
        <f>(9/200)</f>
        <v>4.4999999999999998E-2</v>
      </c>
      <c r="S114">
        <f>(9/200)</f>
        <v>4.4999999999999998E-2</v>
      </c>
      <c r="U114">
        <f>0.095+0.04</f>
        <v>0.13500000000000001</v>
      </c>
      <c r="V114">
        <f>0.07+0.04</f>
        <v>0.11000000000000001</v>
      </c>
      <c r="W114">
        <f>0.075+0.045</f>
        <v>0.12</v>
      </c>
      <c r="X114">
        <f>0.08+0.045</f>
        <v>0.125</v>
      </c>
      <c r="Z114">
        <f>SQRT((ABS($A$115-$A$114)^2+(ABS($B$115-$B$114)^2)))</f>
        <v>33.246895043841306</v>
      </c>
      <c r="AA114">
        <f>SQRT((ABS($C$115-$C$114)^2+(ABS($D$115-$D$114)^2)))</f>
        <v>25.416379379898785</v>
      </c>
      <c r="AB114">
        <f>SQRT((ABS($E$115-$E$114)^2+(ABS($F$115-$F$114)^2)))</f>
        <v>32.892526759574977</v>
      </c>
      <c r="AC114">
        <f>SQRT((ABS($G$115-$G$114)^2+(ABS($H$115-$H$114)^2)))</f>
        <v>33.758646899078208</v>
      </c>
      <c r="AJ114">
        <f>1/0.135</f>
        <v>7.4074074074074066</v>
      </c>
      <c r="AK114">
        <f>1/0.11</f>
        <v>9.0909090909090917</v>
      </c>
      <c r="AL114">
        <f>1/0.12</f>
        <v>8.3333333333333339</v>
      </c>
      <c r="AM114">
        <f>1/0.125</f>
        <v>8</v>
      </c>
      <c r="AO114">
        <f t="shared" si="38"/>
        <v>246.27329662104668</v>
      </c>
      <c r="AP114">
        <f t="shared" si="39"/>
        <v>231.05799436271619</v>
      </c>
      <c r="AQ114">
        <f t="shared" si="40"/>
        <v>274.10438966312483</v>
      </c>
      <c r="AR114">
        <f t="shared" si="41"/>
        <v>270.06917519262566</v>
      </c>
      <c r="AV114">
        <f>((0.095/0.135)*100)</f>
        <v>70.370370370370367</v>
      </c>
      <c r="AW114">
        <f>((0.07/0.11)*100)</f>
        <v>63.636363636363647</v>
      </c>
      <c r="AX114">
        <f>((0.075/0.12)*100)</f>
        <v>62.5</v>
      </c>
      <c r="AY114">
        <f>((0.08/0.125)*100)</f>
        <v>64</v>
      </c>
      <c r="BA114">
        <f>((0.04/0.135)*100)</f>
        <v>29.629629629629626</v>
      </c>
      <c r="BB114">
        <f>((0.04/0.11)*100)</f>
        <v>36.363636363636367</v>
      </c>
      <c r="BC114">
        <f>((0.045/0.12)*100)</f>
        <v>37.5</v>
      </c>
      <c r="BD114">
        <f>((0.045/0.125)*100)</f>
        <v>36</v>
      </c>
      <c r="BF114">
        <f>ABS($B$114-$D$114)</f>
        <v>0.19658200000000026</v>
      </c>
      <c r="BG114">
        <f>ABS($F$114-$H$114)</f>
        <v>3.2977550000000004</v>
      </c>
      <c r="BL114">
        <f>SQRT((ABS($A$114-$E$114)^2+(ABS($B$114-$F$114)^2)))</f>
        <v>0.60807179333529382</v>
      </c>
      <c r="BM114">
        <f>SQRT((ABS($C$114-$G$115)^2+(ABS($D$114-$H$115)^2)))</f>
        <v>3.3921771666776026</v>
      </c>
      <c r="BO114">
        <f>SQRT((ABS($A$114-$G$114)^2+(ABS($B$114-$H$114)^2)))</f>
        <v>3.0588198992626219</v>
      </c>
      <c r="BP114">
        <f>SQRT((ABS($C$114-$E$115)^2+(ABS($D$114-$F$115)^2)))</f>
        <v>4.5111491013209575</v>
      </c>
      <c r="BU114">
        <v>19</v>
      </c>
      <c r="BV114">
        <v>14</v>
      </c>
      <c r="BW114">
        <v>10</v>
      </c>
      <c r="BX114">
        <v>10</v>
      </c>
      <c r="BY114">
        <v>14</v>
      </c>
      <c r="BZ114">
        <v>10</v>
      </c>
      <c r="CA114">
        <v>5</v>
      </c>
      <c r="CB114">
        <v>6</v>
      </c>
      <c r="CC114">
        <v>15</v>
      </c>
      <c r="CD114">
        <v>9</v>
      </c>
      <c r="CE114">
        <v>7</v>
      </c>
      <c r="CF114">
        <v>15</v>
      </c>
      <c r="CG114">
        <v>16</v>
      </c>
      <c r="CH114">
        <v>10</v>
      </c>
      <c r="CI114">
        <v>8</v>
      </c>
      <c r="CJ114">
        <v>15</v>
      </c>
      <c r="CL114">
        <v>8</v>
      </c>
      <c r="CM114">
        <v>3</v>
      </c>
      <c r="CN114">
        <v>0</v>
      </c>
      <c r="CO114">
        <v>0</v>
      </c>
      <c r="CP114">
        <v>8</v>
      </c>
      <c r="CQ114">
        <v>3</v>
      </c>
      <c r="CR114">
        <v>0</v>
      </c>
      <c r="CS114">
        <v>0</v>
      </c>
      <c r="CT114">
        <v>9</v>
      </c>
      <c r="CU114">
        <v>0</v>
      </c>
      <c r="CV114">
        <v>0</v>
      </c>
      <c r="CW114">
        <v>8</v>
      </c>
      <c r="CX114">
        <v>9</v>
      </c>
      <c r="CY114">
        <v>0</v>
      </c>
      <c r="CZ114">
        <v>0</v>
      </c>
      <c r="DA114">
        <v>8</v>
      </c>
      <c r="DC114">
        <f>((14/19)*100)</f>
        <v>73.68421052631578</v>
      </c>
      <c r="DD114">
        <f>((10/19)*100)</f>
        <v>52.631578947368418</v>
      </c>
      <c r="DE114">
        <f>((10/19)*100)</f>
        <v>52.631578947368418</v>
      </c>
      <c r="DF114">
        <f>((10/14)*100)</f>
        <v>71.428571428571431</v>
      </c>
      <c r="DG114">
        <f>((5/14)*100)</f>
        <v>35.714285714285715</v>
      </c>
      <c r="DH114">
        <f>((6/14)*100)</f>
        <v>42.857142857142854</v>
      </c>
      <c r="DI114">
        <f>((9/15)*100)</f>
        <v>60</v>
      </c>
      <c r="DJ114">
        <f>((7/15)*100)</f>
        <v>46.666666666666664</v>
      </c>
      <c r="DK114">
        <f>((15/15)*100)</f>
        <v>100</v>
      </c>
      <c r="DL114">
        <f>((10/16)*100)</f>
        <v>62.5</v>
      </c>
      <c r="DM114">
        <f>((8/16)*100)</f>
        <v>50</v>
      </c>
      <c r="DN114">
        <f>((15/16)*100)</f>
        <v>93.75</v>
      </c>
      <c r="DP114">
        <f>((3/8)*100)</f>
        <v>37.5</v>
      </c>
      <c r="DQ114">
        <f>((0/8)*100)</f>
        <v>0</v>
      </c>
      <c r="DR114">
        <f>((0/8)*100)</f>
        <v>0</v>
      </c>
      <c r="DS114">
        <f>((3/8)*100)</f>
        <v>37.5</v>
      </c>
      <c r="DT114">
        <f>((0/8)*100)</f>
        <v>0</v>
      </c>
      <c r="DU114">
        <f>((0/8)*100)</f>
        <v>0</v>
      </c>
      <c r="DV114">
        <f>((0/9)*100)</f>
        <v>0</v>
      </c>
      <c r="DW114">
        <f>((0/9)*100)</f>
        <v>0</v>
      </c>
      <c r="DX114">
        <f>((8/9)*100)</f>
        <v>88.888888888888886</v>
      </c>
      <c r="DY114">
        <f>((0/9)*100)</f>
        <v>0</v>
      </c>
      <c r="DZ114">
        <f>((0/9)*100)</f>
        <v>0</v>
      </c>
      <c r="EA114">
        <f>((8/9)*100)</f>
        <v>88.888888888888886</v>
      </c>
    </row>
    <row r="115" spans="1:131" x14ac:dyDescent="0.25">
      <c r="A115">
        <v>125.542348</v>
      </c>
      <c r="B115">
        <v>6.5304589999999996</v>
      </c>
      <c r="C115">
        <v>104.27663100000001</v>
      </c>
      <c r="D115">
        <v>8.0652550000000005</v>
      </c>
      <c r="E115">
        <v>125.90183400000001</v>
      </c>
      <c r="F115">
        <v>5.744694</v>
      </c>
      <c r="G115">
        <v>126.48383100000001</v>
      </c>
      <c r="H115">
        <v>9.2900510000000001</v>
      </c>
      <c r="K115">
        <f>(15/200)</f>
        <v>7.4999999999999997E-2</v>
      </c>
      <c r="L115">
        <f>(12/200)</f>
        <v>0.06</v>
      </c>
      <c r="M115">
        <f>(14/200)</f>
        <v>7.0000000000000007E-2</v>
      </c>
      <c r="N115">
        <f>(14/200)</f>
        <v>7.0000000000000007E-2</v>
      </c>
      <c r="P115">
        <f>(7/200)</f>
        <v>3.5000000000000003E-2</v>
      </c>
      <c r="Q115">
        <f>(8/200)</f>
        <v>0.04</v>
      </c>
      <c r="R115">
        <f>(9/200)</f>
        <v>4.4999999999999998E-2</v>
      </c>
      <c r="S115">
        <f>(8/200)</f>
        <v>0.04</v>
      </c>
      <c r="U115">
        <f>0.075+0.035</f>
        <v>0.11</v>
      </c>
      <c r="V115">
        <f>0.06+0.04</f>
        <v>0.1</v>
      </c>
      <c r="W115">
        <f>0.07+0.045</f>
        <v>0.115</v>
      </c>
      <c r="X115">
        <f>0.07+0.04</f>
        <v>0.11000000000000001</v>
      </c>
      <c r="Z115">
        <f>SQRT((ABS($A$116-$A$115)^2+(ABS($B$116-$B$115)^2)))</f>
        <v>26.666909984471506</v>
      </c>
      <c r="AA115">
        <f>SQRT((ABS($C$116-$C$115)^2+(ABS($D$116-$D$115)^2)))</f>
        <v>23.101705978291253</v>
      </c>
      <c r="AB115">
        <f>SQRT((ABS($E$116-$E$115)^2+(ABS($F$116-$F$115)^2)))</f>
        <v>27.901988985671832</v>
      </c>
      <c r="AC115">
        <f>SQRT((ABS($G$116-$G$115)^2+(ABS($H$116-$H$115)^2)))</f>
        <v>27.898186977651815</v>
      </c>
      <c r="AJ115">
        <f>1/0.11</f>
        <v>9.0909090909090917</v>
      </c>
      <c r="AK115">
        <f>1/0.1</f>
        <v>10</v>
      </c>
      <c r="AL115">
        <f>1/0.115</f>
        <v>8.695652173913043</v>
      </c>
      <c r="AM115">
        <f>1/0.11</f>
        <v>9.0909090909090917</v>
      </c>
      <c r="AO115">
        <f t="shared" si="38"/>
        <v>242.4264544042864</v>
      </c>
      <c r="AP115">
        <f t="shared" si="39"/>
        <v>231.01705978291253</v>
      </c>
      <c r="AQ115">
        <f t="shared" si="40"/>
        <v>242.62599117975503</v>
      </c>
      <c r="AR115">
        <f t="shared" si="41"/>
        <v>253.61988161501645</v>
      </c>
      <c r="AV115">
        <f>((0.075/0.11)*100)</f>
        <v>68.181818181818173</v>
      </c>
      <c r="AW115">
        <f>((0.06/0.1)*100)</f>
        <v>60</v>
      </c>
      <c r="AX115">
        <f>((0.07/0.115)*100)</f>
        <v>60.869565217391312</v>
      </c>
      <c r="AY115">
        <f>((0.07/0.11)*100)</f>
        <v>63.636363636363647</v>
      </c>
      <c r="BA115">
        <f>((0.035/0.11)*100)</f>
        <v>31.818181818181824</v>
      </c>
      <c r="BB115">
        <f>((0.04/0.1)*100)</f>
        <v>40</v>
      </c>
      <c r="BC115">
        <f>((0.045/0.115)*100)</f>
        <v>39.130434782608688</v>
      </c>
      <c r="BD115">
        <f>((0.04/0.11)*100)</f>
        <v>36.363636363636367</v>
      </c>
      <c r="BF115">
        <f>ABS($B$115-$D$115)</f>
        <v>1.5347960000000009</v>
      </c>
      <c r="BG115">
        <f>ABS($F$115-$H$115)</f>
        <v>3.5453570000000001</v>
      </c>
      <c r="BL115">
        <f>SQRT((ABS($A$115-$E$115)^2+(ABS($B$115-$F$115)^2)))</f>
        <v>0.86409306178270073</v>
      </c>
      <c r="BM115">
        <f>SQRT((ABS($C$115-$G$116)^2+(ABS($D$115-$H$116)^2)))</f>
        <v>6.0012988024091118</v>
      </c>
      <c r="BO115">
        <f>SQRT((ABS($A$115-$G$115)^2+(ABS($B$115-$H$115)^2)))</f>
        <v>2.9157740388708127</v>
      </c>
      <c r="BP115">
        <f>SQRT((ABS($C$115-$E$116)^2+(ABS($D$115-$F$116)^2)))</f>
        <v>6.7340697039286779</v>
      </c>
      <c r="BS115">
        <f>DEGREES(ACOS((10.9510844390242^2+29.926612911119^2-19.1766388013657^2)/(2*10.9510844390242*29.926612911119)))</f>
        <v>8.7753944630370526</v>
      </c>
      <c r="BU115">
        <v>15</v>
      </c>
      <c r="BV115">
        <v>10</v>
      </c>
      <c r="BW115">
        <v>7</v>
      </c>
      <c r="BX115">
        <v>8</v>
      </c>
      <c r="BY115">
        <v>12</v>
      </c>
      <c r="BZ115">
        <v>8</v>
      </c>
      <c r="CA115">
        <v>4</v>
      </c>
      <c r="CB115">
        <v>3</v>
      </c>
      <c r="CC115">
        <v>14</v>
      </c>
      <c r="CD115">
        <v>7</v>
      </c>
      <c r="CE115">
        <v>6</v>
      </c>
      <c r="CF115">
        <v>13</v>
      </c>
      <c r="CG115">
        <v>14</v>
      </c>
      <c r="CH115">
        <v>8</v>
      </c>
      <c r="CI115">
        <v>6</v>
      </c>
      <c r="CJ115">
        <v>13</v>
      </c>
      <c r="CL115">
        <v>7</v>
      </c>
      <c r="CM115">
        <v>3</v>
      </c>
      <c r="CN115">
        <v>1</v>
      </c>
      <c r="CO115">
        <v>1</v>
      </c>
      <c r="CP115">
        <v>8</v>
      </c>
      <c r="CQ115">
        <v>3</v>
      </c>
      <c r="CR115">
        <v>0</v>
      </c>
      <c r="CS115">
        <v>0</v>
      </c>
      <c r="CT115">
        <v>9</v>
      </c>
      <c r="CU115">
        <v>1</v>
      </c>
      <c r="CV115">
        <v>0</v>
      </c>
      <c r="CW115">
        <v>8</v>
      </c>
      <c r="CX115">
        <v>8</v>
      </c>
      <c r="CY115">
        <v>1</v>
      </c>
      <c r="CZ115">
        <v>0</v>
      </c>
      <c r="DA115">
        <v>8</v>
      </c>
      <c r="DC115">
        <f>((10/15)*100)</f>
        <v>66.666666666666657</v>
      </c>
      <c r="DD115">
        <f>((7/15)*100)</f>
        <v>46.666666666666664</v>
      </c>
      <c r="DE115">
        <f>((8/15)*100)</f>
        <v>53.333333333333336</v>
      </c>
      <c r="DF115">
        <f>((8/12)*100)</f>
        <v>66.666666666666657</v>
      </c>
      <c r="DG115">
        <f>((4/12)*100)</f>
        <v>33.333333333333329</v>
      </c>
      <c r="DH115">
        <f>((3/12)*100)</f>
        <v>25</v>
      </c>
      <c r="DI115">
        <f>((7/14)*100)</f>
        <v>50</v>
      </c>
      <c r="DJ115">
        <f>((6/14)*100)</f>
        <v>42.857142857142854</v>
      </c>
      <c r="DK115">
        <f>((13/14)*100)</f>
        <v>92.857142857142861</v>
      </c>
      <c r="DL115">
        <f>((8/14)*100)</f>
        <v>57.142857142857139</v>
      </c>
      <c r="DM115">
        <f>((6/14)*100)</f>
        <v>42.857142857142854</v>
      </c>
      <c r="DN115">
        <f>((13/14)*100)</f>
        <v>92.857142857142861</v>
      </c>
      <c r="DP115">
        <f>((3/7)*100)</f>
        <v>42.857142857142854</v>
      </c>
      <c r="DQ115">
        <f>((1/7)*100)</f>
        <v>14.285714285714285</v>
      </c>
      <c r="DR115">
        <f>((1/7)*100)</f>
        <v>14.285714285714285</v>
      </c>
      <c r="DS115">
        <f>((3/8)*100)</f>
        <v>37.5</v>
      </c>
      <c r="DT115">
        <f>((0/8)*100)</f>
        <v>0</v>
      </c>
      <c r="DU115">
        <f>((0/8)*100)</f>
        <v>0</v>
      </c>
      <c r="DV115">
        <f>((1/9)*100)</f>
        <v>11.111111111111111</v>
      </c>
      <c r="DW115">
        <f>((0/9)*100)</f>
        <v>0</v>
      </c>
      <c r="DX115">
        <f>((8/9)*100)</f>
        <v>88.888888888888886</v>
      </c>
      <c r="DY115">
        <f>((1/8)*100)</f>
        <v>12.5</v>
      </c>
      <c r="DZ115">
        <f>((0/8)*100)</f>
        <v>0</v>
      </c>
      <c r="EA115">
        <f>((8/8)*100)</f>
        <v>100</v>
      </c>
    </row>
    <row r="116" spans="1:131" x14ac:dyDescent="0.25">
      <c r="A116">
        <v>98.875663000000003</v>
      </c>
      <c r="B116">
        <v>6.4209180000000003</v>
      </c>
      <c r="C116">
        <v>81.178878000000012</v>
      </c>
      <c r="D116">
        <v>8.4926019999999998</v>
      </c>
      <c r="E116">
        <v>98.000100000000003</v>
      </c>
      <c r="F116">
        <v>5.6254080000000002</v>
      </c>
      <c r="G116">
        <v>98.594592000000006</v>
      </c>
      <c r="H116">
        <v>9.9965810000000008</v>
      </c>
      <c r="K116">
        <f>(14/200)</f>
        <v>7.0000000000000007E-2</v>
      </c>
      <c r="L116">
        <f>(13/200)</f>
        <v>6.5000000000000002E-2</v>
      </c>
      <c r="M116">
        <f>(13/200)</f>
        <v>6.5000000000000002E-2</v>
      </c>
      <c r="N116">
        <f>(13/200)</f>
        <v>6.5000000000000002E-2</v>
      </c>
      <c r="P116">
        <f>(7/200)</f>
        <v>3.5000000000000003E-2</v>
      </c>
      <c r="Q116">
        <f>(10/200)</f>
        <v>0.05</v>
      </c>
      <c r="R116">
        <f>(9/200)</f>
        <v>4.4999999999999998E-2</v>
      </c>
      <c r="S116">
        <f>(10/200)</f>
        <v>0.05</v>
      </c>
      <c r="U116">
        <f>0.07+0.035</f>
        <v>0.10500000000000001</v>
      </c>
      <c r="V116">
        <f>0.065+0.05</f>
        <v>0.115</v>
      </c>
      <c r="W116">
        <f>0.065+0.045</f>
        <v>0.11</v>
      </c>
      <c r="X116">
        <f>0.065+0.05</f>
        <v>0.115</v>
      </c>
      <c r="Z116">
        <f>SQRT((ABS($A$117-$A$116)^2+(ABS($B$117-$B$116)^2)))</f>
        <v>22.017930060567863</v>
      </c>
      <c r="AA116">
        <f>SQRT((ABS($C$117-$C$116)^2+(ABS($D$117-$D$116)^2)))</f>
        <v>21.232262189901952</v>
      </c>
      <c r="AB116">
        <f>SQRT((ABS($E$117-$E$116)^2+(ABS($F$117-$F$116)^2)))</f>
        <v>22.509250783537865</v>
      </c>
      <c r="AC116">
        <f>SQRT((ABS($G$117-$G$116)^2+(ABS($H$117-$H$116)^2)))</f>
        <v>22.637952657267967</v>
      </c>
      <c r="AJ116">
        <f>1/0.105</f>
        <v>9.5238095238095237</v>
      </c>
      <c r="AK116">
        <f>1/0.115</f>
        <v>8.695652173913043</v>
      </c>
      <c r="AL116">
        <f>1/0.11</f>
        <v>9.0909090909090917</v>
      </c>
      <c r="AM116">
        <f>1/0.115</f>
        <v>8.695652173913043</v>
      </c>
      <c r="AO116">
        <f t="shared" si="38"/>
        <v>209.69457200540819</v>
      </c>
      <c r="AP116">
        <f t="shared" si="39"/>
        <v>184.62836686871262</v>
      </c>
      <c r="AQ116">
        <f t="shared" si="40"/>
        <v>204.62955257761695</v>
      </c>
      <c r="AR116">
        <f t="shared" si="41"/>
        <v>196.85176223711275</v>
      </c>
      <c r="AV116">
        <f>((0.07/0.105)*100)</f>
        <v>66.666666666666671</v>
      </c>
      <c r="AW116">
        <f>((0.065/0.115)*100)</f>
        <v>56.521739130434781</v>
      </c>
      <c r="AX116">
        <f>((0.065/0.11)*100)</f>
        <v>59.090909090909093</v>
      </c>
      <c r="AY116">
        <f>((0.065/0.115)*100)</f>
        <v>56.521739130434781</v>
      </c>
      <c r="BA116">
        <f>((0.035/0.105)*100)</f>
        <v>33.333333333333336</v>
      </c>
      <c r="BB116">
        <f>((0.05/0.115)*100)</f>
        <v>43.478260869565219</v>
      </c>
      <c r="BC116">
        <f>((0.045/0.11)*100)</f>
        <v>40.909090909090907</v>
      </c>
      <c r="BD116">
        <f>((0.05/0.115)*100)</f>
        <v>43.478260869565219</v>
      </c>
      <c r="BF116">
        <f>ABS($B$116-$D$116)</f>
        <v>2.0716839999999994</v>
      </c>
      <c r="BG116">
        <f>ABS($F$116-$H$116)</f>
        <v>4.3711730000000006</v>
      </c>
      <c r="BL116">
        <f>SQRT((ABS($A$116-$E$116)^2+(ABS($B$116-$F$116)^2)))</f>
        <v>1.1829821330303343</v>
      </c>
      <c r="BM116">
        <f>SQRT((ABS($C$116-$G$117)^2+(ABS($D$116-$H$117)^2)))</f>
        <v>5.2408579928176859</v>
      </c>
      <c r="BO116">
        <f>SQRT((ABS($A$116-$G$116)^2+(ABS($B$116-$H$116)^2)))</f>
        <v>3.5866930167788267</v>
      </c>
      <c r="BP116">
        <f>SQRT((ABS($C$116-$E$117)^2+(ABS($D$116-$F$117)^2)))</f>
        <v>6.316012085152475</v>
      </c>
      <c r="BR116">
        <f>DEGREES(ACOS((19.1766388013657^2+22.7589957565247^2-4.93354607000087^2)/(2*19.1766388013657*22.7589957565247)))</f>
        <v>9.3134696590628057</v>
      </c>
      <c r="BS116">
        <f>DEGREES(ACOS((4.93354607000087^2+23.5375043857414^2-20.4847319201697^2)/(2*4.93354607000087*23.5375043857414)))</f>
        <v>46.885925356908061</v>
      </c>
      <c r="BU116">
        <v>14</v>
      </c>
      <c r="BV116">
        <v>8</v>
      </c>
      <c r="BW116">
        <v>5</v>
      </c>
      <c r="BX116">
        <v>5</v>
      </c>
      <c r="BY116">
        <v>13</v>
      </c>
      <c r="BZ116">
        <v>9</v>
      </c>
      <c r="CA116">
        <v>4</v>
      </c>
      <c r="CB116">
        <v>5</v>
      </c>
      <c r="CC116">
        <v>13</v>
      </c>
      <c r="CD116">
        <v>5</v>
      </c>
      <c r="CE116">
        <v>4</v>
      </c>
      <c r="CF116">
        <v>13</v>
      </c>
      <c r="CG116">
        <v>13</v>
      </c>
      <c r="CH116">
        <v>5</v>
      </c>
      <c r="CI116">
        <v>4</v>
      </c>
      <c r="CJ116">
        <v>13</v>
      </c>
      <c r="CL116">
        <v>7</v>
      </c>
      <c r="CM116">
        <v>3</v>
      </c>
      <c r="CN116">
        <v>0</v>
      </c>
      <c r="CO116">
        <v>1</v>
      </c>
      <c r="CP116">
        <v>10</v>
      </c>
      <c r="CQ116">
        <v>4</v>
      </c>
      <c r="CR116">
        <v>1</v>
      </c>
      <c r="CS116">
        <v>1</v>
      </c>
      <c r="CT116">
        <v>9</v>
      </c>
      <c r="CU116">
        <v>0</v>
      </c>
      <c r="CV116">
        <v>1</v>
      </c>
      <c r="CW116">
        <v>9</v>
      </c>
      <c r="CX116">
        <v>10</v>
      </c>
      <c r="CY116">
        <v>1</v>
      </c>
      <c r="CZ116">
        <v>1</v>
      </c>
      <c r="DA116">
        <v>9</v>
      </c>
      <c r="DC116">
        <f>((8/14)*100)</f>
        <v>57.142857142857139</v>
      </c>
      <c r="DD116">
        <f>((5/14)*100)</f>
        <v>35.714285714285715</v>
      </c>
      <c r="DE116">
        <f>((5/14)*100)</f>
        <v>35.714285714285715</v>
      </c>
      <c r="DF116">
        <f>((9/13)*100)</f>
        <v>69.230769230769226</v>
      </c>
      <c r="DG116">
        <f>((4/13)*100)</f>
        <v>30.76923076923077</v>
      </c>
      <c r="DH116">
        <f>((5/13)*100)</f>
        <v>38.461538461538467</v>
      </c>
      <c r="DI116">
        <f>((5/13)*100)</f>
        <v>38.461538461538467</v>
      </c>
      <c r="DJ116">
        <f>((4/13)*100)</f>
        <v>30.76923076923077</v>
      </c>
      <c r="DK116">
        <f>((13/13)*100)</f>
        <v>100</v>
      </c>
      <c r="DL116">
        <f>((5/13)*100)</f>
        <v>38.461538461538467</v>
      </c>
      <c r="DM116">
        <f>((4/13)*100)</f>
        <v>30.76923076923077</v>
      </c>
      <c r="DN116">
        <f>((13/13)*100)</f>
        <v>100</v>
      </c>
      <c r="DP116">
        <f>((3/7)*100)</f>
        <v>42.857142857142854</v>
      </c>
      <c r="DQ116">
        <f>((0/7)*100)</f>
        <v>0</v>
      </c>
      <c r="DR116">
        <f>((1/7)*100)</f>
        <v>14.285714285714285</v>
      </c>
      <c r="DS116">
        <f>((4/10)*100)</f>
        <v>40</v>
      </c>
      <c r="DT116">
        <f>((1/10)*100)</f>
        <v>10</v>
      </c>
      <c r="DU116">
        <f>((1/10)*100)</f>
        <v>10</v>
      </c>
      <c r="DV116">
        <f>((0/9)*100)</f>
        <v>0</v>
      </c>
      <c r="DW116">
        <f>((1/9)*100)</f>
        <v>11.111111111111111</v>
      </c>
      <c r="DX116">
        <f>((9/9)*100)</f>
        <v>100</v>
      </c>
      <c r="DY116">
        <f>((1/10)*100)</f>
        <v>10</v>
      </c>
      <c r="DZ116">
        <f>((1/10)*100)</f>
        <v>10</v>
      </c>
      <c r="EA116">
        <f>((9/10)*100)</f>
        <v>90</v>
      </c>
    </row>
    <row r="117" spans="1:131" x14ac:dyDescent="0.25">
      <c r="A117">
        <v>76.858980000000003</v>
      </c>
      <c r="B117">
        <v>6.6552550000000004</v>
      </c>
      <c r="C117">
        <v>59.957950000000011</v>
      </c>
      <c r="D117">
        <v>7.7989360000000003</v>
      </c>
      <c r="E117">
        <v>75.491174000000001</v>
      </c>
      <c r="F117">
        <v>5.7463259999999998</v>
      </c>
      <c r="G117">
        <v>75.974133000000009</v>
      </c>
      <c r="H117">
        <v>9.1067859999999996</v>
      </c>
      <c r="K117">
        <f>(15/200)</f>
        <v>7.4999999999999997E-2</v>
      </c>
      <c r="L117">
        <f>(12/200)</f>
        <v>0.06</v>
      </c>
      <c r="M117">
        <f>(15/200)</f>
        <v>7.4999999999999997E-2</v>
      </c>
      <c r="N117">
        <f>(16/200)</f>
        <v>0.08</v>
      </c>
      <c r="P117">
        <f>(8/200)</f>
        <v>0.04</v>
      </c>
      <c r="Q117">
        <f>(9/200)</f>
        <v>4.4999999999999998E-2</v>
      </c>
      <c r="R117">
        <f>(10/200)</f>
        <v>0.05</v>
      </c>
      <c r="S117">
        <f>(8/200)</f>
        <v>0.04</v>
      </c>
      <c r="U117">
        <f>0.075+0.04</f>
        <v>0.11499999999999999</v>
      </c>
      <c r="V117">
        <f>0.06+0.045</f>
        <v>0.105</v>
      </c>
      <c r="W117">
        <f>0.075+0.05</f>
        <v>0.125</v>
      </c>
      <c r="X117">
        <f>0.08+0.04</f>
        <v>0.12</v>
      </c>
      <c r="Z117">
        <f>SQRT((ABS($A$118-$A$117)^2+(ABS($B$118-$B$117)^2)))</f>
        <v>23.476310975281798</v>
      </c>
      <c r="AA117">
        <f>SQRT((ABS($C$118-$C$117)^2+(ABS($D$118-$D$117)^2)))</f>
        <v>23.938471718776974</v>
      </c>
      <c r="AB117">
        <f>SQRT((ABS($E$118-$E$117)^2+(ABS($F$118-$F$117)^2)))</f>
        <v>24.236828163218917</v>
      </c>
      <c r="AC117">
        <f>SQRT((ABS($G$118-$G$117)^2+(ABS($H$118-$H$117)^2)))</f>
        <v>23.104469899481465</v>
      </c>
      <c r="AJ117">
        <f>1/0.115</f>
        <v>8.695652173913043</v>
      </c>
      <c r="AK117">
        <f>1/0.105</f>
        <v>9.5238095238095237</v>
      </c>
      <c r="AL117">
        <f>1/0.125</f>
        <v>8</v>
      </c>
      <c r="AM117">
        <f>1/0.12</f>
        <v>8.3333333333333339</v>
      </c>
      <c r="AO117">
        <f t="shared" si="38"/>
        <v>204.14183456766781</v>
      </c>
      <c r="AP117">
        <f t="shared" si="39"/>
        <v>227.98544494073309</v>
      </c>
      <c r="AQ117">
        <f t="shared" si="40"/>
        <v>193.89462530575133</v>
      </c>
      <c r="AR117">
        <f t="shared" si="41"/>
        <v>192.53724916234555</v>
      </c>
      <c r="AV117">
        <f>((0.075/0.115)*100)</f>
        <v>65.217391304347814</v>
      </c>
      <c r="AW117">
        <f>((0.06/0.105)*100)</f>
        <v>57.142857142857139</v>
      </c>
      <c r="AX117">
        <f>((0.075/0.125)*100)</f>
        <v>60</v>
      </c>
      <c r="AY117">
        <f>((0.08/0.12)*100)</f>
        <v>66.666666666666671</v>
      </c>
      <c r="BA117">
        <f>((0.04/0.115)*100)</f>
        <v>34.782608695652172</v>
      </c>
      <c r="BB117">
        <f>((0.045/0.105)*100)</f>
        <v>42.857142857142854</v>
      </c>
      <c r="BC117">
        <f>((0.05/0.125)*100)</f>
        <v>40</v>
      </c>
      <c r="BD117">
        <f>((0.04/0.12)*100)</f>
        <v>33.333333333333336</v>
      </c>
      <c r="BF117">
        <f>ABS($B$117-$D$117)</f>
        <v>1.1436809999999999</v>
      </c>
      <c r="BG117">
        <f>ABS($F$117-$H$117)</f>
        <v>3.3604599999999998</v>
      </c>
      <c r="BL117">
        <f>SQRT((ABS($A$117-$E$117)^2+(ABS($B$117-$F$117)^2)))</f>
        <v>1.6422683034988546</v>
      </c>
      <c r="BM117">
        <f>SQRT((ABS($C$117-$G$118)^2+(ABS($D$117-$H$118)^2)))</f>
        <v>7.1958755009274604</v>
      </c>
      <c r="BO117">
        <f>SQRT((ABS($A$117-$G$117)^2+(ABS($B$117-$H$117)^2)))</f>
        <v>2.6063304582055564</v>
      </c>
      <c r="BP117">
        <f>SQRT((ABS($C$117-$E$118)^2+(ABS($D$117-$F$118)^2)))</f>
        <v>9.0123838898942861</v>
      </c>
      <c r="BR117">
        <f>DEGREES(ACOS((20.4847319201697^2+20.1518368270342^2-3.66226754240989^2)/(2*20.4847319201697*20.1518368270342)))</f>
        <v>10.298723516695748</v>
      </c>
      <c r="BS117">
        <f>DEGREES(ACOS((24.7532635923168^2+23.9579885997661^2-3.91129652362206^2)/(2*24.7532635923168*23.9579885997661)))</f>
        <v>9.0194965857329379</v>
      </c>
      <c r="BU117">
        <v>15</v>
      </c>
      <c r="BV117">
        <v>9</v>
      </c>
      <c r="BW117">
        <v>5</v>
      </c>
      <c r="BX117">
        <v>7</v>
      </c>
      <c r="BY117">
        <v>12</v>
      </c>
      <c r="BZ117">
        <v>6</v>
      </c>
      <c r="CA117">
        <v>7</v>
      </c>
      <c r="CB117">
        <v>6</v>
      </c>
      <c r="CC117">
        <v>15</v>
      </c>
      <c r="CD117">
        <v>6</v>
      </c>
      <c r="CE117">
        <v>7</v>
      </c>
      <c r="CF117">
        <v>14</v>
      </c>
      <c r="CG117">
        <v>16</v>
      </c>
      <c r="CH117">
        <v>7</v>
      </c>
      <c r="CI117">
        <v>7</v>
      </c>
      <c r="CJ117">
        <v>14</v>
      </c>
      <c r="CL117">
        <v>8</v>
      </c>
      <c r="CM117">
        <v>4</v>
      </c>
      <c r="CN117">
        <v>0</v>
      </c>
      <c r="CO117">
        <v>0</v>
      </c>
      <c r="CP117">
        <v>9</v>
      </c>
      <c r="CQ117">
        <v>3</v>
      </c>
      <c r="CR117">
        <v>1</v>
      </c>
      <c r="CS117">
        <v>0</v>
      </c>
      <c r="CT117">
        <v>10</v>
      </c>
      <c r="CU117">
        <v>0</v>
      </c>
      <c r="CV117">
        <v>1</v>
      </c>
      <c r="CW117">
        <v>8</v>
      </c>
      <c r="CX117">
        <v>8</v>
      </c>
      <c r="CY117">
        <v>0</v>
      </c>
      <c r="CZ117">
        <v>0</v>
      </c>
      <c r="DA117">
        <v>8</v>
      </c>
      <c r="DC117">
        <f>((9/15)*100)</f>
        <v>60</v>
      </c>
      <c r="DD117">
        <f>((5/15)*100)</f>
        <v>33.333333333333329</v>
      </c>
      <c r="DE117">
        <f>((7/15)*100)</f>
        <v>46.666666666666664</v>
      </c>
      <c r="DF117">
        <f>((6/12)*100)</f>
        <v>50</v>
      </c>
      <c r="DG117">
        <f>((7/12)*100)</f>
        <v>58.333333333333336</v>
      </c>
      <c r="DH117">
        <f>((6/12)*100)</f>
        <v>50</v>
      </c>
      <c r="DI117">
        <f>((6/15)*100)</f>
        <v>40</v>
      </c>
      <c r="DJ117">
        <f>((7/15)*100)</f>
        <v>46.666666666666664</v>
      </c>
      <c r="DK117">
        <f>((14/15)*100)</f>
        <v>93.333333333333329</v>
      </c>
      <c r="DL117">
        <f>((7/16)*100)</f>
        <v>43.75</v>
      </c>
      <c r="DM117">
        <f>((7/16)*100)</f>
        <v>43.75</v>
      </c>
      <c r="DN117">
        <f>((14/16)*100)</f>
        <v>87.5</v>
      </c>
      <c r="DP117">
        <f>((4/8)*100)</f>
        <v>50</v>
      </c>
      <c r="DQ117">
        <f>((0/8)*100)</f>
        <v>0</v>
      </c>
      <c r="DR117">
        <f>((0/8)*100)</f>
        <v>0</v>
      </c>
      <c r="DS117">
        <f>((3/9)*100)</f>
        <v>33.333333333333329</v>
      </c>
      <c r="DT117">
        <f>((1/9)*100)</f>
        <v>11.111111111111111</v>
      </c>
      <c r="DU117">
        <f>((0/9)*100)</f>
        <v>0</v>
      </c>
      <c r="DV117">
        <f>((0/10)*100)</f>
        <v>0</v>
      </c>
      <c r="DW117">
        <f>((1/10)*100)</f>
        <v>10</v>
      </c>
      <c r="DX117">
        <f>((8/10)*100)</f>
        <v>80</v>
      </c>
      <c r="DY117">
        <f>((0/8)*100)</f>
        <v>0</v>
      </c>
      <c r="DZ117">
        <f>((0/8)*100)</f>
        <v>0</v>
      </c>
      <c r="EA117">
        <f>((8/8)*100)</f>
        <v>100</v>
      </c>
    </row>
    <row r="118" spans="1:131" x14ac:dyDescent="0.25">
      <c r="A118">
        <v>53.38536400000001</v>
      </c>
      <c r="B118">
        <v>6.2995460000000003</v>
      </c>
      <c r="C118">
        <v>36.020067000000012</v>
      </c>
      <c r="D118">
        <v>7.9668219999999996</v>
      </c>
      <c r="E118">
        <v>51.256115000000008</v>
      </c>
      <c r="F118">
        <v>5.453487</v>
      </c>
      <c r="G118">
        <v>52.869762000000009</v>
      </c>
      <c r="H118">
        <v>9.0391840000000006</v>
      </c>
      <c r="K118">
        <f>(14/200)</f>
        <v>7.0000000000000007E-2</v>
      </c>
      <c r="L118">
        <f>(13/200)</f>
        <v>6.5000000000000002E-2</v>
      </c>
      <c r="M118">
        <f>(15/200)</f>
        <v>7.4999999999999997E-2</v>
      </c>
      <c r="N118">
        <f>(14/200)</f>
        <v>7.0000000000000007E-2</v>
      </c>
      <c r="P118">
        <f>(9/200)</f>
        <v>4.4999999999999998E-2</v>
      </c>
      <c r="Q118">
        <f>(12/200)</f>
        <v>0.06</v>
      </c>
      <c r="R118">
        <f>(10/200)</f>
        <v>0.05</v>
      </c>
      <c r="S118">
        <f>(9/200)</f>
        <v>4.4999999999999998E-2</v>
      </c>
      <c r="U118">
        <f>0.07+0.045</f>
        <v>0.115</v>
      </c>
      <c r="V118">
        <f>0.065+0.06</f>
        <v>0.125</v>
      </c>
      <c r="W118">
        <f>0.075+0.05</f>
        <v>0.125</v>
      </c>
      <c r="X118">
        <f>0.07+0.045</f>
        <v>0.115</v>
      </c>
      <c r="Z118">
        <f>SQRT((ABS($A$119-$A$118)^2+(ABS($B$119-$B$118)^2)))</f>
        <v>24.005152093632109</v>
      </c>
      <c r="AA118">
        <f>SQRT((ABS($C$119-$C$118)^2+(ABS($D$119-$D$118)^2)))</f>
        <v>18.868182573568713</v>
      </c>
      <c r="AB118">
        <f>SQRT((ABS($E$119-$E$118)^2+(ABS($F$119-$F$118)^2)))</f>
        <v>23.603846265296045</v>
      </c>
      <c r="AC118">
        <f>SQRT((ABS($G$119-$G$118)^2+(ABS($H$119-$H$118)^2)))</f>
        <v>22.578000688675377</v>
      </c>
      <c r="AJ118">
        <f>1/0.115</f>
        <v>8.695652173913043</v>
      </c>
      <c r="AK118">
        <f>1/0.125</f>
        <v>8</v>
      </c>
      <c r="AL118">
        <f>1/0.125</f>
        <v>8</v>
      </c>
      <c r="AM118">
        <f>1/0.115</f>
        <v>8.695652173913043</v>
      </c>
      <c r="AO118">
        <f t="shared" si="38"/>
        <v>208.74045298810529</v>
      </c>
      <c r="AP118">
        <f t="shared" si="39"/>
        <v>150.94546058854971</v>
      </c>
      <c r="AQ118">
        <f t="shared" si="40"/>
        <v>188.83077012236836</v>
      </c>
      <c r="AR118">
        <f t="shared" si="41"/>
        <v>196.33044077109022</v>
      </c>
      <c r="AV118">
        <f>((0.07/0.115)*100)</f>
        <v>60.869565217391312</v>
      </c>
      <c r="AW118">
        <f>((0.065/0.125)*100)</f>
        <v>52</v>
      </c>
      <c r="AX118">
        <f>((0.075/0.125)*100)</f>
        <v>60</v>
      </c>
      <c r="AY118">
        <f>((0.07/0.115)*100)</f>
        <v>60.869565217391312</v>
      </c>
      <c r="BA118">
        <f>((0.045/0.115)*100)</f>
        <v>39.130434782608688</v>
      </c>
      <c r="BB118">
        <f>((0.06/0.125)*100)</f>
        <v>48</v>
      </c>
      <c r="BC118">
        <f>((0.05/0.125)*100)</f>
        <v>40</v>
      </c>
      <c r="BD118">
        <f>((0.045/0.115)*100)</f>
        <v>39.130434782608688</v>
      </c>
      <c r="BF118">
        <f>ABS($B$118-$D$118)</f>
        <v>1.6672759999999993</v>
      </c>
      <c r="BG118">
        <f>ABS($F$118-$H$118)</f>
        <v>3.5856970000000006</v>
      </c>
      <c r="BL118">
        <f>SQRT((ABS($A$118-$E$118)^2+(ABS($B$118-$F$118)^2)))</f>
        <v>2.2911824753785996</v>
      </c>
      <c r="BM118">
        <f>SQRT((ABS($C$118-$G$119)^2+(ABS($D$118-$H$119)^2)))</f>
        <v>6.0324655296587455</v>
      </c>
      <c r="BO118">
        <f>SQRT((ABS($A$118-$G$118)^2+(ABS($B$118-$H$118)^2)))</f>
        <v>2.787734168361109</v>
      </c>
      <c r="BP118">
        <f>SQRT((ABS($C$118-$E$119)^2+(ABS($D$118-$F$119)^2)))</f>
        <v>8.4689851729673649</v>
      </c>
      <c r="BR118">
        <f>DEGREES(ACOS((3.91129652362206^2+22.8664995047277^2-23.6969856828045^2)/(2*3.91129652362206*22.8664995047277)))</f>
        <v>97.507810719914744</v>
      </c>
      <c r="BS118">
        <f>DEGREES(ACOS((23.6969856828045^2+22.8332167514456^2-3.64682252074665^2)/(2*23.6969856828045*22.8332167514456)))</f>
        <v>8.7355605990859377</v>
      </c>
      <c r="BU118">
        <v>14</v>
      </c>
      <c r="BV118">
        <v>6</v>
      </c>
      <c r="BW118">
        <v>4</v>
      </c>
      <c r="BX118">
        <v>5</v>
      </c>
      <c r="BY118">
        <v>13</v>
      </c>
      <c r="BZ118">
        <v>6</v>
      </c>
      <c r="CA118">
        <v>8</v>
      </c>
      <c r="CB118">
        <v>5</v>
      </c>
      <c r="CC118">
        <v>15</v>
      </c>
      <c r="CD118">
        <v>4</v>
      </c>
      <c r="CE118">
        <v>8</v>
      </c>
      <c r="CF118">
        <v>12</v>
      </c>
      <c r="CG118">
        <v>14</v>
      </c>
      <c r="CH118">
        <v>5</v>
      </c>
      <c r="CI118">
        <v>5</v>
      </c>
      <c r="CJ118">
        <v>12</v>
      </c>
      <c r="CL118">
        <v>9</v>
      </c>
      <c r="CM118">
        <v>3</v>
      </c>
      <c r="CN118">
        <v>0</v>
      </c>
      <c r="CO118">
        <v>0</v>
      </c>
      <c r="CP118">
        <v>12</v>
      </c>
      <c r="CQ118">
        <v>4</v>
      </c>
      <c r="CR118">
        <v>5</v>
      </c>
      <c r="CS118">
        <v>3</v>
      </c>
      <c r="CT118">
        <v>10</v>
      </c>
      <c r="CU118">
        <v>0</v>
      </c>
      <c r="CV118">
        <v>5</v>
      </c>
      <c r="CW118">
        <v>8</v>
      </c>
      <c r="CX118">
        <v>9</v>
      </c>
      <c r="CY118">
        <v>0</v>
      </c>
      <c r="CZ118">
        <v>3</v>
      </c>
      <c r="DA118">
        <v>8</v>
      </c>
      <c r="DC118">
        <f>((6/14)*100)</f>
        <v>42.857142857142854</v>
      </c>
      <c r="DD118">
        <f>((4/14)*100)</f>
        <v>28.571428571428569</v>
      </c>
      <c r="DE118">
        <f>((5/14)*100)</f>
        <v>35.714285714285715</v>
      </c>
      <c r="DF118">
        <f>((6/13)*100)</f>
        <v>46.153846153846153</v>
      </c>
      <c r="DG118">
        <f>((8/13)*100)</f>
        <v>61.53846153846154</v>
      </c>
      <c r="DH118">
        <f>((5/13)*100)</f>
        <v>38.461538461538467</v>
      </c>
      <c r="DI118">
        <f>((4/15)*100)</f>
        <v>26.666666666666668</v>
      </c>
      <c r="DJ118">
        <f>((8/15)*100)</f>
        <v>53.333333333333336</v>
      </c>
      <c r="DK118">
        <f>((12/15)*100)</f>
        <v>80</v>
      </c>
      <c r="DL118">
        <f>((5/14)*100)</f>
        <v>35.714285714285715</v>
      </c>
      <c r="DM118">
        <f>((5/14)*100)</f>
        <v>35.714285714285715</v>
      </c>
      <c r="DN118">
        <f>((12/14)*100)</f>
        <v>85.714285714285708</v>
      </c>
      <c r="DP118">
        <f>((3/9)*100)</f>
        <v>33.333333333333329</v>
      </c>
      <c r="DQ118">
        <f>((0/9)*100)</f>
        <v>0</v>
      </c>
      <c r="DR118">
        <f>((0/9)*100)</f>
        <v>0</v>
      </c>
      <c r="DS118">
        <f>((4/12)*100)</f>
        <v>33.333333333333329</v>
      </c>
      <c r="DT118">
        <f>((5/12)*100)</f>
        <v>41.666666666666671</v>
      </c>
      <c r="DU118">
        <f>((3/12)*100)</f>
        <v>25</v>
      </c>
      <c r="DV118">
        <f>((0/10)*100)</f>
        <v>0</v>
      </c>
      <c r="DW118">
        <f>((5/10)*100)</f>
        <v>50</v>
      </c>
      <c r="DX118">
        <f>((8/10)*100)</f>
        <v>80</v>
      </c>
      <c r="DY118">
        <f>((0/9)*100)</f>
        <v>0</v>
      </c>
      <c r="DZ118">
        <f>((3/9)*100)</f>
        <v>33.333333333333329</v>
      </c>
      <c r="EA118">
        <f>((8/9)*100)</f>
        <v>88.888888888888886</v>
      </c>
    </row>
    <row r="119" spans="1:131" x14ac:dyDescent="0.25">
      <c r="A119">
        <v>29.39106300000001</v>
      </c>
      <c r="B119">
        <v>7.0212430000000001</v>
      </c>
      <c r="C119">
        <v>17.17647800000001</v>
      </c>
      <c r="D119">
        <v>8.9298730000000006</v>
      </c>
      <c r="E119">
        <v>27.676212000000007</v>
      </c>
      <c r="F119">
        <v>6.5163760000000002</v>
      </c>
      <c r="G119">
        <v>30.308487000000014</v>
      </c>
      <c r="H119">
        <v>9.9080829999999995</v>
      </c>
      <c r="K119">
        <f>(17/200)</f>
        <v>8.5000000000000006E-2</v>
      </c>
      <c r="P119">
        <f>(11/200)</f>
        <v>5.5E-2</v>
      </c>
      <c r="Q119">
        <f>(15/200)</f>
        <v>7.4999999999999997E-2</v>
      </c>
      <c r="R119">
        <f>(13/200)</f>
        <v>6.5000000000000002E-2</v>
      </c>
      <c r="S119">
        <f>(11/200)</f>
        <v>5.5E-2</v>
      </c>
      <c r="U119">
        <f>0.085+0.055</f>
        <v>0.14000000000000001</v>
      </c>
      <c r="Z119">
        <f>SQRT((ABS($A$120-$A$119)^2+(ABS($B$120-$B$119)^2)))</f>
        <v>17.360514075037123</v>
      </c>
      <c r="AJ119">
        <f>1/0.14</f>
        <v>7.1428571428571423</v>
      </c>
      <c r="AO119">
        <f t="shared" si="38"/>
        <v>124.00367196455088</v>
      </c>
      <c r="AV119">
        <f>((0.085/0.14)*100)</f>
        <v>60.714285714285708</v>
      </c>
      <c r="BA119">
        <f>((0.055/0.14)*100)</f>
        <v>39.285714285714285</v>
      </c>
      <c r="BF119">
        <f>ABS($B$119-$D$119)</f>
        <v>1.9086300000000005</v>
      </c>
      <c r="BG119">
        <f>ABS($F$119-$H$119)</f>
        <v>3.3917069999999994</v>
      </c>
      <c r="BI119">
        <v>1.8734145</v>
      </c>
      <c r="BJ119">
        <v>2.5121045</v>
      </c>
      <c r="BL119">
        <f>SQRT((ABS($A$119-$E$119)^2+(ABS($B$119-$F$119)^2)))</f>
        <v>1.7876254193454539</v>
      </c>
      <c r="BO119">
        <f>SQRT((ABS($A$119-$G$119)^2+(ABS($B$119-$H$119)^2)))</f>
        <v>3.0291107575286849</v>
      </c>
      <c r="BR119">
        <f>DEGREES(ACOS((30.6682454540675^2+30.4928337237922^2-3.50280875356249^2)/(2*30.6682454540675*30.4928337237922)))</f>
        <v>6.5582440792888894</v>
      </c>
      <c r="BS119">
        <f>DEGREES(ACOS((22.5496214972378^2+21.700111459151^2-3.75532205940636^2)/(2*22.5496214972378*21.700111459151)))</f>
        <v>9.4854677427242198</v>
      </c>
      <c r="BU119">
        <v>17</v>
      </c>
      <c r="BV119">
        <v>6</v>
      </c>
      <c r="BW119">
        <v>4</v>
      </c>
      <c r="BX119">
        <v>8</v>
      </c>
      <c r="CL119">
        <v>11</v>
      </c>
      <c r="CM119">
        <v>4</v>
      </c>
      <c r="CN119">
        <v>0</v>
      </c>
      <c r="CO119">
        <v>2</v>
      </c>
      <c r="CP119">
        <v>15</v>
      </c>
      <c r="CQ119">
        <v>4</v>
      </c>
      <c r="CR119">
        <v>8</v>
      </c>
      <c r="CS119">
        <v>3</v>
      </c>
      <c r="CT119">
        <v>13</v>
      </c>
      <c r="CU119">
        <v>0</v>
      </c>
      <c r="CV119">
        <v>8</v>
      </c>
      <c r="CW119">
        <v>8</v>
      </c>
      <c r="CX119">
        <v>11</v>
      </c>
      <c r="CY119">
        <v>2</v>
      </c>
      <c r="CZ119">
        <v>3</v>
      </c>
      <c r="DA119">
        <v>8</v>
      </c>
      <c r="DC119">
        <f>((6/17)*100)</f>
        <v>35.294117647058826</v>
      </c>
      <c r="DD119">
        <f>((4/17)*100)</f>
        <v>23.52941176470588</v>
      </c>
      <c r="DE119">
        <f>((8/17)*100)</f>
        <v>47.058823529411761</v>
      </c>
      <c r="DP119">
        <f>((4/11)*100)</f>
        <v>36.363636363636367</v>
      </c>
      <c r="DQ119">
        <f>((0/11)*100)</f>
        <v>0</v>
      </c>
      <c r="DR119">
        <f>((2/11)*100)</f>
        <v>18.181818181818183</v>
      </c>
      <c r="DS119">
        <f>((4/15)*100)</f>
        <v>26.666666666666668</v>
      </c>
      <c r="DT119">
        <f>((8/15)*100)</f>
        <v>53.333333333333336</v>
      </c>
      <c r="DU119">
        <f>((3/15)*100)</f>
        <v>20</v>
      </c>
      <c r="DV119">
        <f>((0/13)*100)</f>
        <v>0</v>
      </c>
      <c r="DW119">
        <f>((8/13)*100)</f>
        <v>61.53846153846154</v>
      </c>
      <c r="DX119">
        <f>((8/13)*100)</f>
        <v>61.53846153846154</v>
      </c>
      <c r="DY119">
        <f>((2/11)*100)</f>
        <v>18.181818181818183</v>
      </c>
      <c r="DZ119">
        <f>((3/11)*100)</f>
        <v>27.27272727272727</v>
      </c>
      <c r="EA119">
        <f>((8/11)*100)</f>
        <v>72.727272727272734</v>
      </c>
    </row>
    <row r="120" spans="1:131" x14ac:dyDescent="0.25">
      <c r="A120">
        <v>12.031342000000009</v>
      </c>
      <c r="B120">
        <v>6.8553040000000003</v>
      </c>
      <c r="BR120">
        <f>DEGREES(ACOS((25.1509168029611^2+25.0668697830554^2-3.44528247340171^2)/(2*25.1509168029611*25.0668697830554)))</f>
        <v>7.8656084538694468</v>
      </c>
    </row>
    <row r="121" spans="1:131" x14ac:dyDescent="0.25">
      <c r="A121" t="s">
        <v>22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BR121">
        <f>DEGREES(ACOS((24.4716544435908^2+26.1659685504263^2-4.20736521831823^2)/(2*24.4716544435908*26.1659685504263)))</f>
        <v>8.728327789259712</v>
      </c>
    </row>
    <row r="122" spans="1:131" x14ac:dyDescent="0.25">
      <c r="A122">
        <v>27.920566000000008</v>
      </c>
      <c r="B122">
        <v>6.7557840000000002</v>
      </c>
      <c r="C122">
        <v>37.957535000000007</v>
      </c>
      <c r="D122">
        <v>5.0341420000000001</v>
      </c>
      <c r="E122">
        <v>29.893932000000007</v>
      </c>
      <c r="F122">
        <v>6.2821249999999997</v>
      </c>
      <c r="G122">
        <v>18.762496000000013</v>
      </c>
      <c r="H122">
        <v>4.3030249999999999</v>
      </c>
      <c r="K122">
        <f>(16/200)</f>
        <v>0.08</v>
      </c>
      <c r="L122">
        <f>(15/200)</f>
        <v>7.4999999999999997E-2</v>
      </c>
      <c r="M122">
        <f>(15/200)</f>
        <v>7.4999999999999997E-2</v>
      </c>
      <c r="N122">
        <f>(13/200)</f>
        <v>6.5000000000000002E-2</v>
      </c>
      <c r="P122">
        <f>(10/200)</f>
        <v>0.05</v>
      </c>
      <c r="Q122">
        <f>(10/200)</f>
        <v>0.05</v>
      </c>
      <c r="R122">
        <f>(8/200)</f>
        <v>0.04</v>
      </c>
      <c r="S122">
        <f>(10/200)</f>
        <v>0.05</v>
      </c>
      <c r="U122">
        <f>0.08+0.05</f>
        <v>0.13</v>
      </c>
      <c r="V122">
        <f>0.075+0.05</f>
        <v>0.125</v>
      </c>
      <c r="W122">
        <f>0.075+0.04</f>
        <v>0.11499999999999999</v>
      </c>
      <c r="X122">
        <f>0.065+0.05</f>
        <v>0.115</v>
      </c>
      <c r="Z122">
        <f>SQRT((ABS($A$123-$A$122)^2+(ABS($B$123-$B$122)^2)))</f>
        <v>24.724167392706292</v>
      </c>
      <c r="AA122">
        <f>SQRT((ABS($C$123-$C$122)^2+(ABS($D$123-$D$122)^2)))</f>
        <v>23.404182030854656</v>
      </c>
      <c r="AB122">
        <f>SQRT((ABS($E$123-$E$122)^2+(ABS($F$123-$F$122)^2)))</f>
        <v>25.099746512123065</v>
      </c>
      <c r="AC122">
        <f>SQRT((ABS($G$123-$G$122)^2+(ABS($H$123-$H$122)^2)))</f>
        <v>19.613952835649421</v>
      </c>
      <c r="AJ122">
        <f>1/0.13</f>
        <v>7.6923076923076916</v>
      </c>
      <c r="AK122">
        <f>1/0.125</f>
        <v>8</v>
      </c>
      <c r="AL122">
        <f>1/0.115</f>
        <v>8.695652173913043</v>
      </c>
      <c r="AM122">
        <f>1/0.115</f>
        <v>8.695652173913043</v>
      </c>
      <c r="AO122">
        <f t="shared" ref="AO122:AO130" si="42">$Z122/$U122</f>
        <v>190.18590302081762</v>
      </c>
      <c r="AP122">
        <f t="shared" ref="AP122:AP130" si="43">$AA122/$V122</f>
        <v>187.23345624683725</v>
      </c>
      <c r="AQ122">
        <f t="shared" ref="AQ122:AQ129" si="44">$AB122/$W122</f>
        <v>218.25866532280929</v>
      </c>
      <c r="AR122">
        <f t="shared" ref="AR122:AR130" si="45">$AC122/$X122</f>
        <v>170.5561116143428</v>
      </c>
      <c r="AV122">
        <f>((0.08/0.13)*100)</f>
        <v>61.53846153846154</v>
      </c>
      <c r="AW122">
        <f>((0.075/0.125)*100)</f>
        <v>60</v>
      </c>
      <c r="AX122">
        <f>((0.075/0.115)*100)</f>
        <v>65.217391304347814</v>
      </c>
      <c r="AY122">
        <f>((0.065/0.115)*100)</f>
        <v>56.521739130434781</v>
      </c>
      <c r="BA122">
        <f>((0.05/0.13)*100)</f>
        <v>38.461538461538467</v>
      </c>
      <c r="BB122">
        <f>((0.05/0.125)*100)</f>
        <v>40</v>
      </c>
      <c r="BC122">
        <f>((0.04/0.115)*100)</f>
        <v>34.782608695652172</v>
      </c>
      <c r="BD122">
        <f>((0.05/0.115)*100)</f>
        <v>43.478260869565219</v>
      </c>
      <c r="BF122">
        <f>ABS($B$122-$D$122)</f>
        <v>1.7216420000000001</v>
      </c>
      <c r="BG122">
        <f>ABS($F$122-$H$122)</f>
        <v>1.9790999999999999</v>
      </c>
      <c r="BL122">
        <f>SQRT((ABS($A$122-$E$122)^2+(ABS($B$122-$F$122)^2)))</f>
        <v>2.0294152404663257</v>
      </c>
      <c r="BM122">
        <f>SQRT((ABS($C$122-$G$123)^2+(ABS($D$122-$H$123)^2)))</f>
        <v>1.0826657071774297</v>
      </c>
      <c r="BO122">
        <f>SQRT((ABS($A$122-$G$122)^2+(ABS($B$122-$H$122)^2)))</f>
        <v>9.4808371379842242</v>
      </c>
      <c r="BP122">
        <f>SQRT((ABS($C$122-$E$122)^2+(ABS($D$122-$F$122)^2)))</f>
        <v>8.1596050707064247</v>
      </c>
      <c r="BS122">
        <f>DEGREES(ACOS((7.8485956260122^2+23.8623460320442^2-17.0929098624876^2)/(2*7.8485956260122*23.8623460320442)))</f>
        <v>25.228101504529409</v>
      </c>
      <c r="BU122">
        <v>16</v>
      </c>
      <c r="BV122">
        <v>6</v>
      </c>
      <c r="BW122">
        <v>8</v>
      </c>
      <c r="BX122">
        <v>13</v>
      </c>
      <c r="BY122">
        <v>15</v>
      </c>
      <c r="BZ122">
        <v>5</v>
      </c>
      <c r="CA122">
        <v>13</v>
      </c>
      <c r="CB122">
        <v>7</v>
      </c>
      <c r="CC122">
        <v>15</v>
      </c>
      <c r="CD122">
        <v>5</v>
      </c>
      <c r="CE122">
        <v>13</v>
      </c>
      <c r="CF122">
        <v>7</v>
      </c>
      <c r="CG122">
        <v>13</v>
      </c>
      <c r="CH122">
        <v>13</v>
      </c>
      <c r="CI122">
        <v>3</v>
      </c>
      <c r="CJ122">
        <v>5</v>
      </c>
      <c r="CL122">
        <v>10</v>
      </c>
      <c r="CM122">
        <v>0</v>
      </c>
      <c r="CN122">
        <v>0</v>
      </c>
      <c r="CO122">
        <v>10</v>
      </c>
      <c r="CP122">
        <v>10</v>
      </c>
      <c r="CQ122">
        <v>0</v>
      </c>
      <c r="CR122">
        <v>6</v>
      </c>
      <c r="CS122">
        <v>0</v>
      </c>
      <c r="CT122">
        <v>8</v>
      </c>
      <c r="CU122">
        <v>0</v>
      </c>
      <c r="CV122">
        <v>6</v>
      </c>
      <c r="CW122">
        <v>0</v>
      </c>
      <c r="CX122">
        <v>10</v>
      </c>
      <c r="CY122">
        <v>10</v>
      </c>
      <c r="CZ122">
        <v>0</v>
      </c>
      <c r="DA122">
        <v>0</v>
      </c>
      <c r="DC122">
        <f>((6/16)*100)</f>
        <v>37.5</v>
      </c>
      <c r="DD122">
        <f>((8/16)*100)</f>
        <v>50</v>
      </c>
      <c r="DE122">
        <f>((13/16)*100)</f>
        <v>81.25</v>
      </c>
      <c r="DF122">
        <f>((5/15)*100)</f>
        <v>33.333333333333329</v>
      </c>
      <c r="DG122">
        <f>((13/15)*100)</f>
        <v>86.666666666666671</v>
      </c>
      <c r="DH122">
        <f>((7/15)*100)</f>
        <v>46.666666666666664</v>
      </c>
      <c r="DI122">
        <f>((5/15)*100)</f>
        <v>33.333333333333329</v>
      </c>
      <c r="DJ122">
        <f>((13/15)*100)</f>
        <v>86.666666666666671</v>
      </c>
      <c r="DK122">
        <f>((7/15)*100)</f>
        <v>46.666666666666664</v>
      </c>
      <c r="DL122">
        <f>((13/13)*100)</f>
        <v>100</v>
      </c>
      <c r="DM122">
        <f>((3/13)*100)</f>
        <v>23.076923076923077</v>
      </c>
      <c r="DN122">
        <f>((5/13)*100)</f>
        <v>38.461538461538467</v>
      </c>
      <c r="DP122">
        <f>((0/10)*100)</f>
        <v>0</v>
      </c>
      <c r="DQ122">
        <f>((0/10)*100)</f>
        <v>0</v>
      </c>
      <c r="DR122">
        <f>((10/10)*100)</f>
        <v>100</v>
      </c>
      <c r="DS122">
        <f>((0/10)*100)</f>
        <v>0</v>
      </c>
      <c r="DT122">
        <f>((6/10)*100)</f>
        <v>60</v>
      </c>
      <c r="DU122">
        <f>((0/10)*100)</f>
        <v>0</v>
      </c>
      <c r="DV122">
        <f>((0/8)*100)</f>
        <v>0</v>
      </c>
      <c r="DW122">
        <f>((6/8)*100)</f>
        <v>75</v>
      </c>
      <c r="DX122">
        <f>((0/8)*100)</f>
        <v>0</v>
      </c>
      <c r="DY122">
        <f>((10/10)*100)</f>
        <v>100</v>
      </c>
      <c r="DZ122">
        <f>((0/10)*100)</f>
        <v>0</v>
      </c>
      <c r="EA122">
        <f>((0/10)*100)</f>
        <v>0</v>
      </c>
    </row>
    <row r="123" spans="1:131" x14ac:dyDescent="0.25">
      <c r="A123">
        <v>52.644722000000009</v>
      </c>
      <c r="B123">
        <v>6.7795189999999996</v>
      </c>
      <c r="C123">
        <v>61.361713000000009</v>
      </c>
      <c r="D123">
        <v>5.0204060000000004</v>
      </c>
      <c r="E123">
        <v>54.953277000000007</v>
      </c>
      <c r="F123">
        <v>7.7056779999999998</v>
      </c>
      <c r="G123">
        <v>38.374618000000012</v>
      </c>
      <c r="H123">
        <v>4.0350390000000003</v>
      </c>
      <c r="K123">
        <f>(15/200)</f>
        <v>7.4999999999999997E-2</v>
      </c>
      <c r="L123">
        <f>(12/200)</f>
        <v>0.06</v>
      </c>
      <c r="M123">
        <f>(14/200)</f>
        <v>7.0000000000000007E-2</v>
      </c>
      <c r="N123">
        <f>(11/200)</f>
        <v>5.5E-2</v>
      </c>
      <c r="P123">
        <f>(10/200)</f>
        <v>0.05</v>
      </c>
      <c r="Q123">
        <f>(8/200)</f>
        <v>0.04</v>
      </c>
      <c r="R123">
        <f>(10/200)</f>
        <v>0.05</v>
      </c>
      <c r="S123">
        <f>(8/200)</f>
        <v>0.04</v>
      </c>
      <c r="U123">
        <f>0.075+0.05</f>
        <v>0.125</v>
      </c>
      <c r="V123">
        <f>0.06+0.04</f>
        <v>0.1</v>
      </c>
      <c r="W123">
        <f>0.07+0.05</f>
        <v>0.12000000000000001</v>
      </c>
      <c r="X123">
        <f>0.055+0.04</f>
        <v>9.5000000000000001E-2</v>
      </c>
      <c r="Z123">
        <f>SQRT((ABS($A$124-$A$123)^2+(ABS($B$124-$B$123)^2)))</f>
        <v>23.416584139589965</v>
      </c>
      <c r="AA123">
        <f>SQRT((ABS($C$124-$C$123)^2+(ABS($D$124-$D$123)^2)))</f>
        <v>18.519513016793745</v>
      </c>
      <c r="AB123">
        <f>SQRT((ABS($E$124-$E$123)^2+(ABS($F$124-$F$123)^2)))</f>
        <v>24.37188818410943</v>
      </c>
      <c r="AC123">
        <f>SQRT((ABS($G$124-$G$123)^2+(ABS($H$124-$H$123)^2)))</f>
        <v>21.249918998786466</v>
      </c>
      <c r="AJ123">
        <f>1/0.125</f>
        <v>8</v>
      </c>
      <c r="AK123">
        <f>1/0.1</f>
        <v>10</v>
      </c>
      <c r="AL123">
        <f>1/0.12</f>
        <v>8.3333333333333339</v>
      </c>
      <c r="AM123">
        <f>1/0.095</f>
        <v>10.526315789473685</v>
      </c>
      <c r="AO123">
        <f t="shared" si="42"/>
        <v>187.33267311671972</v>
      </c>
      <c r="AP123">
        <f t="shared" si="43"/>
        <v>185.19513016793744</v>
      </c>
      <c r="AQ123">
        <f t="shared" si="44"/>
        <v>203.09906820091192</v>
      </c>
      <c r="AR123">
        <f t="shared" si="45"/>
        <v>223.68335788196279</v>
      </c>
      <c r="AV123">
        <f>((0.075/0.125)*100)</f>
        <v>60</v>
      </c>
      <c r="AW123">
        <f>((0.06/0.1)*100)</f>
        <v>60</v>
      </c>
      <c r="AX123">
        <f>((0.07/0.12)*100)</f>
        <v>58.333333333333336</v>
      </c>
      <c r="AY123">
        <f>((0.055/0.095)*100)</f>
        <v>57.894736842105267</v>
      </c>
      <c r="BA123">
        <f>((0.05/0.125)*100)</f>
        <v>40</v>
      </c>
      <c r="BB123">
        <f>((0.04/0.1)*100)</f>
        <v>40</v>
      </c>
      <c r="BC123">
        <f>((0.05/0.12)*100)</f>
        <v>41.666666666666671</v>
      </c>
      <c r="BD123">
        <f>((0.04/0.095)*100)</f>
        <v>42.105263157894733</v>
      </c>
      <c r="BF123">
        <f>ABS($B$123-$D$123)</f>
        <v>1.7591129999999993</v>
      </c>
      <c r="BG123">
        <f>ABS($F$123-$H$123)</f>
        <v>3.6706389999999995</v>
      </c>
      <c r="BL123">
        <f>SQRT((ABS($A$123-$E$123)^2+(ABS($B$123-$F$123)^2)))</f>
        <v>2.4874076226678232</v>
      </c>
      <c r="BM123">
        <f>SQRT((ABS($C$123-$G$124)^2+(ABS($D$123-$H$124)^2)))</f>
        <v>1.8472966530419488</v>
      </c>
      <c r="BO123">
        <f>SQRT((ABS($A$123-$G$124)^2+(ABS($B$123-$H$124)^2)))</f>
        <v>7.3709983223610935</v>
      </c>
      <c r="BP123">
        <f>SQRT((ABS($C$123-$E$123)^2+(ABS($D$123-$F$123)^2)))</f>
        <v>6.9482902702808857</v>
      </c>
      <c r="BS123">
        <f>DEGREES(ACOS((4.01881941410522^2+21.6227255550873^2-19.8444086932059^2)/(2*4.01881941410522*21.6227255550873)))</f>
        <v>58.853262068145227</v>
      </c>
      <c r="BU123">
        <v>15</v>
      </c>
      <c r="BV123">
        <v>7</v>
      </c>
      <c r="BW123">
        <v>5</v>
      </c>
      <c r="BX123">
        <v>7</v>
      </c>
      <c r="BY123">
        <v>12</v>
      </c>
      <c r="BZ123">
        <v>7</v>
      </c>
      <c r="CA123">
        <v>8</v>
      </c>
      <c r="CB123">
        <v>6</v>
      </c>
      <c r="CC123">
        <v>14</v>
      </c>
      <c r="CD123">
        <v>6</v>
      </c>
      <c r="CE123">
        <v>8</v>
      </c>
      <c r="CF123">
        <v>12</v>
      </c>
      <c r="CG123">
        <v>11</v>
      </c>
      <c r="CH123">
        <v>6</v>
      </c>
      <c r="CI123">
        <v>5</v>
      </c>
      <c r="CJ123">
        <v>7</v>
      </c>
      <c r="CL123">
        <v>10</v>
      </c>
      <c r="CM123">
        <v>0</v>
      </c>
      <c r="CN123">
        <v>0</v>
      </c>
      <c r="CO123">
        <v>5</v>
      </c>
      <c r="CP123">
        <v>8</v>
      </c>
      <c r="CQ123">
        <v>0</v>
      </c>
      <c r="CR123">
        <v>6</v>
      </c>
      <c r="CS123">
        <v>2</v>
      </c>
      <c r="CT123">
        <v>10</v>
      </c>
      <c r="CU123">
        <v>0</v>
      </c>
      <c r="CV123">
        <v>6</v>
      </c>
      <c r="CW123">
        <v>6</v>
      </c>
      <c r="CX123">
        <v>8</v>
      </c>
      <c r="CY123">
        <v>5</v>
      </c>
      <c r="CZ123">
        <v>0</v>
      </c>
      <c r="DA123">
        <v>0</v>
      </c>
      <c r="DC123">
        <f>((7/15)*100)</f>
        <v>46.666666666666664</v>
      </c>
      <c r="DD123">
        <f>((5/15)*100)</f>
        <v>33.333333333333329</v>
      </c>
      <c r="DE123">
        <f>((7/15)*100)</f>
        <v>46.666666666666664</v>
      </c>
      <c r="DF123">
        <f>((7/12)*100)</f>
        <v>58.333333333333336</v>
      </c>
      <c r="DG123">
        <f>((8/12)*100)</f>
        <v>66.666666666666657</v>
      </c>
      <c r="DH123">
        <f>((6/12)*100)</f>
        <v>50</v>
      </c>
      <c r="DI123">
        <f>((6/14)*100)</f>
        <v>42.857142857142854</v>
      </c>
      <c r="DJ123">
        <f>((8/14)*100)</f>
        <v>57.142857142857139</v>
      </c>
      <c r="DK123">
        <f>((12/14)*100)</f>
        <v>85.714285714285708</v>
      </c>
      <c r="DL123">
        <f>((6/11)*100)</f>
        <v>54.54545454545454</v>
      </c>
      <c r="DM123">
        <f>((5/11)*100)</f>
        <v>45.454545454545453</v>
      </c>
      <c r="DN123">
        <f>((7/11)*100)</f>
        <v>63.636363636363633</v>
      </c>
      <c r="DP123">
        <f>((0/10)*100)</f>
        <v>0</v>
      </c>
      <c r="DQ123">
        <f>((0/10)*100)</f>
        <v>0</v>
      </c>
      <c r="DR123">
        <f>((5/10)*100)</f>
        <v>50</v>
      </c>
      <c r="DS123">
        <f>((0/8)*100)</f>
        <v>0</v>
      </c>
      <c r="DT123">
        <f>((6/8)*100)</f>
        <v>75</v>
      </c>
      <c r="DU123">
        <f>((2/8)*100)</f>
        <v>25</v>
      </c>
      <c r="DV123">
        <f>((0/10)*100)</f>
        <v>0</v>
      </c>
      <c r="DW123">
        <f>((6/10)*100)</f>
        <v>60</v>
      </c>
      <c r="DX123">
        <f>((6/10)*100)</f>
        <v>60</v>
      </c>
      <c r="DY123">
        <f>((5/8)*100)</f>
        <v>62.5</v>
      </c>
      <c r="DZ123">
        <f>((0/8)*100)</f>
        <v>0</v>
      </c>
      <c r="EA123">
        <f>((0/8)*100)</f>
        <v>0</v>
      </c>
    </row>
    <row r="124" spans="1:131" x14ac:dyDescent="0.25">
      <c r="A124">
        <v>76.059286000000014</v>
      </c>
      <c r="B124">
        <v>6.4719389999999999</v>
      </c>
      <c r="C124">
        <v>79.878470000000007</v>
      </c>
      <c r="D124">
        <v>4.7009179999999997</v>
      </c>
      <c r="E124">
        <v>79.323520000000002</v>
      </c>
      <c r="F124">
        <v>7.4225000000000003</v>
      </c>
      <c r="G124">
        <v>59.621387000000013</v>
      </c>
      <c r="H124">
        <v>4.4009140000000002</v>
      </c>
      <c r="K124">
        <f>(18/200)</f>
        <v>0.09</v>
      </c>
      <c r="L124">
        <f>(12/200)</f>
        <v>0.06</v>
      </c>
      <c r="M124">
        <f>(13/200)</f>
        <v>6.5000000000000002E-2</v>
      </c>
      <c r="N124">
        <f>(12/200)</f>
        <v>0.06</v>
      </c>
      <c r="P124">
        <f>(8/200)</f>
        <v>0.04</v>
      </c>
      <c r="Q124">
        <f>(6/200)</f>
        <v>0.03</v>
      </c>
      <c r="R124">
        <f>(9/200)</f>
        <v>4.4999999999999998E-2</v>
      </c>
      <c r="S124">
        <f>(8/200)</f>
        <v>0.04</v>
      </c>
      <c r="U124">
        <f>0.09+0.04</f>
        <v>0.13</v>
      </c>
      <c r="V124">
        <f>0.06+0.03</f>
        <v>0.09</v>
      </c>
      <c r="W124">
        <f>0.065+0.045</f>
        <v>0.11</v>
      </c>
      <c r="X124">
        <f>0.06+0.04</f>
        <v>0.1</v>
      </c>
      <c r="Z124">
        <f>SQRT((ABS($A$125-$A$124)^2+(ABS($B$125-$B$124)^2)))</f>
        <v>27.471578137598222</v>
      </c>
      <c r="AA124">
        <f>SQRT((ABS($C$125-$C$124)^2+(ABS($D$125-$D$124)^2)))</f>
        <v>19.353859189719476</v>
      </c>
      <c r="AB124">
        <f>SQRT((ABS($E$125-$E$124)^2+(ABS($F$125-$F$124)^2)))</f>
        <v>24.889692992049802</v>
      </c>
      <c r="AC124">
        <f>SQRT((ABS($G$125-$G$124)^2+(ABS($H$125-$H$124)^2)))</f>
        <v>19.430202558048634</v>
      </c>
      <c r="AJ124">
        <f>1/0.13</f>
        <v>7.6923076923076916</v>
      </c>
      <c r="AK124">
        <f>1/0.09</f>
        <v>11.111111111111111</v>
      </c>
      <c r="AL124">
        <f>1/0.11</f>
        <v>9.0909090909090917</v>
      </c>
      <c r="AM124">
        <f>1/0.1</f>
        <v>10</v>
      </c>
      <c r="AO124">
        <f t="shared" si="42"/>
        <v>211.31983182767863</v>
      </c>
      <c r="AP124">
        <f t="shared" si="43"/>
        <v>215.04287988577195</v>
      </c>
      <c r="AQ124">
        <f t="shared" si="44"/>
        <v>226.26993629136183</v>
      </c>
      <c r="AR124">
        <f t="shared" si="45"/>
        <v>194.30202558048634</v>
      </c>
      <c r="AV124">
        <f>((0.09/0.13)*100)</f>
        <v>69.230769230769226</v>
      </c>
      <c r="AW124">
        <f>((0.06/0.09)*100)</f>
        <v>66.666666666666657</v>
      </c>
      <c r="AX124">
        <f>((0.065/0.11)*100)</f>
        <v>59.090909090909093</v>
      </c>
      <c r="AY124">
        <f>((0.06/0.1)*100)</f>
        <v>60</v>
      </c>
      <c r="BA124">
        <f>((0.04/0.13)*100)</f>
        <v>30.76923076923077</v>
      </c>
      <c r="BB124">
        <f>((0.03/0.09)*100)</f>
        <v>33.333333333333329</v>
      </c>
      <c r="BC124">
        <f>((0.045/0.11)*100)</f>
        <v>40.909090909090907</v>
      </c>
      <c r="BD124">
        <f>((0.04/0.1)*100)</f>
        <v>40</v>
      </c>
      <c r="BF124">
        <f>ABS($B$124-$D$124)</f>
        <v>1.7710210000000002</v>
      </c>
      <c r="BG124">
        <f>ABS($F$124-$H$124)</f>
        <v>3.0215860000000001</v>
      </c>
      <c r="BL124">
        <f>SQRT((ABS($A$124-$E$124)^2+(ABS($B$124-$F$124)^2)))</f>
        <v>3.3998220279121849</v>
      </c>
      <c r="BM124">
        <f>SQRT((ABS($C$124-$G$125)^2+(ABS($D$124-$H$125)^2)))</f>
        <v>0.9475001091213654</v>
      </c>
      <c r="BO124">
        <f>SQRT((ABS($A$124-$G$125)^2+(ABS($B$124-$H$125)^2)))</f>
        <v>3.7327866995436478</v>
      </c>
      <c r="BP124">
        <f>SQRT((ABS($C$124-$E$124)^2+(ABS($D$124-$F$124)^2)))</f>
        <v>2.7775849375354862</v>
      </c>
      <c r="BR124">
        <f>DEGREES(ACOS((17.0929098624876^2+18.9722725564219^2-4.01881941410522^2)/(2*17.0929098624876*18.9722725564219)))</f>
        <v>11.32067860315397</v>
      </c>
      <c r="BS124">
        <f>DEGREES(ACOS((4.04458542999218^2+24.4634811700567^2-23.2790557867303^2)/(2*4.04458542999218*24.4634811700567)))</f>
        <v>68.381862289534922</v>
      </c>
      <c r="BU124">
        <v>18</v>
      </c>
      <c r="BV124">
        <v>12</v>
      </c>
      <c r="BW124">
        <v>9</v>
      </c>
      <c r="BX124">
        <v>9</v>
      </c>
      <c r="BY124">
        <v>12</v>
      </c>
      <c r="BZ124">
        <v>12</v>
      </c>
      <c r="CA124">
        <v>3</v>
      </c>
      <c r="CB124">
        <v>3</v>
      </c>
      <c r="CC124">
        <v>13</v>
      </c>
      <c r="CD124">
        <v>6</v>
      </c>
      <c r="CE124">
        <v>6</v>
      </c>
      <c r="CF124">
        <v>13</v>
      </c>
      <c r="CG124">
        <v>12</v>
      </c>
      <c r="CH124">
        <v>4</v>
      </c>
      <c r="CI124">
        <v>6</v>
      </c>
      <c r="CJ124">
        <v>12</v>
      </c>
      <c r="CL124">
        <v>8</v>
      </c>
      <c r="CM124">
        <v>3</v>
      </c>
      <c r="CN124">
        <v>0</v>
      </c>
      <c r="CO124">
        <v>0</v>
      </c>
      <c r="CP124">
        <v>6</v>
      </c>
      <c r="CQ124">
        <v>3</v>
      </c>
      <c r="CR124">
        <v>0</v>
      </c>
      <c r="CS124">
        <v>0</v>
      </c>
      <c r="CT124">
        <v>9</v>
      </c>
      <c r="CU124">
        <v>0</v>
      </c>
      <c r="CV124">
        <v>0</v>
      </c>
      <c r="CW124">
        <v>9</v>
      </c>
      <c r="CX124">
        <v>8</v>
      </c>
      <c r="CY124">
        <v>0</v>
      </c>
      <c r="CZ124">
        <v>2</v>
      </c>
      <c r="DA124">
        <v>6</v>
      </c>
      <c r="DC124">
        <f>((12/18)*100)</f>
        <v>66.666666666666657</v>
      </c>
      <c r="DD124">
        <f>((9/18)*100)</f>
        <v>50</v>
      </c>
      <c r="DE124">
        <f>((9/18)*100)</f>
        <v>50</v>
      </c>
      <c r="DF124">
        <f>((12/12)*100)</f>
        <v>100</v>
      </c>
      <c r="DG124">
        <f>((3/12)*100)</f>
        <v>25</v>
      </c>
      <c r="DH124">
        <f>((3/12)*100)</f>
        <v>25</v>
      </c>
      <c r="DI124">
        <f>((6/13)*100)</f>
        <v>46.153846153846153</v>
      </c>
      <c r="DJ124">
        <f>((6/13)*100)</f>
        <v>46.153846153846153</v>
      </c>
      <c r="DK124">
        <f>((13/13)*100)</f>
        <v>100</v>
      </c>
      <c r="DL124">
        <f>((4/12)*100)</f>
        <v>33.333333333333329</v>
      </c>
      <c r="DM124">
        <f>((6/12)*100)</f>
        <v>50</v>
      </c>
      <c r="DN124">
        <f>((12/12)*100)</f>
        <v>100</v>
      </c>
      <c r="DP124">
        <f>((3/8)*100)</f>
        <v>37.5</v>
      </c>
      <c r="DQ124">
        <f>((0/8)*100)</f>
        <v>0</v>
      </c>
      <c r="DR124">
        <f>((0/8)*100)</f>
        <v>0</v>
      </c>
      <c r="DS124">
        <f>((3/6)*100)</f>
        <v>50</v>
      </c>
      <c r="DT124">
        <f>((0/6)*100)</f>
        <v>0</v>
      </c>
      <c r="DU124">
        <f>((0/6)*100)</f>
        <v>0</v>
      </c>
      <c r="DV124">
        <f>((0/9)*100)</f>
        <v>0</v>
      </c>
      <c r="DW124">
        <f>((0/9)*100)</f>
        <v>0</v>
      </c>
      <c r="DX124">
        <f>((9/9)*100)</f>
        <v>100</v>
      </c>
      <c r="DY124">
        <f>((0/8)*100)</f>
        <v>0</v>
      </c>
      <c r="DZ124">
        <f>((2/8)*100)</f>
        <v>25</v>
      </c>
      <c r="EA124">
        <f>((6/8)*100)</f>
        <v>75</v>
      </c>
    </row>
    <row r="125" spans="1:131" x14ac:dyDescent="0.25">
      <c r="A125">
        <v>103.52826400000001</v>
      </c>
      <c r="B125">
        <v>6.8498979999999996</v>
      </c>
      <c r="C125">
        <v>99.230815000000007</v>
      </c>
      <c r="D125">
        <v>4.9430100000000001</v>
      </c>
      <c r="E125">
        <v>104.212907</v>
      </c>
      <c r="F125">
        <v>7.5459180000000003</v>
      </c>
      <c r="G125">
        <v>79.050919000000007</v>
      </c>
      <c r="H125">
        <v>4.23949</v>
      </c>
      <c r="K125">
        <f>(15/200)</f>
        <v>7.4999999999999997E-2</v>
      </c>
      <c r="L125">
        <f>(14/200)</f>
        <v>7.0000000000000007E-2</v>
      </c>
      <c r="M125">
        <f>(14/200)</f>
        <v>7.0000000000000007E-2</v>
      </c>
      <c r="N125">
        <f>(13/200)</f>
        <v>6.5000000000000002E-2</v>
      </c>
      <c r="P125">
        <f>(7/200)</f>
        <v>3.5000000000000003E-2</v>
      </c>
      <c r="Q125">
        <f>(7/200)</f>
        <v>3.5000000000000003E-2</v>
      </c>
      <c r="R125">
        <f>(8/200)</f>
        <v>0.04</v>
      </c>
      <c r="S125">
        <f>(9/200)</f>
        <v>4.4999999999999998E-2</v>
      </c>
      <c r="U125">
        <f>0.075+0.035</f>
        <v>0.11</v>
      </c>
      <c r="V125">
        <f>0.07+0.035</f>
        <v>0.10500000000000001</v>
      </c>
      <c r="W125">
        <f>0.07+0.04</f>
        <v>0.11000000000000001</v>
      </c>
      <c r="X125">
        <f>0.065+0.045</f>
        <v>0.11</v>
      </c>
      <c r="Z125">
        <f>SQRT((ABS($A$126-$A$125)^2+(ABS($B$126-$B$125)^2)))</f>
        <v>26.920832005795024</v>
      </c>
      <c r="AA125">
        <f>SQRT((ABS($C$126-$C$125)^2+(ABS($D$126-$D$125)^2)))</f>
        <v>26.458828090968996</v>
      </c>
      <c r="AB125">
        <f>SQRT((ABS($E$126-$E$125)^2+(ABS($F$126-$F$125)^2)))</f>
        <v>27.725123143982067</v>
      </c>
      <c r="AC125">
        <f>SQRT((ABS($G$126-$G$125)^2+(ABS($H$126-$H$125)^2)))</f>
        <v>25.532438386139621</v>
      </c>
      <c r="AJ125">
        <f>1/0.11</f>
        <v>9.0909090909090917</v>
      </c>
      <c r="AK125">
        <f>1/0.105</f>
        <v>9.5238095238095237</v>
      </c>
      <c r="AL125">
        <f>1/0.11</f>
        <v>9.0909090909090917</v>
      </c>
      <c r="AM125">
        <f>1/0.11</f>
        <v>9.0909090909090917</v>
      </c>
      <c r="AO125">
        <f t="shared" si="42"/>
        <v>244.73483641631839</v>
      </c>
      <c r="AP125">
        <f t="shared" si="43"/>
        <v>251.98883896160947</v>
      </c>
      <c r="AQ125">
        <f t="shared" si="44"/>
        <v>252.04657403620058</v>
      </c>
      <c r="AR125">
        <f t="shared" si="45"/>
        <v>232.11307623763292</v>
      </c>
      <c r="AV125">
        <f>((0.075/0.11)*100)</f>
        <v>68.181818181818173</v>
      </c>
      <c r="AW125">
        <f>((0.07/0.105)*100)</f>
        <v>66.666666666666671</v>
      </c>
      <c r="AX125">
        <f>((0.07/0.11)*100)</f>
        <v>63.636363636363647</v>
      </c>
      <c r="AY125">
        <f>((0.065/0.11)*100)</f>
        <v>59.090909090909093</v>
      </c>
      <c r="BA125">
        <f>((0.035/0.11)*100)</f>
        <v>31.818181818181824</v>
      </c>
      <c r="BB125">
        <f>((0.035/0.105)*100)</f>
        <v>33.333333333333336</v>
      </c>
      <c r="BC125">
        <f>((0.04/0.11)*100)</f>
        <v>36.363636363636367</v>
      </c>
      <c r="BD125">
        <f>((0.045/0.11)*100)</f>
        <v>40.909090909090907</v>
      </c>
      <c r="BF125">
        <f>ABS($B$125-$D$125)</f>
        <v>1.9068879999999995</v>
      </c>
      <c r="BG125">
        <f>ABS($F$125-$H$125)</f>
        <v>3.3064280000000004</v>
      </c>
      <c r="BL125">
        <f>SQRT((ABS($A$125-$E$125)^2+(ABS($B$125-$F$125)^2)))</f>
        <v>0.97630931463803672</v>
      </c>
      <c r="BM125">
        <f>SQRT((ABS($C$125-$G$126)^2+(ABS($D$125-$H$126)^2)))</f>
        <v>5.5938266286641385</v>
      </c>
      <c r="BO125">
        <f>SQRT((ABS($A$125-$G$126)^2+(ABS($B$125-$H$126)^2)))</f>
        <v>3.7395337242989264</v>
      </c>
      <c r="BP125">
        <f>SQRT((ABS($C$125-$E$125)^2+(ABS($D$125-$F$125)^2)))</f>
        <v>5.6210649127125318</v>
      </c>
      <c r="BR125">
        <f>DEGREES(ACOS((19.8444086932059^2+20.9598024091913^2-4.04458542999218^2)/(2*19.8444086932059*20.9598024091913)))</f>
        <v>10.938747669871901</v>
      </c>
      <c r="BS125">
        <f>DEGREES(ACOS((20.5659104033023^2+19.7166378075917^2-3.39928413628281^2)/(2*20.5659104033023*19.7166378075917)))</f>
        <v>9.375807516908937</v>
      </c>
      <c r="BU125">
        <v>15</v>
      </c>
      <c r="BV125">
        <v>11</v>
      </c>
      <c r="BW125">
        <v>7</v>
      </c>
      <c r="BX125">
        <v>7</v>
      </c>
      <c r="BY125">
        <v>14</v>
      </c>
      <c r="BZ125">
        <v>11</v>
      </c>
      <c r="CA125">
        <v>6</v>
      </c>
      <c r="CB125">
        <v>6</v>
      </c>
      <c r="CC125">
        <v>14</v>
      </c>
      <c r="CD125">
        <v>7</v>
      </c>
      <c r="CE125">
        <v>7</v>
      </c>
      <c r="CF125">
        <v>14</v>
      </c>
      <c r="CG125">
        <v>13</v>
      </c>
      <c r="CH125">
        <v>6</v>
      </c>
      <c r="CI125">
        <v>6</v>
      </c>
      <c r="CJ125">
        <v>13</v>
      </c>
      <c r="CL125">
        <v>7</v>
      </c>
      <c r="CM125">
        <v>4</v>
      </c>
      <c r="CN125">
        <v>0</v>
      </c>
      <c r="CO125">
        <v>0</v>
      </c>
      <c r="CP125">
        <v>7</v>
      </c>
      <c r="CQ125">
        <v>4</v>
      </c>
      <c r="CR125">
        <v>0</v>
      </c>
      <c r="CS125">
        <v>0</v>
      </c>
      <c r="CT125">
        <v>8</v>
      </c>
      <c r="CU125">
        <v>0</v>
      </c>
      <c r="CV125">
        <v>0</v>
      </c>
      <c r="CW125">
        <v>8</v>
      </c>
      <c r="CX125">
        <v>9</v>
      </c>
      <c r="CY125">
        <v>0</v>
      </c>
      <c r="CZ125">
        <v>0</v>
      </c>
      <c r="DA125">
        <v>9</v>
      </c>
      <c r="DC125">
        <f>((11/15)*100)</f>
        <v>73.333333333333329</v>
      </c>
      <c r="DD125">
        <f>((7/15)*100)</f>
        <v>46.666666666666664</v>
      </c>
      <c r="DE125">
        <f>((7/15)*100)</f>
        <v>46.666666666666664</v>
      </c>
      <c r="DF125">
        <f>((11/14)*100)</f>
        <v>78.571428571428569</v>
      </c>
      <c r="DG125">
        <f>((6/14)*100)</f>
        <v>42.857142857142854</v>
      </c>
      <c r="DH125">
        <f>((6/14)*100)</f>
        <v>42.857142857142854</v>
      </c>
      <c r="DI125">
        <f>((7/14)*100)</f>
        <v>50</v>
      </c>
      <c r="DJ125">
        <f>((7/14)*100)</f>
        <v>50</v>
      </c>
      <c r="DK125">
        <f>((14/14)*100)</f>
        <v>100</v>
      </c>
      <c r="DL125">
        <f>((6/13)*100)</f>
        <v>46.153846153846153</v>
      </c>
      <c r="DM125">
        <f>((6/13)*100)</f>
        <v>46.153846153846153</v>
      </c>
      <c r="DN125">
        <f>((13/13)*100)</f>
        <v>100</v>
      </c>
      <c r="DP125">
        <f>((4/7)*100)</f>
        <v>57.142857142857139</v>
      </c>
      <c r="DQ125">
        <f>((0/7)*100)</f>
        <v>0</v>
      </c>
      <c r="DR125">
        <f>((0/7)*100)</f>
        <v>0</v>
      </c>
      <c r="DS125">
        <f>((4/7)*100)</f>
        <v>57.142857142857139</v>
      </c>
      <c r="DT125">
        <f>((0/7)*100)</f>
        <v>0</v>
      </c>
      <c r="DU125">
        <f>((0/7)*100)</f>
        <v>0</v>
      </c>
      <c r="DV125">
        <f>((0/8)*100)</f>
        <v>0</v>
      </c>
      <c r="DW125">
        <f>((0/8)*100)</f>
        <v>0</v>
      </c>
      <c r="DX125">
        <f>((8/8)*100)</f>
        <v>100</v>
      </c>
      <c r="DY125">
        <f>((0/9)*100)</f>
        <v>0</v>
      </c>
      <c r="DZ125">
        <f>((0/9)*100)</f>
        <v>0</v>
      </c>
      <c r="EA125">
        <f>((9/9)*100)</f>
        <v>100</v>
      </c>
    </row>
    <row r="126" spans="1:131" x14ac:dyDescent="0.25">
      <c r="A126">
        <v>130.44893000000002</v>
      </c>
      <c r="B126">
        <v>6.7553570000000001</v>
      </c>
      <c r="C126">
        <v>125.68913400000001</v>
      </c>
      <c r="D126">
        <v>5.1071429999999998</v>
      </c>
      <c r="E126">
        <v>131.9376</v>
      </c>
      <c r="F126">
        <v>7.7003570000000003</v>
      </c>
      <c r="G126">
        <v>104.56443900000001</v>
      </c>
      <c r="H126">
        <v>3.256786</v>
      </c>
      <c r="K126">
        <f>(17/200)</f>
        <v>8.5000000000000006E-2</v>
      </c>
      <c r="L126">
        <f>(18/200)</f>
        <v>0.09</v>
      </c>
      <c r="M126">
        <f>(15/200)</f>
        <v>7.4999999999999997E-2</v>
      </c>
      <c r="N126">
        <f>(15/200)</f>
        <v>7.4999999999999997E-2</v>
      </c>
      <c r="P126">
        <f>(7/200)</f>
        <v>3.5000000000000003E-2</v>
      </c>
      <c r="Q126">
        <f>(7/200)</f>
        <v>3.5000000000000003E-2</v>
      </c>
      <c r="R126">
        <f>(7/200)</f>
        <v>3.5000000000000003E-2</v>
      </c>
      <c r="S126">
        <f>(8/200)</f>
        <v>0.04</v>
      </c>
      <c r="U126">
        <f>0.085+0.035</f>
        <v>0.12000000000000001</v>
      </c>
      <c r="V126">
        <f>0.09+0.035</f>
        <v>0.125</v>
      </c>
      <c r="W126">
        <f>0.075+0.035</f>
        <v>0.11</v>
      </c>
      <c r="X126">
        <f>0.075+0.04</f>
        <v>0.11499999999999999</v>
      </c>
      <c r="Z126">
        <f>SQRT((ABS($A$127-$A$126)^2+(ABS($B$127-$B$126)^2)))</f>
        <v>37.260776484845778</v>
      </c>
      <c r="AA126">
        <f>SQRT((ABS($C$127-$C$126)^2+(ABS($D$127-$D$126)^2)))</f>
        <v>37.78459256937542</v>
      </c>
      <c r="AB126">
        <f>SQRT((ABS($E$127-$E$126)^2+(ABS($F$127-$F$126)^2)))</f>
        <v>36.08802156536499</v>
      </c>
      <c r="AC126">
        <f>SQRT((ABS($G$127-$G$126)^2+(ABS($H$127-$H$126)^2)))</f>
        <v>27.196756335023931</v>
      </c>
      <c r="AJ126">
        <f>1/0.12</f>
        <v>8.3333333333333339</v>
      </c>
      <c r="AK126">
        <f>1/0.125</f>
        <v>8</v>
      </c>
      <c r="AL126">
        <f>1/0.11</f>
        <v>9.0909090909090917</v>
      </c>
      <c r="AM126">
        <f>1/0.115</f>
        <v>8.695652173913043</v>
      </c>
      <c r="AO126">
        <f t="shared" si="42"/>
        <v>310.50647070704809</v>
      </c>
      <c r="AP126">
        <f t="shared" si="43"/>
        <v>302.27674055500336</v>
      </c>
      <c r="AQ126">
        <f t="shared" si="44"/>
        <v>328.0729233214999</v>
      </c>
      <c r="AR126">
        <f t="shared" si="45"/>
        <v>236.49353334803419</v>
      </c>
      <c r="AV126">
        <f>((0.085/0.12)*100)</f>
        <v>70.833333333333343</v>
      </c>
      <c r="AW126">
        <f>((0.09/0.125)*100)</f>
        <v>72</v>
      </c>
      <c r="AX126">
        <f>((0.075/0.11)*100)</f>
        <v>68.181818181818173</v>
      </c>
      <c r="AY126">
        <f>((0.075/0.115)*100)</f>
        <v>65.217391304347814</v>
      </c>
      <c r="BA126">
        <f>((0.035/0.12)*100)</f>
        <v>29.166666666666668</v>
      </c>
      <c r="BB126">
        <f>((0.035/0.125)*100)</f>
        <v>28.000000000000004</v>
      </c>
      <c r="BC126">
        <f>((0.035/0.11)*100)</f>
        <v>31.818181818181824</v>
      </c>
      <c r="BD126">
        <f>((0.04/0.115)*100)</f>
        <v>34.782608695652172</v>
      </c>
      <c r="BF126">
        <f>ABS($B$126-$D$126)</f>
        <v>1.6482140000000003</v>
      </c>
      <c r="BG126">
        <f>ABS($F$126-$H$126)</f>
        <v>4.4435710000000004</v>
      </c>
      <c r="BL126">
        <f>SQRT((ABS($A$126-$E$126)^2+(ABS($B$126-$F$126)^2)))</f>
        <v>1.7632819879134352</v>
      </c>
      <c r="BM126">
        <f>SQRT((ABS($C$126-$G$127)^2+(ABS($D$126-$H$127)^2)))</f>
        <v>6.2169716897069796</v>
      </c>
      <c r="BO126">
        <f>SQRT((ABS($A$126-$G$127)^2+(ABS($B$126-$H$127)^2)))</f>
        <v>3.275452342459281</v>
      </c>
      <c r="BP126">
        <f>SQRT((ABS($C$126-$E$126)^2+(ABS($D$126-$F$126)^2)))</f>
        <v>6.7652114677186495</v>
      </c>
      <c r="BR126">
        <f>DEGREES(ACOS((23.2790557867303^2+24.208226718019^2-3.80631582260275^2)/(2*23.2790557867303*24.208226718019)))</f>
        <v>8.9178488748489748</v>
      </c>
      <c r="BS126">
        <f>DEGREES(ACOS((27.3880922188079^2+26.5487122833557^2-3.89658004207844^2)/(2*27.3880922188079*26.5487122833557)))</f>
        <v>8.0918336292899085</v>
      </c>
      <c r="BU126">
        <v>17</v>
      </c>
      <c r="BV126">
        <v>14</v>
      </c>
      <c r="BW126">
        <v>10</v>
      </c>
      <c r="BX126">
        <v>11</v>
      </c>
      <c r="BY126">
        <v>18</v>
      </c>
      <c r="BZ126">
        <v>14</v>
      </c>
      <c r="CA126">
        <v>11</v>
      </c>
      <c r="CB126">
        <v>12</v>
      </c>
      <c r="CC126">
        <v>15</v>
      </c>
      <c r="CD126">
        <v>10</v>
      </c>
      <c r="CE126">
        <v>9</v>
      </c>
      <c r="CF126">
        <v>15</v>
      </c>
      <c r="CG126">
        <v>15</v>
      </c>
      <c r="CH126">
        <v>8</v>
      </c>
      <c r="CI126">
        <v>8</v>
      </c>
      <c r="CJ126">
        <v>14</v>
      </c>
      <c r="CL126">
        <v>7</v>
      </c>
      <c r="CM126">
        <v>3</v>
      </c>
      <c r="CN126">
        <v>0</v>
      </c>
      <c r="CO126">
        <v>0</v>
      </c>
      <c r="CP126">
        <v>7</v>
      </c>
      <c r="CQ126">
        <v>3</v>
      </c>
      <c r="CR126">
        <v>0</v>
      </c>
      <c r="CS126">
        <v>0</v>
      </c>
      <c r="CT126">
        <v>7</v>
      </c>
      <c r="CU126">
        <v>0</v>
      </c>
      <c r="CV126">
        <v>0</v>
      </c>
      <c r="CW126">
        <v>6</v>
      </c>
      <c r="CX126">
        <v>8</v>
      </c>
      <c r="CY126">
        <v>0</v>
      </c>
      <c r="CZ126">
        <v>0</v>
      </c>
      <c r="DA126">
        <v>8</v>
      </c>
      <c r="DC126">
        <f>((14/17)*100)</f>
        <v>82.35294117647058</v>
      </c>
      <c r="DD126">
        <f>((10/17)*100)</f>
        <v>58.82352941176471</v>
      </c>
      <c r="DE126">
        <f>((11/17)*100)</f>
        <v>64.705882352941174</v>
      </c>
      <c r="DF126">
        <f>((14/18)*100)</f>
        <v>77.777777777777786</v>
      </c>
      <c r="DG126">
        <f>((11/18)*100)</f>
        <v>61.111111111111114</v>
      </c>
      <c r="DH126">
        <f>((12/18)*100)</f>
        <v>66.666666666666657</v>
      </c>
      <c r="DI126">
        <f>((10/15)*100)</f>
        <v>66.666666666666657</v>
      </c>
      <c r="DJ126">
        <f>((9/15)*100)</f>
        <v>60</v>
      </c>
      <c r="DK126">
        <f>((15/15)*100)</f>
        <v>100</v>
      </c>
      <c r="DL126">
        <f>((8/15)*100)</f>
        <v>53.333333333333336</v>
      </c>
      <c r="DM126">
        <f>((8/15)*100)</f>
        <v>53.333333333333336</v>
      </c>
      <c r="DN126">
        <f>((14/15)*100)</f>
        <v>93.333333333333329</v>
      </c>
      <c r="DP126">
        <f>((3/7)*100)</f>
        <v>42.857142857142854</v>
      </c>
      <c r="DQ126">
        <f>((0/7)*100)</f>
        <v>0</v>
      </c>
      <c r="DR126">
        <f>((0/7)*100)</f>
        <v>0</v>
      </c>
      <c r="DS126">
        <f>((3/7)*100)</f>
        <v>42.857142857142854</v>
      </c>
      <c r="DT126">
        <f>((0/7)*100)</f>
        <v>0</v>
      </c>
      <c r="DU126">
        <f>((0/7)*100)</f>
        <v>0</v>
      </c>
      <c r="DV126">
        <f>((0/7)*100)</f>
        <v>0</v>
      </c>
      <c r="DW126">
        <f>((0/7)*100)</f>
        <v>0</v>
      </c>
      <c r="DX126">
        <f>((6/7)*100)</f>
        <v>85.714285714285708</v>
      </c>
      <c r="DY126">
        <f>((0/8)*100)</f>
        <v>0</v>
      </c>
      <c r="DZ126">
        <f>((0/8)*100)</f>
        <v>0</v>
      </c>
      <c r="EA126">
        <f>((8/8)*100)</f>
        <v>100</v>
      </c>
    </row>
    <row r="127" spans="1:131" x14ac:dyDescent="0.25">
      <c r="A127">
        <v>167.686936</v>
      </c>
      <c r="B127">
        <v>8.0578059999999994</v>
      </c>
      <c r="C127">
        <v>163.44816</v>
      </c>
      <c r="D127">
        <v>6.4968880000000002</v>
      </c>
      <c r="E127">
        <v>167.99586499999998</v>
      </c>
      <c r="F127">
        <v>9.1655619999999995</v>
      </c>
      <c r="G127">
        <v>131.75668100000001</v>
      </c>
      <c r="H127">
        <v>3.7522959999999999</v>
      </c>
      <c r="K127">
        <f>(14/200)</f>
        <v>7.0000000000000007E-2</v>
      </c>
      <c r="L127">
        <f>(12/200)</f>
        <v>0.06</v>
      </c>
      <c r="M127">
        <f>(14/200)</f>
        <v>7.0000000000000007E-2</v>
      </c>
      <c r="N127">
        <f>(16/200)</f>
        <v>0.08</v>
      </c>
      <c r="P127">
        <f>(6/200)</f>
        <v>0.03</v>
      </c>
      <c r="Q127">
        <f>(6/200)</f>
        <v>0.03</v>
      </c>
      <c r="R127">
        <f>(8/200)</f>
        <v>0.04</v>
      </c>
      <c r="S127">
        <f>(6/200)</f>
        <v>0.03</v>
      </c>
      <c r="U127">
        <f>0.07+0.03</f>
        <v>0.1</v>
      </c>
      <c r="V127">
        <f>0.06+0.03</f>
        <v>0.09</v>
      </c>
      <c r="W127">
        <f>0.07+0.04</f>
        <v>0.11000000000000001</v>
      </c>
      <c r="X127">
        <f>0.08+0.03</f>
        <v>0.11</v>
      </c>
      <c r="Z127">
        <f>SQRT((ABS($A$128-$A$127)^2+(ABS($B$128-$B$127)^2)))</f>
        <v>27.472011977758932</v>
      </c>
      <c r="AA127">
        <f>SQRT((ABS($C$128-$C$127)^2+(ABS($D$128-$D$127)^2)))</f>
        <v>25.986123109620639</v>
      </c>
      <c r="AB127">
        <f>SQRT((ABS($E$128-$E$127)^2+(ABS($F$128-$F$127)^2)))</f>
        <v>29.475748765220644</v>
      </c>
      <c r="AC127">
        <f>SQRT((ABS($G$128-$G$127)^2+(ABS($H$128-$H$127)^2)))</f>
        <v>36.221639134887077</v>
      </c>
      <c r="AJ127">
        <f>1/0.1</f>
        <v>10</v>
      </c>
      <c r="AK127">
        <f>1/0.09</f>
        <v>11.111111111111111</v>
      </c>
      <c r="AL127">
        <f>1/0.11</f>
        <v>9.0909090909090917</v>
      </c>
      <c r="AM127">
        <f>1/0.11</f>
        <v>9.0909090909090917</v>
      </c>
      <c r="AO127">
        <f t="shared" si="42"/>
        <v>274.72011977758928</v>
      </c>
      <c r="AP127">
        <f t="shared" si="43"/>
        <v>288.7347012180071</v>
      </c>
      <c r="AQ127">
        <f t="shared" si="44"/>
        <v>267.9613524110967</v>
      </c>
      <c r="AR127">
        <f t="shared" si="45"/>
        <v>329.28762849897345</v>
      </c>
      <c r="AV127">
        <f>((0.07/0.1)*100)</f>
        <v>70</v>
      </c>
      <c r="AW127">
        <f>((0.06/0.09)*100)</f>
        <v>66.666666666666657</v>
      </c>
      <c r="AX127">
        <f>((0.07/0.11)*100)</f>
        <v>63.636363636363647</v>
      </c>
      <c r="AY127">
        <f>((0.08/0.11)*100)</f>
        <v>72.727272727272734</v>
      </c>
      <c r="BA127">
        <f>((0.03/0.1)*100)</f>
        <v>30</v>
      </c>
      <c r="BB127">
        <f>((0.03/0.09)*100)</f>
        <v>33.333333333333329</v>
      </c>
      <c r="BC127">
        <f>((0.04/0.11)*100)</f>
        <v>36.363636363636367</v>
      </c>
      <c r="BD127">
        <f>((0.03/0.11)*100)</f>
        <v>27.27272727272727</v>
      </c>
      <c r="BF127">
        <f>ABS($B$127-$D$127)</f>
        <v>1.5609179999999991</v>
      </c>
      <c r="BG127">
        <f>ABS($F$127-$H$127)</f>
        <v>5.4132660000000001</v>
      </c>
      <c r="BL127">
        <f>SQRT((ABS($A$127-$E$127)^2+(ABS($B$127-$F$127)^2)))</f>
        <v>1.1500262964719488</v>
      </c>
      <c r="BM127">
        <f>SQRT((ABS($C$127-$G$128)^2+(ABS($D$127-$H$128)^2)))</f>
        <v>4.6760640740402444</v>
      </c>
      <c r="BO127">
        <f>SQRT((ABS($A$127-$G$128)^2+(ABS($B$127-$H$128)^2)))</f>
        <v>2.8434676221420188</v>
      </c>
      <c r="BP127">
        <f>SQRT((ABS($C$127-$E$127)^2+(ABS($D$127-$F$127)^2)))</f>
        <v>5.2728968968965066</v>
      </c>
      <c r="BR127">
        <f>DEGREES(ACOS((37.7175993970458^2+37.4326625199487^2-3.99654793703228^2)/(2*37.7175993970458*37.4326625199487)))</f>
        <v>6.08145600933761</v>
      </c>
      <c r="BS127">
        <f>DEGREES(ACOS((4.03672225296329^2+0.0421685066370627^2-4.06182410914665^2)/(2*4.03672225296329*0.0421685066370627)))</f>
        <v>126.29214410720931</v>
      </c>
      <c r="BU127">
        <v>14</v>
      </c>
      <c r="BV127">
        <v>9</v>
      </c>
      <c r="BW127">
        <v>7</v>
      </c>
      <c r="BX127">
        <v>7</v>
      </c>
      <c r="BY127">
        <v>12</v>
      </c>
      <c r="BZ127">
        <v>9</v>
      </c>
      <c r="CA127">
        <v>4</v>
      </c>
      <c r="CB127">
        <v>5</v>
      </c>
      <c r="CC127">
        <v>14</v>
      </c>
      <c r="CD127">
        <v>7</v>
      </c>
      <c r="CE127">
        <v>6</v>
      </c>
      <c r="CF127">
        <v>14</v>
      </c>
      <c r="CG127">
        <v>16</v>
      </c>
      <c r="CH127">
        <v>10</v>
      </c>
      <c r="CI127">
        <v>10</v>
      </c>
      <c r="CJ127">
        <v>15</v>
      </c>
      <c r="CL127">
        <v>6</v>
      </c>
      <c r="CM127">
        <v>3</v>
      </c>
      <c r="CN127">
        <v>1</v>
      </c>
      <c r="CO127">
        <v>0</v>
      </c>
      <c r="CP127">
        <v>6</v>
      </c>
      <c r="CQ127">
        <v>3</v>
      </c>
      <c r="CR127">
        <v>0</v>
      </c>
      <c r="CS127">
        <v>0</v>
      </c>
      <c r="CT127">
        <v>8</v>
      </c>
      <c r="CU127">
        <v>1</v>
      </c>
      <c r="CV127">
        <v>0</v>
      </c>
      <c r="CW127">
        <v>7</v>
      </c>
      <c r="CX127">
        <v>6</v>
      </c>
      <c r="CY127">
        <v>0</v>
      </c>
      <c r="CZ127">
        <v>0</v>
      </c>
      <c r="DA127">
        <v>6</v>
      </c>
      <c r="DC127">
        <f>((9/14)*100)</f>
        <v>64.285714285714292</v>
      </c>
      <c r="DD127">
        <f>((7/14)*100)</f>
        <v>50</v>
      </c>
      <c r="DE127">
        <f>((7/14)*100)</f>
        <v>50</v>
      </c>
      <c r="DF127">
        <f>((9/12)*100)</f>
        <v>75</v>
      </c>
      <c r="DG127">
        <f>((4/12)*100)</f>
        <v>33.333333333333329</v>
      </c>
      <c r="DH127">
        <f>((5/12)*100)</f>
        <v>41.666666666666671</v>
      </c>
      <c r="DI127">
        <f>((7/14)*100)</f>
        <v>50</v>
      </c>
      <c r="DJ127">
        <f>((6/14)*100)</f>
        <v>42.857142857142854</v>
      </c>
      <c r="DK127">
        <f>((14/14)*100)</f>
        <v>100</v>
      </c>
      <c r="DL127">
        <f>((10/16)*100)</f>
        <v>62.5</v>
      </c>
      <c r="DM127">
        <f>((10/16)*100)</f>
        <v>62.5</v>
      </c>
      <c r="DN127">
        <f>((15/16)*100)</f>
        <v>93.75</v>
      </c>
      <c r="DP127">
        <f>((3/6)*100)</f>
        <v>50</v>
      </c>
      <c r="DQ127">
        <f>((1/6)*100)</f>
        <v>16.666666666666664</v>
      </c>
      <c r="DR127">
        <f>((0/6)*100)</f>
        <v>0</v>
      </c>
      <c r="DS127">
        <f>((3/6)*100)</f>
        <v>50</v>
      </c>
      <c r="DT127">
        <f>((0/6)*100)</f>
        <v>0</v>
      </c>
      <c r="DU127">
        <f>((0/6)*100)</f>
        <v>0</v>
      </c>
      <c r="DV127">
        <f>((1/8)*100)</f>
        <v>12.5</v>
      </c>
      <c r="DW127">
        <f>((0/8)*100)</f>
        <v>0</v>
      </c>
      <c r="DX127">
        <f>((7/8)*100)</f>
        <v>87.5</v>
      </c>
      <c r="DY127">
        <f>((0/6)*100)</f>
        <v>0</v>
      </c>
      <c r="DZ127">
        <f>((0/6)*100)</f>
        <v>0</v>
      </c>
      <c r="EA127">
        <f>((6/6)*100)</f>
        <v>100</v>
      </c>
    </row>
    <row r="128" spans="1:131" x14ac:dyDescent="0.25">
      <c r="A128">
        <v>195.15203700000001</v>
      </c>
      <c r="B128">
        <v>7.4416330000000004</v>
      </c>
      <c r="C128">
        <v>189.42453999999998</v>
      </c>
      <c r="D128">
        <v>5.7853570000000003</v>
      </c>
      <c r="E128">
        <v>197.460711</v>
      </c>
      <c r="F128">
        <v>8.3639290000000006</v>
      </c>
      <c r="G128">
        <v>167.94831299999998</v>
      </c>
      <c r="H128">
        <v>5.2263770000000003</v>
      </c>
      <c r="K128">
        <f>(14/200)</f>
        <v>7.0000000000000007E-2</v>
      </c>
      <c r="L128">
        <f>(13/200)</f>
        <v>6.5000000000000002E-2</v>
      </c>
      <c r="M128">
        <f>(12/200)</f>
        <v>0.06</v>
      </c>
      <c r="N128">
        <f>(15/200)</f>
        <v>7.4999999999999997E-2</v>
      </c>
      <c r="P128">
        <f>(7/200)</f>
        <v>3.5000000000000003E-2</v>
      </c>
      <c r="Q128">
        <f>(8/200)</f>
        <v>0.04</v>
      </c>
      <c r="R128">
        <f>(9/200)</f>
        <v>4.4999999999999998E-2</v>
      </c>
      <c r="S128">
        <f>(7/200)</f>
        <v>3.5000000000000003E-2</v>
      </c>
      <c r="U128">
        <f>0.07+0.035</f>
        <v>0.10500000000000001</v>
      </c>
      <c r="V128">
        <f>0.065+0.04</f>
        <v>0.10500000000000001</v>
      </c>
      <c r="W128">
        <f>0.06+0.045</f>
        <v>0.105</v>
      </c>
      <c r="X128">
        <f>0.075+0.035</f>
        <v>0.11</v>
      </c>
      <c r="Z128">
        <f>SQRT((ABS($A$129-$A$128)^2+(ABS($B$129-$B$128)^2)))</f>
        <v>25.209363020008603</v>
      </c>
      <c r="AA128">
        <f>SQRT((ABS($C$129-$C$128)^2+(ABS($D$129-$D$128)^2)))</f>
        <v>26.866690638451093</v>
      </c>
      <c r="AB128">
        <f>SQRT((ABS($E$129-$E$128)^2+(ABS($F$129-$F$128)^2)))</f>
        <v>24.404851835683019</v>
      </c>
      <c r="AC128">
        <f>SQRT((ABS($G$129-$G$128)^2+(ABS($H$129-$H$128)^2)))</f>
        <v>29.000607043599718</v>
      </c>
      <c r="AJ128">
        <f>1/0.105</f>
        <v>9.5238095238095237</v>
      </c>
      <c r="AK128">
        <f>1/0.105</f>
        <v>9.5238095238095237</v>
      </c>
      <c r="AL128">
        <f>1/0.105</f>
        <v>9.5238095238095237</v>
      </c>
      <c r="AM128">
        <f>1/0.11</f>
        <v>9.0909090909090917</v>
      </c>
      <c r="AO128">
        <f t="shared" si="42"/>
        <v>240.08917161912953</v>
      </c>
      <c r="AP128">
        <f t="shared" si="43"/>
        <v>255.87324417572466</v>
      </c>
      <c r="AQ128">
        <f t="shared" si="44"/>
        <v>232.42716033983828</v>
      </c>
      <c r="AR128">
        <f t="shared" si="45"/>
        <v>263.64188221454287</v>
      </c>
      <c r="AV128">
        <f>((0.07/0.105)*100)</f>
        <v>66.666666666666671</v>
      </c>
      <c r="AW128">
        <f>((0.065/0.105)*100)</f>
        <v>61.904761904761905</v>
      </c>
      <c r="AX128">
        <f>((0.06/0.105)*100)</f>
        <v>57.142857142857139</v>
      </c>
      <c r="AY128">
        <f>((0.075/0.11)*100)</f>
        <v>68.181818181818173</v>
      </c>
      <c r="BA128">
        <f>((0.035/0.105)*100)</f>
        <v>33.333333333333336</v>
      </c>
      <c r="BB128">
        <f>((0.04/0.105)*100)</f>
        <v>38.095238095238102</v>
      </c>
      <c r="BC128">
        <f>((0.045/0.105)*100)</f>
        <v>42.857142857142854</v>
      </c>
      <c r="BD128">
        <f>((0.035/0.11)*100)</f>
        <v>31.818181818181824</v>
      </c>
      <c r="BF128">
        <f>ABS($B$128-$D$128)</f>
        <v>1.6562760000000001</v>
      </c>
      <c r="BG128">
        <f>ABS($F$128-$H$128)</f>
        <v>3.1375520000000003</v>
      </c>
      <c r="BL128">
        <f>SQRT((ABS($A$128-$E$128)^2+(ABS($B$128-$F$128)^2)))</f>
        <v>2.4860823698928369</v>
      </c>
      <c r="BM128">
        <f>SQRT((ABS($C$128-$G$129)^2+(ABS($D$128-$H$129)^2)))</f>
        <v>7.6714966914980973</v>
      </c>
      <c r="BO128">
        <f>SQRT((ABS($A$128-$G$129)^2+(ABS($B$128-$H$129)^2)))</f>
        <v>3.6960329755959918</v>
      </c>
      <c r="BP128">
        <f>SQRT((ABS($C$128-$E$128)^2+(ABS($D$128-$F$128)^2)))</f>
        <v>8.4397320988539324</v>
      </c>
      <c r="BR128">
        <f>DEGREES(ACOS((21.2908814884225^2+21.2834860976014^2-3.62616130361626^2)/(2*21.2908814884225*21.2834860976014)))</f>
        <v>9.77185764493235</v>
      </c>
      <c r="BU128">
        <v>14</v>
      </c>
      <c r="BV128">
        <v>9</v>
      </c>
      <c r="BW128">
        <v>5</v>
      </c>
      <c r="BX128">
        <v>7</v>
      </c>
      <c r="BY128">
        <v>13</v>
      </c>
      <c r="BZ128">
        <v>9</v>
      </c>
      <c r="CA128">
        <v>4</v>
      </c>
      <c r="CB128">
        <v>6</v>
      </c>
      <c r="CC128">
        <v>12</v>
      </c>
      <c r="CD128">
        <v>5</v>
      </c>
      <c r="CE128">
        <v>3</v>
      </c>
      <c r="CF128">
        <v>12</v>
      </c>
      <c r="CG128">
        <v>15</v>
      </c>
      <c r="CH128">
        <v>8</v>
      </c>
      <c r="CI128">
        <v>7</v>
      </c>
      <c r="CJ128">
        <v>14</v>
      </c>
      <c r="CL128">
        <v>7</v>
      </c>
      <c r="CM128">
        <v>3</v>
      </c>
      <c r="CN128">
        <v>0</v>
      </c>
      <c r="CO128">
        <v>0</v>
      </c>
      <c r="CP128">
        <v>8</v>
      </c>
      <c r="CQ128">
        <v>3</v>
      </c>
      <c r="CR128">
        <v>0</v>
      </c>
      <c r="CS128">
        <v>0</v>
      </c>
      <c r="CT128">
        <v>9</v>
      </c>
      <c r="CU128">
        <v>0</v>
      </c>
      <c r="CV128">
        <v>0</v>
      </c>
      <c r="CW128">
        <v>7</v>
      </c>
      <c r="CX128">
        <v>7</v>
      </c>
      <c r="CY128">
        <v>0</v>
      </c>
      <c r="CZ128">
        <v>0</v>
      </c>
      <c r="DA128">
        <v>7</v>
      </c>
      <c r="DC128">
        <f>((9/14)*100)</f>
        <v>64.285714285714292</v>
      </c>
      <c r="DD128">
        <f>((5/14)*100)</f>
        <v>35.714285714285715</v>
      </c>
      <c r="DE128">
        <f>((7/14)*100)</f>
        <v>50</v>
      </c>
      <c r="DF128">
        <f>((9/13)*100)</f>
        <v>69.230769230769226</v>
      </c>
      <c r="DG128">
        <f>((4/13)*100)</f>
        <v>30.76923076923077</v>
      </c>
      <c r="DH128">
        <f>((6/13)*100)</f>
        <v>46.153846153846153</v>
      </c>
      <c r="DI128">
        <f>((5/12)*100)</f>
        <v>41.666666666666671</v>
      </c>
      <c r="DJ128">
        <f>((3/12)*100)</f>
        <v>25</v>
      </c>
      <c r="DK128">
        <f>((12/12)*100)</f>
        <v>100</v>
      </c>
      <c r="DL128">
        <f>((8/15)*100)</f>
        <v>53.333333333333336</v>
      </c>
      <c r="DM128">
        <f>((7/15)*100)</f>
        <v>46.666666666666664</v>
      </c>
      <c r="DN128">
        <f>((14/15)*100)</f>
        <v>93.333333333333329</v>
      </c>
      <c r="DP128">
        <f>((3/7)*100)</f>
        <v>42.857142857142854</v>
      </c>
      <c r="DQ128">
        <f>((0/7)*100)</f>
        <v>0</v>
      </c>
      <c r="DR128">
        <f>((0/7)*100)</f>
        <v>0</v>
      </c>
      <c r="DS128">
        <f>((3/8)*100)</f>
        <v>37.5</v>
      </c>
      <c r="DT128">
        <f>((0/8)*100)</f>
        <v>0</v>
      </c>
      <c r="DU128">
        <f>((0/8)*100)</f>
        <v>0</v>
      </c>
      <c r="DV128">
        <f>((0/9)*100)</f>
        <v>0</v>
      </c>
      <c r="DW128">
        <f>((0/9)*100)</f>
        <v>0</v>
      </c>
      <c r="DX128">
        <f>((7/9)*100)</f>
        <v>77.777777777777786</v>
      </c>
      <c r="DY128">
        <f t="shared" ref="DY128:DZ130" si="46">((0/7)*100)</f>
        <v>0</v>
      </c>
      <c r="DZ128">
        <f t="shared" si="46"/>
        <v>0</v>
      </c>
      <c r="EA128">
        <f>((7/7)*100)</f>
        <v>100</v>
      </c>
    </row>
    <row r="129" spans="1:131" x14ac:dyDescent="0.25">
      <c r="A129">
        <v>220.34818100000001</v>
      </c>
      <c r="B129">
        <v>6.6253539999999997</v>
      </c>
      <c r="C129">
        <v>216.27353500000001</v>
      </c>
      <c r="D129">
        <v>4.8104040000000001</v>
      </c>
      <c r="E129">
        <v>221.856515</v>
      </c>
      <c r="F129">
        <v>7.6994439999999997</v>
      </c>
      <c r="G129">
        <v>196.930815</v>
      </c>
      <c r="H129">
        <v>4.2017860000000002</v>
      </c>
      <c r="K129">
        <f>(16/200)</f>
        <v>0.08</v>
      </c>
      <c r="L129">
        <f>(14/200)</f>
        <v>7.0000000000000007E-2</v>
      </c>
      <c r="M129">
        <f>(17/200)</f>
        <v>8.5000000000000006E-2</v>
      </c>
      <c r="N129">
        <f>(14/200)</f>
        <v>7.0000000000000007E-2</v>
      </c>
      <c r="P129">
        <f>(7/200)</f>
        <v>3.5000000000000003E-2</v>
      </c>
      <c r="Q129">
        <f>(9/200)</f>
        <v>4.4999999999999998E-2</v>
      </c>
      <c r="R129">
        <f>(8/200)</f>
        <v>0.04</v>
      </c>
      <c r="S129">
        <f>(7/200)</f>
        <v>3.5000000000000003E-2</v>
      </c>
      <c r="U129">
        <f>0.08+0.035</f>
        <v>0.115</v>
      </c>
      <c r="V129">
        <f>0.07+0.045</f>
        <v>0.115</v>
      </c>
      <c r="W129">
        <f>0.085+0.04</f>
        <v>0.125</v>
      </c>
      <c r="X129">
        <f>0.07+0.035</f>
        <v>0.10500000000000001</v>
      </c>
      <c r="Z129">
        <f>SQRT((ABS($A$130-$A$129)^2+(ABS($B$130-$B$129)^2)))</f>
        <v>29.217942051009455</v>
      </c>
      <c r="AA129">
        <f>SQRT((ABS($C$130-$C$129)^2+(ABS($D$130-$D$129)^2)))</f>
        <v>26.217091641937404</v>
      </c>
      <c r="AB129">
        <f>SQRT((ABS($E$130-$E$129)^2+(ABS($F$130-$F$129)^2)))</f>
        <v>29.824941592650475</v>
      </c>
      <c r="AC129">
        <f>SQRT((ABS($G$130-$G$129)^2+(ABS($H$130-$H$129)^2)))</f>
        <v>24.561094373596401</v>
      </c>
      <c r="AJ129">
        <f>1/0.115</f>
        <v>8.695652173913043</v>
      </c>
      <c r="AK129">
        <f>1/0.115</f>
        <v>8.695652173913043</v>
      </c>
      <c r="AL129">
        <f>1/0.125</f>
        <v>8</v>
      </c>
      <c r="AM129">
        <f>1/0.105</f>
        <v>9.5238095238095237</v>
      </c>
      <c r="AO129">
        <f t="shared" si="42"/>
        <v>254.06906131312567</v>
      </c>
      <c r="AP129">
        <f t="shared" si="43"/>
        <v>227.97470992989045</v>
      </c>
      <c r="AQ129">
        <f t="shared" si="44"/>
        <v>238.5995327412038</v>
      </c>
      <c r="AR129">
        <f t="shared" si="45"/>
        <v>233.91518451044189</v>
      </c>
      <c r="AV129">
        <f>((0.08/0.115)*100)</f>
        <v>69.565217391304344</v>
      </c>
      <c r="AW129">
        <f>((0.07/0.115)*100)</f>
        <v>60.869565217391312</v>
      </c>
      <c r="AX129">
        <f>((0.085/0.125)*100)</f>
        <v>68</v>
      </c>
      <c r="AY129">
        <f>((0.07/0.105)*100)</f>
        <v>66.666666666666671</v>
      </c>
      <c r="BA129">
        <f>((0.035/0.115)*100)</f>
        <v>30.434782608695656</v>
      </c>
      <c r="BB129">
        <f>((0.045/0.115)*100)</f>
        <v>39.130434782608688</v>
      </c>
      <c r="BC129">
        <f>((0.04/0.125)*100)</f>
        <v>32</v>
      </c>
      <c r="BD129">
        <f>((0.035/0.105)*100)</f>
        <v>33.333333333333336</v>
      </c>
      <c r="BF129">
        <f>ABS($B$129-$D$129)</f>
        <v>1.8149499999999996</v>
      </c>
      <c r="BG129">
        <f>ABS($F$129-$H$129)</f>
        <v>3.4976579999999995</v>
      </c>
      <c r="BL129">
        <f>SQRT((ABS($A$129-$E$129)^2+(ABS($B$129-$F$129)^2)))</f>
        <v>1.8516859300799291</v>
      </c>
      <c r="BM129">
        <f>SQRT((ABS($C$129-$G$130)^2+(ABS($D$129-$H$130)^2)))</f>
        <v>5.3075255182264343</v>
      </c>
      <c r="BO129">
        <f>SQRT((ABS($A$129-$G$130)^2+(ABS($B$129-$H$130)^2)))</f>
        <v>3.022565843448402</v>
      </c>
      <c r="BP129">
        <f>SQRT((ABS($C$129-$E$129)^2+(ABS($D$129-$F$129)^2)))</f>
        <v>6.2861926316332299</v>
      </c>
      <c r="BR129" t="e">
        <f>DEGREES(ACOS((4.06182410914665^2+0^2-4.06182410914665^2)/(2*4.06182410914665*0)))</f>
        <v>#DIV/0!</v>
      </c>
      <c r="BU129">
        <v>16</v>
      </c>
      <c r="BV129">
        <v>11</v>
      </c>
      <c r="BW129">
        <v>8</v>
      </c>
      <c r="BX129">
        <v>9</v>
      </c>
      <c r="BY129">
        <v>14</v>
      </c>
      <c r="BZ129">
        <v>11</v>
      </c>
      <c r="CA129">
        <v>6</v>
      </c>
      <c r="CB129">
        <v>7</v>
      </c>
      <c r="CC129">
        <v>17</v>
      </c>
      <c r="CD129">
        <v>9</v>
      </c>
      <c r="CE129">
        <v>9</v>
      </c>
      <c r="CF129">
        <v>17</v>
      </c>
      <c r="CG129">
        <v>14</v>
      </c>
      <c r="CH129">
        <v>7</v>
      </c>
      <c r="CI129">
        <v>5</v>
      </c>
      <c r="CJ129">
        <v>12</v>
      </c>
      <c r="CL129">
        <v>7</v>
      </c>
      <c r="CM129">
        <v>4</v>
      </c>
      <c r="CN129">
        <v>0</v>
      </c>
      <c r="CO129">
        <v>0</v>
      </c>
      <c r="CP129">
        <v>9</v>
      </c>
      <c r="CQ129">
        <v>4</v>
      </c>
      <c r="CR129">
        <v>0</v>
      </c>
      <c r="CS129">
        <v>0</v>
      </c>
      <c r="CT129">
        <v>8</v>
      </c>
      <c r="CU129">
        <v>0</v>
      </c>
      <c r="CV129">
        <v>0</v>
      </c>
      <c r="CW129">
        <v>7</v>
      </c>
      <c r="CX129">
        <v>7</v>
      </c>
      <c r="CY129">
        <v>0</v>
      </c>
      <c r="CZ129">
        <v>0</v>
      </c>
      <c r="DA129">
        <v>7</v>
      </c>
      <c r="DC129">
        <f>((11/16)*100)</f>
        <v>68.75</v>
      </c>
      <c r="DD129">
        <f>((8/16)*100)</f>
        <v>50</v>
      </c>
      <c r="DE129">
        <f>((9/16)*100)</f>
        <v>56.25</v>
      </c>
      <c r="DF129">
        <f>((11/14)*100)</f>
        <v>78.571428571428569</v>
      </c>
      <c r="DG129">
        <f>((6/14)*100)</f>
        <v>42.857142857142854</v>
      </c>
      <c r="DH129">
        <f>((7/14)*100)</f>
        <v>50</v>
      </c>
      <c r="DI129">
        <f>((9/17)*100)</f>
        <v>52.941176470588239</v>
      </c>
      <c r="DJ129">
        <f>((9/17)*100)</f>
        <v>52.941176470588239</v>
      </c>
      <c r="DK129">
        <f>((17/17)*100)</f>
        <v>100</v>
      </c>
      <c r="DL129">
        <f>((7/14)*100)</f>
        <v>50</v>
      </c>
      <c r="DM129">
        <f>((5/14)*100)</f>
        <v>35.714285714285715</v>
      </c>
      <c r="DN129">
        <f>((12/14)*100)</f>
        <v>85.714285714285708</v>
      </c>
      <c r="DP129">
        <f>((4/7)*100)</f>
        <v>57.142857142857139</v>
      </c>
      <c r="DQ129">
        <f>((0/7)*100)</f>
        <v>0</v>
      </c>
      <c r="DR129">
        <f>((0/7)*100)</f>
        <v>0</v>
      </c>
      <c r="DS129">
        <f>((4/9)*100)</f>
        <v>44.444444444444443</v>
      </c>
      <c r="DT129">
        <f>((0/9)*100)</f>
        <v>0</v>
      </c>
      <c r="DU129">
        <f>((0/9)*100)</f>
        <v>0</v>
      </c>
      <c r="DV129">
        <f>((0/8)*100)</f>
        <v>0</v>
      </c>
      <c r="DW129">
        <f>((0/8)*100)</f>
        <v>0</v>
      </c>
      <c r="DX129">
        <f>((7/8)*100)</f>
        <v>87.5</v>
      </c>
      <c r="DY129">
        <f t="shared" si="46"/>
        <v>0</v>
      </c>
      <c r="DZ129">
        <f t="shared" si="46"/>
        <v>0</v>
      </c>
      <c r="EA129">
        <f>((7/7)*100)</f>
        <v>100</v>
      </c>
    </row>
    <row r="130" spans="1:131" x14ac:dyDescent="0.25">
      <c r="A130">
        <v>249.55944299999999</v>
      </c>
      <c r="B130">
        <v>6.0006060000000003</v>
      </c>
      <c r="C130">
        <v>242.48489599999999</v>
      </c>
      <c r="D130">
        <v>4.2622720000000003</v>
      </c>
      <c r="E130">
        <v>251.67595900000001</v>
      </c>
      <c r="F130">
        <v>7.1268180000000001</v>
      </c>
      <c r="G130">
        <v>221.48903999999999</v>
      </c>
      <c r="H130">
        <v>3.8263639999999999</v>
      </c>
      <c r="K130">
        <f>(11/200)</f>
        <v>5.5E-2</v>
      </c>
      <c r="L130">
        <f>(11/200)</f>
        <v>5.5E-2</v>
      </c>
      <c r="N130">
        <f>(17/200)</f>
        <v>8.5000000000000006E-2</v>
      </c>
      <c r="P130">
        <f>(8/200)</f>
        <v>0.04</v>
      </c>
      <c r="Q130">
        <f>(8/200)</f>
        <v>0.04</v>
      </c>
      <c r="R130">
        <f>(10/200)</f>
        <v>0.05</v>
      </c>
      <c r="S130">
        <f>(7/200)</f>
        <v>3.5000000000000003E-2</v>
      </c>
      <c r="U130">
        <f>0.055+0.04</f>
        <v>9.5000000000000001E-2</v>
      </c>
      <c r="V130">
        <f>0.055+0.04</f>
        <v>9.5000000000000001E-2</v>
      </c>
      <c r="X130">
        <f>0.085+0.035</f>
        <v>0.12000000000000001</v>
      </c>
      <c r="Z130">
        <f>SQRT((ABS($A$131-$A$130)^2+(ABS($B$131-$B$130)^2)))</f>
        <v>21.469547899709703</v>
      </c>
      <c r="AA130">
        <f>SQRT((ABS($C$131-$C$130)^2+(ABS($D$131-$D$130)^2)))</f>
        <v>23.835690525829662</v>
      </c>
      <c r="AC130">
        <f>SQRT((ABS($G$131-$G$130)^2+(ABS($H$131-$H$130)^2)))</f>
        <v>31.029159942703966</v>
      </c>
      <c r="AJ130">
        <f>1/0.095</f>
        <v>10.526315789473685</v>
      </c>
      <c r="AK130">
        <f>1/0.095</f>
        <v>10.526315789473685</v>
      </c>
      <c r="AM130">
        <f>1/0.12</f>
        <v>8.3333333333333339</v>
      </c>
      <c r="AO130">
        <f t="shared" si="42"/>
        <v>225.99524104957581</v>
      </c>
      <c r="AP130">
        <f t="shared" si="43"/>
        <v>250.90200553504908</v>
      </c>
      <c r="AR130">
        <f t="shared" si="45"/>
        <v>258.57633285586638</v>
      </c>
      <c r="AV130">
        <f>((0.055/0.095)*100)</f>
        <v>57.894736842105267</v>
      </c>
      <c r="AW130">
        <f>((0.055/0.095)*100)</f>
        <v>57.894736842105267</v>
      </c>
      <c r="AY130">
        <f>((0.085/0.12)*100)</f>
        <v>70.833333333333343</v>
      </c>
      <c r="BA130">
        <f>((0.04/0.095)*100)</f>
        <v>42.105263157894733</v>
      </c>
      <c r="BB130">
        <f>((0.04/0.095)*100)</f>
        <v>42.105263157894733</v>
      </c>
      <c r="BD130">
        <f>((0.035/0.12)*100)</f>
        <v>29.166666666666668</v>
      </c>
      <c r="BF130">
        <f>ABS($B$130-$D$130)</f>
        <v>1.738334</v>
      </c>
      <c r="BG130">
        <f>ABS($F$130-$H$130)</f>
        <v>3.3004540000000002</v>
      </c>
      <c r="BL130">
        <f>SQRT((ABS($A$130-$E$130)^2+(ABS($B$130-$F$130)^2)))</f>
        <v>2.3974973299672468</v>
      </c>
      <c r="BM130">
        <f>SQRT((ABS($C$130-$G$131)^2+(ABS($D$130-$H$131)^2)))</f>
        <v>10.1047092209061</v>
      </c>
      <c r="BO130">
        <f>SQRT((ABS($A$130-$G$131)^2+(ABS($B$130-$H$131)^2)))</f>
        <v>4.2289026065543238</v>
      </c>
      <c r="BP130">
        <f>SQRT((ABS($C$130-$E$130)^2+(ABS($D$130-$F$130)^2)))</f>
        <v>9.6271108259999405</v>
      </c>
      <c r="BS130">
        <f>DEGREES(ACOS((21.7969219373298^2+23.0325574704943^2-3.81084519578334^2)/(2*21.7969219373298*23.0325574704943)))</f>
        <v>9.2283511068584616</v>
      </c>
      <c r="BU130">
        <v>11</v>
      </c>
      <c r="BV130">
        <v>6</v>
      </c>
      <c r="BW130">
        <v>1</v>
      </c>
      <c r="BX130">
        <v>3</v>
      </c>
      <c r="BY130">
        <v>11</v>
      </c>
      <c r="BZ130">
        <v>6</v>
      </c>
      <c r="CA130">
        <v>6</v>
      </c>
      <c r="CB130">
        <v>6</v>
      </c>
      <c r="CG130">
        <v>17</v>
      </c>
      <c r="CH130">
        <v>9</v>
      </c>
      <c r="CI130">
        <v>9</v>
      </c>
      <c r="CJ130">
        <v>17</v>
      </c>
      <c r="CL130">
        <v>8</v>
      </c>
      <c r="CM130">
        <v>3</v>
      </c>
      <c r="CN130">
        <v>0</v>
      </c>
      <c r="CO130">
        <v>0</v>
      </c>
      <c r="CP130">
        <v>8</v>
      </c>
      <c r="CQ130">
        <v>3</v>
      </c>
      <c r="CR130">
        <v>0</v>
      </c>
      <c r="CS130">
        <v>0</v>
      </c>
      <c r="CT130">
        <v>10</v>
      </c>
      <c r="CU130">
        <v>0</v>
      </c>
      <c r="CV130">
        <v>5</v>
      </c>
      <c r="CW130">
        <v>8</v>
      </c>
      <c r="CX130">
        <v>7</v>
      </c>
      <c r="CY130">
        <v>0</v>
      </c>
      <c r="CZ130">
        <v>0</v>
      </c>
      <c r="DA130">
        <v>7</v>
      </c>
      <c r="DC130">
        <f>((6/11)*100)</f>
        <v>54.54545454545454</v>
      </c>
      <c r="DD130">
        <f>((1/11)*100)</f>
        <v>9.0909090909090917</v>
      </c>
      <c r="DE130">
        <f>((3/11)*100)</f>
        <v>27.27272727272727</v>
      </c>
      <c r="DF130">
        <f>((6/11)*100)</f>
        <v>54.54545454545454</v>
      </c>
      <c r="DG130">
        <f>((6/11)*100)</f>
        <v>54.54545454545454</v>
      </c>
      <c r="DH130">
        <f>((6/11)*100)</f>
        <v>54.54545454545454</v>
      </c>
      <c r="DL130">
        <f>((9/17)*100)</f>
        <v>52.941176470588239</v>
      </c>
      <c r="DM130">
        <f>((9/17)*100)</f>
        <v>52.941176470588239</v>
      </c>
      <c r="DN130">
        <f>((17/17)*100)</f>
        <v>100</v>
      </c>
      <c r="DP130">
        <f>((3/8)*100)</f>
        <v>37.5</v>
      </c>
      <c r="DQ130">
        <f>((0/8)*100)</f>
        <v>0</v>
      </c>
      <c r="DR130">
        <f>((0/8)*100)</f>
        <v>0</v>
      </c>
      <c r="DS130">
        <f>((3/8)*100)</f>
        <v>37.5</v>
      </c>
      <c r="DT130">
        <f>((0/8)*100)</f>
        <v>0</v>
      </c>
      <c r="DU130">
        <f>((0/8)*100)</f>
        <v>0</v>
      </c>
      <c r="DV130">
        <f>((0/10)*100)</f>
        <v>0</v>
      </c>
      <c r="DW130">
        <f>((5/10)*100)</f>
        <v>50</v>
      </c>
      <c r="DX130">
        <f>((8/10)*100)</f>
        <v>80</v>
      </c>
      <c r="DY130">
        <f t="shared" si="46"/>
        <v>0</v>
      </c>
      <c r="DZ130">
        <f t="shared" si="46"/>
        <v>0</v>
      </c>
      <c r="EA130">
        <f>((7/7)*100)</f>
        <v>100</v>
      </c>
    </row>
    <row r="131" spans="1:131" x14ac:dyDescent="0.25">
      <c r="A131">
        <v>271.02848299999999</v>
      </c>
      <c r="B131">
        <v>6.1482830000000002</v>
      </c>
      <c r="C131">
        <v>266.32015100000001</v>
      </c>
      <c r="D131">
        <v>4.118182</v>
      </c>
      <c r="G131">
        <v>252.50631199999998</v>
      </c>
      <c r="H131">
        <v>2.9675250000000002</v>
      </c>
      <c r="Q131">
        <f>(10/200)</f>
        <v>0.05</v>
      </c>
      <c r="S131">
        <f>(8/200)</f>
        <v>0.04</v>
      </c>
      <c r="BF131">
        <f>ABS($B$131-$D$131)</f>
        <v>2.0301010000000002</v>
      </c>
      <c r="BI131">
        <v>2.2648019999999995</v>
      </c>
      <c r="BJ131">
        <v>2.6414930000000005</v>
      </c>
      <c r="BR131">
        <f>DEGREES(ACOS((5.19122774017573^2+25.7633805177601^2-21.7969219373298^2)/(2*5.19122774017573*25.7633805177601)))</f>
        <v>36.292996502359344</v>
      </c>
      <c r="BS131">
        <f>DEGREES(ACOS((21.3189794887821^2+21.6472504976872^2-3.63976948026657^2)/(2*21.3189794887821*21.6472504976872)))</f>
        <v>9.6795455134917265</v>
      </c>
      <c r="CP131">
        <v>10</v>
      </c>
      <c r="CQ131">
        <v>5</v>
      </c>
      <c r="CR131">
        <v>5</v>
      </c>
      <c r="CS131">
        <v>3</v>
      </c>
      <c r="CX131">
        <v>8</v>
      </c>
      <c r="CY131">
        <v>0</v>
      </c>
      <c r="CZ131">
        <v>3</v>
      </c>
      <c r="DA131">
        <v>8</v>
      </c>
      <c r="DS131">
        <f>((5/10)*100)</f>
        <v>50</v>
      </c>
      <c r="DT131">
        <f>((5/10)*100)</f>
        <v>50</v>
      </c>
      <c r="DU131">
        <f>((3/10)*100)</f>
        <v>30</v>
      </c>
      <c r="DY131">
        <f>((0/8)*100)</f>
        <v>0</v>
      </c>
      <c r="DZ131">
        <f>((3/8)*100)</f>
        <v>37.5</v>
      </c>
      <c r="EA131">
        <f>((8/8)*100)</f>
        <v>100</v>
      </c>
    </row>
    <row r="132" spans="1:131" x14ac:dyDescent="0.25">
      <c r="A132" t="s">
        <v>22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BR132">
        <f>DEGREES(ACOS((3.81084519578334^2+22.5695997974421^2-21.3189794887821^2)/(2*3.81084519578334*22.5695997974421)))</f>
        <v>66.202463653301379</v>
      </c>
      <c r="BS132">
        <f>DEGREES(ACOS((21.6933771787509^2+21.0631756362577^2-2.97791826559847^2)/(2*21.6933771787509*21.0631756362577)))</f>
        <v>7.8072211869729413</v>
      </c>
    </row>
    <row r="133" spans="1:131" x14ac:dyDescent="0.25">
      <c r="A133">
        <v>30.486688000000008</v>
      </c>
      <c r="B133">
        <v>7.4469560000000001</v>
      </c>
      <c r="C133">
        <v>41.819534000000012</v>
      </c>
      <c r="D133">
        <v>6.4932720000000002</v>
      </c>
      <c r="E133">
        <v>29.531318000000013</v>
      </c>
      <c r="F133">
        <v>8.0310810000000004</v>
      </c>
      <c r="G133">
        <v>23.079204000000004</v>
      </c>
      <c r="H133">
        <v>4.7732089999999996</v>
      </c>
      <c r="K133">
        <f>(17/200)</f>
        <v>8.5000000000000006E-2</v>
      </c>
      <c r="L133">
        <f>(15/200)</f>
        <v>7.4999999999999997E-2</v>
      </c>
      <c r="M133">
        <f>(13/200)</f>
        <v>6.5000000000000002E-2</v>
      </c>
      <c r="N133">
        <f>(16/200)</f>
        <v>0.08</v>
      </c>
      <c r="P133">
        <f>(14/200)</f>
        <v>7.0000000000000007E-2</v>
      </c>
      <c r="Q133">
        <f>(12/200)</f>
        <v>0.06</v>
      </c>
      <c r="R133">
        <f>(13/200)</f>
        <v>6.5000000000000002E-2</v>
      </c>
      <c r="S133">
        <f>(13/200)</f>
        <v>6.5000000000000002E-2</v>
      </c>
      <c r="U133">
        <f>0.085+0.07</f>
        <v>0.15500000000000003</v>
      </c>
      <c r="V133">
        <f>0.075+0.06</f>
        <v>0.13500000000000001</v>
      </c>
      <c r="W133">
        <f>0.065+0.065</f>
        <v>0.13</v>
      </c>
      <c r="X133">
        <f>0.08+0.065</f>
        <v>0.14500000000000002</v>
      </c>
      <c r="Z133">
        <f>SQRT((ABS($A$134-$A$133)^2+(ABS($B$134-$B$133)^2)))</f>
        <v>20.594030485845771</v>
      </c>
      <c r="AA133">
        <f>SQRT((ABS($C$134-$C$133)^2+(ABS($D$134-$D$133)^2)))</f>
        <v>21.9284812118436</v>
      </c>
      <c r="AB133">
        <f>SQRT((ABS($E$134-$E$133)^2+(ABS($F$134-$F$133)^2)))</f>
        <v>19.952972000401065</v>
      </c>
      <c r="AC133">
        <f>SQRT((ABS($G$134-$G$133)^2+(ABS($H$134-$H$133)^2)))</f>
        <v>20.194470797879507</v>
      </c>
      <c r="AJ133">
        <f>1/0.155</f>
        <v>6.4516129032258069</v>
      </c>
      <c r="AK133">
        <f>1/0.135</f>
        <v>7.4074074074074066</v>
      </c>
      <c r="AL133">
        <f>1/0.13</f>
        <v>7.6923076923076916</v>
      </c>
      <c r="AM133">
        <f>1/0.145</f>
        <v>6.8965517241379315</v>
      </c>
      <c r="AO133">
        <f t="shared" ref="AO133:AO142" si="47">$Z133/$U133</f>
        <v>132.86471281190816</v>
      </c>
      <c r="AP133">
        <f t="shared" ref="AP133:AP141" si="48">$AA133/$V133</f>
        <v>162.43319416180444</v>
      </c>
      <c r="AQ133">
        <f t="shared" ref="AQ133:AQ141" si="49">$AB133/$W133</f>
        <v>153.48440000308511</v>
      </c>
      <c r="AR133">
        <f t="shared" ref="AR133:AR142" si="50">$AC133/$X133</f>
        <v>139.27221239916901</v>
      </c>
      <c r="AV133">
        <f>((0.085/0.155)*100)</f>
        <v>54.838709677419359</v>
      </c>
      <c r="AW133">
        <f>((0.075/0.135)*100)</f>
        <v>55.55555555555555</v>
      </c>
      <c r="AX133">
        <f>((0.065/0.13)*100)</f>
        <v>50</v>
      </c>
      <c r="AY133">
        <f>((0.08/0.145)*100)</f>
        <v>55.172413793103459</v>
      </c>
      <c r="BA133">
        <f>((0.07/0.155)*100)</f>
        <v>45.161290322580648</v>
      </c>
      <c r="BB133">
        <f>((0.06/0.135)*100)</f>
        <v>44.444444444444443</v>
      </c>
      <c r="BC133">
        <f>((0.065/0.13)*100)</f>
        <v>50</v>
      </c>
      <c r="BD133">
        <f>((0.065/0.145)*100)</f>
        <v>44.827586206896555</v>
      </c>
      <c r="BF133">
        <f>ABS($B$133-$D$133)</f>
        <v>0.95368399999999998</v>
      </c>
      <c r="BG133">
        <f>ABS($F$133-$H$133)</f>
        <v>3.2578720000000008</v>
      </c>
      <c r="BL133">
        <f>SQRT((ABS($A$133-$E$133)^2+(ABS($B$133-$F$133)^2)))</f>
        <v>1.1197918791119137</v>
      </c>
      <c r="BM133">
        <f>SQRT((ABS($C$133-$G$134)^2+(ABS($D$133-$H$134)^2)))</f>
        <v>1.8982472043927763</v>
      </c>
      <c r="BO133">
        <f>SQRT((ABS($A$133-$G$133)^2+(ABS($B$133-$H$133)^2)))</f>
        <v>7.8752614071067546</v>
      </c>
      <c r="BP133">
        <f>SQRT((ABS($C$133-$E$134)^2+(ABS($D$133-$F$134)^2)))</f>
        <v>7.8408799006265877</v>
      </c>
      <c r="BR133">
        <f>DEGREES(ACOS((25.5365352290342^2+25.5441290193367^2-3.41203512930099^2)/(2*25.5365352290342*25.5441290193367)))</f>
        <v>7.6600570081121226</v>
      </c>
      <c r="BS133">
        <f>DEGREES(ACOS((27.3349747221557^2+26.9359852853131^2-4.20111850122381^2)/(2*27.3349747221557*26.9359852853131)))</f>
        <v>8.8394468371360198</v>
      </c>
      <c r="BU133">
        <v>17</v>
      </c>
      <c r="BV133">
        <v>5</v>
      </c>
      <c r="BW133">
        <v>4</v>
      </c>
      <c r="BX133">
        <v>14</v>
      </c>
      <c r="BY133">
        <v>15</v>
      </c>
      <c r="BZ133">
        <v>5</v>
      </c>
      <c r="CA133">
        <v>9</v>
      </c>
      <c r="CB133">
        <v>4</v>
      </c>
      <c r="CC133">
        <v>13</v>
      </c>
      <c r="CD133">
        <v>4</v>
      </c>
      <c r="CE133">
        <v>9</v>
      </c>
      <c r="CF133">
        <v>6</v>
      </c>
      <c r="CG133">
        <v>16</v>
      </c>
      <c r="CH133">
        <v>14</v>
      </c>
      <c r="CI133">
        <v>4</v>
      </c>
      <c r="CJ133">
        <v>6</v>
      </c>
      <c r="CL133">
        <v>14</v>
      </c>
      <c r="CM133">
        <v>0</v>
      </c>
      <c r="CN133">
        <v>0</v>
      </c>
      <c r="CO133">
        <v>10</v>
      </c>
      <c r="CP133">
        <v>12</v>
      </c>
      <c r="CQ133">
        <v>0</v>
      </c>
      <c r="CR133">
        <v>8</v>
      </c>
      <c r="CS133">
        <v>0</v>
      </c>
      <c r="CT133">
        <v>13</v>
      </c>
      <c r="CU133">
        <v>0</v>
      </c>
      <c r="CV133">
        <v>8</v>
      </c>
      <c r="CW133">
        <v>3</v>
      </c>
      <c r="CX133">
        <v>13</v>
      </c>
      <c r="CY133">
        <v>10</v>
      </c>
      <c r="CZ133">
        <v>0</v>
      </c>
      <c r="DA133">
        <v>3</v>
      </c>
      <c r="DC133">
        <f>((5/17)*100)</f>
        <v>29.411764705882355</v>
      </c>
      <c r="DD133">
        <f>((4/17)*100)</f>
        <v>23.52941176470588</v>
      </c>
      <c r="DE133">
        <f>((14/17)*100)</f>
        <v>82.35294117647058</v>
      </c>
      <c r="DF133">
        <f>((5/15)*100)</f>
        <v>33.333333333333329</v>
      </c>
      <c r="DG133">
        <f>((9/15)*100)</f>
        <v>60</v>
      </c>
      <c r="DH133">
        <f>((4/15)*100)</f>
        <v>26.666666666666668</v>
      </c>
      <c r="DI133">
        <f>((4/13)*100)</f>
        <v>30.76923076923077</v>
      </c>
      <c r="DJ133">
        <f>((9/13)*100)</f>
        <v>69.230769230769226</v>
      </c>
      <c r="DK133">
        <f>((6/13)*100)</f>
        <v>46.153846153846153</v>
      </c>
      <c r="DL133">
        <f>((14/16)*100)</f>
        <v>87.5</v>
      </c>
      <c r="DM133">
        <f>((4/16)*100)</f>
        <v>25</v>
      </c>
      <c r="DN133">
        <f>((6/16)*100)</f>
        <v>37.5</v>
      </c>
      <c r="DP133">
        <f>((0/14)*100)</f>
        <v>0</v>
      </c>
      <c r="DQ133">
        <f>((0/14)*100)</f>
        <v>0</v>
      </c>
      <c r="DR133">
        <f>((10/14)*100)</f>
        <v>71.428571428571431</v>
      </c>
      <c r="DS133">
        <f>((0/12)*100)</f>
        <v>0</v>
      </c>
      <c r="DT133">
        <f>((8/12)*100)</f>
        <v>66.666666666666657</v>
      </c>
      <c r="DU133">
        <f>((0/12)*100)</f>
        <v>0</v>
      </c>
      <c r="DV133">
        <f>((0/13)*100)</f>
        <v>0</v>
      </c>
      <c r="DW133">
        <f>((8/13)*100)</f>
        <v>61.53846153846154</v>
      </c>
      <c r="DX133">
        <f>((3/13)*100)</f>
        <v>23.076923076923077</v>
      </c>
      <c r="DY133">
        <f>((10/13)*100)</f>
        <v>76.923076923076934</v>
      </c>
      <c r="DZ133">
        <f>((0/13)*100)</f>
        <v>0</v>
      </c>
      <c r="EA133">
        <f>((3/13)*100)</f>
        <v>23.076923076923077</v>
      </c>
    </row>
    <row r="134" spans="1:131" x14ac:dyDescent="0.25">
      <c r="A134">
        <v>51.078125000000007</v>
      </c>
      <c r="B134">
        <v>7.7737800000000004</v>
      </c>
      <c r="C134">
        <v>63.733421000000007</v>
      </c>
      <c r="D134">
        <v>5.6933689999999997</v>
      </c>
      <c r="E134">
        <v>49.483951000000012</v>
      </c>
      <c r="F134">
        <v>8.1473910000000007</v>
      </c>
      <c r="G134">
        <v>43.267662000000009</v>
      </c>
      <c r="H134">
        <v>5.2659710000000004</v>
      </c>
      <c r="K134">
        <f>(13/200)</f>
        <v>6.5000000000000002E-2</v>
      </c>
      <c r="L134">
        <f>(13/200)</f>
        <v>6.5000000000000002E-2</v>
      </c>
      <c r="M134">
        <f>(14/200)</f>
        <v>7.0000000000000007E-2</v>
      </c>
      <c r="N134">
        <f>(17/200)</f>
        <v>8.5000000000000006E-2</v>
      </c>
      <c r="P134">
        <f>(10/200)</f>
        <v>0.05</v>
      </c>
      <c r="Q134">
        <f>(11/200)</f>
        <v>5.5E-2</v>
      </c>
      <c r="R134">
        <f>(9/200)</f>
        <v>4.4999999999999998E-2</v>
      </c>
      <c r="S134">
        <f>(11/200)</f>
        <v>5.5E-2</v>
      </c>
      <c r="U134">
        <f>0.065+0.05</f>
        <v>0.115</v>
      </c>
      <c r="V134">
        <f>0.065+0.055</f>
        <v>0.12</v>
      </c>
      <c r="W134">
        <f>0.07+0.045</f>
        <v>0.115</v>
      </c>
      <c r="X134">
        <f>0.085+0.055</f>
        <v>0.14000000000000001</v>
      </c>
      <c r="Z134">
        <f>SQRT((ABS($A$135-$A$134)^2+(ABS($B$135-$B$134)^2)))</f>
        <v>20.105953019484396</v>
      </c>
      <c r="AA134">
        <f>SQRT((ABS($C$135-$C$134)^2+(ABS($D$135-$D$134)^2)))</f>
        <v>18.90436307590716</v>
      </c>
      <c r="AB134">
        <f>SQRT((ABS($E$135-$E$134)^2+(ABS($F$135-$F$134)^2)))</f>
        <v>22.045852324024761</v>
      </c>
      <c r="AC134">
        <f>SQRT((ABS($G$135-$G$134)^2+(ABS($H$135-$H$134)^2)))</f>
        <v>23.758423007079596</v>
      </c>
      <c r="AJ134">
        <f>1/0.115</f>
        <v>8.695652173913043</v>
      </c>
      <c r="AK134">
        <f>1/0.12</f>
        <v>8.3333333333333339</v>
      </c>
      <c r="AL134">
        <f>1/0.115</f>
        <v>8.695652173913043</v>
      </c>
      <c r="AM134">
        <f>1/0.14</f>
        <v>7.1428571428571423</v>
      </c>
      <c r="AO134">
        <f t="shared" si="47"/>
        <v>174.834374082473</v>
      </c>
      <c r="AP134">
        <f t="shared" si="48"/>
        <v>157.53635896589302</v>
      </c>
      <c r="AQ134">
        <f t="shared" si="49"/>
        <v>191.70306368717183</v>
      </c>
      <c r="AR134">
        <f t="shared" si="50"/>
        <v>169.70302147913995</v>
      </c>
      <c r="AV134">
        <f>((0.065/0.115)*100)</f>
        <v>56.521739130434781</v>
      </c>
      <c r="AW134">
        <f>((0.065/0.12)*100)</f>
        <v>54.166666666666671</v>
      </c>
      <c r="AX134">
        <f>((0.07/0.115)*100)</f>
        <v>60.869565217391312</v>
      </c>
      <c r="AY134">
        <f>((0.085/0.14)*100)</f>
        <v>60.714285714285708</v>
      </c>
      <c r="BA134">
        <f>((0.05/0.115)*100)</f>
        <v>43.478260869565219</v>
      </c>
      <c r="BB134">
        <f>((0.055/0.12)*100)</f>
        <v>45.833333333333336</v>
      </c>
      <c r="BC134">
        <f>((0.045/0.115)*100)</f>
        <v>39.130434782608688</v>
      </c>
      <c r="BD134">
        <f>((0.055/0.14)*100)</f>
        <v>39.285714285714285</v>
      </c>
      <c r="BF134">
        <f>ABS($B$134-$D$134)</f>
        <v>2.0804110000000007</v>
      </c>
      <c r="BG134">
        <f>ABS($F$134-$H$134)</f>
        <v>2.8814200000000003</v>
      </c>
      <c r="BL134">
        <f>SQRT((ABS($A$134-$E$134)^2+(ABS($B$134-$F$134)^2)))</f>
        <v>1.6373685967420364</v>
      </c>
      <c r="BM134">
        <f>SQRT((ABS($C$134-$G$135)^2+(ABS($D$134-$H$135)^2)))</f>
        <v>3.32021231580452</v>
      </c>
      <c r="BO134">
        <f>SQRT((ABS($A$134-$G$134)^2+(ABS($B$134-$H$134)^2)))</f>
        <v>8.2031968314096897</v>
      </c>
      <c r="BP134">
        <f>SQRT((ABS($C$134-$E$135)^2+(ABS($D$134-$F$135)^2)))</f>
        <v>8.2120788768752124</v>
      </c>
      <c r="BR134">
        <f>DEGREES(ACOS((35.6920475638119^2+36.0759117818611^2-3.98977174974534^2)/(2*35.6920475638119*36.0759117818611)))</f>
        <v>6.3442273476006932</v>
      </c>
      <c r="BS134">
        <f>DEGREES(ACOS((22.9236628031102^2+21.7142803859829^2-3.43640452371792^2)/(2*22.9236628031102*21.7142803859829)))</f>
        <v>8.2675466474596373</v>
      </c>
      <c r="BU134">
        <v>13</v>
      </c>
      <c r="BV134">
        <v>5</v>
      </c>
      <c r="BW134">
        <v>5</v>
      </c>
      <c r="BX134">
        <v>10</v>
      </c>
      <c r="BY134">
        <v>13</v>
      </c>
      <c r="BZ134">
        <v>6</v>
      </c>
      <c r="CA134">
        <v>6</v>
      </c>
      <c r="CB134">
        <v>5</v>
      </c>
      <c r="CC134">
        <v>14</v>
      </c>
      <c r="CD134">
        <v>5</v>
      </c>
      <c r="CE134">
        <v>6</v>
      </c>
      <c r="CF134">
        <v>12</v>
      </c>
      <c r="CG134">
        <v>17</v>
      </c>
      <c r="CH134">
        <v>10</v>
      </c>
      <c r="CI134">
        <v>6</v>
      </c>
      <c r="CJ134">
        <v>12</v>
      </c>
      <c r="CL134">
        <v>10</v>
      </c>
      <c r="CM134">
        <v>0</v>
      </c>
      <c r="CN134">
        <v>1</v>
      </c>
      <c r="CO134">
        <v>8</v>
      </c>
      <c r="CP134">
        <v>11</v>
      </c>
      <c r="CQ134">
        <v>3</v>
      </c>
      <c r="CR134">
        <v>3</v>
      </c>
      <c r="CS134">
        <v>0</v>
      </c>
      <c r="CT134">
        <v>9</v>
      </c>
      <c r="CU134">
        <v>1</v>
      </c>
      <c r="CV134">
        <v>3</v>
      </c>
      <c r="CW134">
        <v>4</v>
      </c>
      <c r="CX134">
        <v>11</v>
      </c>
      <c r="CY134">
        <v>8</v>
      </c>
      <c r="CZ134">
        <v>0</v>
      </c>
      <c r="DA134">
        <v>4</v>
      </c>
      <c r="DC134">
        <f>((5/13)*100)</f>
        <v>38.461538461538467</v>
      </c>
      <c r="DD134">
        <f>((5/13)*100)</f>
        <v>38.461538461538467</v>
      </c>
      <c r="DE134">
        <f>((10/13)*100)</f>
        <v>76.923076923076934</v>
      </c>
      <c r="DF134">
        <f>((6/13)*100)</f>
        <v>46.153846153846153</v>
      </c>
      <c r="DG134">
        <f>((6/13)*100)</f>
        <v>46.153846153846153</v>
      </c>
      <c r="DH134">
        <f>((5/13)*100)</f>
        <v>38.461538461538467</v>
      </c>
      <c r="DI134">
        <f>((5/14)*100)</f>
        <v>35.714285714285715</v>
      </c>
      <c r="DJ134">
        <f>((6/14)*100)</f>
        <v>42.857142857142854</v>
      </c>
      <c r="DK134">
        <f>((12/14)*100)</f>
        <v>85.714285714285708</v>
      </c>
      <c r="DL134">
        <f>((10/17)*100)</f>
        <v>58.82352941176471</v>
      </c>
      <c r="DM134">
        <f>((6/17)*100)</f>
        <v>35.294117647058826</v>
      </c>
      <c r="DN134">
        <f>((12/17)*100)</f>
        <v>70.588235294117652</v>
      </c>
      <c r="DP134">
        <f>((0/10)*100)</f>
        <v>0</v>
      </c>
      <c r="DQ134">
        <f>((1/10)*100)</f>
        <v>10</v>
      </c>
      <c r="DR134">
        <f>((8/10)*100)</f>
        <v>80</v>
      </c>
      <c r="DS134">
        <f>((3/11)*100)</f>
        <v>27.27272727272727</v>
      </c>
      <c r="DT134">
        <f>((3/11)*100)</f>
        <v>27.27272727272727</v>
      </c>
      <c r="DU134">
        <f>((0/11)*100)</f>
        <v>0</v>
      </c>
      <c r="DV134">
        <f>((1/9)*100)</f>
        <v>11.111111111111111</v>
      </c>
      <c r="DW134">
        <f>((3/9)*100)</f>
        <v>33.333333333333329</v>
      </c>
      <c r="DX134">
        <f>((4/9)*100)</f>
        <v>44.444444444444443</v>
      </c>
      <c r="DY134">
        <f>((8/11)*100)</f>
        <v>72.727272727272734</v>
      </c>
      <c r="DZ134">
        <f>((0/11)*100)</f>
        <v>0</v>
      </c>
      <c r="EA134">
        <f>((4/11)*100)</f>
        <v>36.363636363636367</v>
      </c>
    </row>
    <row r="135" spans="1:131" x14ac:dyDescent="0.25">
      <c r="A135">
        <v>71.17801</v>
      </c>
      <c r="B135">
        <v>7.2798470000000002</v>
      </c>
      <c r="C135">
        <v>82.632500000000007</v>
      </c>
      <c r="D135">
        <v>5.2464279999999999</v>
      </c>
      <c r="E135">
        <v>71.529439000000011</v>
      </c>
      <c r="F135">
        <v>8.2741330000000008</v>
      </c>
      <c r="G135">
        <v>67.026085000000009</v>
      </c>
      <c r="H135">
        <v>5.2665509999999998</v>
      </c>
      <c r="K135">
        <f>(13/200)</f>
        <v>6.5000000000000002E-2</v>
      </c>
      <c r="L135">
        <f>(15/200)</f>
        <v>7.4999999999999997E-2</v>
      </c>
      <c r="M135">
        <f>(13/200)</f>
        <v>6.5000000000000002E-2</v>
      </c>
      <c r="N135">
        <f>(14/200)</f>
        <v>7.0000000000000007E-2</v>
      </c>
      <c r="P135">
        <f>(10/200)</f>
        <v>0.05</v>
      </c>
      <c r="Q135">
        <f>(10/200)</f>
        <v>0.05</v>
      </c>
      <c r="R135">
        <f>(9/200)</f>
        <v>4.4999999999999998E-2</v>
      </c>
      <c r="S135">
        <f>(8/200)</f>
        <v>0.04</v>
      </c>
      <c r="U135">
        <f>0.065+0.05</f>
        <v>0.115</v>
      </c>
      <c r="V135">
        <f>0.075+0.05</f>
        <v>0.125</v>
      </c>
      <c r="W135">
        <f>0.065+0.045</f>
        <v>0.11</v>
      </c>
      <c r="X135">
        <f>0.07+0.04</f>
        <v>0.11000000000000001</v>
      </c>
      <c r="Z135">
        <f>SQRT((ABS($A$136-$A$135)^2+(ABS($B$136-$B$135)^2)))</f>
        <v>16.592994802958099</v>
      </c>
      <c r="AA135">
        <f>SQRT((ABS($C$136-$C$135)^2+(ABS($D$136-$D$135)^2)))</f>
        <v>22.634761025537912</v>
      </c>
      <c r="AB135">
        <f>SQRT((ABS($E$136-$E$135)^2+(ABS($F$136-$F$135)^2)))</f>
        <v>16.20065851040339</v>
      </c>
      <c r="AC135">
        <f>SQRT((ABS($G$136-$G$135)^2+(ABS($H$136-$H$135)^2)))</f>
        <v>18.77727507824817</v>
      </c>
      <c r="AJ135">
        <f>1/0.115</f>
        <v>8.695652173913043</v>
      </c>
      <c r="AK135">
        <f>1/0.125</f>
        <v>8</v>
      </c>
      <c r="AL135">
        <f>1/0.11</f>
        <v>9.0909090909090917</v>
      </c>
      <c r="AM135">
        <f>1/0.11</f>
        <v>9.0909090909090917</v>
      </c>
      <c r="AO135">
        <f t="shared" si="47"/>
        <v>144.28691133007041</v>
      </c>
      <c r="AP135">
        <f t="shared" si="48"/>
        <v>181.0780882043033</v>
      </c>
      <c r="AQ135">
        <f t="shared" si="49"/>
        <v>147.2787137309399</v>
      </c>
      <c r="AR135">
        <f t="shared" si="50"/>
        <v>170.70250071134697</v>
      </c>
      <c r="AV135">
        <f>((0.065/0.115)*100)</f>
        <v>56.521739130434781</v>
      </c>
      <c r="AW135">
        <f>((0.075/0.125)*100)</f>
        <v>60</v>
      </c>
      <c r="AX135">
        <f>((0.065/0.11)*100)</f>
        <v>59.090909090909093</v>
      </c>
      <c r="AY135">
        <f>((0.07/0.11)*100)</f>
        <v>63.636363636363647</v>
      </c>
      <c r="BA135">
        <f>((0.05/0.115)*100)</f>
        <v>43.478260869565219</v>
      </c>
      <c r="BB135">
        <f>((0.05/0.125)*100)</f>
        <v>40</v>
      </c>
      <c r="BC135">
        <f>((0.045/0.11)*100)</f>
        <v>40.909090909090907</v>
      </c>
      <c r="BD135">
        <f>((0.04/0.11)*100)</f>
        <v>36.363636363636367</v>
      </c>
      <c r="BF135">
        <f>ABS($B$135-$D$135)</f>
        <v>2.0334190000000003</v>
      </c>
      <c r="BG135">
        <f>ABS($F$135-$H$135)</f>
        <v>3.0075820000000011</v>
      </c>
      <c r="BL135">
        <f>SQRT((ABS($A$135-$E$135)^2+(ABS($B$135-$F$135)^2)))</f>
        <v>1.0545648352932164</v>
      </c>
      <c r="BM135">
        <f>SQRT((ABS($C$135-$G$136)^2+(ABS($D$135-$H$136)^2)))</f>
        <v>3.245875671482501</v>
      </c>
      <c r="BO135">
        <f>SQRT((ABS($A$135-$G$135)^2+(ABS($B$135-$H$135)^2)))</f>
        <v>4.6143083977169246</v>
      </c>
      <c r="BP135">
        <f>SQRT((ABS($C$135-$E$136)^2+(ABS($D$135-$F$136)^2)))</f>
        <v>5.8421746530510337</v>
      </c>
      <c r="BR135">
        <f>DEGREES(ACOS((4.20111850122381^2+22.4330689384905^2-22.9236628031102^2)/(2*4.20111850122381*22.4330689384905)))</f>
        <v>91.399138331814981</v>
      </c>
      <c r="BS135">
        <f>DEGREES(ACOS((3.97198295208137^2+21.3179096807578^2-20.6160163512904^2)/(2*3.97198295208137*21.3179096807578)))</f>
        <v>74.516393158908272</v>
      </c>
      <c r="BU135">
        <v>13</v>
      </c>
      <c r="BV135">
        <v>6</v>
      </c>
      <c r="BW135">
        <v>5</v>
      </c>
      <c r="BX135">
        <v>8</v>
      </c>
      <c r="BY135">
        <v>15</v>
      </c>
      <c r="BZ135">
        <v>9</v>
      </c>
      <c r="CA135">
        <v>5</v>
      </c>
      <c r="CB135">
        <v>5</v>
      </c>
      <c r="CC135">
        <v>13</v>
      </c>
      <c r="CD135">
        <v>5</v>
      </c>
      <c r="CE135">
        <v>5</v>
      </c>
      <c r="CF135">
        <v>11</v>
      </c>
      <c r="CG135">
        <v>14</v>
      </c>
      <c r="CH135">
        <v>8</v>
      </c>
      <c r="CI135">
        <v>4</v>
      </c>
      <c r="CJ135">
        <v>11</v>
      </c>
      <c r="CL135">
        <v>10</v>
      </c>
      <c r="CM135">
        <v>3</v>
      </c>
      <c r="CN135">
        <v>1</v>
      </c>
      <c r="CO135">
        <v>3</v>
      </c>
      <c r="CP135">
        <v>10</v>
      </c>
      <c r="CQ135">
        <v>3</v>
      </c>
      <c r="CR135">
        <v>2</v>
      </c>
      <c r="CS135">
        <v>0</v>
      </c>
      <c r="CT135">
        <v>9</v>
      </c>
      <c r="CU135">
        <v>1</v>
      </c>
      <c r="CV135">
        <v>2</v>
      </c>
      <c r="CW135">
        <v>6</v>
      </c>
      <c r="CX135">
        <v>8</v>
      </c>
      <c r="CY135">
        <v>3</v>
      </c>
      <c r="CZ135">
        <v>0</v>
      </c>
      <c r="DA135">
        <v>6</v>
      </c>
      <c r="DC135">
        <f>((6/13)*100)</f>
        <v>46.153846153846153</v>
      </c>
      <c r="DD135">
        <f>((5/13)*100)</f>
        <v>38.461538461538467</v>
      </c>
      <c r="DE135">
        <f>((8/13)*100)</f>
        <v>61.53846153846154</v>
      </c>
      <c r="DF135">
        <f>((9/15)*100)</f>
        <v>60</v>
      </c>
      <c r="DG135">
        <f>((5/15)*100)</f>
        <v>33.333333333333329</v>
      </c>
      <c r="DH135">
        <f>((5/15)*100)</f>
        <v>33.333333333333329</v>
      </c>
      <c r="DI135">
        <f>((5/13)*100)</f>
        <v>38.461538461538467</v>
      </c>
      <c r="DJ135">
        <f>((5/13)*100)</f>
        <v>38.461538461538467</v>
      </c>
      <c r="DK135">
        <f>((11/13)*100)</f>
        <v>84.615384615384613</v>
      </c>
      <c r="DL135">
        <f>((8/14)*100)</f>
        <v>57.142857142857139</v>
      </c>
      <c r="DM135">
        <f>((4/14)*100)</f>
        <v>28.571428571428569</v>
      </c>
      <c r="DN135">
        <f>((11/14)*100)</f>
        <v>78.571428571428569</v>
      </c>
      <c r="DP135">
        <f>((3/10)*100)</f>
        <v>30</v>
      </c>
      <c r="DQ135">
        <f>((1/10)*100)</f>
        <v>10</v>
      </c>
      <c r="DR135">
        <f>((3/10)*100)</f>
        <v>30</v>
      </c>
      <c r="DS135">
        <f>((3/10)*100)</f>
        <v>30</v>
      </c>
      <c r="DT135">
        <f>((2/10)*100)</f>
        <v>20</v>
      </c>
      <c r="DU135">
        <f>((0/10)*100)</f>
        <v>0</v>
      </c>
      <c r="DV135">
        <f>((1/9)*100)</f>
        <v>11.111111111111111</v>
      </c>
      <c r="DW135">
        <f>((2/9)*100)</f>
        <v>22.222222222222221</v>
      </c>
      <c r="DX135">
        <f>((6/9)*100)</f>
        <v>66.666666666666657</v>
      </c>
      <c r="DY135">
        <f>((3/8)*100)</f>
        <v>37.5</v>
      </c>
      <c r="DZ135">
        <f>((0/8)*100)</f>
        <v>0</v>
      </c>
      <c r="EA135">
        <f>((6/8)*100)</f>
        <v>75</v>
      </c>
    </row>
    <row r="136" spans="1:131" x14ac:dyDescent="0.25">
      <c r="A136">
        <v>87.769897000000014</v>
      </c>
      <c r="B136">
        <v>7.0881119999999997</v>
      </c>
      <c r="C136">
        <v>105.26510300000001</v>
      </c>
      <c r="D136">
        <v>4.9338769999999998</v>
      </c>
      <c r="E136">
        <v>87.729184000000004</v>
      </c>
      <c r="F136">
        <v>8.1020920000000007</v>
      </c>
      <c r="G136">
        <v>85.786939000000004</v>
      </c>
      <c r="H136">
        <v>4.4814290000000003</v>
      </c>
      <c r="K136">
        <f>(16/200)</f>
        <v>0.08</v>
      </c>
      <c r="L136">
        <f>(16/200)</f>
        <v>0.08</v>
      </c>
      <c r="M136">
        <f>(14/200)</f>
        <v>7.0000000000000007E-2</v>
      </c>
      <c r="N136">
        <f>(14/200)</f>
        <v>7.0000000000000007E-2</v>
      </c>
      <c r="P136">
        <f>(9/200)</f>
        <v>4.4999999999999998E-2</v>
      </c>
      <c r="Q136">
        <f>(9/200)</f>
        <v>4.4999999999999998E-2</v>
      </c>
      <c r="R136">
        <f>(10/200)</f>
        <v>0.05</v>
      </c>
      <c r="S136">
        <f>(10/200)</f>
        <v>0.05</v>
      </c>
      <c r="U136">
        <f>0.08+0.045</f>
        <v>0.125</v>
      </c>
      <c r="V136">
        <f>0.08+0.045</f>
        <v>0.125</v>
      </c>
      <c r="W136">
        <f>0.07+0.05</f>
        <v>0.12000000000000001</v>
      </c>
      <c r="X136">
        <f>0.07+0.05</f>
        <v>0.12000000000000001</v>
      </c>
      <c r="Z136">
        <f>SQRT((ABS($A$137-$A$136)^2+(ABS($B$137-$B$136)^2)))</f>
        <v>24.935993023453161</v>
      </c>
      <c r="AA136">
        <f>SQRT((ABS($C$137-$C$136)^2+(ABS($D$137-$D$136)^2)))</f>
        <v>26.707795427023935</v>
      </c>
      <c r="AB136">
        <f>SQRT((ABS($E$137-$E$136)^2+(ABS($F$137-$F$136)^2)))</f>
        <v>24.715730743476644</v>
      </c>
      <c r="AC136">
        <f>SQRT((ABS($G$137-$G$136)^2+(ABS($H$137-$H$136)^2)))</f>
        <v>23.852025470370094</v>
      </c>
      <c r="AJ136">
        <f>1/0.125</f>
        <v>8</v>
      </c>
      <c r="AK136">
        <f>1/0.125</f>
        <v>8</v>
      </c>
      <c r="AL136">
        <f>1/0.12</f>
        <v>8.3333333333333339</v>
      </c>
      <c r="AM136">
        <f>1/0.12</f>
        <v>8.3333333333333339</v>
      </c>
      <c r="AO136">
        <f t="shared" si="47"/>
        <v>199.48794418762529</v>
      </c>
      <c r="AP136">
        <f t="shared" si="48"/>
        <v>213.66236341619148</v>
      </c>
      <c r="AQ136">
        <f t="shared" si="49"/>
        <v>205.96442286230536</v>
      </c>
      <c r="AR136">
        <f t="shared" si="50"/>
        <v>198.76687891975078</v>
      </c>
      <c r="AV136">
        <f>((0.08/0.125)*100)</f>
        <v>64</v>
      </c>
      <c r="AW136">
        <f>((0.08/0.125)*100)</f>
        <v>64</v>
      </c>
      <c r="AX136">
        <f>((0.07/0.12)*100)</f>
        <v>58.333333333333336</v>
      </c>
      <c r="AY136">
        <f>((0.07/0.12)*100)</f>
        <v>58.333333333333336</v>
      </c>
      <c r="BA136">
        <f>((0.045/0.125)*100)</f>
        <v>36</v>
      </c>
      <c r="BB136">
        <f>((0.045/0.125)*100)</f>
        <v>36</v>
      </c>
      <c r="BC136">
        <f>((0.05/0.12)*100)</f>
        <v>41.666666666666671</v>
      </c>
      <c r="BD136">
        <f>((0.05/0.12)*100)</f>
        <v>41.666666666666671</v>
      </c>
      <c r="BF136">
        <f>ABS($B$136-$D$136)</f>
        <v>2.1542349999999999</v>
      </c>
      <c r="BG136">
        <f>ABS($F$136-$H$136)</f>
        <v>3.6206630000000004</v>
      </c>
      <c r="BL136">
        <f>SQRT((ABS($A$136-$E$136)^2+(ABS($B$136-$F$136)^2)))</f>
        <v>1.0147970185061654</v>
      </c>
      <c r="BM136">
        <f>SQRT((ABS($C$136-$G$137)^2+(ABS($D$136-$H$137)^2)))</f>
        <v>4.6125059592477404</v>
      </c>
      <c r="BO136">
        <f>SQRT((ABS($A$136-$G$136)^2+(ABS($B$136-$H$136)^2)))</f>
        <v>3.2751975043122266</v>
      </c>
      <c r="BP136">
        <f>SQRT((ABS($C$136-$E$137)^2+(ABS($D$136-$F$137)^2)))</f>
        <v>7.4888239208170742</v>
      </c>
      <c r="BR136">
        <f>DEGREES(ACOS((24.3106885326165^2+25.3081464219485^2-3.97198295208137^2)/(2*24.3106885326165*25.3081464219485)))</f>
        <v>8.8898027337819663</v>
      </c>
      <c r="BU136">
        <v>16</v>
      </c>
      <c r="BV136">
        <v>9</v>
      </c>
      <c r="BW136">
        <v>7</v>
      </c>
      <c r="BX136">
        <v>9</v>
      </c>
      <c r="BY136">
        <v>16</v>
      </c>
      <c r="BZ136">
        <v>10</v>
      </c>
      <c r="CA136">
        <v>7</v>
      </c>
      <c r="CB136">
        <v>7</v>
      </c>
      <c r="CC136">
        <v>14</v>
      </c>
      <c r="CD136">
        <v>7</v>
      </c>
      <c r="CE136">
        <v>5</v>
      </c>
      <c r="CF136">
        <v>12</v>
      </c>
      <c r="CG136">
        <v>14</v>
      </c>
      <c r="CH136">
        <v>9</v>
      </c>
      <c r="CI136">
        <v>5</v>
      </c>
      <c r="CJ136">
        <v>12</v>
      </c>
      <c r="CL136">
        <v>9</v>
      </c>
      <c r="CM136">
        <v>3</v>
      </c>
      <c r="CN136">
        <v>1</v>
      </c>
      <c r="CO136">
        <v>3</v>
      </c>
      <c r="CP136">
        <v>9</v>
      </c>
      <c r="CQ136">
        <v>2</v>
      </c>
      <c r="CR136">
        <v>0</v>
      </c>
      <c r="CS136">
        <v>0</v>
      </c>
      <c r="CT136">
        <v>10</v>
      </c>
      <c r="CU136">
        <v>1</v>
      </c>
      <c r="CV136">
        <v>0</v>
      </c>
      <c r="CW136">
        <v>8</v>
      </c>
      <c r="CX136">
        <v>10</v>
      </c>
      <c r="CY136">
        <v>3</v>
      </c>
      <c r="CZ136">
        <v>0</v>
      </c>
      <c r="DA136">
        <v>8</v>
      </c>
      <c r="DC136">
        <f>((9/16)*100)</f>
        <v>56.25</v>
      </c>
      <c r="DD136">
        <f>((7/16)*100)</f>
        <v>43.75</v>
      </c>
      <c r="DE136">
        <f>((9/16)*100)</f>
        <v>56.25</v>
      </c>
      <c r="DF136">
        <f>((10/16)*100)</f>
        <v>62.5</v>
      </c>
      <c r="DG136">
        <f>((7/16)*100)</f>
        <v>43.75</v>
      </c>
      <c r="DH136">
        <f>((7/16)*100)</f>
        <v>43.75</v>
      </c>
      <c r="DI136">
        <f>((7/14)*100)</f>
        <v>50</v>
      </c>
      <c r="DJ136">
        <f>((5/14)*100)</f>
        <v>35.714285714285715</v>
      </c>
      <c r="DK136">
        <f>((12/14)*100)</f>
        <v>85.714285714285708</v>
      </c>
      <c r="DL136">
        <f>((9/14)*100)</f>
        <v>64.285714285714292</v>
      </c>
      <c r="DM136">
        <f>((5/14)*100)</f>
        <v>35.714285714285715</v>
      </c>
      <c r="DN136">
        <f>((12/14)*100)</f>
        <v>85.714285714285708</v>
      </c>
      <c r="DP136">
        <f>((3/9)*100)</f>
        <v>33.333333333333329</v>
      </c>
      <c r="DQ136">
        <f>((1/9)*100)</f>
        <v>11.111111111111111</v>
      </c>
      <c r="DR136">
        <f>((3/9)*100)</f>
        <v>33.333333333333329</v>
      </c>
      <c r="DS136">
        <f>((2/9)*100)</f>
        <v>22.222222222222221</v>
      </c>
      <c r="DT136">
        <f>((0/9)*100)</f>
        <v>0</v>
      </c>
      <c r="DU136">
        <f>((0/9)*100)</f>
        <v>0</v>
      </c>
      <c r="DV136">
        <f>((1/10)*100)</f>
        <v>10</v>
      </c>
      <c r="DW136">
        <f>((0/10)*100)</f>
        <v>0</v>
      </c>
      <c r="DX136">
        <f>((8/10)*100)</f>
        <v>80</v>
      </c>
      <c r="DY136">
        <f>((3/10)*100)</f>
        <v>30</v>
      </c>
      <c r="DZ136">
        <f>((0/10)*100)</f>
        <v>0</v>
      </c>
      <c r="EA136">
        <f>((8/10)*100)</f>
        <v>80</v>
      </c>
    </row>
    <row r="137" spans="1:131" x14ac:dyDescent="0.25">
      <c r="A137">
        <v>112.69061400000001</v>
      </c>
      <c r="B137">
        <v>6.215408</v>
      </c>
      <c r="C137">
        <v>131.954847</v>
      </c>
      <c r="D137">
        <v>3.9520919999999999</v>
      </c>
      <c r="E137">
        <v>112.42566400000001</v>
      </c>
      <c r="F137">
        <v>7.1267860000000001</v>
      </c>
      <c r="G137">
        <v>109.614339</v>
      </c>
      <c r="H137">
        <v>3.3978570000000001</v>
      </c>
      <c r="K137">
        <f>(15/200)</f>
        <v>7.4999999999999997E-2</v>
      </c>
      <c r="L137">
        <f>(15/200)</f>
        <v>7.4999999999999997E-2</v>
      </c>
      <c r="M137">
        <f>(13/200)</f>
        <v>6.5000000000000002E-2</v>
      </c>
      <c r="N137">
        <f>(15/200)</f>
        <v>7.4999999999999997E-2</v>
      </c>
      <c r="P137">
        <f>(8/200)</f>
        <v>0.04</v>
      </c>
      <c r="Q137">
        <f>(9/200)</f>
        <v>4.4999999999999998E-2</v>
      </c>
      <c r="R137">
        <f>(9/200)</f>
        <v>4.4999999999999998E-2</v>
      </c>
      <c r="S137">
        <f>(9/200)</f>
        <v>4.4999999999999998E-2</v>
      </c>
      <c r="U137">
        <f>0.075+0.04</f>
        <v>0.11499999999999999</v>
      </c>
      <c r="V137">
        <f>0.075+0.045</f>
        <v>0.12</v>
      </c>
      <c r="W137">
        <f>0.065+0.045</f>
        <v>0.11</v>
      </c>
      <c r="X137">
        <f>0.075+0.045</f>
        <v>0.12</v>
      </c>
      <c r="Z137">
        <f>SQRT((ABS($A$138-$A$137)^2+(ABS($B$138-$B$137)^2)))</f>
        <v>23.283849070738448</v>
      </c>
      <c r="AA137">
        <f>SQRT((ABS($C$138-$C$137)^2+(ABS($D$138-$D$137)^2)))</f>
        <v>33.037692037378044</v>
      </c>
      <c r="AB137">
        <f>SQRT((ABS($E$138-$E$137)^2+(ABS($F$138-$F$137)^2)))</f>
        <v>23.297496158178873</v>
      </c>
      <c r="AC137">
        <f>SQRT((ABS($G$138-$G$137)^2+(ABS($H$138-$H$137)^2)))</f>
        <v>24.704042270908865</v>
      </c>
      <c r="AJ137">
        <f>1/0.115</f>
        <v>8.695652173913043</v>
      </c>
      <c r="AK137">
        <f>1/0.12</f>
        <v>8.3333333333333339</v>
      </c>
      <c r="AL137">
        <f>1/0.11</f>
        <v>9.0909090909090917</v>
      </c>
      <c r="AM137">
        <f>1/0.12</f>
        <v>8.3333333333333339</v>
      </c>
      <c r="AO137">
        <f t="shared" si="47"/>
        <v>202.46825278903</v>
      </c>
      <c r="AP137">
        <f t="shared" si="48"/>
        <v>275.31410031148368</v>
      </c>
      <c r="AQ137">
        <f t="shared" si="49"/>
        <v>211.79541961980794</v>
      </c>
      <c r="AR137">
        <f t="shared" si="50"/>
        <v>205.86701892424054</v>
      </c>
      <c r="AV137">
        <f>((0.075/0.115)*100)</f>
        <v>65.217391304347814</v>
      </c>
      <c r="AW137">
        <f>((0.075/0.12)*100)</f>
        <v>62.5</v>
      </c>
      <c r="AX137">
        <f>((0.065/0.11)*100)</f>
        <v>59.090909090909093</v>
      </c>
      <c r="AY137">
        <f>((0.075/0.12)*100)</f>
        <v>62.5</v>
      </c>
      <c r="BA137">
        <f>((0.04/0.115)*100)</f>
        <v>34.782608695652172</v>
      </c>
      <c r="BB137">
        <f>((0.045/0.12)*100)</f>
        <v>37.5</v>
      </c>
      <c r="BC137">
        <f>((0.045/0.11)*100)</f>
        <v>40.909090909090907</v>
      </c>
      <c r="BD137">
        <f>((0.045/0.12)*100)</f>
        <v>37.5</v>
      </c>
      <c r="BF137">
        <f>ABS($B$137-$D$137)</f>
        <v>2.2633160000000001</v>
      </c>
      <c r="BG137">
        <f>ABS($F$137-$H$137)</f>
        <v>3.7289289999999999</v>
      </c>
      <c r="BL137">
        <f>SQRT((ABS($A$137-$E$137)^2+(ABS($B$137-$F$137)^2)))</f>
        <v>0.94910924628516791</v>
      </c>
      <c r="BM137">
        <f>SQRT((ABS($C$137-$G$138)^2+(ABS($D$137-$H$138)^2)))</f>
        <v>2.5652735617701681</v>
      </c>
      <c r="BO137">
        <f>SQRT((ABS($A$137-$G$137)^2+(ABS($B$137-$H$137)^2)))</f>
        <v>4.171577820588519</v>
      </c>
      <c r="BP137">
        <f>SQRT((ABS($C$137-$E$138)^2+(ABS($D$137-$F$138)^2)))</f>
        <v>4.6032194716160335</v>
      </c>
      <c r="BR137">
        <f>DEGREES(ACOS((20.6160163512904^2+22.2877114074635^2-4.1090514256412^2)/(2*20.6160163512904*22.2877114074635)))</f>
        <v>10.04605271320529</v>
      </c>
      <c r="BU137">
        <v>15</v>
      </c>
      <c r="BV137">
        <v>10</v>
      </c>
      <c r="BW137">
        <v>7</v>
      </c>
      <c r="BX137">
        <v>9</v>
      </c>
      <c r="BY137">
        <v>15</v>
      </c>
      <c r="BZ137">
        <v>11</v>
      </c>
      <c r="CA137">
        <v>6</v>
      </c>
      <c r="CB137">
        <v>7</v>
      </c>
      <c r="CC137">
        <v>13</v>
      </c>
      <c r="CD137">
        <v>7</v>
      </c>
      <c r="CE137">
        <v>4</v>
      </c>
      <c r="CF137">
        <v>13</v>
      </c>
      <c r="CG137">
        <v>15</v>
      </c>
      <c r="CH137">
        <v>9</v>
      </c>
      <c r="CI137">
        <v>6</v>
      </c>
      <c r="CJ137">
        <v>13</v>
      </c>
      <c r="CL137">
        <v>8</v>
      </c>
      <c r="CM137">
        <v>2</v>
      </c>
      <c r="CN137">
        <v>1</v>
      </c>
      <c r="CO137">
        <v>3</v>
      </c>
      <c r="CP137">
        <v>9</v>
      </c>
      <c r="CQ137">
        <v>4</v>
      </c>
      <c r="CR137">
        <v>0</v>
      </c>
      <c r="CS137">
        <v>0</v>
      </c>
      <c r="CT137">
        <v>9</v>
      </c>
      <c r="CU137">
        <v>1</v>
      </c>
      <c r="CV137">
        <v>0</v>
      </c>
      <c r="CW137">
        <v>7</v>
      </c>
      <c r="CX137">
        <v>9</v>
      </c>
      <c r="CY137">
        <v>3</v>
      </c>
      <c r="CZ137">
        <v>0</v>
      </c>
      <c r="DA137">
        <v>7</v>
      </c>
      <c r="DC137">
        <f>((10/15)*100)</f>
        <v>66.666666666666657</v>
      </c>
      <c r="DD137">
        <f>((7/15)*100)</f>
        <v>46.666666666666664</v>
      </c>
      <c r="DE137">
        <f>((9/15)*100)</f>
        <v>60</v>
      </c>
      <c r="DF137">
        <f>((11/15)*100)</f>
        <v>73.333333333333329</v>
      </c>
      <c r="DG137">
        <f>((6/15)*100)</f>
        <v>40</v>
      </c>
      <c r="DH137">
        <f>((7/15)*100)</f>
        <v>46.666666666666664</v>
      </c>
      <c r="DI137">
        <f>((7/13)*100)</f>
        <v>53.846153846153847</v>
      </c>
      <c r="DJ137">
        <f>((4/13)*100)</f>
        <v>30.76923076923077</v>
      </c>
      <c r="DK137">
        <f>((13/13)*100)</f>
        <v>100</v>
      </c>
      <c r="DL137">
        <f>((9/15)*100)</f>
        <v>60</v>
      </c>
      <c r="DM137">
        <f>((6/15)*100)</f>
        <v>40</v>
      </c>
      <c r="DN137">
        <f>((13/15)*100)</f>
        <v>86.666666666666671</v>
      </c>
      <c r="DP137">
        <f>((2/8)*100)</f>
        <v>25</v>
      </c>
      <c r="DQ137">
        <f>((1/8)*100)</f>
        <v>12.5</v>
      </c>
      <c r="DR137">
        <f>((3/8)*100)</f>
        <v>37.5</v>
      </c>
      <c r="DS137">
        <f>((4/9)*100)</f>
        <v>44.444444444444443</v>
      </c>
      <c r="DT137">
        <f>((0/9)*100)</f>
        <v>0</v>
      </c>
      <c r="DU137">
        <f>((0/9)*100)</f>
        <v>0</v>
      </c>
      <c r="DV137">
        <f>((1/9)*100)</f>
        <v>11.111111111111111</v>
      </c>
      <c r="DW137">
        <f>((0/9)*100)</f>
        <v>0</v>
      </c>
      <c r="DX137">
        <f>((7/9)*100)</f>
        <v>77.777777777777786</v>
      </c>
      <c r="DY137">
        <f>((3/9)*100)</f>
        <v>33.333333333333329</v>
      </c>
      <c r="DZ137">
        <f>((0/9)*100)</f>
        <v>0</v>
      </c>
      <c r="EA137">
        <f>((7/9)*100)</f>
        <v>77.777777777777786</v>
      </c>
    </row>
    <row r="138" spans="1:131" x14ac:dyDescent="0.25">
      <c r="A138">
        <v>135.967702</v>
      </c>
      <c r="B138">
        <v>5.6543359999999998</v>
      </c>
      <c r="C138">
        <v>164.92071199999998</v>
      </c>
      <c r="D138">
        <v>6.1294389999999996</v>
      </c>
      <c r="E138">
        <v>135.717298</v>
      </c>
      <c r="F138">
        <v>6.6041840000000001</v>
      </c>
      <c r="G138">
        <v>134.314233</v>
      </c>
      <c r="H138">
        <v>2.9451529999999999</v>
      </c>
      <c r="K138">
        <f>(15/200)</f>
        <v>7.4999999999999997E-2</v>
      </c>
      <c r="L138">
        <f>(13/200)</f>
        <v>6.5000000000000002E-2</v>
      </c>
      <c r="M138">
        <f>(15/200)</f>
        <v>7.4999999999999997E-2</v>
      </c>
      <c r="N138">
        <f>(15/200)</f>
        <v>7.4999999999999997E-2</v>
      </c>
      <c r="P138">
        <f>(8/200)</f>
        <v>0.04</v>
      </c>
      <c r="Q138">
        <f>(7/200)</f>
        <v>3.5000000000000003E-2</v>
      </c>
      <c r="R138">
        <f>(9/200)</f>
        <v>4.4999999999999998E-2</v>
      </c>
      <c r="S138">
        <f>(8/200)</f>
        <v>0.04</v>
      </c>
      <c r="U138">
        <f>0.075+0.04</f>
        <v>0.11499999999999999</v>
      </c>
      <c r="V138">
        <f>0.065+0.035</f>
        <v>0.1</v>
      </c>
      <c r="W138">
        <f>0.075+0.045</f>
        <v>0.12</v>
      </c>
      <c r="X138">
        <f>0.075+0.04</f>
        <v>0.11499999999999999</v>
      </c>
      <c r="Z138">
        <f>SQRT((ABS($A$139-$A$138)^2+(ABS($B$139-$B$138)^2)))</f>
        <v>33.540726945409617</v>
      </c>
      <c r="AA138">
        <f>SQRT((ABS($C$139-$C$138)^2+(ABS($D$139-$D$138)^2)))</f>
        <v>24.58153974263568</v>
      </c>
      <c r="AB138">
        <f>SQRT((ABS($E$139-$E$138)^2+(ABS($F$139-$F$138)^2)))</f>
        <v>33.417451423790311</v>
      </c>
      <c r="AC138">
        <f>SQRT((ABS($G$139-$G$138)^2+(ABS($H$139-$H$138)^2)))</f>
        <v>33.833290024827676</v>
      </c>
      <c r="AJ138">
        <f>1/0.115</f>
        <v>8.695652173913043</v>
      </c>
      <c r="AK138">
        <f>1/0.1</f>
        <v>10</v>
      </c>
      <c r="AL138">
        <f>1/0.12</f>
        <v>8.3333333333333339</v>
      </c>
      <c r="AM138">
        <f>1/0.115</f>
        <v>8.695652173913043</v>
      </c>
      <c r="AO138">
        <f t="shared" si="47"/>
        <v>291.65849517747495</v>
      </c>
      <c r="AP138">
        <f t="shared" si="48"/>
        <v>245.81539742635678</v>
      </c>
      <c r="AQ138">
        <f t="shared" si="49"/>
        <v>278.47876186491925</v>
      </c>
      <c r="AR138">
        <f t="shared" si="50"/>
        <v>294.20252195502331</v>
      </c>
      <c r="AV138">
        <f>((0.075/0.115)*100)</f>
        <v>65.217391304347814</v>
      </c>
      <c r="AW138">
        <f>((0.065/0.1)*100)</f>
        <v>65</v>
      </c>
      <c r="AX138">
        <f>((0.075/0.12)*100)</f>
        <v>62.5</v>
      </c>
      <c r="AY138">
        <f>((0.075/0.115)*100)</f>
        <v>65.217391304347814</v>
      </c>
      <c r="BA138">
        <f>((0.04/0.115)*100)</f>
        <v>34.782608695652172</v>
      </c>
      <c r="BB138">
        <f>((0.035/0.1)*100)</f>
        <v>35</v>
      </c>
      <c r="BC138">
        <f>((0.045/0.12)*100)</f>
        <v>37.5</v>
      </c>
      <c r="BD138">
        <f>((0.04/0.115)*100)</f>
        <v>34.782608695652172</v>
      </c>
      <c r="BF138">
        <f>ABS($B$138-$D$138)</f>
        <v>0.47510299999999983</v>
      </c>
      <c r="BG138">
        <f>ABS($F$138-$H$138)</f>
        <v>3.6590310000000001</v>
      </c>
      <c r="BL138">
        <f>SQRT((ABS($A$138-$E$138)^2+(ABS($B$138-$F$138)^2)))</f>
        <v>0.98230004902779178</v>
      </c>
      <c r="BM138">
        <f>SQRT((ABS($C$138-$G$139)^2+(ABS($D$138-$H$139)^2)))</f>
        <v>3.5732835219772383</v>
      </c>
      <c r="BO138">
        <f>SQRT((ABS($A$138-$G$138)^2+(ABS($B$138-$H$138)^2)))</f>
        <v>3.1738985902908117</v>
      </c>
      <c r="BP138">
        <f>SQRT((ABS($C$138-$E$139)^2+(ABS($D$138-$F$139)^2)))</f>
        <v>4.7762790267272059</v>
      </c>
      <c r="BS138">
        <f>DEGREES(ACOS((4.69878423141359^2+29.36629432028^2-26.5301344680242^2)/(2*4.69878423141359*29.36629432028)))</f>
        <v>49.122023996458445</v>
      </c>
      <c r="BU138">
        <v>15</v>
      </c>
      <c r="BV138">
        <v>11</v>
      </c>
      <c r="BW138">
        <v>8</v>
      </c>
      <c r="BX138">
        <v>9</v>
      </c>
      <c r="BY138">
        <v>13</v>
      </c>
      <c r="BZ138">
        <v>8</v>
      </c>
      <c r="CA138">
        <v>5</v>
      </c>
      <c r="CB138">
        <v>5</v>
      </c>
      <c r="CC138">
        <v>15</v>
      </c>
      <c r="CD138">
        <v>8</v>
      </c>
      <c r="CE138">
        <v>8</v>
      </c>
      <c r="CF138">
        <v>14</v>
      </c>
      <c r="CG138">
        <v>15</v>
      </c>
      <c r="CH138">
        <v>9</v>
      </c>
      <c r="CI138">
        <v>8</v>
      </c>
      <c r="CJ138">
        <v>14</v>
      </c>
      <c r="CL138">
        <v>8</v>
      </c>
      <c r="CM138">
        <v>4</v>
      </c>
      <c r="CN138">
        <v>2</v>
      </c>
      <c r="CO138">
        <v>2</v>
      </c>
      <c r="CP138">
        <v>7</v>
      </c>
      <c r="CQ138">
        <v>3</v>
      </c>
      <c r="CR138">
        <v>0</v>
      </c>
      <c r="CS138">
        <v>0</v>
      </c>
      <c r="CT138">
        <v>9</v>
      </c>
      <c r="CU138">
        <v>2</v>
      </c>
      <c r="CV138">
        <v>0</v>
      </c>
      <c r="CW138">
        <v>8</v>
      </c>
      <c r="CX138">
        <v>8</v>
      </c>
      <c r="CY138">
        <v>2</v>
      </c>
      <c r="CZ138">
        <v>0</v>
      </c>
      <c r="DA138">
        <v>8</v>
      </c>
      <c r="DC138">
        <f>((11/15)*100)</f>
        <v>73.333333333333329</v>
      </c>
      <c r="DD138">
        <f>((8/15)*100)</f>
        <v>53.333333333333336</v>
      </c>
      <c r="DE138">
        <f>((9/15)*100)</f>
        <v>60</v>
      </c>
      <c r="DF138">
        <f>((8/13)*100)</f>
        <v>61.53846153846154</v>
      </c>
      <c r="DG138">
        <f>((5/13)*100)</f>
        <v>38.461538461538467</v>
      </c>
      <c r="DH138">
        <f>((5/13)*100)</f>
        <v>38.461538461538467</v>
      </c>
      <c r="DI138">
        <f>((8/15)*100)</f>
        <v>53.333333333333336</v>
      </c>
      <c r="DJ138">
        <f>((8/15)*100)</f>
        <v>53.333333333333336</v>
      </c>
      <c r="DK138">
        <f>((14/15)*100)</f>
        <v>93.333333333333329</v>
      </c>
      <c r="DL138">
        <f>((9/15)*100)</f>
        <v>60</v>
      </c>
      <c r="DM138">
        <f>((8/15)*100)</f>
        <v>53.333333333333336</v>
      </c>
      <c r="DN138">
        <f>((14/15)*100)</f>
        <v>93.333333333333329</v>
      </c>
      <c r="DP138">
        <f>((4/8)*100)</f>
        <v>50</v>
      </c>
      <c r="DQ138">
        <f>((2/8)*100)</f>
        <v>25</v>
      </c>
      <c r="DR138">
        <f>((2/8)*100)</f>
        <v>25</v>
      </c>
      <c r="DS138">
        <f>((3/7)*100)</f>
        <v>42.857142857142854</v>
      </c>
      <c r="DT138">
        <f>((0/7)*100)</f>
        <v>0</v>
      </c>
      <c r="DU138">
        <f>((0/7)*100)</f>
        <v>0</v>
      </c>
      <c r="DV138">
        <f>((2/9)*100)</f>
        <v>22.222222222222221</v>
      </c>
      <c r="DW138">
        <f>((0/9)*100)</f>
        <v>0</v>
      </c>
      <c r="DX138">
        <f>((8/9)*100)</f>
        <v>88.888888888888886</v>
      </c>
      <c r="DY138">
        <f>((2/8)*100)</f>
        <v>25</v>
      </c>
      <c r="DZ138">
        <f>((0/8)*100)</f>
        <v>0</v>
      </c>
      <c r="EA138">
        <f>((8/8)*100)</f>
        <v>100</v>
      </c>
    </row>
    <row r="139" spans="1:131" x14ac:dyDescent="0.25">
      <c r="A139">
        <v>169.44035399999999</v>
      </c>
      <c r="B139">
        <v>7.7902040000000001</v>
      </c>
      <c r="C139">
        <v>189.47764799999999</v>
      </c>
      <c r="D139">
        <v>5.0298980000000002</v>
      </c>
      <c r="E139">
        <v>169.082447</v>
      </c>
      <c r="F139">
        <v>8.4731120000000004</v>
      </c>
      <c r="G139">
        <v>168.11086499999999</v>
      </c>
      <c r="H139">
        <v>4.5196940000000003</v>
      </c>
      <c r="K139">
        <f>(14/200)</f>
        <v>7.0000000000000007E-2</v>
      </c>
      <c r="L139">
        <f>(14/200)</f>
        <v>7.0000000000000007E-2</v>
      </c>
      <c r="M139">
        <f>(14/200)</f>
        <v>7.0000000000000007E-2</v>
      </c>
      <c r="N139">
        <f>(15/200)</f>
        <v>7.4999999999999997E-2</v>
      </c>
      <c r="P139">
        <f>(8/200)</f>
        <v>0.04</v>
      </c>
      <c r="Q139">
        <f>(8/200)</f>
        <v>0.04</v>
      </c>
      <c r="R139">
        <f>(8/200)</f>
        <v>0.04</v>
      </c>
      <c r="S139">
        <f>(8/200)</f>
        <v>0.04</v>
      </c>
      <c r="U139">
        <f>0.07+0.04</f>
        <v>0.11000000000000001</v>
      </c>
      <c r="V139">
        <f>0.07+0.04</f>
        <v>0.11000000000000001</v>
      </c>
      <c r="W139">
        <f>0.07+0.04</f>
        <v>0.11000000000000001</v>
      </c>
      <c r="X139">
        <f>0.075+0.04</f>
        <v>0.11499999999999999</v>
      </c>
      <c r="Z139">
        <f>SQRT((ABS($A$140-$A$139)^2+(ABS($B$140-$B$139)^2)))</f>
        <v>26.292215430873895</v>
      </c>
      <c r="AA139">
        <f>SQRT((ABS($C$140-$C$139)^2+(ABS($D$140-$D$139)^2)))</f>
        <v>25.128988928868285</v>
      </c>
      <c r="AB139">
        <f>SQRT((ABS($E$140-$E$139)^2+(ABS($F$140-$F$139)^2)))</f>
        <v>28.02162284807169</v>
      </c>
      <c r="AC139">
        <f>SQRT((ABS($G$140-$G$139)^2+(ABS($H$140-$H$139)^2)))</f>
        <v>27.086519784187878</v>
      </c>
      <c r="AJ139">
        <f>1/0.11</f>
        <v>9.0909090909090917</v>
      </c>
      <c r="AK139">
        <f>1/0.11</f>
        <v>9.0909090909090917</v>
      </c>
      <c r="AL139">
        <f>1/0.11</f>
        <v>9.0909090909090917</v>
      </c>
      <c r="AM139">
        <f>1/0.115</f>
        <v>8.695652173913043</v>
      </c>
      <c r="AO139">
        <f t="shared" si="47"/>
        <v>239.02014028067174</v>
      </c>
      <c r="AP139">
        <f t="shared" si="48"/>
        <v>228.44535389880255</v>
      </c>
      <c r="AQ139">
        <f t="shared" si="49"/>
        <v>254.74202589156079</v>
      </c>
      <c r="AR139">
        <f t="shared" si="50"/>
        <v>235.53495464511201</v>
      </c>
      <c r="AV139">
        <f>((0.07/0.11)*100)</f>
        <v>63.636363636363647</v>
      </c>
      <c r="AW139">
        <f>((0.07/0.11)*100)</f>
        <v>63.636363636363647</v>
      </c>
      <c r="AX139">
        <f>((0.07/0.11)*100)</f>
        <v>63.636363636363647</v>
      </c>
      <c r="AY139">
        <f>((0.075/0.115)*100)</f>
        <v>65.217391304347814</v>
      </c>
      <c r="BA139">
        <f>((0.04/0.11)*100)</f>
        <v>36.363636363636367</v>
      </c>
      <c r="BB139">
        <f>((0.04/0.11)*100)</f>
        <v>36.363636363636367</v>
      </c>
      <c r="BC139">
        <f>((0.04/0.11)*100)</f>
        <v>36.363636363636367</v>
      </c>
      <c r="BD139">
        <f>((0.04/0.115)*100)</f>
        <v>34.782608695652172</v>
      </c>
      <c r="BF139">
        <f>ABS($B$139-$D$139)</f>
        <v>2.7603059999999999</v>
      </c>
      <c r="BG139">
        <f>ABS($F$139-$H$139)</f>
        <v>3.9534180000000001</v>
      </c>
      <c r="BL139">
        <f>SQRT((ABS($A$139-$E$139)^2+(ABS($B$139-$F$139)^2)))</f>
        <v>0.77101281254787735</v>
      </c>
      <c r="BM139">
        <f>SQRT((ABS($C$139-$G$140)^2+(ABS($D$139-$H$140)^2)))</f>
        <v>5.8709255790251751</v>
      </c>
      <c r="BO139">
        <f>SQRT((ABS($A$139-$G$139)^2+(ABS($B$139-$H$139)^2)))</f>
        <v>3.5304074355831774</v>
      </c>
      <c r="BP139">
        <f>SQRT((ABS($C$139-$E$140)^2+(ABS($D$139-$F$140)^2)))</f>
        <v>7.9574168295251626</v>
      </c>
      <c r="BS139">
        <f>DEGREES(ACOS((23.0712314435689^2+22.4944940111697^2-3.59734456204629^2)/(2*23.0712314435689*22.4944940111697)))</f>
        <v>8.9395847484794881</v>
      </c>
      <c r="BU139">
        <v>14</v>
      </c>
      <c r="BV139">
        <v>8</v>
      </c>
      <c r="BW139">
        <v>7</v>
      </c>
      <c r="BX139">
        <v>8</v>
      </c>
      <c r="BY139">
        <v>14</v>
      </c>
      <c r="BZ139">
        <v>9</v>
      </c>
      <c r="CA139">
        <v>5</v>
      </c>
      <c r="CB139">
        <v>6</v>
      </c>
      <c r="CC139">
        <v>14</v>
      </c>
      <c r="CD139">
        <v>7</v>
      </c>
      <c r="CE139">
        <v>6</v>
      </c>
      <c r="CF139">
        <v>14</v>
      </c>
      <c r="CG139">
        <v>15</v>
      </c>
      <c r="CH139">
        <v>8</v>
      </c>
      <c r="CI139">
        <v>7</v>
      </c>
      <c r="CJ139">
        <v>14</v>
      </c>
      <c r="CL139">
        <v>8</v>
      </c>
      <c r="CM139">
        <v>3</v>
      </c>
      <c r="CN139">
        <v>1</v>
      </c>
      <c r="CO139">
        <v>2</v>
      </c>
      <c r="CP139">
        <v>8</v>
      </c>
      <c r="CQ139">
        <v>2</v>
      </c>
      <c r="CR139">
        <v>0</v>
      </c>
      <c r="CS139">
        <v>0</v>
      </c>
      <c r="CT139">
        <v>8</v>
      </c>
      <c r="CU139">
        <v>1</v>
      </c>
      <c r="CV139">
        <v>0</v>
      </c>
      <c r="CW139">
        <v>7</v>
      </c>
      <c r="CX139">
        <v>8</v>
      </c>
      <c r="CY139">
        <v>2</v>
      </c>
      <c r="CZ139">
        <v>0</v>
      </c>
      <c r="DA139">
        <v>7</v>
      </c>
      <c r="DC139">
        <f>((8/14)*100)</f>
        <v>57.142857142857139</v>
      </c>
      <c r="DD139">
        <f>((7/14)*100)</f>
        <v>50</v>
      </c>
      <c r="DE139">
        <f>((8/14)*100)</f>
        <v>57.142857142857139</v>
      </c>
      <c r="DF139">
        <f>((9/14)*100)</f>
        <v>64.285714285714292</v>
      </c>
      <c r="DG139">
        <f>((5/14)*100)</f>
        <v>35.714285714285715</v>
      </c>
      <c r="DH139">
        <f>((6/14)*100)</f>
        <v>42.857142857142854</v>
      </c>
      <c r="DI139">
        <f>((7/14)*100)</f>
        <v>50</v>
      </c>
      <c r="DJ139">
        <f>((6/14)*100)</f>
        <v>42.857142857142854</v>
      </c>
      <c r="DK139">
        <f>((14/14)*100)</f>
        <v>100</v>
      </c>
      <c r="DL139">
        <f>((8/15)*100)</f>
        <v>53.333333333333336</v>
      </c>
      <c r="DM139">
        <f>((7/15)*100)</f>
        <v>46.666666666666664</v>
      </c>
      <c r="DN139">
        <f>((14/15)*100)</f>
        <v>93.333333333333329</v>
      </c>
      <c r="DP139">
        <f>((3/8)*100)</f>
        <v>37.5</v>
      </c>
      <c r="DQ139">
        <f>((1/8)*100)</f>
        <v>12.5</v>
      </c>
      <c r="DR139">
        <f>((2/8)*100)</f>
        <v>25</v>
      </c>
      <c r="DS139">
        <f>((2/8)*100)</f>
        <v>25</v>
      </c>
      <c r="DT139">
        <f>((0/8)*100)</f>
        <v>0</v>
      </c>
      <c r="DU139">
        <f>((0/8)*100)</f>
        <v>0</v>
      </c>
      <c r="DV139">
        <f>((1/8)*100)</f>
        <v>12.5</v>
      </c>
      <c r="DW139">
        <f>((0/8)*100)</f>
        <v>0</v>
      </c>
      <c r="DX139">
        <f>((7/8)*100)</f>
        <v>87.5</v>
      </c>
      <c r="DY139">
        <f>((2/8)*100)</f>
        <v>25</v>
      </c>
      <c r="DZ139">
        <f>((0/8)*100)</f>
        <v>0</v>
      </c>
      <c r="EA139">
        <f>((7/8)*100)</f>
        <v>87.5</v>
      </c>
    </row>
    <row r="140" spans="1:131" x14ac:dyDescent="0.25">
      <c r="A140">
        <v>195.69724500000001</v>
      </c>
      <c r="B140">
        <v>6.4277550000000003</v>
      </c>
      <c r="C140">
        <v>214.59701999999999</v>
      </c>
      <c r="D140">
        <v>4.3347470000000001</v>
      </c>
      <c r="E140">
        <v>197.08244500000001</v>
      </c>
      <c r="F140">
        <v>7.3724489999999996</v>
      </c>
      <c r="G140">
        <v>195.183314</v>
      </c>
      <c r="H140">
        <v>3.6467339999999999</v>
      </c>
      <c r="K140">
        <f>(14/200)</f>
        <v>7.0000000000000007E-2</v>
      </c>
      <c r="L140">
        <f>(13/200)</f>
        <v>6.5000000000000002E-2</v>
      </c>
      <c r="M140">
        <f>(14/200)</f>
        <v>7.0000000000000007E-2</v>
      </c>
      <c r="N140">
        <f>(14/200)</f>
        <v>7.0000000000000007E-2</v>
      </c>
      <c r="P140">
        <f>(7/200)</f>
        <v>3.5000000000000003E-2</v>
      </c>
      <c r="Q140">
        <f>(8/200)</f>
        <v>0.04</v>
      </c>
      <c r="R140">
        <f>(9/200)</f>
        <v>4.4999999999999998E-2</v>
      </c>
      <c r="S140">
        <f>(8/200)</f>
        <v>0.04</v>
      </c>
      <c r="U140">
        <f>0.07+0.035</f>
        <v>0.10500000000000001</v>
      </c>
      <c r="V140">
        <f>0.065+0.04</f>
        <v>0.10500000000000001</v>
      </c>
      <c r="W140">
        <f>0.07+0.045</f>
        <v>0.115</v>
      </c>
      <c r="X140">
        <f>0.07+0.04</f>
        <v>0.11000000000000001</v>
      </c>
      <c r="Z140">
        <f>SQRT((ABS($A$141-$A$140)^2+(ABS($B$141-$B$140)^2)))</f>
        <v>23.58440095287299</v>
      </c>
      <c r="AA140">
        <f>SQRT((ABS($C$141-$C$140)^2+(ABS($D$141-$D$140)^2)))</f>
        <v>20.954911071840069</v>
      </c>
      <c r="AB140">
        <f>SQRT((ABS($E$141-$E$140)^2+(ABS($F$141-$F$140)^2)))</f>
        <v>23.29669926917272</v>
      </c>
      <c r="AC140">
        <f>SQRT((ABS($G$141-$G$140)^2+(ABS($H$141-$H$140)^2)))</f>
        <v>23.786453247866728</v>
      </c>
      <c r="AJ140">
        <f>1/0.105</f>
        <v>9.5238095238095237</v>
      </c>
      <c r="AK140">
        <f>1/0.105</f>
        <v>9.5238095238095237</v>
      </c>
      <c r="AL140">
        <f>1/0.115</f>
        <v>8.695652173913043</v>
      </c>
      <c r="AM140">
        <f>1/0.11</f>
        <v>9.0909090909090917</v>
      </c>
      <c r="AO140">
        <f t="shared" si="47"/>
        <v>224.61334240831417</v>
      </c>
      <c r="AP140">
        <f t="shared" si="48"/>
        <v>199.57058163657206</v>
      </c>
      <c r="AQ140">
        <f t="shared" si="49"/>
        <v>202.57999364498016</v>
      </c>
      <c r="AR140">
        <f t="shared" si="50"/>
        <v>216.24048407151568</v>
      </c>
      <c r="AV140">
        <f>((0.07/0.105)*100)</f>
        <v>66.666666666666671</v>
      </c>
      <c r="AW140">
        <f>((0.065/0.105)*100)</f>
        <v>61.904761904761905</v>
      </c>
      <c r="AX140">
        <f>((0.07/0.115)*100)</f>
        <v>60.869565217391312</v>
      </c>
      <c r="AY140">
        <f>((0.07/0.11)*100)</f>
        <v>63.636363636363647</v>
      </c>
      <c r="BA140">
        <f>((0.035/0.105)*100)</f>
        <v>33.333333333333336</v>
      </c>
      <c r="BB140">
        <f>((0.04/0.105)*100)</f>
        <v>38.095238095238102</v>
      </c>
      <c r="BC140">
        <f>((0.045/0.115)*100)</f>
        <v>39.130434782608688</v>
      </c>
      <c r="BD140">
        <f>((0.04/0.11)*100)</f>
        <v>36.363636363636367</v>
      </c>
      <c r="BF140">
        <f>ABS($B$140-$D$140)</f>
        <v>2.0930080000000002</v>
      </c>
      <c r="BG140">
        <f>ABS($F$140-$H$140)</f>
        <v>3.7257149999999997</v>
      </c>
      <c r="BL140">
        <f>SQRT((ABS($A$140-$E$140)^2+(ABS($B$140-$F$140)^2)))</f>
        <v>1.6766710451474947</v>
      </c>
      <c r="BM140">
        <f>SQRT((ABS($C$140-$G$141)^2+(ABS($D$140-$H$141)^2)))</f>
        <v>4.4471865393950143</v>
      </c>
      <c r="BO140">
        <f>SQRT((ABS($A$140-$G$140)^2+(ABS($B$140-$H$140)^2)))</f>
        <v>2.8281094171198569</v>
      </c>
      <c r="BP140">
        <f>SQRT((ABS($C$140-$E$141)^2+(ABS($D$140-$F$141)^2)))</f>
        <v>6.4682266248710061</v>
      </c>
      <c r="BR140">
        <f>DEGREES(ACOS((26.5301344680242^2+26.322805278925^2-3.49796387358189^2)/(2*26.5301344680242*26.322805278925)))</f>
        <v>7.5762515278297249</v>
      </c>
      <c r="BS140">
        <f>DEGREES(ACOS((22.3035185688584^2+21.7428387398047^2-3.09017177175525^2)/(2*22.3035185688584*21.7428387398047)))</f>
        <v>7.9129197062781014</v>
      </c>
      <c r="BU140">
        <v>14</v>
      </c>
      <c r="BV140">
        <v>9</v>
      </c>
      <c r="BW140">
        <v>5</v>
      </c>
      <c r="BX140">
        <v>6</v>
      </c>
      <c r="BY140">
        <v>13</v>
      </c>
      <c r="BZ140">
        <v>8</v>
      </c>
      <c r="CA140">
        <v>6</v>
      </c>
      <c r="CB140">
        <v>5</v>
      </c>
      <c r="CC140">
        <v>14</v>
      </c>
      <c r="CD140">
        <v>6</v>
      </c>
      <c r="CE140">
        <v>6</v>
      </c>
      <c r="CF140">
        <v>13</v>
      </c>
      <c r="CG140">
        <v>14</v>
      </c>
      <c r="CH140">
        <v>6</v>
      </c>
      <c r="CI140">
        <v>6</v>
      </c>
      <c r="CJ140">
        <v>13</v>
      </c>
      <c r="CL140">
        <v>7</v>
      </c>
      <c r="CM140">
        <v>2</v>
      </c>
      <c r="CN140">
        <v>0</v>
      </c>
      <c r="CO140">
        <v>0</v>
      </c>
      <c r="CP140">
        <v>8</v>
      </c>
      <c r="CQ140">
        <v>3</v>
      </c>
      <c r="CR140">
        <v>0</v>
      </c>
      <c r="CS140">
        <v>0</v>
      </c>
      <c r="CT140">
        <v>9</v>
      </c>
      <c r="CU140">
        <v>0</v>
      </c>
      <c r="CV140">
        <v>0</v>
      </c>
      <c r="CW140">
        <v>8</v>
      </c>
      <c r="CX140">
        <v>8</v>
      </c>
      <c r="CY140">
        <v>0</v>
      </c>
      <c r="CZ140">
        <v>0</v>
      </c>
      <c r="DA140">
        <v>8</v>
      </c>
      <c r="DC140">
        <f>((9/14)*100)</f>
        <v>64.285714285714292</v>
      </c>
      <c r="DD140">
        <f>((5/14)*100)</f>
        <v>35.714285714285715</v>
      </c>
      <c r="DE140">
        <f>((6/14)*100)</f>
        <v>42.857142857142854</v>
      </c>
      <c r="DF140">
        <f>((8/13)*100)</f>
        <v>61.53846153846154</v>
      </c>
      <c r="DG140">
        <f>((6/13)*100)</f>
        <v>46.153846153846153</v>
      </c>
      <c r="DH140">
        <f>((5/13)*100)</f>
        <v>38.461538461538467</v>
      </c>
      <c r="DI140">
        <f>((6/14)*100)</f>
        <v>42.857142857142854</v>
      </c>
      <c r="DJ140">
        <f>((6/14)*100)</f>
        <v>42.857142857142854</v>
      </c>
      <c r="DK140">
        <f>((13/14)*100)</f>
        <v>92.857142857142861</v>
      </c>
      <c r="DL140">
        <f>((6/14)*100)</f>
        <v>42.857142857142854</v>
      </c>
      <c r="DM140">
        <f>((6/14)*100)</f>
        <v>42.857142857142854</v>
      </c>
      <c r="DN140">
        <f>((13/14)*100)</f>
        <v>92.857142857142861</v>
      </c>
      <c r="DP140">
        <f>((2/7)*100)</f>
        <v>28.571428571428569</v>
      </c>
      <c r="DQ140">
        <f>((0/7)*100)</f>
        <v>0</v>
      </c>
      <c r="DR140">
        <f>((0/7)*100)</f>
        <v>0</v>
      </c>
      <c r="DS140">
        <f>((3/8)*100)</f>
        <v>37.5</v>
      </c>
      <c r="DT140">
        <f>((0/8)*100)</f>
        <v>0</v>
      </c>
      <c r="DU140">
        <f>((0/8)*100)</f>
        <v>0</v>
      </c>
      <c r="DV140">
        <f>((0/9)*100)</f>
        <v>0</v>
      </c>
      <c r="DW140">
        <f>((0/9)*100)</f>
        <v>0</v>
      </c>
      <c r="DX140">
        <f>((8/9)*100)</f>
        <v>88.888888888888886</v>
      </c>
      <c r="DY140">
        <f>((0/8)*100)</f>
        <v>0</v>
      </c>
      <c r="DZ140">
        <f>((0/8)*100)</f>
        <v>0</v>
      </c>
      <c r="EA140">
        <f>((8/8)*100)</f>
        <v>100</v>
      </c>
    </row>
    <row r="141" spans="1:131" x14ac:dyDescent="0.25">
      <c r="A141">
        <v>219.279191</v>
      </c>
      <c r="B141">
        <v>6.0874740000000003</v>
      </c>
      <c r="C141">
        <v>235.551818</v>
      </c>
      <c r="D141">
        <v>4.4035859999999998</v>
      </c>
      <c r="E141">
        <v>220.378737</v>
      </c>
      <c r="F141">
        <v>7.2346959999999996</v>
      </c>
      <c r="G141">
        <v>218.96944400000001</v>
      </c>
      <c r="H141">
        <v>3.5227270000000002</v>
      </c>
      <c r="K141">
        <f>(14/200)</f>
        <v>7.0000000000000007E-2</v>
      </c>
      <c r="L141">
        <f>(12/200)</f>
        <v>0.06</v>
      </c>
      <c r="M141">
        <f>(14/200)</f>
        <v>7.0000000000000007E-2</v>
      </c>
      <c r="N141">
        <f>(15/200)</f>
        <v>7.4999999999999997E-2</v>
      </c>
      <c r="P141">
        <f>(8/200)</f>
        <v>0.04</v>
      </c>
      <c r="Q141">
        <f>(10/200)</f>
        <v>0.05</v>
      </c>
      <c r="R141">
        <f>(9/200)</f>
        <v>4.4999999999999998E-2</v>
      </c>
      <c r="S141">
        <f>(8/200)</f>
        <v>0.04</v>
      </c>
      <c r="U141">
        <f>0.07+0.04</f>
        <v>0.11000000000000001</v>
      </c>
      <c r="V141">
        <f>0.06+0.05</f>
        <v>0.11</v>
      </c>
      <c r="W141">
        <f>0.07+0.045</f>
        <v>0.115</v>
      </c>
      <c r="X141">
        <f>0.075+0.04</f>
        <v>0.11499999999999999</v>
      </c>
      <c r="Z141">
        <f>SQRT((ABS($A$142-$A$141)^2+(ABS($B$142-$B$141)^2)))</f>
        <v>22.485514144552369</v>
      </c>
      <c r="AA141">
        <f>SQRT((ABS($C$142-$C$141)^2+(ABS($D$142-$D$141)^2)))</f>
        <v>22.748616621857803</v>
      </c>
      <c r="AB141">
        <f>SQRT((ABS($E$142-$E$141)^2+(ABS($F$142-$F$141)^2)))</f>
        <v>22.195003286676265</v>
      </c>
      <c r="AC141">
        <f>SQRT((ABS($G$142-$G$141)^2+(ABS($H$142-$H$141)^2)))</f>
        <v>22.239704264455774</v>
      </c>
      <c r="AJ141">
        <f>1/0.11</f>
        <v>9.0909090909090917</v>
      </c>
      <c r="AK141">
        <f>1/0.11</f>
        <v>9.0909090909090917</v>
      </c>
      <c r="AL141">
        <f>1/0.115</f>
        <v>8.695652173913043</v>
      </c>
      <c r="AM141">
        <f>1/0.115</f>
        <v>8.695652173913043</v>
      </c>
      <c r="AO141">
        <f t="shared" si="47"/>
        <v>204.41376495047606</v>
      </c>
      <c r="AP141">
        <f t="shared" si="48"/>
        <v>206.80560565325274</v>
      </c>
      <c r="AQ141">
        <f t="shared" si="49"/>
        <v>193.00002857979359</v>
      </c>
      <c r="AR141">
        <f t="shared" si="50"/>
        <v>193.38873273439805</v>
      </c>
      <c r="AV141">
        <f>((0.07/0.11)*100)</f>
        <v>63.636363636363647</v>
      </c>
      <c r="AW141">
        <f>((0.06/0.11)*100)</f>
        <v>54.54545454545454</v>
      </c>
      <c r="AX141">
        <f>((0.07/0.115)*100)</f>
        <v>60.869565217391312</v>
      </c>
      <c r="AY141">
        <f>((0.075/0.115)*100)</f>
        <v>65.217391304347814</v>
      </c>
      <c r="BA141">
        <f>((0.04/0.11)*100)</f>
        <v>36.363636363636367</v>
      </c>
      <c r="BB141">
        <f>((0.05/0.11)*100)</f>
        <v>45.45454545454546</v>
      </c>
      <c r="BC141">
        <f>((0.045/0.115)*100)</f>
        <v>39.130434782608688</v>
      </c>
      <c r="BD141">
        <f>((0.04/0.115)*100)</f>
        <v>34.782608695652172</v>
      </c>
      <c r="BF141">
        <f>ABS($B$141-$D$141)</f>
        <v>1.6838880000000005</v>
      </c>
      <c r="BG141">
        <f>ABS($F$141-$H$141)</f>
        <v>3.7119689999999994</v>
      </c>
      <c r="BL141">
        <f>SQRT((ABS($A$141-$E$141)^2+(ABS($B$141-$F$141)^2)))</f>
        <v>1.5890625297325485</v>
      </c>
      <c r="BM141">
        <f>SQRT((ABS($C$141-$G$142)^2+(ABS($D$141-$H$142)^2)))</f>
        <v>5.715123463540329</v>
      </c>
      <c r="BO141">
        <f>SQRT((ABS($A$141-$G$141)^2+(ABS($B$141-$H$141)^2)))</f>
        <v>2.5833835135376226</v>
      </c>
      <c r="BP141">
        <f>SQRT((ABS($C$141-$E$142)^2+(ABS($D$141-$F$142)^2)))</f>
        <v>7.7473065749410681</v>
      </c>
      <c r="BR141">
        <f>DEGREES(ACOS((25.2122926864535^2+24.481940601285^2-3.59647911861726^2)/(2*25.2122926864535*24.481940601285)))</f>
        <v>8.1281268281548353</v>
      </c>
      <c r="BS141">
        <f>DEGREES(ACOS((24.8872252414777^2+25.7093101532009^2-3.57419401468723^2)/(2*24.8872252414777*25.7093101532009)))</f>
        <v>7.8851035476195905</v>
      </c>
      <c r="BU141">
        <v>14</v>
      </c>
      <c r="BV141">
        <v>8</v>
      </c>
      <c r="BW141">
        <v>5</v>
      </c>
      <c r="BX141">
        <v>6</v>
      </c>
      <c r="BY141">
        <v>12</v>
      </c>
      <c r="BZ141">
        <v>6</v>
      </c>
      <c r="CA141">
        <v>6</v>
      </c>
      <c r="CB141">
        <v>5</v>
      </c>
      <c r="CC141">
        <v>14</v>
      </c>
      <c r="CD141">
        <v>4</v>
      </c>
      <c r="CE141">
        <v>6</v>
      </c>
      <c r="CF141">
        <v>13</v>
      </c>
      <c r="CG141">
        <v>15</v>
      </c>
      <c r="CH141">
        <v>6</v>
      </c>
      <c r="CI141">
        <v>5</v>
      </c>
      <c r="CJ141">
        <v>13</v>
      </c>
      <c r="CL141">
        <v>8</v>
      </c>
      <c r="CM141">
        <v>3</v>
      </c>
      <c r="CN141">
        <v>0</v>
      </c>
      <c r="CO141">
        <v>0</v>
      </c>
      <c r="CP141">
        <v>10</v>
      </c>
      <c r="CQ141">
        <v>4</v>
      </c>
      <c r="CR141">
        <v>2</v>
      </c>
      <c r="CS141">
        <v>0</v>
      </c>
      <c r="CT141">
        <v>9</v>
      </c>
      <c r="CU141">
        <v>0</v>
      </c>
      <c r="CV141">
        <v>2</v>
      </c>
      <c r="CW141">
        <v>7</v>
      </c>
      <c r="CX141">
        <v>8</v>
      </c>
      <c r="CY141">
        <v>0</v>
      </c>
      <c r="CZ141">
        <v>0</v>
      </c>
      <c r="DA141">
        <v>7</v>
      </c>
      <c r="DC141">
        <f>((8/14)*100)</f>
        <v>57.142857142857139</v>
      </c>
      <c r="DD141">
        <f>((5/14)*100)</f>
        <v>35.714285714285715</v>
      </c>
      <c r="DE141">
        <f>((6/14)*100)</f>
        <v>42.857142857142854</v>
      </c>
      <c r="DF141">
        <f>((6/12)*100)</f>
        <v>50</v>
      </c>
      <c r="DG141">
        <f>((6/12)*100)</f>
        <v>50</v>
      </c>
      <c r="DH141">
        <f>((5/12)*100)</f>
        <v>41.666666666666671</v>
      </c>
      <c r="DI141">
        <f>((4/14)*100)</f>
        <v>28.571428571428569</v>
      </c>
      <c r="DJ141">
        <f>((6/14)*100)</f>
        <v>42.857142857142854</v>
      </c>
      <c r="DK141">
        <f>((13/14)*100)</f>
        <v>92.857142857142861</v>
      </c>
      <c r="DL141">
        <f>((6/15)*100)</f>
        <v>40</v>
      </c>
      <c r="DM141">
        <f>((5/15)*100)</f>
        <v>33.333333333333329</v>
      </c>
      <c r="DN141">
        <f>((13/15)*100)</f>
        <v>86.666666666666671</v>
      </c>
      <c r="DP141">
        <f>((3/8)*100)</f>
        <v>37.5</v>
      </c>
      <c r="DQ141">
        <f>((0/8)*100)</f>
        <v>0</v>
      </c>
      <c r="DR141">
        <f>((0/8)*100)</f>
        <v>0</v>
      </c>
      <c r="DS141">
        <f>((4/10)*100)</f>
        <v>40</v>
      </c>
      <c r="DT141">
        <f>((2/10)*100)</f>
        <v>20</v>
      </c>
      <c r="DU141">
        <f>((0/10)*100)</f>
        <v>0</v>
      </c>
      <c r="DV141">
        <f>((0/9)*100)</f>
        <v>0</v>
      </c>
      <c r="DW141">
        <f>((2/9)*100)</f>
        <v>22.222222222222221</v>
      </c>
      <c r="DX141">
        <f>((7/9)*100)</f>
        <v>77.777777777777786</v>
      </c>
      <c r="DY141">
        <f>((0/8)*100)</f>
        <v>0</v>
      </c>
      <c r="DZ141">
        <f>((0/8)*100)</f>
        <v>0</v>
      </c>
      <c r="EA141">
        <f>((7/8)*100)</f>
        <v>87.5</v>
      </c>
    </row>
    <row r="142" spans="1:131" x14ac:dyDescent="0.25">
      <c r="A142">
        <v>241.75848300000001</v>
      </c>
      <c r="B142">
        <v>6.6164139999999998</v>
      </c>
      <c r="C142">
        <v>258.283885</v>
      </c>
      <c r="D142">
        <v>3.5360100000000001</v>
      </c>
      <c r="E142">
        <v>242.56914</v>
      </c>
      <c r="F142">
        <v>7.6865649999999999</v>
      </c>
      <c r="G142">
        <v>241.20904000000002</v>
      </c>
      <c r="H142">
        <v>3.5921210000000001</v>
      </c>
      <c r="K142">
        <f>(14/200)</f>
        <v>7.0000000000000007E-2</v>
      </c>
      <c r="N142">
        <f>(14/200)</f>
        <v>7.0000000000000007E-2</v>
      </c>
      <c r="P142">
        <f>(10/200)</f>
        <v>0.05</v>
      </c>
      <c r="Q142">
        <f>(11/200)</f>
        <v>5.5E-2</v>
      </c>
      <c r="R142">
        <f>(10/200)</f>
        <v>0.05</v>
      </c>
      <c r="S142">
        <f>(9/200)</f>
        <v>4.4999999999999998E-2</v>
      </c>
      <c r="U142">
        <f>0.07+0.05</f>
        <v>0.12000000000000001</v>
      </c>
      <c r="X142">
        <f>0.07+0.045</f>
        <v>0.115</v>
      </c>
      <c r="Z142">
        <f>SQRT((ABS($A$143-$A$142)^2+(ABS($B$143-$B$142)^2)))</f>
        <v>23.120305621665072</v>
      </c>
      <c r="AC142">
        <f>SQRT((ABS($G$143-$G$142)^2+(ABS($H$143-$H$142)^2)))</f>
        <v>21.366451407978072</v>
      </c>
      <c r="AJ142">
        <f>1/0.12</f>
        <v>8.3333333333333339</v>
      </c>
      <c r="AM142">
        <f>1/0.115</f>
        <v>8.695652173913043</v>
      </c>
      <c r="AO142">
        <f t="shared" si="47"/>
        <v>192.66921351387558</v>
      </c>
      <c r="AR142">
        <f t="shared" si="50"/>
        <v>185.79522963459192</v>
      </c>
      <c r="AV142">
        <f>((0.07/0.12)*100)</f>
        <v>58.333333333333336</v>
      </c>
      <c r="AY142">
        <f>((0.07/0.115)*100)</f>
        <v>60.869565217391312</v>
      </c>
      <c r="BA142">
        <f>((0.05/0.12)*100)</f>
        <v>41.666666666666671</v>
      </c>
      <c r="BD142">
        <f>((0.045/0.115)*100)</f>
        <v>39.130434782608688</v>
      </c>
      <c r="BF142">
        <f>ABS($B$142-$D$142)</f>
        <v>3.0804039999999997</v>
      </c>
      <c r="BG142">
        <f>ABS($F$142-$H$142)</f>
        <v>4.0944439999999993</v>
      </c>
      <c r="BL142">
        <f>SQRT((ABS($A$142-$E$142)^2+(ABS($B$142-$F$142)^2)))</f>
        <v>1.3425304221692658</v>
      </c>
      <c r="BO142">
        <f>SQRT((ABS($A$142-$G$142)^2+(ABS($B$142-$H$142)^2)))</f>
        <v>3.0737982627521272</v>
      </c>
      <c r="BR142">
        <f>DEGREES(ACOS((37.0020854100498^2+37.3915220063299^2-3.61244860256267^2)/(2*37.0020854100498*37.3915220063299)))</f>
        <v>5.5342028461998289</v>
      </c>
      <c r="BS142">
        <f>DEGREES(ACOS((19.9319169407543^2+20.1534632537553^2-3.02322085179978^2)/(2*19.9319169407543*20.1534632537553)))</f>
        <v>8.6274854921494661</v>
      </c>
      <c r="BU142">
        <v>14</v>
      </c>
      <c r="BV142">
        <v>6</v>
      </c>
      <c r="BW142">
        <v>4</v>
      </c>
      <c r="BX142">
        <v>6</v>
      </c>
      <c r="CG142">
        <v>14</v>
      </c>
      <c r="CH142">
        <v>6</v>
      </c>
      <c r="CI142">
        <v>5</v>
      </c>
      <c r="CJ142">
        <v>12</v>
      </c>
      <c r="CL142">
        <v>10</v>
      </c>
      <c r="CM142">
        <v>4</v>
      </c>
      <c r="CN142">
        <v>0</v>
      </c>
      <c r="CO142">
        <v>1</v>
      </c>
      <c r="CP142">
        <v>11</v>
      </c>
      <c r="CQ142">
        <v>3</v>
      </c>
      <c r="CR142">
        <v>4</v>
      </c>
      <c r="CS142">
        <v>2</v>
      </c>
      <c r="CT142">
        <v>10</v>
      </c>
      <c r="CU142">
        <v>0</v>
      </c>
      <c r="CV142">
        <v>4</v>
      </c>
      <c r="CW142">
        <v>8</v>
      </c>
      <c r="CX142">
        <v>9</v>
      </c>
      <c r="CY142">
        <v>1</v>
      </c>
      <c r="CZ142">
        <v>2</v>
      </c>
      <c r="DA142">
        <v>8</v>
      </c>
      <c r="DC142">
        <f>((6/14)*100)</f>
        <v>42.857142857142854</v>
      </c>
      <c r="DD142">
        <f>((4/14)*100)</f>
        <v>28.571428571428569</v>
      </c>
      <c r="DE142">
        <f>((6/14)*100)</f>
        <v>42.857142857142854</v>
      </c>
      <c r="DL142">
        <f>((6/14)*100)</f>
        <v>42.857142857142854</v>
      </c>
      <c r="DM142">
        <f>((5/14)*100)</f>
        <v>35.714285714285715</v>
      </c>
      <c r="DN142">
        <f>((12/14)*100)</f>
        <v>85.714285714285708</v>
      </c>
      <c r="DP142">
        <f>((4/10)*100)</f>
        <v>40</v>
      </c>
      <c r="DQ142">
        <f>((0/10)*100)</f>
        <v>0</v>
      </c>
      <c r="DR142">
        <f>((1/10)*100)</f>
        <v>10</v>
      </c>
      <c r="DS142">
        <f>((3/11)*100)</f>
        <v>27.27272727272727</v>
      </c>
      <c r="DT142">
        <f>((4/11)*100)</f>
        <v>36.363636363636367</v>
      </c>
      <c r="DU142">
        <f>((2/11)*100)</f>
        <v>18.181818181818183</v>
      </c>
      <c r="DV142">
        <f>((0/10)*100)</f>
        <v>0</v>
      </c>
      <c r="DW142">
        <f>((4/10)*100)</f>
        <v>40</v>
      </c>
      <c r="DX142">
        <f>((8/10)*100)</f>
        <v>80</v>
      </c>
      <c r="DY142">
        <f>((1/9)*100)</f>
        <v>11.111111111111111</v>
      </c>
      <c r="DZ142">
        <f>((2/9)*100)</f>
        <v>22.222222222222221</v>
      </c>
      <c r="EA142">
        <f>((8/9)*100)</f>
        <v>88.888888888888886</v>
      </c>
    </row>
    <row r="143" spans="1:131" x14ac:dyDescent="0.25">
      <c r="A143">
        <v>264.83797700000002</v>
      </c>
      <c r="B143">
        <v>5.2432829999999999</v>
      </c>
      <c r="G143">
        <v>262.54434099999997</v>
      </c>
      <c r="H143">
        <v>2.4387880000000002</v>
      </c>
      <c r="P143">
        <f>(11/200)</f>
        <v>5.5E-2</v>
      </c>
      <c r="BI143">
        <v>2.8773634999999995</v>
      </c>
      <c r="BJ143">
        <v>2.3870269999999998</v>
      </c>
      <c r="BO143">
        <f>SQRT((ABS($A$143-$G$143)^2+(ABS($B$143-$H$143)^2)))</f>
        <v>3.6229764428603759</v>
      </c>
      <c r="BR143">
        <f>DEGREES(ACOS((3.57419401468723^2+20.5464877830966^2-19.9319169407543^2)/(2*3.57419401468723*20.5464877830966)))</f>
        <v>75.146207827046524</v>
      </c>
      <c r="BS143">
        <f>DEGREES(ACOS((24.4809328340556^2+26.1762379935636^2-4.17487781953927^2)/(2*24.4809328340556*26.1762379935636)))</f>
        <v>8.6433312348288389</v>
      </c>
      <c r="CL143">
        <v>11</v>
      </c>
      <c r="CM143">
        <v>3</v>
      </c>
      <c r="CN143">
        <v>0</v>
      </c>
      <c r="CO143">
        <v>3</v>
      </c>
      <c r="DP143">
        <f>((3/11)*100)</f>
        <v>27.27272727272727</v>
      </c>
      <c r="DQ143">
        <f>((0/11)*100)</f>
        <v>0</v>
      </c>
      <c r="DR143">
        <f>((3/11)*100)</f>
        <v>27.27272727272727</v>
      </c>
    </row>
    <row r="144" spans="1:131" x14ac:dyDescent="0.25">
      <c r="A144" t="s">
        <v>22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BR144">
        <f>DEGREES(ACOS((3.02322085179978^2+24.9691974245735^2-24.4809328340556^2)/(2*3.02322085179978*24.9691974245735)))</f>
        <v>77.263671996148247</v>
      </c>
    </row>
    <row r="145" spans="1:131" x14ac:dyDescent="0.25">
      <c r="A145">
        <v>254.22226999999998</v>
      </c>
      <c r="B145">
        <v>6.8439899999999998</v>
      </c>
      <c r="C145">
        <v>239.66651200000001</v>
      </c>
      <c r="D145">
        <v>8.6405539999999998</v>
      </c>
      <c r="E145">
        <v>252.97636299999999</v>
      </c>
      <c r="F145">
        <v>7.2341920000000002</v>
      </c>
      <c r="G145">
        <v>263.73297400000001</v>
      </c>
      <c r="H145">
        <v>9.2888380000000002</v>
      </c>
      <c r="K145">
        <f>(13/200)</f>
        <v>6.5000000000000002E-2</v>
      </c>
      <c r="L145">
        <f>(17/200)</f>
        <v>8.5000000000000006E-2</v>
      </c>
      <c r="M145">
        <f>(11/200)</f>
        <v>5.5E-2</v>
      </c>
      <c r="N145">
        <f>(18/200)</f>
        <v>0.09</v>
      </c>
      <c r="P145">
        <f>(10/200)</f>
        <v>0.05</v>
      </c>
      <c r="Q145">
        <f>(10/200)</f>
        <v>0.05</v>
      </c>
      <c r="R145">
        <f>(9/200)</f>
        <v>4.4999999999999998E-2</v>
      </c>
      <c r="S145">
        <f>(10/200)</f>
        <v>0.05</v>
      </c>
      <c r="U145">
        <f>0.065+0.05</f>
        <v>0.115</v>
      </c>
      <c r="V145">
        <f>0.085+0.05</f>
        <v>0.13500000000000001</v>
      </c>
      <c r="W145">
        <f>0.055+0.045</f>
        <v>0.1</v>
      </c>
      <c r="X145">
        <f>0.09+0.05</f>
        <v>0.14000000000000001</v>
      </c>
      <c r="Z145">
        <f>SQRT((ABS($A$146-$A$145)^2+(ABS($B$146-$B$145)^2)))</f>
        <v>22.825897553109368</v>
      </c>
      <c r="AA145">
        <f>SQRT((ABS($C$146-$C$145)^2+(ABS($D$146-$D$145)^2)))</f>
        <v>24.640514914711606</v>
      </c>
      <c r="AB145">
        <f>SQRT((ABS($E$146-$E$145)^2+(ABS($F$146-$F$145)^2)))</f>
        <v>22.758995756524669</v>
      </c>
      <c r="AC145">
        <f>SQRT((ABS($G$146-$G$145)^2+(ABS($H$146-$H$145)^2)))</f>
        <v>29.926612911119008</v>
      </c>
      <c r="AJ145">
        <f>1/0.115</f>
        <v>8.695652173913043</v>
      </c>
      <c r="AK145">
        <f>1/0.135</f>
        <v>7.4074074074074066</v>
      </c>
      <c r="AL145">
        <f>1/0.1</f>
        <v>10</v>
      </c>
      <c r="AM145">
        <f>1/0.14</f>
        <v>7.1428571428571423</v>
      </c>
      <c r="AO145">
        <f t="shared" ref="AO145:AO154" si="51">$Z145/$U145</f>
        <v>198.48606567921189</v>
      </c>
      <c r="AP145">
        <f t="shared" ref="AP145:AP153" si="52">$AA145/$V145</f>
        <v>182.52233270156745</v>
      </c>
      <c r="AQ145">
        <f t="shared" ref="AQ145:AQ153" si="53">$AB145/$W145</f>
        <v>227.58995756524669</v>
      </c>
      <c r="AR145">
        <f t="shared" ref="AR145:AR153" si="54">$AC145/$X145</f>
        <v>213.76152079370718</v>
      </c>
      <c r="AV145">
        <f>((0.065/0.115)*100)</f>
        <v>56.521739130434781</v>
      </c>
      <c r="AW145">
        <f>((0.085/0.135)*100)</f>
        <v>62.962962962962962</v>
      </c>
      <c r="AX145">
        <f>((0.055/0.1)*100)</f>
        <v>54.999999999999993</v>
      </c>
      <c r="AY145">
        <f>((0.09/0.14)*100)</f>
        <v>64.285714285714278</v>
      </c>
      <c r="BA145">
        <f>((0.05/0.115)*100)</f>
        <v>43.478260869565219</v>
      </c>
      <c r="BB145">
        <f>((0.05/0.135)*100)</f>
        <v>37.037037037037038</v>
      </c>
      <c r="BC145">
        <f>((0.045/0.1)*100)</f>
        <v>44.999999999999993</v>
      </c>
      <c r="BD145">
        <f>((0.05/0.14)*100)</f>
        <v>35.714285714285715</v>
      </c>
      <c r="BF145">
        <f>ABS($B$145-$D$145)</f>
        <v>1.796564</v>
      </c>
      <c r="BG145">
        <f>ABS($F$145-$H$145)</f>
        <v>2.054646</v>
      </c>
      <c r="BL145">
        <f>SQRT((ABS($A$145-$E$145)^2+(ABS($B$145-$F$145)^2)))</f>
        <v>1.305581040553581</v>
      </c>
      <c r="BM145">
        <f>SQRT((ABS($C$145-$G$146)^2+(ABS($D$145-$H$146)^2)))</f>
        <v>5.8560241774297834</v>
      </c>
      <c r="BO145">
        <f>SQRT((ABS($A$145-$G$145)^2+(ABS($B$145-$H$145)^2)))</f>
        <v>9.8199171238213925</v>
      </c>
      <c r="BP145">
        <f>SQRT((ABS($C$145-$E$146)^2+(ABS($D$145-$F$146)^2)))</f>
        <v>10.102981731364327</v>
      </c>
      <c r="BR145">
        <f>DEGREES(ACOS((4.17487781953927^2+20.6039582683088^2-19.1057569276721^2)/(2*4.17487781953927*20.6039582683088)))</f>
        <v>63.440529000114886</v>
      </c>
      <c r="BU145">
        <v>13</v>
      </c>
      <c r="BV145">
        <v>4</v>
      </c>
      <c r="BW145">
        <v>4</v>
      </c>
      <c r="BX145">
        <v>12</v>
      </c>
      <c r="BY145">
        <v>17</v>
      </c>
      <c r="BZ145">
        <v>9</v>
      </c>
      <c r="CA145">
        <v>8</v>
      </c>
      <c r="CB145">
        <v>7</v>
      </c>
      <c r="CC145">
        <v>11</v>
      </c>
      <c r="CD145">
        <v>2</v>
      </c>
      <c r="CE145">
        <v>8</v>
      </c>
      <c r="CF145">
        <v>8</v>
      </c>
      <c r="CG145">
        <v>18</v>
      </c>
      <c r="CH145">
        <v>12</v>
      </c>
      <c r="CI145">
        <v>8</v>
      </c>
      <c r="CJ145">
        <v>9</v>
      </c>
      <c r="CL145">
        <v>10</v>
      </c>
      <c r="CM145">
        <v>0</v>
      </c>
      <c r="CN145">
        <v>0</v>
      </c>
      <c r="CO145">
        <v>9</v>
      </c>
      <c r="CP145">
        <v>10</v>
      </c>
      <c r="CQ145">
        <v>1</v>
      </c>
      <c r="CR145">
        <v>7</v>
      </c>
      <c r="CS145">
        <v>0</v>
      </c>
      <c r="CT145">
        <v>9</v>
      </c>
      <c r="CU145">
        <v>0</v>
      </c>
      <c r="CV145">
        <v>7</v>
      </c>
      <c r="CW145">
        <v>0</v>
      </c>
      <c r="CX145">
        <v>10</v>
      </c>
      <c r="CY145">
        <v>9</v>
      </c>
      <c r="CZ145">
        <v>0</v>
      </c>
      <c r="DA145">
        <v>0</v>
      </c>
      <c r="DC145">
        <f>((4/13)*100)</f>
        <v>30.76923076923077</v>
      </c>
      <c r="DD145">
        <f>((4/13)*100)</f>
        <v>30.76923076923077</v>
      </c>
      <c r="DE145">
        <f>((12/13)*100)</f>
        <v>92.307692307692307</v>
      </c>
      <c r="DF145">
        <f>((9/17)*100)</f>
        <v>52.941176470588239</v>
      </c>
      <c r="DG145">
        <f>((8/17)*100)</f>
        <v>47.058823529411761</v>
      </c>
      <c r="DH145">
        <f>((7/17)*100)</f>
        <v>41.17647058823529</v>
      </c>
      <c r="DI145">
        <f>((2/11)*100)</f>
        <v>18.181818181818183</v>
      </c>
      <c r="DJ145">
        <f>((8/11)*100)</f>
        <v>72.727272727272734</v>
      </c>
      <c r="DK145">
        <f>((8/11)*100)</f>
        <v>72.727272727272734</v>
      </c>
      <c r="DL145">
        <f>((12/18)*100)</f>
        <v>66.666666666666657</v>
      </c>
      <c r="DM145">
        <f>((8/18)*100)</f>
        <v>44.444444444444443</v>
      </c>
      <c r="DN145">
        <f>((9/18)*100)</f>
        <v>50</v>
      </c>
      <c r="DP145">
        <f>((0/10)*100)</f>
        <v>0</v>
      </c>
      <c r="DQ145">
        <f>((0/10)*100)</f>
        <v>0</v>
      </c>
      <c r="DR145">
        <f>((9/10)*100)</f>
        <v>90</v>
      </c>
      <c r="DS145">
        <f>((1/10)*100)</f>
        <v>10</v>
      </c>
      <c r="DT145">
        <f>((7/10)*100)</f>
        <v>70</v>
      </c>
      <c r="DU145">
        <f>((0/10)*100)</f>
        <v>0</v>
      </c>
      <c r="DV145">
        <f>((0/9)*100)</f>
        <v>0</v>
      </c>
      <c r="DW145">
        <f>((7/9)*100)</f>
        <v>77.777777777777786</v>
      </c>
      <c r="DX145">
        <f>((0/9)*100)</f>
        <v>0</v>
      </c>
      <c r="DY145">
        <f>((9/10)*100)</f>
        <v>90</v>
      </c>
      <c r="DZ145">
        <f>((0/10)*100)</f>
        <v>0</v>
      </c>
      <c r="EA145">
        <f>((0/10)*100)</f>
        <v>0</v>
      </c>
    </row>
    <row r="146" spans="1:131" x14ac:dyDescent="0.25">
      <c r="A146">
        <v>231.400757</v>
      </c>
      <c r="B146">
        <v>6.3966159999999999</v>
      </c>
      <c r="C146">
        <v>215.05707000000001</v>
      </c>
      <c r="D146">
        <v>7.4034849999999999</v>
      </c>
      <c r="E146">
        <v>230.35717099999999</v>
      </c>
      <c r="F146">
        <v>4.7154540000000003</v>
      </c>
      <c r="G146">
        <v>233.825301</v>
      </c>
      <c r="H146">
        <v>8.2242929999999994</v>
      </c>
      <c r="K146">
        <f>(13/200)</f>
        <v>6.5000000000000002E-2</v>
      </c>
      <c r="L146">
        <f>(12/200)</f>
        <v>0.06</v>
      </c>
      <c r="M146">
        <f>(12/200)</f>
        <v>0.06</v>
      </c>
      <c r="N146">
        <f>(14/200)</f>
        <v>7.0000000000000007E-2</v>
      </c>
      <c r="P146">
        <f>(9/200)</f>
        <v>4.4999999999999998E-2</v>
      </c>
      <c r="Q146">
        <f>(8/200)</f>
        <v>0.04</v>
      </c>
      <c r="R146">
        <f>(9/200)</f>
        <v>4.4999999999999998E-2</v>
      </c>
      <c r="S146">
        <f>(10/200)</f>
        <v>0.05</v>
      </c>
      <c r="U146">
        <f>0.065+0.045</f>
        <v>0.11</v>
      </c>
      <c r="V146">
        <f>0.06+0.04</f>
        <v>0.1</v>
      </c>
      <c r="W146">
        <f>0.06+0.045</f>
        <v>0.105</v>
      </c>
      <c r="X146">
        <f>0.07+0.05</f>
        <v>0.12000000000000001</v>
      </c>
      <c r="Z146">
        <f>SQRT((ABS($A$147-$A$146)^2+(ABS($B$147-$B$146)^2)))</f>
        <v>21.527003894545722</v>
      </c>
      <c r="AA146">
        <f>SQRT((ABS($C$147-$C$146)^2+(ABS($D$147-$D$146)^2)))</f>
        <v>22.924641755315495</v>
      </c>
      <c r="AB146">
        <f>SQRT((ABS($E$147-$E$146)^2+(ABS($F$147-$F$146)^2)))</f>
        <v>20.151836827034241</v>
      </c>
      <c r="AC146">
        <f>SQRT((ABS($G$147-$G$146)^2+(ABS($H$147-$H$146)^2)))</f>
        <v>23.537504385741428</v>
      </c>
      <c r="AJ146">
        <f>1/0.11</f>
        <v>9.0909090909090917</v>
      </c>
      <c r="AK146">
        <f>1/0.1</f>
        <v>10</v>
      </c>
      <c r="AL146">
        <f>1/0.105</f>
        <v>9.5238095238095237</v>
      </c>
      <c r="AM146">
        <f>1/0.12</f>
        <v>8.3333333333333339</v>
      </c>
      <c r="AO146">
        <f t="shared" si="51"/>
        <v>195.70003540496111</v>
      </c>
      <c r="AP146">
        <f t="shared" si="52"/>
        <v>229.24641755315494</v>
      </c>
      <c r="AQ146">
        <f t="shared" si="53"/>
        <v>191.9222554955642</v>
      </c>
      <c r="AR146">
        <f t="shared" si="54"/>
        <v>196.14586988117856</v>
      </c>
      <c r="AV146">
        <f>((0.065/0.11)*100)</f>
        <v>59.090909090909093</v>
      </c>
      <c r="AW146">
        <f>((0.06/0.1)*100)</f>
        <v>60</v>
      </c>
      <c r="AX146">
        <f>((0.06/0.105)*100)</f>
        <v>57.142857142857139</v>
      </c>
      <c r="AY146">
        <f>((0.07/0.12)*100)</f>
        <v>58.333333333333336</v>
      </c>
      <c r="BA146">
        <f>((0.045/0.11)*100)</f>
        <v>40.909090909090907</v>
      </c>
      <c r="BB146">
        <f>((0.04/0.1)*100)</f>
        <v>40</v>
      </c>
      <c r="BC146">
        <f>((0.045/0.105)*100)</f>
        <v>42.857142857142854</v>
      </c>
      <c r="BD146">
        <f>((0.05/0.12)*100)</f>
        <v>41.666666666666671</v>
      </c>
      <c r="BF146">
        <f>ABS($B$146-$D$146)</f>
        <v>1.006869</v>
      </c>
      <c r="BG146">
        <f>ABS($F$146-$H$146)</f>
        <v>3.5088389999999992</v>
      </c>
      <c r="BL146">
        <f>SQRT((ABS($A$146-$E$146)^2+(ABS($B$146-$F$146)^2)))</f>
        <v>1.9787312626124873</v>
      </c>
      <c r="BM146">
        <f>SQRT((ABS($C$146-$G$147)^2+(ABS($D$146-$H$147)^2)))</f>
        <v>4.9789471223400383</v>
      </c>
      <c r="BO146">
        <f>SQRT((ABS($A$146-$G$146)^2+(ABS($B$146-$H$146)^2)))</f>
        <v>3.0362504547986462</v>
      </c>
      <c r="BP146">
        <f>SQRT((ABS($C$146-$E$147)^2+(ABS($D$146-$F$147)^2)))</f>
        <v>5.3232066920405456</v>
      </c>
      <c r="BS146">
        <f>DEGREES(ACOS((18.8402968052762^2+21.682296546974^2-4.51472432612447^2)/(2*18.8402968052762*21.682296546974)))</f>
        <v>9.9569701088013005</v>
      </c>
      <c r="BU146">
        <v>13</v>
      </c>
      <c r="BV146">
        <v>9</v>
      </c>
      <c r="BW146">
        <v>4</v>
      </c>
      <c r="BX146">
        <v>6</v>
      </c>
      <c r="BY146">
        <v>12</v>
      </c>
      <c r="BZ146">
        <v>8</v>
      </c>
      <c r="CA146">
        <v>4</v>
      </c>
      <c r="CB146">
        <v>5</v>
      </c>
      <c r="CC146">
        <v>12</v>
      </c>
      <c r="CD146">
        <v>4</v>
      </c>
      <c r="CE146">
        <v>4</v>
      </c>
      <c r="CF146">
        <v>12</v>
      </c>
      <c r="CG146">
        <v>14</v>
      </c>
      <c r="CH146">
        <v>6</v>
      </c>
      <c r="CI146">
        <v>6</v>
      </c>
      <c r="CJ146">
        <v>12</v>
      </c>
      <c r="CL146">
        <v>9</v>
      </c>
      <c r="CM146">
        <v>1</v>
      </c>
      <c r="CN146">
        <v>0</v>
      </c>
      <c r="CO146">
        <v>3</v>
      </c>
      <c r="CP146">
        <v>8</v>
      </c>
      <c r="CQ146">
        <v>4</v>
      </c>
      <c r="CR146">
        <v>0</v>
      </c>
      <c r="CS146">
        <v>0</v>
      </c>
      <c r="CT146">
        <v>9</v>
      </c>
      <c r="CU146">
        <v>0</v>
      </c>
      <c r="CV146">
        <v>0</v>
      </c>
      <c r="CW146">
        <v>7</v>
      </c>
      <c r="CX146">
        <v>10</v>
      </c>
      <c r="CY146">
        <v>3</v>
      </c>
      <c r="CZ146">
        <v>0</v>
      </c>
      <c r="DA146">
        <v>7</v>
      </c>
      <c r="DC146">
        <f>((9/13)*100)</f>
        <v>69.230769230769226</v>
      </c>
      <c r="DD146">
        <f>((4/13)*100)</f>
        <v>30.76923076923077</v>
      </c>
      <c r="DE146">
        <f>((6/13)*100)</f>
        <v>46.153846153846153</v>
      </c>
      <c r="DF146">
        <f>((8/12)*100)</f>
        <v>66.666666666666657</v>
      </c>
      <c r="DG146">
        <f>((4/12)*100)</f>
        <v>33.333333333333329</v>
      </c>
      <c r="DH146">
        <f>((5/12)*100)</f>
        <v>41.666666666666671</v>
      </c>
      <c r="DI146">
        <f>((4/12)*100)</f>
        <v>33.333333333333329</v>
      </c>
      <c r="DJ146">
        <f>((4/12)*100)</f>
        <v>33.333333333333329</v>
      </c>
      <c r="DK146">
        <f>((12/12)*100)</f>
        <v>100</v>
      </c>
      <c r="DL146">
        <f>((6/14)*100)</f>
        <v>42.857142857142854</v>
      </c>
      <c r="DM146">
        <f>((6/14)*100)</f>
        <v>42.857142857142854</v>
      </c>
      <c r="DN146">
        <f>((12/14)*100)</f>
        <v>85.714285714285708</v>
      </c>
      <c r="DP146">
        <f>((1/9)*100)</f>
        <v>11.111111111111111</v>
      </c>
      <c r="DQ146">
        <f>((0/9)*100)</f>
        <v>0</v>
      </c>
      <c r="DR146">
        <f>((3/9)*100)</f>
        <v>33.333333333333329</v>
      </c>
      <c r="DS146">
        <f>((4/8)*100)</f>
        <v>50</v>
      </c>
      <c r="DT146">
        <f>((0/8)*100)</f>
        <v>0</v>
      </c>
      <c r="DU146">
        <f>((0/8)*100)</f>
        <v>0</v>
      </c>
      <c r="DV146">
        <f>((0/9)*100)</f>
        <v>0</v>
      </c>
      <c r="DW146">
        <f>((0/9)*100)</f>
        <v>0</v>
      </c>
      <c r="DX146">
        <f>((7/9)*100)</f>
        <v>77.777777777777786</v>
      </c>
      <c r="DY146">
        <f>((3/10)*100)</f>
        <v>30</v>
      </c>
      <c r="DZ146">
        <f>((0/10)*100)</f>
        <v>0</v>
      </c>
      <c r="EA146">
        <f>((7/10)*100)</f>
        <v>70</v>
      </c>
    </row>
    <row r="147" spans="1:131" x14ac:dyDescent="0.25">
      <c r="A147">
        <v>209.88468799999998</v>
      </c>
      <c r="B147">
        <v>5.7105610000000002</v>
      </c>
      <c r="C147">
        <v>192.157343</v>
      </c>
      <c r="D147">
        <v>8.4719899999999999</v>
      </c>
      <c r="E147">
        <v>210.21116899999998</v>
      </c>
      <c r="F147">
        <v>5.2003570000000003</v>
      </c>
      <c r="G147">
        <v>210.29642699999999</v>
      </c>
      <c r="H147">
        <v>8.8616320000000002</v>
      </c>
      <c r="K147">
        <f>(14/200)</f>
        <v>7.0000000000000007E-2</v>
      </c>
      <c r="L147">
        <f>(13/200)</f>
        <v>6.5000000000000002E-2</v>
      </c>
      <c r="M147">
        <f>(13/200)</f>
        <v>6.5000000000000002E-2</v>
      </c>
      <c r="N147">
        <f>(15/200)</f>
        <v>7.4999999999999997E-2</v>
      </c>
      <c r="P147">
        <f>(8/200)</f>
        <v>0.04</v>
      </c>
      <c r="Q147">
        <f>(9/200)</f>
        <v>4.4999999999999998E-2</v>
      </c>
      <c r="R147">
        <f>(8/200)</f>
        <v>0.04</v>
      </c>
      <c r="S147">
        <f>(7/200)</f>
        <v>3.5000000000000003E-2</v>
      </c>
      <c r="U147">
        <f>0.07+0.04</f>
        <v>0.11000000000000001</v>
      </c>
      <c r="V147">
        <f>0.065+0.045</f>
        <v>0.11</v>
      </c>
      <c r="W147">
        <f>0.065+0.04</f>
        <v>0.10500000000000001</v>
      </c>
      <c r="X147">
        <f>0.075+0.035</f>
        <v>0.11</v>
      </c>
      <c r="Z147">
        <f>SQRT((ABS($A$148-$A$147)^2+(ABS($B$148-$B$147)^2)))</f>
        <v>23.389909393446672</v>
      </c>
      <c r="AA147">
        <f>SQRT((ABS($C$148-$C$147)^2+(ABS($D$148-$D$147)^2)))</f>
        <v>23.989120080353118</v>
      </c>
      <c r="AB147">
        <f>SQRT((ABS($E$148-$E$147)^2+(ABS($F$148-$F$147)^2)))</f>
        <v>24.44056164490582</v>
      </c>
      <c r="AC147">
        <f>SQRT((ABS($G$148-$G$147)^2+(ABS($H$148-$H$147)^2)))</f>
        <v>23.957988599766168</v>
      </c>
      <c r="AJ147">
        <f>1/0.11</f>
        <v>9.0909090909090917</v>
      </c>
      <c r="AK147">
        <f>1/0.11</f>
        <v>9.0909090909090917</v>
      </c>
      <c r="AL147">
        <f>1/0.105</f>
        <v>9.5238095238095237</v>
      </c>
      <c r="AM147">
        <f>1/0.11</f>
        <v>9.0909090909090917</v>
      </c>
      <c r="AO147">
        <f t="shared" si="51"/>
        <v>212.63553994042425</v>
      </c>
      <c r="AP147">
        <f t="shared" si="52"/>
        <v>218.08290982139198</v>
      </c>
      <c r="AQ147">
        <f t="shared" si="53"/>
        <v>232.76725376100779</v>
      </c>
      <c r="AR147">
        <f t="shared" si="54"/>
        <v>217.7998963615106</v>
      </c>
      <c r="AV147">
        <f>((0.07/0.11)*100)</f>
        <v>63.636363636363647</v>
      </c>
      <c r="AW147">
        <f>((0.065/0.11)*100)</f>
        <v>59.090909090909093</v>
      </c>
      <c r="AX147">
        <f>((0.065/0.105)*100)</f>
        <v>61.904761904761905</v>
      </c>
      <c r="AY147">
        <f>((0.075/0.11)*100)</f>
        <v>68.181818181818173</v>
      </c>
      <c r="BA147">
        <f>((0.04/0.11)*100)</f>
        <v>36.363636363636367</v>
      </c>
      <c r="BB147">
        <f>((0.045/0.11)*100)</f>
        <v>40.909090909090907</v>
      </c>
      <c r="BC147">
        <f>((0.04/0.105)*100)</f>
        <v>38.095238095238102</v>
      </c>
      <c r="BD147">
        <f>((0.035/0.11)*100)</f>
        <v>31.818181818181824</v>
      </c>
      <c r="BF147">
        <f>ABS($B$147-$D$147)</f>
        <v>2.7614289999999997</v>
      </c>
      <c r="BG147">
        <f>ABS($F$147-$H$147)</f>
        <v>3.6612749999999998</v>
      </c>
      <c r="BL147">
        <f>SQRT((ABS($A$147-$E$147)^2+(ABS($B$147-$F$147)^2)))</f>
        <v>0.60572102900345193</v>
      </c>
      <c r="BM147">
        <f>SQRT((ABS($C$147-$G$148)^2+(ABS($D$147-$H$148)^2)))</f>
        <v>5.8824121280927928</v>
      </c>
      <c r="BO147">
        <f>SQRT((ABS($A$147-$G$147)^2+(ABS($B$147-$H$147)^2)))</f>
        <v>3.177857367970125</v>
      </c>
      <c r="BP147">
        <f>SQRT((ABS($C$147-$E$148)^2+(ABS($D$147-$F$148)^2)))</f>
        <v>7.0425698403978219</v>
      </c>
      <c r="BS147">
        <f>DEGREES(ACOS((22.3614434219443^2+23.0101941901975^2-3.88542494192193^2)/(2*22.3614434219443*23.0101941901975)))</f>
        <v>9.6878791399970936</v>
      </c>
      <c r="BU147">
        <v>14</v>
      </c>
      <c r="BV147">
        <v>8</v>
      </c>
      <c r="BW147">
        <v>6</v>
      </c>
      <c r="BX147">
        <v>7</v>
      </c>
      <c r="BY147">
        <v>13</v>
      </c>
      <c r="BZ147">
        <v>8</v>
      </c>
      <c r="CA147">
        <v>4</v>
      </c>
      <c r="CB147">
        <v>5</v>
      </c>
      <c r="CC147">
        <v>13</v>
      </c>
      <c r="CD147">
        <v>6</v>
      </c>
      <c r="CE147">
        <v>4</v>
      </c>
      <c r="CF147">
        <v>13</v>
      </c>
      <c r="CG147">
        <v>15</v>
      </c>
      <c r="CH147">
        <v>7</v>
      </c>
      <c r="CI147">
        <v>6</v>
      </c>
      <c r="CJ147">
        <v>13</v>
      </c>
      <c r="CL147">
        <v>8</v>
      </c>
      <c r="CM147">
        <v>4</v>
      </c>
      <c r="CN147">
        <v>0</v>
      </c>
      <c r="CO147">
        <v>0</v>
      </c>
      <c r="CP147">
        <v>9</v>
      </c>
      <c r="CQ147">
        <v>3</v>
      </c>
      <c r="CR147">
        <v>0</v>
      </c>
      <c r="CS147">
        <v>0</v>
      </c>
      <c r="CT147">
        <v>8</v>
      </c>
      <c r="CU147">
        <v>0</v>
      </c>
      <c r="CV147">
        <v>0</v>
      </c>
      <c r="CW147">
        <v>7</v>
      </c>
      <c r="CX147">
        <v>7</v>
      </c>
      <c r="CY147">
        <v>0</v>
      </c>
      <c r="CZ147">
        <v>0</v>
      </c>
      <c r="DA147">
        <v>7</v>
      </c>
      <c r="DC147">
        <f>((8/14)*100)</f>
        <v>57.142857142857139</v>
      </c>
      <c r="DD147">
        <f>((6/14)*100)</f>
        <v>42.857142857142854</v>
      </c>
      <c r="DE147">
        <f>((7/14)*100)</f>
        <v>50</v>
      </c>
      <c r="DF147">
        <f>((8/13)*100)</f>
        <v>61.53846153846154</v>
      </c>
      <c r="DG147">
        <f>((4/13)*100)</f>
        <v>30.76923076923077</v>
      </c>
      <c r="DH147">
        <f>((5/13)*100)</f>
        <v>38.461538461538467</v>
      </c>
      <c r="DI147">
        <f>((6/13)*100)</f>
        <v>46.153846153846153</v>
      </c>
      <c r="DJ147">
        <f>((4/13)*100)</f>
        <v>30.76923076923077</v>
      </c>
      <c r="DK147">
        <f>((13/13)*100)</f>
        <v>100</v>
      </c>
      <c r="DL147">
        <f>((7/15)*100)</f>
        <v>46.666666666666664</v>
      </c>
      <c r="DM147">
        <f>((6/15)*100)</f>
        <v>40</v>
      </c>
      <c r="DN147">
        <f>((13/15)*100)</f>
        <v>86.666666666666671</v>
      </c>
      <c r="DP147">
        <f>((4/8)*100)</f>
        <v>50</v>
      </c>
      <c r="DQ147">
        <f>((0/8)*100)</f>
        <v>0</v>
      </c>
      <c r="DR147">
        <f>((0/8)*100)</f>
        <v>0</v>
      </c>
      <c r="DS147">
        <f>((3/9)*100)</f>
        <v>33.333333333333329</v>
      </c>
      <c r="DT147">
        <f>((0/9)*100)</f>
        <v>0</v>
      </c>
      <c r="DU147">
        <f>((0/9)*100)</f>
        <v>0</v>
      </c>
      <c r="DV147">
        <f>((0/8)*100)</f>
        <v>0</v>
      </c>
      <c r="DW147">
        <f>((0/8)*100)</f>
        <v>0</v>
      </c>
      <c r="DX147">
        <f>((7/8)*100)</f>
        <v>87.5</v>
      </c>
      <c r="DY147">
        <f>((0/7)*100)</f>
        <v>0</v>
      </c>
      <c r="DZ147">
        <f>((0/7)*100)</f>
        <v>0</v>
      </c>
      <c r="EA147">
        <f>((7/7)*100)</f>
        <v>100</v>
      </c>
    </row>
    <row r="148" spans="1:131" x14ac:dyDescent="0.25">
      <c r="A148">
        <v>186.50831399999998</v>
      </c>
      <c r="B148">
        <v>6.5061739999999997</v>
      </c>
      <c r="C148">
        <v>168.16846699999999</v>
      </c>
      <c r="D148">
        <v>8.3637750000000004</v>
      </c>
      <c r="E148">
        <v>185.772448</v>
      </c>
      <c r="F148">
        <v>5.5003060000000001</v>
      </c>
      <c r="G148">
        <v>186.34382499999998</v>
      </c>
      <c r="H148">
        <v>9.3696429999999999</v>
      </c>
      <c r="K148">
        <f>(13/200)</f>
        <v>6.5000000000000002E-2</v>
      </c>
      <c r="L148">
        <f>(15/200)</f>
        <v>7.4999999999999997E-2</v>
      </c>
      <c r="M148">
        <f>(14/200)</f>
        <v>7.0000000000000007E-2</v>
      </c>
      <c r="N148">
        <f>(14/200)</f>
        <v>7.0000000000000007E-2</v>
      </c>
      <c r="P148">
        <f>(8/200)</f>
        <v>0.04</v>
      </c>
      <c r="Q148">
        <f>(9/200)</f>
        <v>4.4999999999999998E-2</v>
      </c>
      <c r="R148">
        <f>(9/200)</f>
        <v>4.4999999999999998E-2</v>
      </c>
      <c r="S148">
        <f>(8/200)</f>
        <v>0.04</v>
      </c>
      <c r="U148">
        <f>0.065+0.04</f>
        <v>0.10500000000000001</v>
      </c>
      <c r="V148">
        <f>0.075+0.045</f>
        <v>0.12</v>
      </c>
      <c r="W148">
        <f>0.07+0.045</f>
        <v>0.115</v>
      </c>
      <c r="X148">
        <f>0.07+0.04</f>
        <v>0.11000000000000001</v>
      </c>
      <c r="Z148">
        <f>SQRT((ABS($A$149-$A$148)^2+(ABS($B$149-$B$148)^2)))</f>
        <v>22.74433915391408</v>
      </c>
      <c r="AA148">
        <f>SQRT((ABS($C$149-$C$148)^2+(ABS($D$149-$D$148)^2)))</f>
        <v>31.648132402560762</v>
      </c>
      <c r="AB148">
        <f>SQRT((ABS($E$149-$E$148)^2+(ABS($F$149-$F$148)^2)))</f>
        <v>22.866499504727731</v>
      </c>
      <c r="AC148">
        <f>SQRT((ABS($G$149-$G$148)^2+(ABS($H$149-$H$148)^2)))</f>
        <v>22.83321675144558</v>
      </c>
      <c r="AJ148">
        <f>1/0.105</f>
        <v>9.5238095238095237</v>
      </c>
      <c r="AK148">
        <f>1/0.12</f>
        <v>8.3333333333333339</v>
      </c>
      <c r="AL148">
        <f>1/0.115</f>
        <v>8.695652173913043</v>
      </c>
      <c r="AM148">
        <f>1/0.11</f>
        <v>9.0909090909090917</v>
      </c>
      <c r="AO148">
        <f t="shared" si="51"/>
        <v>216.61275384680073</v>
      </c>
      <c r="AP148">
        <f t="shared" si="52"/>
        <v>263.73443668800638</v>
      </c>
      <c r="AQ148">
        <f t="shared" si="53"/>
        <v>198.83912612806722</v>
      </c>
      <c r="AR148">
        <f t="shared" si="54"/>
        <v>207.57469774041434</v>
      </c>
      <c r="AV148">
        <f>((0.065/0.105)*100)</f>
        <v>61.904761904761905</v>
      </c>
      <c r="AW148">
        <f>((0.075/0.12)*100)</f>
        <v>62.5</v>
      </c>
      <c r="AX148">
        <f>((0.07/0.115)*100)</f>
        <v>60.869565217391312</v>
      </c>
      <c r="AY148">
        <f>((0.07/0.11)*100)</f>
        <v>63.636363636363647</v>
      </c>
      <c r="BA148">
        <f>((0.04/0.105)*100)</f>
        <v>38.095238095238102</v>
      </c>
      <c r="BB148">
        <f>((0.045/0.12)*100)</f>
        <v>37.5</v>
      </c>
      <c r="BC148">
        <f>((0.045/0.115)*100)</f>
        <v>39.130434782608688</v>
      </c>
      <c r="BD148">
        <f>((0.04/0.11)*100)</f>
        <v>36.363636363636367</v>
      </c>
      <c r="BF148">
        <f>ABS($B$148-$D$148)</f>
        <v>1.8576010000000007</v>
      </c>
      <c r="BG148">
        <f>ABS($F$148-$H$148)</f>
        <v>3.8693369999999998</v>
      </c>
      <c r="BL148">
        <f>SQRT((ABS($A$148-$E$148)^2+(ABS($B$148-$F$148)^2)))</f>
        <v>1.2463022118972509</v>
      </c>
      <c r="BM148">
        <f>SQRT((ABS($C$148-$G$149)^2+(ABS($D$148-$H$149)^2)))</f>
        <v>4.7834079270933927</v>
      </c>
      <c r="BO148">
        <f>SQRT((ABS($A$148-$G$148)^2+(ABS($B$148-$H$148)^2)))</f>
        <v>2.8681895587778019</v>
      </c>
      <c r="BP148">
        <f>SQRT((ABS($C$148-$E$149)^2+(ABS($D$148-$F$149)^2)))</f>
        <v>5.8268317034324131</v>
      </c>
      <c r="BR148">
        <f>DEGREES(ACOS((4.51472432612447^2+24.9816959740377^2-22.3614434219443^2)/(2*4.51472432612447*24.9816959740377)))</f>
        <v>50.185593653940728</v>
      </c>
      <c r="BS148">
        <f>DEGREES(ACOS((21.4582217257704^2+21.3026095841879^2-3.38539100926747^2)/(2*21.4582217257704*21.3026095841879)))</f>
        <v>9.0722016241386765</v>
      </c>
      <c r="BU148">
        <v>13</v>
      </c>
      <c r="BV148">
        <v>8</v>
      </c>
      <c r="BW148">
        <v>5</v>
      </c>
      <c r="BX148">
        <v>5</v>
      </c>
      <c r="BY148">
        <v>15</v>
      </c>
      <c r="BZ148">
        <v>10</v>
      </c>
      <c r="CA148">
        <v>6</v>
      </c>
      <c r="CB148">
        <v>7</v>
      </c>
      <c r="CC148">
        <v>14</v>
      </c>
      <c r="CD148">
        <v>5</v>
      </c>
      <c r="CE148">
        <v>5</v>
      </c>
      <c r="CF148">
        <v>14</v>
      </c>
      <c r="CG148">
        <v>14</v>
      </c>
      <c r="CH148">
        <v>5</v>
      </c>
      <c r="CI148">
        <v>5</v>
      </c>
      <c r="CJ148">
        <v>14</v>
      </c>
      <c r="CL148">
        <v>8</v>
      </c>
      <c r="CM148">
        <v>3</v>
      </c>
      <c r="CN148">
        <v>1</v>
      </c>
      <c r="CO148">
        <v>0</v>
      </c>
      <c r="CP148">
        <v>9</v>
      </c>
      <c r="CQ148">
        <v>4</v>
      </c>
      <c r="CR148">
        <v>0</v>
      </c>
      <c r="CS148">
        <v>0</v>
      </c>
      <c r="CT148">
        <v>9</v>
      </c>
      <c r="CU148">
        <v>1</v>
      </c>
      <c r="CV148">
        <v>0</v>
      </c>
      <c r="CW148">
        <v>8</v>
      </c>
      <c r="CX148">
        <v>8</v>
      </c>
      <c r="CY148">
        <v>0</v>
      </c>
      <c r="CZ148">
        <v>0</v>
      </c>
      <c r="DA148">
        <v>8</v>
      </c>
      <c r="DC148">
        <f>((8/13)*100)</f>
        <v>61.53846153846154</v>
      </c>
      <c r="DD148">
        <f>((5/13)*100)</f>
        <v>38.461538461538467</v>
      </c>
      <c r="DE148">
        <f>((5/13)*100)</f>
        <v>38.461538461538467</v>
      </c>
      <c r="DF148">
        <f>((10/15)*100)</f>
        <v>66.666666666666657</v>
      </c>
      <c r="DG148">
        <f>((6/15)*100)</f>
        <v>40</v>
      </c>
      <c r="DH148">
        <f>((7/15)*100)</f>
        <v>46.666666666666664</v>
      </c>
      <c r="DI148">
        <f>((5/14)*100)</f>
        <v>35.714285714285715</v>
      </c>
      <c r="DJ148">
        <f>((5/14)*100)</f>
        <v>35.714285714285715</v>
      </c>
      <c r="DK148">
        <f>((14/14)*100)</f>
        <v>100</v>
      </c>
      <c r="DL148">
        <f>((5/14)*100)</f>
        <v>35.714285714285715</v>
      </c>
      <c r="DM148">
        <f>((5/14)*100)</f>
        <v>35.714285714285715</v>
      </c>
      <c r="DN148">
        <f>((14/14)*100)</f>
        <v>100</v>
      </c>
      <c r="DP148">
        <f>((3/8)*100)</f>
        <v>37.5</v>
      </c>
      <c r="DQ148">
        <f>((1/8)*100)</f>
        <v>12.5</v>
      </c>
      <c r="DR148">
        <f>((0/8)*100)</f>
        <v>0</v>
      </c>
      <c r="DS148">
        <f>((4/9)*100)</f>
        <v>44.444444444444443</v>
      </c>
      <c r="DT148">
        <f>((0/9)*100)</f>
        <v>0</v>
      </c>
      <c r="DU148">
        <f>((0/9)*100)</f>
        <v>0</v>
      </c>
      <c r="DV148">
        <f>((1/9)*100)</f>
        <v>11.111111111111111</v>
      </c>
      <c r="DW148">
        <f>((0/9)*100)</f>
        <v>0</v>
      </c>
      <c r="DX148">
        <f>((8/9)*100)</f>
        <v>88.888888888888886</v>
      </c>
      <c r="DY148">
        <f>((0/8)*100)</f>
        <v>0</v>
      </c>
      <c r="DZ148">
        <f>((0/8)*100)</f>
        <v>0</v>
      </c>
      <c r="EA148">
        <f>((8/8)*100)</f>
        <v>100</v>
      </c>
    </row>
    <row r="149" spans="1:131" x14ac:dyDescent="0.25">
      <c r="A149">
        <v>163.76397599999999</v>
      </c>
      <c r="B149">
        <v>6.4989290000000004</v>
      </c>
      <c r="C149">
        <v>136.563771</v>
      </c>
      <c r="D149">
        <v>6.7062239999999997</v>
      </c>
      <c r="E149">
        <v>162.90872099999999</v>
      </c>
      <c r="F149">
        <v>5.8563780000000003</v>
      </c>
      <c r="G149">
        <v>163.510761</v>
      </c>
      <c r="H149">
        <v>9.453163</v>
      </c>
      <c r="K149">
        <f>(14/200)</f>
        <v>7.0000000000000007E-2</v>
      </c>
      <c r="L149">
        <f>(15/200)</f>
        <v>7.4999999999999997E-2</v>
      </c>
      <c r="M149">
        <f>(13/200)</f>
        <v>6.5000000000000002E-2</v>
      </c>
      <c r="N149">
        <f>(14/200)</f>
        <v>7.0000000000000007E-2</v>
      </c>
      <c r="P149">
        <f>(9/200)</f>
        <v>4.4999999999999998E-2</v>
      </c>
      <c r="Q149">
        <f>(8/200)</f>
        <v>0.04</v>
      </c>
      <c r="R149">
        <f>(9/200)</f>
        <v>4.4999999999999998E-2</v>
      </c>
      <c r="S149">
        <f>(8/200)</f>
        <v>0.04</v>
      </c>
      <c r="U149">
        <f>0.07+0.045</f>
        <v>0.115</v>
      </c>
      <c r="V149">
        <f>0.075+0.04</f>
        <v>0.11499999999999999</v>
      </c>
      <c r="W149">
        <f>0.065+0.045</f>
        <v>0.11</v>
      </c>
      <c r="X149">
        <f>0.07+0.04</f>
        <v>0.11000000000000001</v>
      </c>
      <c r="Z149">
        <f>SQRT((ABS($A$150-$A$149)^2+(ABS($B$150-$B$149)^2)))</f>
        <v>30.777053510816931</v>
      </c>
      <c r="AA149">
        <f>SQRT((ABS($C$150-$C$149)^2+(ABS($D$150-$D$149)^2)))</f>
        <v>26.269773134749315</v>
      </c>
      <c r="AB149">
        <f>SQRT((ABS($E$150-$E$149)^2+(ABS($F$150-$F$149)^2)))</f>
        <v>30.492833723792113</v>
      </c>
      <c r="AC149">
        <f>SQRT((ABS($G$150-$G$149)^2+(ABS($H$150-$H$149)^2)))</f>
        <v>31.234983448520101</v>
      </c>
      <c r="AJ149">
        <f>1/0.115</f>
        <v>8.695652173913043</v>
      </c>
      <c r="AK149">
        <f>1/0.115</f>
        <v>8.695652173913043</v>
      </c>
      <c r="AL149">
        <f>1/0.11</f>
        <v>9.0909090909090917</v>
      </c>
      <c r="AM149">
        <f>1/0.11</f>
        <v>9.0909090909090917</v>
      </c>
      <c r="AO149">
        <f t="shared" si="51"/>
        <v>267.6265522679733</v>
      </c>
      <c r="AP149">
        <f t="shared" si="52"/>
        <v>228.43280986738537</v>
      </c>
      <c r="AQ149">
        <f t="shared" si="53"/>
        <v>277.207579307201</v>
      </c>
      <c r="AR149">
        <f t="shared" si="54"/>
        <v>283.95439498654633</v>
      </c>
      <c r="AV149">
        <f>((0.07/0.115)*100)</f>
        <v>60.869565217391312</v>
      </c>
      <c r="AW149">
        <f>((0.075/0.115)*100)</f>
        <v>65.217391304347814</v>
      </c>
      <c r="AX149">
        <f>((0.065/0.11)*100)</f>
        <v>59.090909090909093</v>
      </c>
      <c r="AY149">
        <f>((0.07/0.11)*100)</f>
        <v>63.636363636363647</v>
      </c>
      <c r="BA149">
        <f>((0.045/0.115)*100)</f>
        <v>39.130434782608688</v>
      </c>
      <c r="BB149">
        <f>((0.04/0.115)*100)</f>
        <v>34.782608695652172</v>
      </c>
      <c r="BC149">
        <f>((0.045/0.11)*100)</f>
        <v>40.909090909090907</v>
      </c>
      <c r="BD149">
        <f>((0.04/0.11)*100)</f>
        <v>36.363636363636367</v>
      </c>
      <c r="BF149">
        <f>ABS($B$149-$D$149)</f>
        <v>0.20729499999999934</v>
      </c>
      <c r="BG149">
        <f>ABS($F$149-$H$149)</f>
        <v>3.5967849999999997</v>
      </c>
      <c r="BL149">
        <f>SQRT((ABS($A$149-$E$149)^2+(ABS($B$149-$F$149)^2)))</f>
        <v>1.0697349684038564</v>
      </c>
      <c r="BM149">
        <f>SQRT((ABS($C$149-$G$150)^2+(ABS($D$149-$H$150)^2)))</f>
        <v>4.4298395946636662</v>
      </c>
      <c r="BO149">
        <f>SQRT((ABS($A$149-$G$149)^2+(ABS($B$149-$H$149)^2)))</f>
        <v>2.9650659963955253</v>
      </c>
      <c r="BP149">
        <f>SQRT((ABS($C$149-$E$150)^2+(ABS($D$149-$F$150)^2)))</f>
        <v>4.6935993944660241</v>
      </c>
      <c r="BR149">
        <f>DEGREES(ACOS((3.88542494192193^2+22.4938890352367^2-21.4582217257704^2)/(2*3.88542494192193*22.4938890352367)))</f>
        <v>69.709398685524263</v>
      </c>
      <c r="BS149">
        <f>DEGREES(ACOS((37.6739148055271^2+36.1673618730519^2-3.48273422605243^2)/(2*37.6739148055271*36.1673618730519)))</f>
        <v>4.8753692374078206</v>
      </c>
      <c r="BU149">
        <v>14</v>
      </c>
      <c r="BV149">
        <v>10</v>
      </c>
      <c r="BW149">
        <v>5</v>
      </c>
      <c r="BX149">
        <v>6</v>
      </c>
      <c r="BY149">
        <v>15</v>
      </c>
      <c r="BZ149">
        <v>12</v>
      </c>
      <c r="CA149">
        <v>8</v>
      </c>
      <c r="CB149">
        <v>8</v>
      </c>
      <c r="CC149">
        <v>13</v>
      </c>
      <c r="CD149">
        <v>6</v>
      </c>
      <c r="CE149">
        <v>5</v>
      </c>
      <c r="CF149">
        <v>13</v>
      </c>
      <c r="CG149">
        <v>14</v>
      </c>
      <c r="CH149">
        <v>7</v>
      </c>
      <c r="CI149">
        <v>6</v>
      </c>
      <c r="CJ149">
        <v>13</v>
      </c>
      <c r="CL149">
        <v>9</v>
      </c>
      <c r="CM149">
        <v>4</v>
      </c>
      <c r="CN149">
        <v>0</v>
      </c>
      <c r="CO149">
        <v>0</v>
      </c>
      <c r="CP149">
        <v>8</v>
      </c>
      <c r="CQ149">
        <v>4</v>
      </c>
      <c r="CR149">
        <v>0</v>
      </c>
      <c r="CS149">
        <v>0</v>
      </c>
      <c r="CT149">
        <v>9</v>
      </c>
      <c r="CU149">
        <v>0</v>
      </c>
      <c r="CV149">
        <v>0</v>
      </c>
      <c r="CW149">
        <v>8</v>
      </c>
      <c r="CX149">
        <v>8</v>
      </c>
      <c r="CY149">
        <v>0</v>
      </c>
      <c r="CZ149">
        <v>0</v>
      </c>
      <c r="DA149">
        <v>8</v>
      </c>
      <c r="DC149">
        <f>((10/14)*100)</f>
        <v>71.428571428571431</v>
      </c>
      <c r="DD149">
        <f>((5/14)*100)</f>
        <v>35.714285714285715</v>
      </c>
      <c r="DE149">
        <f>((6/14)*100)</f>
        <v>42.857142857142854</v>
      </c>
      <c r="DF149">
        <f>((12/15)*100)</f>
        <v>80</v>
      </c>
      <c r="DG149">
        <f>((8/15)*100)</f>
        <v>53.333333333333336</v>
      </c>
      <c r="DH149">
        <f>((8/15)*100)</f>
        <v>53.333333333333336</v>
      </c>
      <c r="DI149">
        <f>((6/13)*100)</f>
        <v>46.153846153846153</v>
      </c>
      <c r="DJ149">
        <f>((5/13)*100)</f>
        <v>38.461538461538467</v>
      </c>
      <c r="DK149">
        <f>((13/13)*100)</f>
        <v>100</v>
      </c>
      <c r="DL149">
        <f>((7/14)*100)</f>
        <v>50</v>
      </c>
      <c r="DM149">
        <f>((6/14)*100)</f>
        <v>42.857142857142854</v>
      </c>
      <c r="DN149">
        <f>((13/14)*100)</f>
        <v>92.857142857142861</v>
      </c>
      <c r="DP149">
        <f>((4/9)*100)</f>
        <v>44.444444444444443</v>
      </c>
      <c r="DQ149">
        <f>((0/9)*100)</f>
        <v>0</v>
      </c>
      <c r="DR149">
        <f>((0/9)*100)</f>
        <v>0</v>
      </c>
      <c r="DS149">
        <f>((4/8)*100)</f>
        <v>50</v>
      </c>
      <c r="DT149">
        <f>((0/8)*100)</f>
        <v>0</v>
      </c>
      <c r="DU149">
        <f>((0/8)*100)</f>
        <v>0</v>
      </c>
      <c r="DV149">
        <f>((0/9)*100)</f>
        <v>0</v>
      </c>
      <c r="DW149">
        <f>((0/9)*100)</f>
        <v>0</v>
      </c>
      <c r="DX149">
        <f>((8/9)*100)</f>
        <v>88.888888888888886</v>
      </c>
      <c r="DY149">
        <f>((0/8)*100)</f>
        <v>0</v>
      </c>
      <c r="DZ149">
        <f>((0/8)*100)</f>
        <v>0</v>
      </c>
      <c r="EA149">
        <f>((8/8)*100)</f>
        <v>100</v>
      </c>
    </row>
    <row r="150" spans="1:131" x14ac:dyDescent="0.25">
      <c r="A150">
        <v>133.020509</v>
      </c>
      <c r="B150">
        <v>5.0614800000000004</v>
      </c>
      <c r="C150">
        <v>110.29944</v>
      </c>
      <c r="D150">
        <v>7.2409179999999997</v>
      </c>
      <c r="E150">
        <v>132.44836500000002</v>
      </c>
      <c r="F150">
        <v>4.4493879999999999</v>
      </c>
      <c r="G150">
        <v>132.31199000000001</v>
      </c>
      <c r="H150">
        <v>7.949541</v>
      </c>
      <c r="K150">
        <f>(17/200)</f>
        <v>8.5000000000000006E-2</v>
      </c>
      <c r="L150">
        <f>(12/200)</f>
        <v>0.06</v>
      </c>
      <c r="M150">
        <f>(15/200)</f>
        <v>7.4999999999999997E-2</v>
      </c>
      <c r="N150">
        <f>(15/200)</f>
        <v>7.4999999999999997E-2</v>
      </c>
      <c r="P150">
        <f>(7/200)</f>
        <v>3.5000000000000003E-2</v>
      </c>
      <c r="Q150">
        <f>(8/200)</f>
        <v>0.04</v>
      </c>
      <c r="R150">
        <f>(7/200)</f>
        <v>3.5000000000000003E-2</v>
      </c>
      <c r="S150">
        <f>(7/200)</f>
        <v>3.5000000000000003E-2</v>
      </c>
      <c r="U150">
        <f>0.085+0.035</f>
        <v>0.12000000000000001</v>
      </c>
      <c r="V150">
        <f>0.06+0.04</f>
        <v>0.1</v>
      </c>
      <c r="W150">
        <f>0.075+0.035</f>
        <v>0.11</v>
      </c>
      <c r="X150">
        <f>0.075+0.035</f>
        <v>0.11</v>
      </c>
      <c r="Z150">
        <f>SQRT((ABS($A$151-$A$150)^2+(ABS($B$151-$B$150)^2)))</f>
        <v>28.048795323625296</v>
      </c>
      <c r="AA150">
        <f>SQRT((ABS($C$151-$C$150)^2+(ABS($D$151-$D$150)^2)))</f>
        <v>25.267121600638351</v>
      </c>
      <c r="AB150">
        <f>SQRT((ABS($E$151-$E$150)^2+(ABS($F$151-$F$150)^2)))</f>
        <v>28.38719215475377</v>
      </c>
      <c r="AC150">
        <f>SQRT((ABS($G$151-$G$150)^2+(ABS($H$151-$H$150)^2)))</f>
        <v>27.448316262400596</v>
      </c>
      <c r="AJ150">
        <f>1/0.12</f>
        <v>8.3333333333333339</v>
      </c>
      <c r="AK150">
        <f>1/0.1</f>
        <v>10</v>
      </c>
      <c r="AL150">
        <f>1/0.11</f>
        <v>9.0909090909090917</v>
      </c>
      <c r="AM150">
        <f>1/0.11</f>
        <v>9.0909090909090917</v>
      </c>
      <c r="AO150">
        <f t="shared" si="51"/>
        <v>233.73996103021076</v>
      </c>
      <c r="AP150">
        <f t="shared" si="52"/>
        <v>252.6712160063835</v>
      </c>
      <c r="AQ150">
        <f t="shared" si="53"/>
        <v>258.06538322503428</v>
      </c>
      <c r="AR150">
        <f t="shared" si="54"/>
        <v>249.53014784000541</v>
      </c>
      <c r="AV150">
        <f>((0.085/0.12)*100)</f>
        <v>70.833333333333343</v>
      </c>
      <c r="AW150">
        <f>((0.06/0.1)*100)</f>
        <v>60</v>
      </c>
      <c r="AX150">
        <f>((0.075/0.11)*100)</f>
        <v>68.181818181818173</v>
      </c>
      <c r="AY150">
        <f>((0.075/0.11)*100)</f>
        <v>68.181818181818173</v>
      </c>
      <c r="BA150">
        <f>((0.035/0.12)*100)</f>
        <v>29.166666666666668</v>
      </c>
      <c r="BB150">
        <f>((0.04/0.1)*100)</f>
        <v>40</v>
      </c>
      <c r="BC150">
        <f>((0.035/0.11)*100)</f>
        <v>31.818181818181824</v>
      </c>
      <c r="BD150">
        <f>((0.035/0.11)*100)</f>
        <v>31.818181818181824</v>
      </c>
      <c r="BF150">
        <f>ABS($B$150-$D$150)</f>
        <v>2.1794379999999993</v>
      </c>
      <c r="BG150">
        <f>ABS($F$150-$H$150)</f>
        <v>3.5001530000000001</v>
      </c>
      <c r="BL150">
        <f>SQRT((ABS($A$150-$E$150)^2+(ABS($B$150-$F$150)^2)))</f>
        <v>0.83785760914368856</v>
      </c>
      <c r="BM150">
        <f>SQRT((ABS($C$150-$G$151)^2+(ABS($D$150-$H$151)^2)))</f>
        <v>5.641351187761491</v>
      </c>
      <c r="BO150">
        <f>SQRT((ABS($A$150-$G$150)^2+(ABS($B$150-$H$150)^2)))</f>
        <v>2.9737006428156127</v>
      </c>
      <c r="BP150">
        <f>SQRT((ABS($C$150-$E$151)^2+(ABS($D$150-$F$151)^2)))</f>
        <v>6.7258080483803546</v>
      </c>
      <c r="BR150">
        <f>DEGREES(ACOS((25.1892173978128^2+25.4201908995438^2-3.53731442835168^2)/(2*25.1892173978128*25.4201908995438)))</f>
        <v>7.9987934325443399</v>
      </c>
      <c r="BS150">
        <f>DEGREES(ACOS((27.7870288567717^2+27.0819753361693^2-4.03347663311206^2)/(2*27.7870288567717*27.0819753361693)))</f>
        <v>8.3019952990074888</v>
      </c>
      <c r="BU150">
        <v>17</v>
      </c>
      <c r="BV150">
        <v>12</v>
      </c>
      <c r="BW150">
        <v>10</v>
      </c>
      <c r="BX150">
        <v>10</v>
      </c>
      <c r="BY150">
        <v>12</v>
      </c>
      <c r="BZ150">
        <v>8</v>
      </c>
      <c r="CA150">
        <v>3</v>
      </c>
      <c r="CB150">
        <v>3</v>
      </c>
      <c r="CC150">
        <v>15</v>
      </c>
      <c r="CD150">
        <v>9</v>
      </c>
      <c r="CE150">
        <v>7</v>
      </c>
      <c r="CF150">
        <v>15</v>
      </c>
      <c r="CG150">
        <v>15</v>
      </c>
      <c r="CH150">
        <v>9</v>
      </c>
      <c r="CI150">
        <v>7</v>
      </c>
      <c r="CJ150">
        <v>15</v>
      </c>
      <c r="CL150">
        <v>7</v>
      </c>
      <c r="CM150">
        <v>4</v>
      </c>
      <c r="CN150">
        <v>0</v>
      </c>
      <c r="CO150">
        <v>0</v>
      </c>
      <c r="CP150">
        <v>8</v>
      </c>
      <c r="CQ150">
        <v>3</v>
      </c>
      <c r="CR150">
        <v>0</v>
      </c>
      <c r="CS150">
        <v>0</v>
      </c>
      <c r="CT150">
        <v>7</v>
      </c>
      <c r="CU150">
        <v>0</v>
      </c>
      <c r="CV150">
        <v>0</v>
      </c>
      <c r="CW150">
        <v>7</v>
      </c>
      <c r="CX150">
        <v>7</v>
      </c>
      <c r="CY150">
        <v>0</v>
      </c>
      <c r="CZ150">
        <v>0</v>
      </c>
      <c r="DA150">
        <v>7</v>
      </c>
      <c r="DC150">
        <f>((12/17)*100)</f>
        <v>70.588235294117652</v>
      </c>
      <c r="DD150">
        <f>((10/17)*100)</f>
        <v>58.82352941176471</v>
      </c>
      <c r="DE150">
        <f>((10/17)*100)</f>
        <v>58.82352941176471</v>
      </c>
      <c r="DF150">
        <f>((8/12)*100)</f>
        <v>66.666666666666657</v>
      </c>
      <c r="DG150">
        <f>((3/12)*100)</f>
        <v>25</v>
      </c>
      <c r="DH150">
        <f>((3/12)*100)</f>
        <v>25</v>
      </c>
      <c r="DI150">
        <f>((9/15)*100)</f>
        <v>60</v>
      </c>
      <c r="DJ150">
        <f>((7/15)*100)</f>
        <v>46.666666666666664</v>
      </c>
      <c r="DK150">
        <f>((15/15)*100)</f>
        <v>100</v>
      </c>
      <c r="DL150">
        <f>((9/15)*100)</f>
        <v>60</v>
      </c>
      <c r="DM150">
        <f>((7/15)*100)</f>
        <v>46.666666666666664</v>
      </c>
      <c r="DN150">
        <f>((15/15)*100)</f>
        <v>100</v>
      </c>
      <c r="DP150">
        <f>((4/7)*100)</f>
        <v>57.142857142857139</v>
      </c>
      <c r="DQ150">
        <f>((0/7)*100)</f>
        <v>0</v>
      </c>
      <c r="DR150">
        <f>((0/7)*100)</f>
        <v>0</v>
      </c>
      <c r="DS150">
        <f>((3/8)*100)</f>
        <v>37.5</v>
      </c>
      <c r="DT150">
        <f>((0/8)*100)</f>
        <v>0</v>
      </c>
      <c r="DU150">
        <f>((0/8)*100)</f>
        <v>0</v>
      </c>
      <c r="DV150">
        <f>((0/7)*100)</f>
        <v>0</v>
      </c>
      <c r="DW150">
        <f>((0/7)*100)</f>
        <v>0</v>
      </c>
      <c r="DX150">
        <f>((7/7)*100)</f>
        <v>100</v>
      </c>
      <c r="DY150">
        <f>((0/7)*100)</f>
        <v>0</v>
      </c>
      <c r="DZ150">
        <f>((0/7)*100)</f>
        <v>0</v>
      </c>
      <c r="EA150">
        <f>((7/7)*100)</f>
        <v>100</v>
      </c>
    </row>
    <row r="151" spans="1:131" x14ac:dyDescent="0.25">
      <c r="A151">
        <v>104.97719700000002</v>
      </c>
      <c r="B151">
        <v>5.6160709999999998</v>
      </c>
      <c r="C151">
        <v>85.041887000000003</v>
      </c>
      <c r="D151">
        <v>7.9362240000000002</v>
      </c>
      <c r="E151">
        <v>104.06249700000001</v>
      </c>
      <c r="F151">
        <v>4.7235709999999997</v>
      </c>
      <c r="G151">
        <v>104.87673700000001</v>
      </c>
      <c r="H151">
        <v>8.7962749999999996</v>
      </c>
      <c r="K151">
        <f>(13/200)</f>
        <v>6.5000000000000002E-2</v>
      </c>
      <c r="L151">
        <f>(12/200)</f>
        <v>0.06</v>
      </c>
      <c r="M151">
        <f>(13/200)</f>
        <v>6.5000000000000002E-2</v>
      </c>
      <c r="N151">
        <f>(14/200)</f>
        <v>7.0000000000000007E-2</v>
      </c>
      <c r="P151">
        <f>(7/200)</f>
        <v>3.5000000000000003E-2</v>
      </c>
      <c r="Q151">
        <f>(9/200)</f>
        <v>4.4999999999999998E-2</v>
      </c>
      <c r="R151">
        <f>(9/200)</f>
        <v>4.4999999999999998E-2</v>
      </c>
      <c r="S151">
        <f>(9/200)</f>
        <v>4.4999999999999998E-2</v>
      </c>
      <c r="U151">
        <f>0.065+0.035</f>
        <v>0.1</v>
      </c>
      <c r="V151">
        <f>0.06+0.045</f>
        <v>0.105</v>
      </c>
      <c r="W151">
        <f>0.065+0.045</f>
        <v>0.11</v>
      </c>
      <c r="X151">
        <f>0.07+0.045</f>
        <v>0.115</v>
      </c>
      <c r="Z151">
        <f>SQRT((ABS($A$152-$A$151)^2+(ABS($B$152-$B$151)^2)))</f>
        <v>24.359949395807153</v>
      </c>
      <c r="AA151">
        <f>SQRT((ABS($C$152-$C$151)^2+(ABS($D$152-$D$151)^2)))</f>
        <v>21.084161262394211</v>
      </c>
      <c r="AB151">
        <f>SQRT((ABS($E$152-$E$151)^2+(ABS($F$152-$F$151)^2)))</f>
        <v>25.066869783055417</v>
      </c>
      <c r="AC151">
        <f>SQRT((ABS($G$152-$G$151)^2+(ABS($H$152-$H$151)^2)))</f>
        <v>25.625756322970368</v>
      </c>
      <c r="AJ151">
        <f>1/0.1</f>
        <v>10</v>
      </c>
      <c r="AK151">
        <f>1/0.105</f>
        <v>9.5238095238095237</v>
      </c>
      <c r="AL151">
        <f>1/0.11</f>
        <v>9.0909090909090917</v>
      </c>
      <c r="AM151">
        <f>1/0.115</f>
        <v>8.695652173913043</v>
      </c>
      <c r="AO151">
        <f t="shared" si="51"/>
        <v>243.59949395807152</v>
      </c>
      <c r="AP151">
        <f t="shared" si="52"/>
        <v>200.80153583232584</v>
      </c>
      <c r="AQ151">
        <f t="shared" si="53"/>
        <v>227.88063439141288</v>
      </c>
      <c r="AR151">
        <f t="shared" si="54"/>
        <v>222.8326636780032</v>
      </c>
      <c r="AV151">
        <f>((0.065/0.1)*100)</f>
        <v>65</v>
      </c>
      <c r="AW151">
        <f>((0.06/0.105)*100)</f>
        <v>57.142857142857139</v>
      </c>
      <c r="AX151">
        <f>((0.065/0.11)*100)</f>
        <v>59.090909090909093</v>
      </c>
      <c r="AY151">
        <f>((0.07/0.115)*100)</f>
        <v>60.869565217391312</v>
      </c>
      <c r="BA151">
        <f>((0.035/0.1)*100)</f>
        <v>35</v>
      </c>
      <c r="BB151">
        <f>((0.045/0.105)*100)</f>
        <v>42.857142857142854</v>
      </c>
      <c r="BC151">
        <f>((0.045/0.11)*100)</f>
        <v>40.909090909090907</v>
      </c>
      <c r="BD151">
        <f>((0.045/0.115)*100)</f>
        <v>39.130434782608688</v>
      </c>
      <c r="BF151">
        <f>ABS($B$151-$D$151)</f>
        <v>2.3201530000000004</v>
      </c>
      <c r="BG151">
        <f>ABS($F$151-$H$151)</f>
        <v>4.0727039999999999</v>
      </c>
      <c r="BL151">
        <f>SQRT((ABS($A$151-$E$151)^2+(ABS($B$151-$F$151)^2)))</f>
        <v>1.2779797885725812</v>
      </c>
      <c r="BM151">
        <f>SQRT((ABS($C$151-$G$152)^2+(ABS($D$151-$H$152)^2)))</f>
        <v>5.8612352965118992</v>
      </c>
      <c r="BO151">
        <f>SQRT((ABS($A$151-$G$151)^2+(ABS($B$151-$H$151)^2)))</f>
        <v>3.1817903282925482</v>
      </c>
      <c r="BP151">
        <f>SQRT((ABS($C$151-$E$152)^2+(ABS($D$151-$F$152)^2)))</f>
        <v>6.5460705973188142</v>
      </c>
      <c r="BR151">
        <f>DEGREES(ACOS((20.6600461894865^2+20.5553417462215^2-3.77743887249351^2)/(2*20.6600461894865*20.5553417462215)))</f>
        <v>10.513192238640753</v>
      </c>
      <c r="BS151">
        <f>DEGREES(ACOS((4.04380718297312^2+25.0005974659257^2-24.0856576782762^2)/(2*4.04380718297312*25.0005974659257)))</f>
        <v>72.362655288350098</v>
      </c>
      <c r="BU151">
        <v>13</v>
      </c>
      <c r="BV151">
        <v>8</v>
      </c>
      <c r="BW151">
        <v>5</v>
      </c>
      <c r="BX151">
        <v>5</v>
      </c>
      <c r="BY151">
        <v>12</v>
      </c>
      <c r="BZ151">
        <v>8</v>
      </c>
      <c r="CA151">
        <v>4</v>
      </c>
      <c r="CB151">
        <v>5</v>
      </c>
      <c r="CC151">
        <v>13</v>
      </c>
      <c r="CD151">
        <v>5</v>
      </c>
      <c r="CE151">
        <v>4</v>
      </c>
      <c r="CF151">
        <v>13</v>
      </c>
      <c r="CG151">
        <v>14</v>
      </c>
      <c r="CH151">
        <v>6</v>
      </c>
      <c r="CI151">
        <v>5</v>
      </c>
      <c r="CJ151">
        <v>13</v>
      </c>
      <c r="CL151">
        <v>7</v>
      </c>
      <c r="CM151">
        <v>3</v>
      </c>
      <c r="CN151">
        <v>1</v>
      </c>
      <c r="CO151">
        <v>1</v>
      </c>
      <c r="CP151">
        <v>9</v>
      </c>
      <c r="CQ151">
        <v>4</v>
      </c>
      <c r="CR151">
        <v>0</v>
      </c>
      <c r="CS151">
        <v>0</v>
      </c>
      <c r="CT151">
        <v>9</v>
      </c>
      <c r="CU151">
        <v>1</v>
      </c>
      <c r="CV151">
        <v>0</v>
      </c>
      <c r="CW151">
        <v>9</v>
      </c>
      <c r="CX151">
        <v>9</v>
      </c>
      <c r="CY151">
        <v>1</v>
      </c>
      <c r="CZ151">
        <v>0</v>
      </c>
      <c r="DA151">
        <v>9</v>
      </c>
      <c r="DC151">
        <f>((8/13)*100)</f>
        <v>61.53846153846154</v>
      </c>
      <c r="DD151">
        <f>((5/13)*100)</f>
        <v>38.461538461538467</v>
      </c>
      <c r="DE151">
        <f>((5/13)*100)</f>
        <v>38.461538461538467</v>
      </c>
      <c r="DF151">
        <f>((8/12)*100)</f>
        <v>66.666666666666657</v>
      </c>
      <c r="DG151">
        <f>((4/12)*100)</f>
        <v>33.333333333333329</v>
      </c>
      <c r="DH151">
        <f>((5/12)*100)</f>
        <v>41.666666666666671</v>
      </c>
      <c r="DI151">
        <f>((5/13)*100)</f>
        <v>38.461538461538467</v>
      </c>
      <c r="DJ151">
        <f>((4/13)*100)</f>
        <v>30.76923076923077</v>
      </c>
      <c r="DK151">
        <f>((13/13)*100)</f>
        <v>100</v>
      </c>
      <c r="DL151">
        <f>((6/14)*100)</f>
        <v>42.857142857142854</v>
      </c>
      <c r="DM151">
        <f>((5/14)*100)</f>
        <v>35.714285714285715</v>
      </c>
      <c r="DN151">
        <f>((13/14)*100)</f>
        <v>92.857142857142861</v>
      </c>
      <c r="DP151">
        <f>((3/7)*100)</f>
        <v>42.857142857142854</v>
      </c>
      <c r="DQ151">
        <f>((1/7)*100)</f>
        <v>14.285714285714285</v>
      </c>
      <c r="DR151">
        <f>((1/7)*100)</f>
        <v>14.285714285714285</v>
      </c>
      <c r="DS151">
        <f>((4/9)*100)</f>
        <v>44.444444444444443</v>
      </c>
      <c r="DT151">
        <f>((0/9)*100)</f>
        <v>0</v>
      </c>
      <c r="DU151">
        <f>((0/9)*100)</f>
        <v>0</v>
      </c>
      <c r="DV151">
        <f>((1/9)*100)</f>
        <v>11.111111111111111</v>
      </c>
      <c r="DW151">
        <f>((0/9)*100)</f>
        <v>0</v>
      </c>
      <c r="DX151">
        <f>((9/9)*100)</f>
        <v>100</v>
      </c>
      <c r="DY151">
        <f>((1/9)*100)</f>
        <v>11.111111111111111</v>
      </c>
      <c r="DZ151">
        <f>((0/9)*100)</f>
        <v>0</v>
      </c>
      <c r="EA151">
        <f>((9/9)*100)</f>
        <v>100</v>
      </c>
    </row>
    <row r="152" spans="1:131" x14ac:dyDescent="0.25">
      <c r="A152">
        <v>80.621939000000012</v>
      </c>
      <c r="B152">
        <v>6.0941320000000001</v>
      </c>
      <c r="C152">
        <v>63.95819800000001</v>
      </c>
      <c r="D152">
        <v>8.0773419999999998</v>
      </c>
      <c r="E152">
        <v>79.004898000000011</v>
      </c>
      <c r="F152">
        <v>5.4052550000000004</v>
      </c>
      <c r="G152">
        <v>79.251021000000009</v>
      </c>
      <c r="H152">
        <v>8.8417349999999999</v>
      </c>
      <c r="K152">
        <f>(14/200)</f>
        <v>7.0000000000000007E-2</v>
      </c>
      <c r="L152">
        <f>(13/200)</f>
        <v>6.5000000000000002E-2</v>
      </c>
      <c r="M152">
        <f>(13/200)</f>
        <v>6.5000000000000002E-2</v>
      </c>
      <c r="N152">
        <f>(14/200)</f>
        <v>7.0000000000000007E-2</v>
      </c>
      <c r="P152">
        <f>(8/200)</f>
        <v>0.04</v>
      </c>
      <c r="Q152">
        <f>(9/200)</f>
        <v>4.4999999999999998E-2</v>
      </c>
      <c r="R152">
        <f>(9/200)</f>
        <v>4.4999999999999998E-2</v>
      </c>
      <c r="S152">
        <f>(7/200)</f>
        <v>3.5000000000000003E-2</v>
      </c>
      <c r="U152">
        <f>0.07+0.04</f>
        <v>0.11000000000000001</v>
      </c>
      <c r="V152">
        <f>0.065+0.045</f>
        <v>0.11</v>
      </c>
      <c r="W152">
        <f>0.065+0.045</f>
        <v>0.11</v>
      </c>
      <c r="X152">
        <f>0.07+0.035</f>
        <v>0.10500000000000001</v>
      </c>
      <c r="Z152">
        <f>SQRT((ABS($A$153-$A$152)^2+(ABS($B$153-$B$152)^2)))</f>
        <v>22.091097772381186</v>
      </c>
      <c r="AA152">
        <f>SQRT((ABS($C$153-$C$152)^2+(ABS($D$153-$D$152)^2)))</f>
        <v>24.495463930173241</v>
      </c>
      <c r="AB152">
        <f>SQRT((ABS($E$153-$E$152)^2+(ABS($F$153-$F$152)^2)))</f>
        <v>22.039940026510077</v>
      </c>
      <c r="AC152">
        <f>SQRT((ABS($G$153-$G$152)^2+(ABS($H$153-$H$152)^2)))</f>
        <v>21.700111459151035</v>
      </c>
      <c r="AJ152">
        <f>1/0.11</f>
        <v>9.0909090909090917</v>
      </c>
      <c r="AK152">
        <f>1/0.11</f>
        <v>9.0909090909090917</v>
      </c>
      <c r="AL152">
        <f>1/0.11</f>
        <v>9.0909090909090917</v>
      </c>
      <c r="AM152">
        <f>1/0.105</f>
        <v>9.5238095238095237</v>
      </c>
      <c r="AO152">
        <f t="shared" si="51"/>
        <v>200.82816156710166</v>
      </c>
      <c r="AP152">
        <f t="shared" si="52"/>
        <v>222.68603572884763</v>
      </c>
      <c r="AQ152">
        <f t="shared" si="53"/>
        <v>200.36309115009161</v>
      </c>
      <c r="AR152">
        <f t="shared" si="54"/>
        <v>206.66772818239079</v>
      </c>
      <c r="AV152">
        <f>((0.07/0.11)*100)</f>
        <v>63.636363636363647</v>
      </c>
      <c r="AW152">
        <f>((0.065/0.11)*100)</f>
        <v>59.090909090909093</v>
      </c>
      <c r="AX152">
        <f>((0.065/0.11)*100)</f>
        <v>59.090909090909093</v>
      </c>
      <c r="AY152">
        <f>((0.07/0.105)*100)</f>
        <v>66.666666666666671</v>
      </c>
      <c r="BA152">
        <f>((0.04/0.11)*100)</f>
        <v>36.363636363636367</v>
      </c>
      <c r="BB152">
        <f>((0.045/0.11)*100)</f>
        <v>40.909090909090907</v>
      </c>
      <c r="BC152">
        <f>((0.045/0.11)*100)</f>
        <v>40.909090909090907</v>
      </c>
      <c r="BD152">
        <f>((0.035/0.105)*100)</f>
        <v>33.333333333333336</v>
      </c>
      <c r="BF152">
        <f>ABS($B$152-$D$152)</f>
        <v>1.9832099999999997</v>
      </c>
      <c r="BG152">
        <f>ABS($F$152-$H$152)</f>
        <v>3.4364799999999995</v>
      </c>
      <c r="BL152">
        <f>SQRT((ABS($A$152-$E$152)^2+(ABS($B$152-$F$152)^2)))</f>
        <v>1.7576612633866631</v>
      </c>
      <c r="BM152">
        <f>SQRT((ABS($C$152-$G$153)^2+(ABS($D$152-$H$153)^2)))</f>
        <v>6.4888097013396875</v>
      </c>
      <c r="BO152">
        <f>SQRT((ABS($A$152-$G$152)^2+(ABS($B$152-$H$152)^2)))</f>
        <v>3.0706250843001017</v>
      </c>
      <c r="BP152">
        <f>SQRT((ABS($C$152-$E$153)^2+(ABS($D$152-$F$153)^2)))</f>
        <v>7.4867371300069037</v>
      </c>
      <c r="BR152">
        <f>DEGREES(ACOS((22.6650849741447^2+23.5452005196495^2-4.04380718297312^2)/(2*22.6650849741447*23.5452005196495)))</f>
        <v>9.8011061195277609</v>
      </c>
      <c r="BS152" t="e">
        <f>DEGREES(ACOS((5.07810825183434^2+0^2-5.07810825183434^2)/(2*5.07810825183434*0)))</f>
        <v>#DIV/0!</v>
      </c>
      <c r="BU152">
        <v>14</v>
      </c>
      <c r="BV152">
        <v>8</v>
      </c>
      <c r="BW152">
        <v>5</v>
      </c>
      <c r="BX152">
        <v>7</v>
      </c>
      <c r="BY152">
        <v>13</v>
      </c>
      <c r="BZ152">
        <v>8</v>
      </c>
      <c r="CA152">
        <v>5</v>
      </c>
      <c r="CB152">
        <v>5</v>
      </c>
      <c r="CC152">
        <v>13</v>
      </c>
      <c r="CD152">
        <v>5</v>
      </c>
      <c r="CE152">
        <v>5</v>
      </c>
      <c r="CF152">
        <v>13</v>
      </c>
      <c r="CG152">
        <v>14</v>
      </c>
      <c r="CH152">
        <v>6</v>
      </c>
      <c r="CI152">
        <v>5</v>
      </c>
      <c r="CJ152">
        <v>13</v>
      </c>
      <c r="CL152">
        <v>8</v>
      </c>
      <c r="CM152">
        <v>4</v>
      </c>
      <c r="CN152">
        <v>0</v>
      </c>
      <c r="CO152">
        <v>0</v>
      </c>
      <c r="CP152">
        <v>9</v>
      </c>
      <c r="CQ152">
        <v>3</v>
      </c>
      <c r="CR152">
        <v>1</v>
      </c>
      <c r="CS152">
        <v>0</v>
      </c>
      <c r="CT152">
        <v>9</v>
      </c>
      <c r="CU152">
        <v>0</v>
      </c>
      <c r="CV152">
        <v>1</v>
      </c>
      <c r="CW152">
        <v>7</v>
      </c>
      <c r="CX152">
        <v>7</v>
      </c>
      <c r="CY152">
        <v>0</v>
      </c>
      <c r="CZ152">
        <v>0</v>
      </c>
      <c r="DA152">
        <v>7</v>
      </c>
      <c r="DC152">
        <f>((8/14)*100)</f>
        <v>57.142857142857139</v>
      </c>
      <c r="DD152">
        <f>((5/14)*100)</f>
        <v>35.714285714285715</v>
      </c>
      <c r="DE152">
        <f>((7/14)*100)</f>
        <v>50</v>
      </c>
      <c r="DF152">
        <f>((8/13)*100)</f>
        <v>61.53846153846154</v>
      </c>
      <c r="DG152">
        <f>((5/13)*100)</f>
        <v>38.461538461538467</v>
      </c>
      <c r="DH152">
        <f>((5/13)*100)</f>
        <v>38.461538461538467</v>
      </c>
      <c r="DI152">
        <f>((5/13)*100)</f>
        <v>38.461538461538467</v>
      </c>
      <c r="DJ152">
        <f>((5/13)*100)</f>
        <v>38.461538461538467</v>
      </c>
      <c r="DK152">
        <f>((13/13)*100)</f>
        <v>100</v>
      </c>
      <c r="DL152">
        <f>((6/14)*100)</f>
        <v>42.857142857142854</v>
      </c>
      <c r="DM152">
        <f>((5/14)*100)</f>
        <v>35.714285714285715</v>
      </c>
      <c r="DN152">
        <f>((13/14)*100)</f>
        <v>92.857142857142861</v>
      </c>
      <c r="DP152">
        <f>((4/8)*100)</f>
        <v>50</v>
      </c>
      <c r="DQ152">
        <f t="shared" ref="DQ152:DR154" si="55">((0/8)*100)</f>
        <v>0</v>
      </c>
      <c r="DR152">
        <f t="shared" si="55"/>
        <v>0</v>
      </c>
      <c r="DS152">
        <f>((3/9)*100)</f>
        <v>33.333333333333329</v>
      </c>
      <c r="DT152">
        <f>((1/9)*100)</f>
        <v>11.111111111111111</v>
      </c>
      <c r="DU152">
        <f>((0/9)*100)</f>
        <v>0</v>
      </c>
      <c r="DV152">
        <f>((0/9)*100)</f>
        <v>0</v>
      </c>
      <c r="DW152">
        <f>((1/9)*100)</f>
        <v>11.111111111111111</v>
      </c>
      <c r="DX152">
        <f>((7/9)*100)</f>
        <v>77.777777777777786</v>
      </c>
      <c r="DY152">
        <f>((0/7)*100)</f>
        <v>0</v>
      </c>
      <c r="DZ152">
        <f>((0/7)*100)</f>
        <v>0</v>
      </c>
      <c r="EA152">
        <f>((7/7)*100)</f>
        <v>100</v>
      </c>
    </row>
    <row r="153" spans="1:131" x14ac:dyDescent="0.25">
      <c r="A153">
        <v>58.531448000000012</v>
      </c>
      <c r="B153">
        <v>6.2578639999999996</v>
      </c>
      <c r="C153">
        <v>39.465401000000007</v>
      </c>
      <c r="D153">
        <v>7.7158889999999998</v>
      </c>
      <c r="E153">
        <v>56.96495800000001</v>
      </c>
      <c r="F153">
        <v>5.4041740000000003</v>
      </c>
      <c r="G153">
        <v>57.552608000000006</v>
      </c>
      <c r="H153">
        <v>9.113232</v>
      </c>
      <c r="K153">
        <f>(15/200)</f>
        <v>7.4999999999999997E-2</v>
      </c>
      <c r="L153">
        <f>(12/200)</f>
        <v>0.06</v>
      </c>
      <c r="M153">
        <f>(15/200)</f>
        <v>7.4999999999999997E-2</v>
      </c>
      <c r="N153">
        <f>(14/200)</f>
        <v>7.0000000000000007E-2</v>
      </c>
      <c r="P153">
        <f>(8/200)</f>
        <v>0.04</v>
      </c>
      <c r="Q153">
        <f>(10/200)</f>
        <v>0.05</v>
      </c>
      <c r="R153">
        <f>(10/200)</f>
        <v>0.05</v>
      </c>
      <c r="S153">
        <f>(9/200)</f>
        <v>4.4999999999999998E-2</v>
      </c>
      <c r="U153">
        <f>0.075+0.04</f>
        <v>0.11499999999999999</v>
      </c>
      <c r="V153">
        <f>0.06+0.05</f>
        <v>0.11</v>
      </c>
      <c r="W153">
        <f>0.075+0.05</f>
        <v>0.125</v>
      </c>
      <c r="X153">
        <f>0.07+0.045</f>
        <v>0.115</v>
      </c>
      <c r="Z153">
        <f>SQRT((ABS($A$154-$A$153)^2+(ABS($B$154-$B$153)^2)))</f>
        <v>25.79098399391976</v>
      </c>
      <c r="AA153">
        <f>SQRT((ABS($C$154-$C$153)^2+(ABS($D$154-$D$153)^2)))</f>
        <v>21.482385950985051</v>
      </c>
      <c r="AB153">
        <f>SQRT((ABS($E$154-$E$153)^2+(ABS($F$154-$F$153)^2)))</f>
        <v>26.165968550426278</v>
      </c>
      <c r="AC153">
        <f>SQRT((ABS($G$154-$G$153)^2+(ABS($H$154-$H$153)^2)))</f>
        <v>24.805557151060015</v>
      </c>
      <c r="AJ153">
        <f>1/0.115</f>
        <v>8.695652173913043</v>
      </c>
      <c r="AK153">
        <f>1/0.11</f>
        <v>9.0909090909090917</v>
      </c>
      <c r="AL153">
        <f>1/0.125</f>
        <v>8</v>
      </c>
      <c r="AM153">
        <f>1/0.115</f>
        <v>8.695652173913043</v>
      </c>
      <c r="AO153">
        <f t="shared" si="51"/>
        <v>224.26942603408489</v>
      </c>
      <c r="AP153">
        <f t="shared" si="52"/>
        <v>195.29441773622773</v>
      </c>
      <c r="AQ153">
        <f t="shared" si="53"/>
        <v>209.32774840341023</v>
      </c>
      <c r="AR153">
        <f t="shared" si="54"/>
        <v>215.70049696573923</v>
      </c>
      <c r="AV153">
        <f>((0.075/0.115)*100)</f>
        <v>65.217391304347814</v>
      </c>
      <c r="AW153">
        <f>((0.06/0.11)*100)</f>
        <v>54.54545454545454</v>
      </c>
      <c r="AX153">
        <f>((0.075/0.125)*100)</f>
        <v>60</v>
      </c>
      <c r="AY153">
        <f>((0.07/0.115)*100)</f>
        <v>60.869565217391312</v>
      </c>
      <c r="BA153">
        <f>((0.04/0.115)*100)</f>
        <v>34.782608695652172</v>
      </c>
      <c r="BB153">
        <f>((0.05/0.11)*100)</f>
        <v>45.45454545454546</v>
      </c>
      <c r="BC153">
        <f>((0.05/0.125)*100)</f>
        <v>40</v>
      </c>
      <c r="BD153">
        <f>((0.045/0.115)*100)</f>
        <v>39.130434782608688</v>
      </c>
      <c r="BF153">
        <f>ABS($B$153-$D$153)</f>
        <v>1.4580250000000001</v>
      </c>
      <c r="BG153">
        <f>ABS($F$153-$H$153)</f>
        <v>3.7090579999999997</v>
      </c>
      <c r="BL153">
        <f>SQRT((ABS($A$153-$E$153)^2+(ABS($B$153-$F$153)^2)))</f>
        <v>1.7840060359202836</v>
      </c>
      <c r="BM153">
        <f>SQRT((ABS($C$153-$G$154)^2+(ABS($D$153-$H$154)^2)))</f>
        <v>6.8254140501552678</v>
      </c>
      <c r="BO153">
        <f>SQRT((ABS($A$153-$G$153)^2+(ABS($B$153-$H$153)^2)))</f>
        <v>3.018485408449743</v>
      </c>
      <c r="BP153">
        <f>SQRT((ABS($C$153-$E$154)^2+(ABS($D$153-$F$154)^2)))</f>
        <v>9.0248530035960695</v>
      </c>
      <c r="BR153">
        <f>DEGREES(ACOS((24.0856576782762^2+25.7813472562719^2-4.4197602871115^2)/(2*24.0856576782762*25.7813472562719)))</f>
        <v>9.3950831361083758</v>
      </c>
      <c r="BU153">
        <v>15</v>
      </c>
      <c r="BV153">
        <v>8</v>
      </c>
      <c r="BW153">
        <v>5</v>
      </c>
      <c r="BX153">
        <v>6</v>
      </c>
      <c r="BY153">
        <v>12</v>
      </c>
      <c r="BZ153">
        <v>7</v>
      </c>
      <c r="CA153">
        <v>7</v>
      </c>
      <c r="CB153">
        <v>5</v>
      </c>
      <c r="CC153">
        <v>15</v>
      </c>
      <c r="CD153">
        <v>7</v>
      </c>
      <c r="CE153">
        <v>7</v>
      </c>
      <c r="CF153">
        <v>13</v>
      </c>
      <c r="CG153">
        <v>14</v>
      </c>
      <c r="CH153">
        <v>6</v>
      </c>
      <c r="CI153">
        <v>5</v>
      </c>
      <c r="CJ153">
        <v>13</v>
      </c>
      <c r="CL153">
        <v>8</v>
      </c>
      <c r="CM153">
        <v>3</v>
      </c>
      <c r="CN153">
        <v>0</v>
      </c>
      <c r="CO153">
        <v>0</v>
      </c>
      <c r="CP153">
        <v>10</v>
      </c>
      <c r="CQ153">
        <v>3</v>
      </c>
      <c r="CR153">
        <v>2</v>
      </c>
      <c r="CS153">
        <v>1</v>
      </c>
      <c r="CT153">
        <v>10</v>
      </c>
      <c r="CU153">
        <v>0</v>
      </c>
      <c r="CV153">
        <v>2</v>
      </c>
      <c r="CW153">
        <v>9</v>
      </c>
      <c r="CX153">
        <v>9</v>
      </c>
      <c r="CY153">
        <v>0</v>
      </c>
      <c r="CZ153">
        <v>1</v>
      </c>
      <c r="DA153">
        <v>9</v>
      </c>
      <c r="DC153">
        <f>((8/15)*100)</f>
        <v>53.333333333333336</v>
      </c>
      <c r="DD153">
        <f>((5/15)*100)</f>
        <v>33.333333333333329</v>
      </c>
      <c r="DE153">
        <f>((6/15)*100)</f>
        <v>40</v>
      </c>
      <c r="DF153">
        <f>((7/12)*100)</f>
        <v>58.333333333333336</v>
      </c>
      <c r="DG153">
        <f>((7/12)*100)</f>
        <v>58.333333333333336</v>
      </c>
      <c r="DH153">
        <f>((5/12)*100)</f>
        <v>41.666666666666671</v>
      </c>
      <c r="DI153">
        <f>((7/15)*100)</f>
        <v>46.666666666666664</v>
      </c>
      <c r="DJ153">
        <f>((7/15)*100)</f>
        <v>46.666666666666664</v>
      </c>
      <c r="DK153">
        <f>((13/15)*100)</f>
        <v>86.666666666666671</v>
      </c>
      <c r="DL153">
        <f>((6/14)*100)</f>
        <v>42.857142857142854</v>
      </c>
      <c r="DM153">
        <f>((5/14)*100)</f>
        <v>35.714285714285715</v>
      </c>
      <c r="DN153">
        <f>((13/14)*100)</f>
        <v>92.857142857142861</v>
      </c>
      <c r="DP153">
        <f>((3/8)*100)</f>
        <v>37.5</v>
      </c>
      <c r="DQ153">
        <f t="shared" si="55"/>
        <v>0</v>
      </c>
      <c r="DR153">
        <f t="shared" si="55"/>
        <v>0</v>
      </c>
      <c r="DS153">
        <f>((3/10)*100)</f>
        <v>30</v>
      </c>
      <c r="DT153">
        <f>((2/10)*100)</f>
        <v>20</v>
      </c>
      <c r="DU153">
        <f>((1/10)*100)</f>
        <v>10</v>
      </c>
      <c r="DV153">
        <f>((0/10)*100)</f>
        <v>0</v>
      </c>
      <c r="DW153">
        <f>((2/10)*100)</f>
        <v>20</v>
      </c>
      <c r="DX153">
        <f>((9/10)*100)</f>
        <v>90</v>
      </c>
      <c r="DY153">
        <f>((0/9)*100)</f>
        <v>0</v>
      </c>
      <c r="DZ153">
        <f>((1/9)*100)</f>
        <v>11.111111111111111</v>
      </c>
      <c r="EA153">
        <f>((9/9)*100)</f>
        <v>100</v>
      </c>
    </row>
    <row r="154" spans="1:131" x14ac:dyDescent="0.25">
      <c r="A154">
        <v>32.740879000000007</v>
      </c>
      <c r="B154">
        <v>6.1115560000000002</v>
      </c>
      <c r="C154">
        <v>17.983643000000008</v>
      </c>
      <c r="D154">
        <v>7.8801430000000003</v>
      </c>
      <c r="E154">
        <v>30.799827000000008</v>
      </c>
      <c r="F154">
        <v>5.1948179999999997</v>
      </c>
      <c r="G154">
        <v>32.747772000000012</v>
      </c>
      <c r="H154">
        <v>8.9240849999999998</v>
      </c>
      <c r="K154">
        <f>(14/200)</f>
        <v>7.0000000000000007E-2</v>
      </c>
      <c r="P154">
        <f>(8/200)</f>
        <v>0.04</v>
      </c>
      <c r="Q154">
        <f>(11/200)</f>
        <v>5.5E-2</v>
      </c>
      <c r="R154">
        <f>(10/200)</f>
        <v>0.05</v>
      </c>
      <c r="S154">
        <f>(9/200)</f>
        <v>4.4999999999999998E-2</v>
      </c>
      <c r="U154">
        <f>0.07+0.04</f>
        <v>0.11000000000000001</v>
      </c>
      <c r="Z154">
        <f>SQRT((ABS($A$155-$A$154)^2+(ABS($B$155-$B$154)^2)))</f>
        <v>19.047358512276702</v>
      </c>
      <c r="AJ154">
        <f>1/0.11</f>
        <v>9.0909090909090917</v>
      </c>
      <c r="AO154">
        <f t="shared" si="51"/>
        <v>173.15780465706089</v>
      </c>
      <c r="AV154">
        <f>((0.07/0.11)*100)</f>
        <v>63.636363636363647</v>
      </c>
      <c r="BA154">
        <f>((0.04/0.11)*100)</f>
        <v>36.363636363636367</v>
      </c>
      <c r="BF154">
        <f>ABS($B$154-$D$154)</f>
        <v>1.7685870000000001</v>
      </c>
      <c r="BG154">
        <f>ABS($F$154-$H$154)</f>
        <v>3.7292670000000001</v>
      </c>
      <c r="BI154">
        <v>1.922892</v>
      </c>
      <c r="BJ154">
        <v>2.1998555</v>
      </c>
      <c r="BL154">
        <f>SQRT((ABS($A$154-$E$154)^2+(ABS($B$154-$F$154)^2)))</f>
        <v>2.1466465538947017</v>
      </c>
      <c r="BO154">
        <f>SQRT((ABS($A$154-$G$154)^2+(ABS($B$154-$H$154)^2)))</f>
        <v>2.8125374467355981</v>
      </c>
      <c r="BR154">
        <f>DEGREES(ACOS((17.3561969718327^2+20.3912964667959^2-5.07810825183434^2)/(2*17.3561969718327*20.3912964667959)))</f>
        <v>12.423829883445134</v>
      </c>
      <c r="BU154">
        <v>14</v>
      </c>
      <c r="BV154">
        <v>7</v>
      </c>
      <c r="BW154">
        <v>4</v>
      </c>
      <c r="BX154">
        <v>5</v>
      </c>
      <c r="CL154">
        <v>8</v>
      </c>
      <c r="CM154">
        <v>3</v>
      </c>
      <c r="CN154">
        <v>0</v>
      </c>
      <c r="CO154">
        <v>0</v>
      </c>
      <c r="CP154">
        <v>11</v>
      </c>
      <c r="CQ154">
        <v>4</v>
      </c>
      <c r="CR154">
        <v>5</v>
      </c>
      <c r="CS154">
        <v>2</v>
      </c>
      <c r="CT154">
        <v>10</v>
      </c>
      <c r="CU154">
        <v>0</v>
      </c>
      <c r="CV154">
        <v>5</v>
      </c>
      <c r="CW154">
        <v>7</v>
      </c>
      <c r="CX154">
        <v>9</v>
      </c>
      <c r="CY154">
        <v>0</v>
      </c>
      <c r="CZ154">
        <v>2</v>
      </c>
      <c r="DA154">
        <v>7</v>
      </c>
      <c r="DC154">
        <f>((7/14)*100)</f>
        <v>50</v>
      </c>
      <c r="DD154">
        <f>((4/14)*100)</f>
        <v>28.571428571428569</v>
      </c>
      <c r="DE154">
        <f>((5/14)*100)</f>
        <v>35.714285714285715</v>
      </c>
      <c r="DP154">
        <f>((3/8)*100)</f>
        <v>37.5</v>
      </c>
      <c r="DQ154">
        <f t="shared" si="55"/>
        <v>0</v>
      </c>
      <c r="DR154">
        <f t="shared" si="55"/>
        <v>0</v>
      </c>
      <c r="DS154">
        <f>((4/11)*100)</f>
        <v>36.363636363636367</v>
      </c>
      <c r="DT154">
        <f>((5/11)*100)</f>
        <v>45.454545454545453</v>
      </c>
      <c r="DU154">
        <f>((2/11)*100)</f>
        <v>18.181818181818183</v>
      </c>
      <c r="DV154">
        <f>((0/10)*100)</f>
        <v>0</v>
      </c>
      <c r="DW154">
        <f>((5/10)*100)</f>
        <v>50</v>
      </c>
      <c r="DX154">
        <f>((7/10)*100)</f>
        <v>70</v>
      </c>
      <c r="DY154">
        <f>((0/9)*100)</f>
        <v>0</v>
      </c>
      <c r="DZ154">
        <f>((2/9)*100)</f>
        <v>22.222222222222221</v>
      </c>
      <c r="EA154">
        <f>((7/9)*100)</f>
        <v>77.777777777777786</v>
      </c>
    </row>
    <row r="155" spans="1:131" x14ac:dyDescent="0.25">
      <c r="A155">
        <v>13.693619000000012</v>
      </c>
      <c r="B155">
        <v>6.1728160000000001</v>
      </c>
      <c r="BR155" t="e">
        <f>DEGREES(ACOS((5.07810825183434^2+0^2-5.07810825183434^2)/(2*5.07810825183434*0)))</f>
        <v>#DIV/0!</v>
      </c>
      <c r="BS155">
        <f>DEGREES(ACOS((4.55307977436296^2+22.8596371658223^2-20.5863079367772^2)/(2*4.55307977436296*22.8596371658223)))</f>
        <v>54.96646193321827</v>
      </c>
    </row>
    <row r="156" spans="1:131" x14ac:dyDescent="0.25">
      <c r="A156" t="s">
        <v>22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BS156">
        <f>DEGREES(ACOS((3.96589422156719^2+22.8982351352374^2-22.0475858243093^2)/(2*3.96589422156719*22.8982351352374)))</f>
        <v>72.716173809560473</v>
      </c>
    </row>
    <row r="157" spans="1:131" x14ac:dyDescent="0.25">
      <c r="A157">
        <v>236.07136199999999</v>
      </c>
      <c r="B157">
        <v>6.2767670000000004</v>
      </c>
      <c r="C157">
        <v>246.58701600000001</v>
      </c>
      <c r="D157">
        <v>8.7032819999999997</v>
      </c>
      <c r="E157">
        <v>257.87474299999997</v>
      </c>
      <c r="F157">
        <v>7.5372219999999999</v>
      </c>
      <c r="G157">
        <v>244.02156300000001</v>
      </c>
      <c r="H157">
        <v>9.1434339999999992</v>
      </c>
      <c r="K157">
        <f>(13/200)</f>
        <v>6.5000000000000002E-2</v>
      </c>
      <c r="L157">
        <f>(16/200)</f>
        <v>0.08</v>
      </c>
      <c r="M157">
        <f>(13/200)</f>
        <v>6.5000000000000002E-2</v>
      </c>
      <c r="N157">
        <f>(16/200)</f>
        <v>0.08</v>
      </c>
      <c r="P157">
        <f>(10/200)</f>
        <v>0.05</v>
      </c>
      <c r="Q157">
        <f>(12/200)</f>
        <v>0.06</v>
      </c>
      <c r="R157">
        <f>(10/200)</f>
        <v>0.05</v>
      </c>
      <c r="S157">
        <f>(10/200)</f>
        <v>0.05</v>
      </c>
      <c r="U157">
        <f>0.065+0.05</f>
        <v>0.115</v>
      </c>
      <c r="V157">
        <f>0.08+0.06</f>
        <v>0.14000000000000001</v>
      </c>
      <c r="W157">
        <f>0.065+0.05</f>
        <v>0.115</v>
      </c>
      <c r="X157">
        <f>0.08+0.05</f>
        <v>0.13</v>
      </c>
      <c r="Z157">
        <f>SQRT((ABS($A$158-$A$157)^2+(ABS($B$158-$B$157)^2)))</f>
        <v>18.727109990266253</v>
      </c>
      <c r="AA157">
        <f>SQRT((ABS($C$158-$C$157)^2+(ABS($D$158-$D$157)^2)))</f>
        <v>23.779378606791568</v>
      </c>
      <c r="AB157">
        <f>SQRT((ABS($E$158-$E$157)^2+(ABS($F$158-$F$157)^2)))</f>
        <v>20.983331560391282</v>
      </c>
      <c r="AC157">
        <f>SQRT((ABS($G$158-$G$157)^2+(ABS($H$158-$H$157)^2)))</f>
        <v>23.862346032044233</v>
      </c>
      <c r="AJ157">
        <f>1/0.115</f>
        <v>8.695652173913043</v>
      </c>
      <c r="AK157">
        <f>1/0.14</f>
        <v>7.1428571428571423</v>
      </c>
      <c r="AL157">
        <f>1/0.115</f>
        <v>8.695652173913043</v>
      </c>
      <c r="AM157">
        <f>1/0.13</f>
        <v>7.6923076923076916</v>
      </c>
      <c r="AO157">
        <f t="shared" ref="AO157:AO165" si="56">$Z157/$U157</f>
        <v>162.84443469796742</v>
      </c>
      <c r="AP157">
        <f t="shared" ref="AP157:AP165" si="57">$AA157/$V157</f>
        <v>169.85270433422548</v>
      </c>
      <c r="AQ157">
        <f t="shared" ref="AQ157:AQ166" si="58">$AB157/$W157</f>
        <v>182.46375269905462</v>
      </c>
      <c r="AR157">
        <f t="shared" ref="AR157:AR165" si="59">$AC157/$X157</f>
        <v>183.55650793880179</v>
      </c>
      <c r="AV157">
        <f>((0.065/0.115)*100)</f>
        <v>56.521739130434781</v>
      </c>
      <c r="AW157">
        <f>((0.08/0.14)*100)</f>
        <v>57.142857142857139</v>
      </c>
      <c r="AX157">
        <f>((0.065/0.115)*100)</f>
        <v>56.521739130434781</v>
      </c>
      <c r="AY157">
        <f>((0.08/0.13)*100)</f>
        <v>61.53846153846154</v>
      </c>
      <c r="BA157">
        <f>((0.05/0.115)*100)</f>
        <v>43.478260869565219</v>
      </c>
      <c r="BB157">
        <f>((0.06/0.14)*100)</f>
        <v>42.857142857142847</v>
      </c>
      <c r="BC157">
        <f>((0.05/0.115)*100)</f>
        <v>43.478260869565219</v>
      </c>
      <c r="BD157">
        <f>((0.05/0.13)*100)</f>
        <v>38.461538461538467</v>
      </c>
      <c r="BF157">
        <f>ABS($B$157-$D$157)</f>
        <v>2.4265149999999993</v>
      </c>
      <c r="BG157">
        <f>ABS($F$157-$H$157)</f>
        <v>1.6062119999999993</v>
      </c>
      <c r="BL157">
        <f>SQRT((ABS($A$157-$E$158)^2+(ABS($B$157-$F$158)^2)))</f>
        <v>1.074588555213577</v>
      </c>
      <c r="BM157">
        <f>SQRT((ABS($C$157-$G$157)^2+(ABS($D$157-$H$157)^2)))</f>
        <v>2.6029373558180291</v>
      </c>
      <c r="BO157">
        <f>SQRT((ABS($A$157-$G$157)^2+(ABS($B$157-$H$157)^2)))</f>
        <v>8.4512410703570815</v>
      </c>
      <c r="BP157">
        <f>SQRT((ABS($C$157-$E$157)^2+(ABS($D$157-$F$157)^2)))</f>
        <v>11.347796118635905</v>
      </c>
      <c r="BS157">
        <f>DEGREES(ACOS((23.9357710928947^2+24.6722180738215^2-4.09283084352579^2)/(2*23.9357710928947*24.6722180738215)))</f>
        <v>9.5031954016487461</v>
      </c>
      <c r="BU157">
        <v>13</v>
      </c>
      <c r="BV157">
        <v>5</v>
      </c>
      <c r="BW157">
        <v>3</v>
      </c>
      <c r="BX157">
        <v>10</v>
      </c>
      <c r="BY157">
        <v>16</v>
      </c>
      <c r="BZ157">
        <v>6</v>
      </c>
      <c r="CA157">
        <v>11</v>
      </c>
      <c r="CB157">
        <v>6</v>
      </c>
      <c r="CC157">
        <v>13</v>
      </c>
      <c r="CD157">
        <v>3</v>
      </c>
      <c r="CE157">
        <v>11</v>
      </c>
      <c r="CF157">
        <v>6</v>
      </c>
      <c r="CG157">
        <v>16</v>
      </c>
      <c r="CH157">
        <v>10</v>
      </c>
      <c r="CI157">
        <v>5</v>
      </c>
      <c r="CJ157">
        <v>9</v>
      </c>
      <c r="CL157">
        <v>10</v>
      </c>
      <c r="CM157">
        <v>0</v>
      </c>
      <c r="CN157">
        <v>0</v>
      </c>
      <c r="CO157">
        <v>7</v>
      </c>
      <c r="CP157">
        <v>12</v>
      </c>
      <c r="CQ157">
        <v>0</v>
      </c>
      <c r="CR157">
        <v>10</v>
      </c>
      <c r="CS157">
        <v>0</v>
      </c>
      <c r="CT157">
        <v>10</v>
      </c>
      <c r="CU157">
        <v>0</v>
      </c>
      <c r="CV157">
        <v>10</v>
      </c>
      <c r="CW157">
        <v>0</v>
      </c>
      <c r="CX157">
        <v>10</v>
      </c>
      <c r="CY157">
        <v>7</v>
      </c>
      <c r="CZ157">
        <v>0</v>
      </c>
      <c r="DA157">
        <v>3</v>
      </c>
      <c r="DC157">
        <f>((5/13)*100)</f>
        <v>38.461538461538467</v>
      </c>
      <c r="DD157">
        <f>((3/13)*100)</f>
        <v>23.076923076923077</v>
      </c>
      <c r="DE157">
        <f>((10/13)*100)</f>
        <v>76.923076923076934</v>
      </c>
      <c r="DF157">
        <f>((6/16)*100)</f>
        <v>37.5</v>
      </c>
      <c r="DG157">
        <f>((11/16)*100)</f>
        <v>68.75</v>
      </c>
      <c r="DH157">
        <f>((6/16)*100)</f>
        <v>37.5</v>
      </c>
      <c r="DI157">
        <f>((3/13)*100)</f>
        <v>23.076923076923077</v>
      </c>
      <c r="DJ157">
        <f>((11/13)*100)</f>
        <v>84.615384615384613</v>
      </c>
      <c r="DK157">
        <f>((6/13)*100)</f>
        <v>46.153846153846153</v>
      </c>
      <c r="DL157">
        <f>((10/16)*100)</f>
        <v>62.5</v>
      </c>
      <c r="DM157">
        <f>((5/16)*100)</f>
        <v>31.25</v>
      </c>
      <c r="DN157">
        <f>((9/16)*100)</f>
        <v>56.25</v>
      </c>
      <c r="DP157">
        <f>((0/10)*100)</f>
        <v>0</v>
      </c>
      <c r="DQ157">
        <f>((0/10)*100)</f>
        <v>0</v>
      </c>
      <c r="DR157">
        <f>((7/10)*100)</f>
        <v>70</v>
      </c>
      <c r="DS157">
        <f>((0/12)*100)</f>
        <v>0</v>
      </c>
      <c r="DT157">
        <f>((10/12)*100)</f>
        <v>83.333333333333343</v>
      </c>
      <c r="DU157">
        <f>((0/12)*100)</f>
        <v>0</v>
      </c>
      <c r="DV157">
        <f>((0/10)*100)</f>
        <v>0</v>
      </c>
      <c r="DW157">
        <f>((10/10)*100)</f>
        <v>100</v>
      </c>
      <c r="DX157">
        <f>((0/10)*100)</f>
        <v>0</v>
      </c>
      <c r="DY157">
        <f>((7/10)*100)</f>
        <v>70</v>
      </c>
      <c r="DZ157">
        <f>((0/10)*100)</f>
        <v>0</v>
      </c>
      <c r="EA157">
        <f>((3/10)*100)</f>
        <v>30</v>
      </c>
    </row>
    <row r="158" spans="1:131" x14ac:dyDescent="0.25">
      <c r="A158">
        <v>217.34555499999999</v>
      </c>
      <c r="B158">
        <v>6.0558579999999997</v>
      </c>
      <c r="C158">
        <v>222.822272</v>
      </c>
      <c r="D158">
        <v>7.8691420000000001</v>
      </c>
      <c r="E158">
        <v>236.97272599999999</v>
      </c>
      <c r="F158">
        <v>5.6917169999999997</v>
      </c>
      <c r="G158">
        <v>220.16191900000001</v>
      </c>
      <c r="H158">
        <v>8.7843429999999998</v>
      </c>
      <c r="K158">
        <f>(14/200)</f>
        <v>7.0000000000000007E-2</v>
      </c>
      <c r="L158">
        <f>(14/200)</f>
        <v>7.0000000000000007E-2</v>
      </c>
      <c r="M158">
        <f>(11/200)</f>
        <v>5.5E-2</v>
      </c>
      <c r="N158">
        <f>(14/200)</f>
        <v>7.0000000000000007E-2</v>
      </c>
      <c r="P158">
        <f>(9/200)</f>
        <v>4.4999999999999998E-2</v>
      </c>
      <c r="Q158">
        <f>(11/200)</f>
        <v>5.5E-2</v>
      </c>
      <c r="R158">
        <f>(10/200)</f>
        <v>0.05</v>
      </c>
      <c r="S158">
        <f>(9/200)</f>
        <v>4.4999999999999998E-2</v>
      </c>
      <c r="U158">
        <f>0.07+0.045</f>
        <v>0.115</v>
      </c>
      <c r="V158">
        <f>0.07+0.055</f>
        <v>0.125</v>
      </c>
      <c r="W158">
        <f>0.055+0.05</f>
        <v>0.10500000000000001</v>
      </c>
      <c r="X158">
        <f>0.07+0.045</f>
        <v>0.115</v>
      </c>
      <c r="Z158">
        <f>SQRT((ABS($A$159-$A$158)^2+(ABS($B$159-$B$158)^2)))</f>
        <v>20.681721434663665</v>
      </c>
      <c r="AA158">
        <f>SQRT((ABS($C$159-$C$158)^2+(ABS($D$159-$D$158)^2)))</f>
        <v>20.556321805085908</v>
      </c>
      <c r="AB158">
        <f>SQRT((ABS($E$159-$E$158)^2+(ABS($F$159-$F$158)^2)))</f>
        <v>18.972272556421949</v>
      </c>
      <c r="AC158">
        <f>SQRT((ABS($G$159-$G$158)^2+(ABS($H$159-$H$158)^2)))</f>
        <v>21.622725555087307</v>
      </c>
      <c r="AJ158">
        <f>1/0.115</f>
        <v>8.695652173913043</v>
      </c>
      <c r="AK158">
        <f>1/0.125</f>
        <v>8</v>
      </c>
      <c r="AL158">
        <f>1/0.105</f>
        <v>9.5238095238095237</v>
      </c>
      <c r="AM158">
        <f>1/0.115</f>
        <v>8.695652173913043</v>
      </c>
      <c r="AO158">
        <f t="shared" si="56"/>
        <v>179.84105595359708</v>
      </c>
      <c r="AP158">
        <f t="shared" si="57"/>
        <v>164.45057444068726</v>
      </c>
      <c r="AQ158">
        <f t="shared" si="58"/>
        <v>180.68831006116139</v>
      </c>
      <c r="AR158">
        <f t="shared" si="59"/>
        <v>188.02370047902005</v>
      </c>
      <c r="AV158">
        <f>((0.07/0.115)*100)</f>
        <v>60.869565217391312</v>
      </c>
      <c r="AW158">
        <f>((0.07/0.125)*100)</f>
        <v>56.000000000000007</v>
      </c>
      <c r="AX158">
        <f>((0.055/0.105)*100)</f>
        <v>52.380952380952387</v>
      </c>
      <c r="AY158">
        <f>((0.07/0.115)*100)</f>
        <v>60.869565217391312</v>
      </c>
      <c r="BA158">
        <f>((0.045/0.115)*100)</f>
        <v>39.130434782608688</v>
      </c>
      <c r="BB158">
        <f>((0.055/0.125)*100)</f>
        <v>44</v>
      </c>
      <c r="BC158">
        <f>((0.05/0.105)*100)</f>
        <v>47.61904761904762</v>
      </c>
      <c r="BD158">
        <f>((0.045/0.115)*100)</f>
        <v>39.130434782608688</v>
      </c>
      <c r="BF158">
        <f>ABS($B$158-$D$158)</f>
        <v>1.8132840000000003</v>
      </c>
      <c r="BG158">
        <f>ABS($F$158-$H$158)</f>
        <v>3.0926260000000001</v>
      </c>
      <c r="BL158">
        <f>SQRT((ABS($A$158-$E$159)^2+(ABS($B$158-$F$159)^2)))</f>
        <v>0.93217009224927638</v>
      </c>
      <c r="BM158">
        <f>SQRT((ABS($C$158-$G$158)^2+(ABS($D$158-$H$158)^2)))</f>
        <v>2.813373589662405</v>
      </c>
      <c r="BO158">
        <f>SQRT((ABS($A$158-$G$158)^2+(ABS($B$158-$H$158)^2)))</f>
        <v>3.9212927174238246</v>
      </c>
      <c r="BP158">
        <f>SQRT((ABS($C$158-$E$159)^2+(ABS($D$158-$F$159)^2)))</f>
        <v>5.4175557482467029</v>
      </c>
      <c r="BR158">
        <f>DEGREES(ACOS((20.5863079367772^2+21.2456137701018^2-3.96589422156719^2)/(2*20.5863079367772*21.2456137701018)))</f>
        <v>10.729732178043649</v>
      </c>
      <c r="BS158">
        <f>DEGREES(ACOS((31.7596594943907^2+31.4312253050315^2-3.73593221386376^2)/(2*31.7596594943907*31.4312253050315)))</f>
        <v>6.7525788286708162</v>
      </c>
      <c r="BU158">
        <v>14</v>
      </c>
      <c r="BV158">
        <v>8</v>
      </c>
      <c r="BW158">
        <v>6</v>
      </c>
      <c r="BX158">
        <v>8</v>
      </c>
      <c r="BY158">
        <v>14</v>
      </c>
      <c r="BZ158">
        <v>8</v>
      </c>
      <c r="CA158">
        <v>5</v>
      </c>
      <c r="CB158">
        <v>5</v>
      </c>
      <c r="CC158">
        <v>11</v>
      </c>
      <c r="CD158">
        <v>3</v>
      </c>
      <c r="CE158">
        <v>5</v>
      </c>
      <c r="CF158">
        <v>9</v>
      </c>
      <c r="CG158">
        <v>14</v>
      </c>
      <c r="CH158">
        <v>8</v>
      </c>
      <c r="CI158">
        <v>5</v>
      </c>
      <c r="CJ158">
        <v>12</v>
      </c>
      <c r="CL158">
        <v>9</v>
      </c>
      <c r="CM158">
        <v>3</v>
      </c>
      <c r="CN158">
        <v>1</v>
      </c>
      <c r="CO158">
        <v>3</v>
      </c>
      <c r="CP158">
        <v>11</v>
      </c>
      <c r="CQ158">
        <v>3</v>
      </c>
      <c r="CR158">
        <v>5</v>
      </c>
      <c r="CS158">
        <v>0</v>
      </c>
      <c r="CT158">
        <v>10</v>
      </c>
      <c r="CU158">
        <v>0</v>
      </c>
      <c r="CV158">
        <v>5</v>
      </c>
      <c r="CW158">
        <v>3</v>
      </c>
      <c r="CX158">
        <v>9</v>
      </c>
      <c r="CY158">
        <v>3</v>
      </c>
      <c r="CZ158">
        <v>0</v>
      </c>
      <c r="DA158">
        <v>7</v>
      </c>
      <c r="DC158">
        <f>((8/14)*100)</f>
        <v>57.142857142857139</v>
      </c>
      <c r="DD158">
        <f>((6/14)*100)</f>
        <v>42.857142857142854</v>
      </c>
      <c r="DE158">
        <f>((8/14)*100)</f>
        <v>57.142857142857139</v>
      </c>
      <c r="DF158">
        <f>((8/14)*100)</f>
        <v>57.142857142857139</v>
      </c>
      <c r="DG158">
        <f>((5/14)*100)</f>
        <v>35.714285714285715</v>
      </c>
      <c r="DH158">
        <f>((5/14)*100)</f>
        <v>35.714285714285715</v>
      </c>
      <c r="DI158">
        <f>((3/11)*100)</f>
        <v>27.27272727272727</v>
      </c>
      <c r="DJ158">
        <f>((5/11)*100)</f>
        <v>45.454545454545453</v>
      </c>
      <c r="DK158">
        <f>((9/11)*100)</f>
        <v>81.818181818181827</v>
      </c>
      <c r="DL158">
        <f>((8/14)*100)</f>
        <v>57.142857142857139</v>
      </c>
      <c r="DM158">
        <f>((5/14)*100)</f>
        <v>35.714285714285715</v>
      </c>
      <c r="DN158">
        <f>((12/14)*100)</f>
        <v>85.714285714285708</v>
      </c>
      <c r="DP158">
        <f>((3/9)*100)</f>
        <v>33.333333333333329</v>
      </c>
      <c r="DQ158">
        <f>((1/9)*100)</f>
        <v>11.111111111111111</v>
      </c>
      <c r="DR158">
        <f>((3/9)*100)</f>
        <v>33.333333333333329</v>
      </c>
      <c r="DS158">
        <f>((3/11)*100)</f>
        <v>27.27272727272727</v>
      </c>
      <c r="DT158">
        <f>((5/11)*100)</f>
        <v>45.454545454545453</v>
      </c>
      <c r="DU158">
        <f>((0/11)*100)</f>
        <v>0</v>
      </c>
      <c r="DV158">
        <f>((0/10)*100)</f>
        <v>0</v>
      </c>
      <c r="DW158">
        <f>((5/10)*100)</f>
        <v>50</v>
      </c>
      <c r="DX158">
        <f>((3/10)*100)</f>
        <v>30</v>
      </c>
      <c r="DY158">
        <f>((3/9)*100)</f>
        <v>33.333333333333329</v>
      </c>
      <c r="DZ158">
        <f>((0/9)*100)</f>
        <v>0</v>
      </c>
      <c r="EA158">
        <f>((7/9)*100)</f>
        <v>77.777777777777786</v>
      </c>
    </row>
    <row r="159" spans="1:131" x14ac:dyDescent="0.25">
      <c r="A159">
        <v>196.66535399999998</v>
      </c>
      <c r="B159">
        <v>6.3066329999999997</v>
      </c>
      <c r="C159">
        <v>202.26596699999999</v>
      </c>
      <c r="D159">
        <v>7.8428570000000004</v>
      </c>
      <c r="E159">
        <v>218.00277700000001</v>
      </c>
      <c r="F159">
        <v>5.3947979999999998</v>
      </c>
      <c r="G159">
        <v>198.545199</v>
      </c>
      <c r="H159">
        <v>9.2939279999999993</v>
      </c>
      <c r="K159">
        <f>(15/200)</f>
        <v>7.4999999999999997E-2</v>
      </c>
      <c r="L159">
        <f>(14/200)</f>
        <v>7.0000000000000007E-2</v>
      </c>
      <c r="M159">
        <f>(13/200)</f>
        <v>6.5000000000000002E-2</v>
      </c>
      <c r="N159">
        <f>(16/200)</f>
        <v>0.08</v>
      </c>
      <c r="P159">
        <f>(8/200)</f>
        <v>0.04</v>
      </c>
      <c r="Q159">
        <f>(9/200)</f>
        <v>4.4999999999999998E-2</v>
      </c>
      <c r="R159">
        <f>(9/200)</f>
        <v>4.4999999999999998E-2</v>
      </c>
      <c r="S159">
        <f>(9/200)</f>
        <v>4.4999999999999998E-2</v>
      </c>
      <c r="U159">
        <f>0.075+0.04</f>
        <v>0.11499999999999999</v>
      </c>
      <c r="V159">
        <f>0.07+0.045</f>
        <v>0.115</v>
      </c>
      <c r="W159">
        <f>0.065+0.045</f>
        <v>0.11</v>
      </c>
      <c r="X159">
        <f>0.08+0.045</f>
        <v>0.125</v>
      </c>
      <c r="Z159">
        <f>SQRT((ABS($A$160-$A$159)^2+(ABS($B$160-$B$159)^2)))</f>
        <v>23.283136322783687</v>
      </c>
      <c r="AA159">
        <f>SQRT((ABS($C$160-$C$159)^2+(ABS($D$160-$D$159)^2)))</f>
        <v>23.35486474134327</v>
      </c>
      <c r="AB159">
        <f>SQRT((ABS($E$160-$E$159)^2+(ABS($F$160-$F$159)^2)))</f>
        <v>20.959802409191305</v>
      </c>
      <c r="AC159">
        <f>SQRT((ABS($G$160-$G$159)^2+(ABS($H$160-$H$159)^2)))</f>
        <v>24.463481170056731</v>
      </c>
      <c r="AJ159">
        <f>1/0.115</f>
        <v>8.695652173913043</v>
      </c>
      <c r="AK159">
        <f>1/0.115</f>
        <v>8.695652173913043</v>
      </c>
      <c r="AL159">
        <f>1/0.11</f>
        <v>9.0909090909090917</v>
      </c>
      <c r="AM159">
        <f>1/0.125</f>
        <v>8</v>
      </c>
      <c r="AO159">
        <f t="shared" si="56"/>
        <v>202.46205498072771</v>
      </c>
      <c r="AP159">
        <f t="shared" si="57"/>
        <v>203.08578035950669</v>
      </c>
      <c r="AQ159">
        <f t="shared" si="58"/>
        <v>190.54365826537548</v>
      </c>
      <c r="AR159">
        <f t="shared" si="59"/>
        <v>195.70784936045385</v>
      </c>
      <c r="AV159">
        <f>((0.075/0.115)*100)</f>
        <v>65.217391304347814</v>
      </c>
      <c r="AW159">
        <f>((0.07/0.115)*100)</f>
        <v>60.869565217391312</v>
      </c>
      <c r="AX159">
        <f>((0.065/0.11)*100)</f>
        <v>59.090909090909093</v>
      </c>
      <c r="AY159">
        <f>((0.08/0.125)*100)</f>
        <v>64</v>
      </c>
      <c r="BA159">
        <f>((0.04/0.115)*100)</f>
        <v>34.782608695652172</v>
      </c>
      <c r="BB159">
        <f>((0.045/0.115)*100)</f>
        <v>39.130434782608688</v>
      </c>
      <c r="BC159">
        <f>((0.045/0.11)*100)</f>
        <v>40.909090909090907</v>
      </c>
      <c r="BD159">
        <f>((0.045/0.125)*100)</f>
        <v>36</v>
      </c>
      <c r="BF159">
        <f>ABS($B$159-$D$159)</f>
        <v>1.5362240000000007</v>
      </c>
      <c r="BG159">
        <f>ABS($F$159-$H$159)</f>
        <v>3.8991299999999995</v>
      </c>
      <c r="BL159">
        <f>SQRT((ABS($A$159-$E$160)^2+(ABS($B$159-$F$160)^2)))</f>
        <v>0.85618068867792707</v>
      </c>
      <c r="BM159">
        <f>SQRT((ABS($C$159-$G$159)^2+(ABS($D$159-$H$159)^2)))</f>
        <v>3.9937102494879295</v>
      </c>
      <c r="BO159">
        <f>SQRT((ABS($A$159-$G$159)^2+(ABS($B$159-$H$159)^2)))</f>
        <v>3.5295536036516095</v>
      </c>
      <c r="BP159">
        <f>SQRT((ABS($C$159-$E$160)^2+(ABS($D$159-$F$160)^2)))</f>
        <v>5.7083018757371233</v>
      </c>
      <c r="BR159">
        <f>DEGREES(ACOS((22.0475858243093^2+21.8786232026839^2-3.88874704652797^2)/(2*22.0475858243093*21.8786232026839)))</f>
        <v>10.14844135027932</v>
      </c>
      <c r="BS159">
        <f>DEGREES(ACOS((23.3873855182492^2+23.059620844279^2-3.49331662640534^2)/(2*23.3873855182492*23.059620844279)))</f>
        <v>8.5887561325050559</v>
      </c>
      <c r="BU159">
        <v>15</v>
      </c>
      <c r="BV159">
        <v>9</v>
      </c>
      <c r="BW159">
        <v>6</v>
      </c>
      <c r="BX159">
        <v>8</v>
      </c>
      <c r="BY159">
        <v>14</v>
      </c>
      <c r="BZ159">
        <v>9</v>
      </c>
      <c r="CA159">
        <v>4</v>
      </c>
      <c r="CB159">
        <v>5</v>
      </c>
      <c r="CC159">
        <v>13</v>
      </c>
      <c r="CD159">
        <v>6</v>
      </c>
      <c r="CE159">
        <v>4</v>
      </c>
      <c r="CF159">
        <v>12</v>
      </c>
      <c r="CG159">
        <v>16</v>
      </c>
      <c r="CH159">
        <v>8</v>
      </c>
      <c r="CI159">
        <v>7</v>
      </c>
      <c r="CJ159">
        <v>14</v>
      </c>
      <c r="CL159">
        <v>8</v>
      </c>
      <c r="CM159">
        <v>3</v>
      </c>
      <c r="CN159">
        <v>1</v>
      </c>
      <c r="CO159">
        <v>2</v>
      </c>
      <c r="CP159">
        <v>9</v>
      </c>
      <c r="CQ159">
        <v>3</v>
      </c>
      <c r="CR159">
        <v>0</v>
      </c>
      <c r="CS159">
        <v>0</v>
      </c>
      <c r="CT159">
        <v>9</v>
      </c>
      <c r="CU159">
        <v>1</v>
      </c>
      <c r="CV159">
        <v>0</v>
      </c>
      <c r="CW159">
        <v>7</v>
      </c>
      <c r="CX159">
        <v>9</v>
      </c>
      <c r="CY159">
        <v>2</v>
      </c>
      <c r="CZ159">
        <v>0</v>
      </c>
      <c r="DA159">
        <v>8</v>
      </c>
      <c r="DC159">
        <f>((9/15)*100)</f>
        <v>60</v>
      </c>
      <c r="DD159">
        <f>((6/15)*100)</f>
        <v>40</v>
      </c>
      <c r="DE159">
        <f>((8/15)*100)</f>
        <v>53.333333333333336</v>
      </c>
      <c r="DF159">
        <f>((9/14)*100)</f>
        <v>64.285714285714292</v>
      </c>
      <c r="DG159">
        <f>((4/14)*100)</f>
        <v>28.571428571428569</v>
      </c>
      <c r="DH159">
        <f>((5/14)*100)</f>
        <v>35.714285714285715</v>
      </c>
      <c r="DI159">
        <f>((6/13)*100)</f>
        <v>46.153846153846153</v>
      </c>
      <c r="DJ159">
        <f>((4/13)*100)</f>
        <v>30.76923076923077</v>
      </c>
      <c r="DK159">
        <f>((12/13)*100)</f>
        <v>92.307692307692307</v>
      </c>
      <c r="DL159">
        <f>((8/16)*100)</f>
        <v>50</v>
      </c>
      <c r="DM159">
        <f>((7/16)*100)</f>
        <v>43.75</v>
      </c>
      <c r="DN159">
        <f>((14/16)*100)</f>
        <v>87.5</v>
      </c>
      <c r="DP159">
        <f>((3/8)*100)</f>
        <v>37.5</v>
      </c>
      <c r="DQ159">
        <f>((1/8)*100)</f>
        <v>12.5</v>
      </c>
      <c r="DR159">
        <f>((2/8)*100)</f>
        <v>25</v>
      </c>
      <c r="DS159">
        <f>((3/9)*100)</f>
        <v>33.333333333333329</v>
      </c>
      <c r="DT159">
        <f t="shared" ref="DT159:DU161" si="60">((0/9)*100)</f>
        <v>0</v>
      </c>
      <c r="DU159">
        <f t="shared" si="60"/>
        <v>0</v>
      </c>
      <c r="DV159">
        <f>((1/9)*100)</f>
        <v>11.111111111111111</v>
      </c>
      <c r="DW159">
        <f>((0/9)*100)</f>
        <v>0</v>
      </c>
      <c r="DX159">
        <f>((7/9)*100)</f>
        <v>77.777777777777786</v>
      </c>
      <c r="DY159">
        <f>((2/9)*100)</f>
        <v>22.222222222222221</v>
      </c>
      <c r="DZ159">
        <f>((0/9)*100)</f>
        <v>0</v>
      </c>
      <c r="EA159">
        <f>((8/9)*100)</f>
        <v>88.888888888888886</v>
      </c>
    </row>
    <row r="160" spans="1:131" x14ac:dyDescent="0.25">
      <c r="A160">
        <v>173.387957</v>
      </c>
      <c r="B160">
        <v>6.8235720000000004</v>
      </c>
      <c r="C160">
        <v>178.92081300000001</v>
      </c>
      <c r="D160">
        <v>8.5162750000000003</v>
      </c>
      <c r="E160">
        <v>197.04346699999999</v>
      </c>
      <c r="F160">
        <v>5.5384690000000001</v>
      </c>
      <c r="G160">
        <v>174.08183500000001</v>
      </c>
      <c r="H160">
        <v>9.3696429999999999</v>
      </c>
      <c r="K160">
        <f>(15/200)</f>
        <v>7.4999999999999997E-2</v>
      </c>
      <c r="L160">
        <f>(15/200)</f>
        <v>7.4999999999999997E-2</v>
      </c>
      <c r="M160">
        <f>(14/200)</f>
        <v>7.0000000000000007E-2</v>
      </c>
      <c r="N160">
        <f>(14/200)</f>
        <v>7.0000000000000007E-2</v>
      </c>
      <c r="P160">
        <f>(8/200)</f>
        <v>0.04</v>
      </c>
      <c r="Q160">
        <f>(9/200)</f>
        <v>4.4999999999999998E-2</v>
      </c>
      <c r="R160">
        <f>(10/200)</f>
        <v>0.05</v>
      </c>
      <c r="S160">
        <f>(8/200)</f>
        <v>0.04</v>
      </c>
      <c r="U160">
        <f>0.075+0.04</f>
        <v>0.11499999999999999</v>
      </c>
      <c r="V160">
        <f>0.075+0.045</f>
        <v>0.12</v>
      </c>
      <c r="W160">
        <f>0.07+0.05</f>
        <v>0.12000000000000001</v>
      </c>
      <c r="X160">
        <f>0.07+0.04</f>
        <v>0.11000000000000001</v>
      </c>
      <c r="Z160">
        <f>SQRT((ABS($A$161-$A$160)^2+(ABS($B$161-$B$160)^2)))</f>
        <v>19.513304059314468</v>
      </c>
      <c r="AA160">
        <f>SQRT((ABS($C$161-$C$160)^2+(ABS($D$161-$D$160)^2)))</f>
        <v>21.027621926706352</v>
      </c>
      <c r="AB160">
        <f>SQRT((ABS($E$161-$E$160)^2+(ABS($F$161-$F$160)^2)))</f>
        <v>24.208226718018995</v>
      </c>
      <c r="AC160">
        <f>SQRT((ABS($G$161-$G$160)^2+(ABS($H$161-$H$160)^2)))</f>
        <v>19.716637807591713</v>
      </c>
      <c r="AJ160">
        <f>1/0.115</f>
        <v>8.695652173913043</v>
      </c>
      <c r="AK160">
        <f>1/0.12</f>
        <v>8.3333333333333339</v>
      </c>
      <c r="AL160">
        <f>1/0.12</f>
        <v>8.3333333333333339</v>
      </c>
      <c r="AM160">
        <f>1/0.11</f>
        <v>9.0909090909090917</v>
      </c>
      <c r="AO160">
        <f t="shared" si="56"/>
        <v>169.68090486360407</v>
      </c>
      <c r="AP160">
        <f t="shared" si="57"/>
        <v>175.23018272255294</v>
      </c>
      <c r="AQ160">
        <f t="shared" si="58"/>
        <v>201.73522265015828</v>
      </c>
      <c r="AR160">
        <f t="shared" si="59"/>
        <v>179.24216188719737</v>
      </c>
      <c r="AV160">
        <f>((0.075/0.115)*100)</f>
        <v>65.217391304347814</v>
      </c>
      <c r="AW160">
        <f>((0.075/0.12)*100)</f>
        <v>62.5</v>
      </c>
      <c r="AX160">
        <f>((0.07/0.12)*100)</f>
        <v>58.333333333333336</v>
      </c>
      <c r="AY160">
        <f>((0.07/0.11)*100)</f>
        <v>63.636363636363647</v>
      </c>
      <c r="BA160">
        <f>((0.04/0.115)*100)</f>
        <v>34.782608695652172</v>
      </c>
      <c r="BB160">
        <f>((0.045/0.12)*100)</f>
        <v>37.5</v>
      </c>
      <c r="BC160">
        <f>((0.05/0.12)*100)</f>
        <v>41.666666666666671</v>
      </c>
      <c r="BD160">
        <f>((0.04/0.11)*100)</f>
        <v>36.363636363636367</v>
      </c>
      <c r="BF160">
        <f>ABS($B$160-$D$160)</f>
        <v>1.6927029999999998</v>
      </c>
      <c r="BG160">
        <f>ABS($F$160-$H$160)</f>
        <v>3.8311739999999999</v>
      </c>
      <c r="BL160">
        <f>SQRT((ABS($A$160-$E$161)^2+(ABS($B$160-$F$161)^2)))</f>
        <v>1.1866948697744621</v>
      </c>
      <c r="BM160">
        <f>SQRT((ABS($C$160-$G$160)^2+(ABS($D$160-$H$160)^2)))</f>
        <v>4.9136488506921179</v>
      </c>
      <c r="BO160">
        <f>SQRT((ABS($A$160-$G$160)^2+(ABS($B$160-$H$160)^2)))</f>
        <v>2.6389286113733759</v>
      </c>
      <c r="BP160">
        <f>SQRT((ABS($C$160-$E$161)^2+(ABS($D$160-$F$161)^2)))</f>
        <v>6.6743335321639732</v>
      </c>
      <c r="BR160">
        <f>DEGREES(ACOS((21.0889233107011^2+20.0192600917115^2-3.19657234688111^2)/(2*21.0889233107011*20.0192600917115)))</f>
        <v>8.4073280434705424</v>
      </c>
      <c r="BS160">
        <f>DEGREES(ACOS((24.6154502201291^2+23.1925913769488^2-3.66519782937142^2)/(2*24.6154502201291*23.1925913769488)))</f>
        <v>8.1064928627404829</v>
      </c>
      <c r="BU160">
        <v>15</v>
      </c>
      <c r="BV160">
        <v>10</v>
      </c>
      <c r="BW160">
        <v>6</v>
      </c>
      <c r="BX160">
        <v>7</v>
      </c>
      <c r="BY160">
        <v>15</v>
      </c>
      <c r="BZ160">
        <v>10</v>
      </c>
      <c r="CA160">
        <v>6</v>
      </c>
      <c r="CB160">
        <v>7</v>
      </c>
      <c r="CC160">
        <v>14</v>
      </c>
      <c r="CD160">
        <v>6</v>
      </c>
      <c r="CE160">
        <v>5</v>
      </c>
      <c r="CF160">
        <v>14</v>
      </c>
      <c r="CG160">
        <v>14</v>
      </c>
      <c r="CH160">
        <v>7</v>
      </c>
      <c r="CI160">
        <v>5</v>
      </c>
      <c r="CJ160">
        <v>13</v>
      </c>
      <c r="CL160">
        <v>8</v>
      </c>
      <c r="CM160">
        <v>3</v>
      </c>
      <c r="CN160">
        <v>0</v>
      </c>
      <c r="CO160">
        <v>0</v>
      </c>
      <c r="CP160">
        <v>9</v>
      </c>
      <c r="CQ160">
        <v>3</v>
      </c>
      <c r="CR160">
        <v>0</v>
      </c>
      <c r="CS160">
        <v>0</v>
      </c>
      <c r="CT160">
        <v>10</v>
      </c>
      <c r="CU160">
        <v>1</v>
      </c>
      <c r="CV160">
        <v>0</v>
      </c>
      <c r="CW160">
        <v>8</v>
      </c>
      <c r="CX160">
        <v>8</v>
      </c>
      <c r="CY160">
        <v>0</v>
      </c>
      <c r="CZ160">
        <v>0</v>
      </c>
      <c r="DA160">
        <v>8</v>
      </c>
      <c r="DC160">
        <f>((10/15)*100)</f>
        <v>66.666666666666657</v>
      </c>
      <c r="DD160">
        <f>((6/15)*100)</f>
        <v>40</v>
      </c>
      <c r="DE160">
        <f>((7/15)*100)</f>
        <v>46.666666666666664</v>
      </c>
      <c r="DF160">
        <f>((10/15)*100)</f>
        <v>66.666666666666657</v>
      </c>
      <c r="DG160">
        <f>((6/15)*100)</f>
        <v>40</v>
      </c>
      <c r="DH160">
        <f>((7/15)*100)</f>
        <v>46.666666666666664</v>
      </c>
      <c r="DI160">
        <f>((6/14)*100)</f>
        <v>42.857142857142854</v>
      </c>
      <c r="DJ160">
        <f>((5/14)*100)</f>
        <v>35.714285714285715</v>
      </c>
      <c r="DK160">
        <f>((14/14)*100)</f>
        <v>100</v>
      </c>
      <c r="DL160">
        <f>((7/14)*100)</f>
        <v>50</v>
      </c>
      <c r="DM160">
        <f>((5/14)*100)</f>
        <v>35.714285714285715</v>
      </c>
      <c r="DN160">
        <f>((13/14)*100)</f>
        <v>92.857142857142861</v>
      </c>
      <c r="DP160">
        <f>((3/8)*100)</f>
        <v>37.5</v>
      </c>
      <c r="DQ160">
        <f>((0/8)*100)</f>
        <v>0</v>
      </c>
      <c r="DR160">
        <f>((0/8)*100)</f>
        <v>0</v>
      </c>
      <c r="DS160">
        <f>((3/9)*100)</f>
        <v>33.333333333333329</v>
      </c>
      <c r="DT160">
        <f t="shared" si="60"/>
        <v>0</v>
      </c>
      <c r="DU160">
        <f t="shared" si="60"/>
        <v>0</v>
      </c>
      <c r="DV160">
        <f>((1/10)*100)</f>
        <v>10</v>
      </c>
      <c r="DW160">
        <f>((0/10)*100)</f>
        <v>0</v>
      </c>
      <c r="DX160">
        <f>((8/10)*100)</f>
        <v>80</v>
      </c>
      <c r="DY160">
        <f>((0/8)*100)</f>
        <v>0</v>
      </c>
      <c r="DZ160">
        <f>((0/8)*100)</f>
        <v>0</v>
      </c>
      <c r="EA160">
        <f>((8/8)*100)</f>
        <v>100</v>
      </c>
    </row>
    <row r="161" spans="1:131" x14ac:dyDescent="0.25">
      <c r="A161">
        <v>153.87535399999999</v>
      </c>
      <c r="B161">
        <v>6.9889789999999996</v>
      </c>
      <c r="C161">
        <v>157.89326299999999</v>
      </c>
      <c r="D161">
        <v>8.4612759999999998</v>
      </c>
      <c r="E161">
        <v>172.83637499999998</v>
      </c>
      <c r="F161">
        <v>5.7728570000000001</v>
      </c>
      <c r="G161">
        <v>154.37055799999999</v>
      </c>
      <c r="H161">
        <v>9.8293879999999998</v>
      </c>
      <c r="K161">
        <f>(18/200)</f>
        <v>0.09</v>
      </c>
      <c r="L161">
        <f>(18/200)</f>
        <v>0.09</v>
      </c>
      <c r="M161">
        <f>(14/200)</f>
        <v>7.0000000000000007E-2</v>
      </c>
      <c r="N161">
        <f>(17/200)</f>
        <v>8.5000000000000006E-2</v>
      </c>
      <c r="P161">
        <f>(8/200)</f>
        <v>0.04</v>
      </c>
      <c r="Q161">
        <f>(9/200)</f>
        <v>4.4999999999999998E-2</v>
      </c>
      <c r="R161">
        <f>(9/200)</f>
        <v>4.4999999999999998E-2</v>
      </c>
      <c r="S161">
        <f>(8/200)</f>
        <v>0.04</v>
      </c>
      <c r="U161">
        <f>0.09+0.04</f>
        <v>0.13</v>
      </c>
      <c r="V161">
        <f>0.09+0.045</f>
        <v>0.13500000000000001</v>
      </c>
      <c r="W161">
        <f>0.07+0.045</f>
        <v>0.115</v>
      </c>
      <c r="X161">
        <f>0.085+0.04</f>
        <v>0.125</v>
      </c>
      <c r="Z161">
        <f>SQRT((ABS($A$162-$A$161)^2+(ABS($B$162-$B$161)^2)))</f>
        <v>37.706352387715675</v>
      </c>
      <c r="AA161">
        <f>SQRT((ABS($C$162-$C$161)^2+(ABS($D$162-$D$161)^2)))</f>
        <v>37.385465921585336</v>
      </c>
      <c r="AB161">
        <f>SQRT((ABS($E$162-$E$161)^2+(ABS($F$162-$F$161)^2)))</f>
        <v>19.13188715425558</v>
      </c>
      <c r="AC161">
        <f>SQRT((ABS($G$162-$G$161)^2+(ABS($H$162-$H$161)^2)))</f>
        <v>38.285477324422892</v>
      </c>
      <c r="AJ161">
        <f>1/0.13</f>
        <v>7.6923076923076916</v>
      </c>
      <c r="AK161">
        <f>1/0.135</f>
        <v>7.4074074074074066</v>
      </c>
      <c r="AL161">
        <f>1/0.115</f>
        <v>8.695652173913043</v>
      </c>
      <c r="AM161">
        <f>1/0.125</f>
        <v>8</v>
      </c>
      <c r="AO161">
        <f t="shared" si="56"/>
        <v>290.04886452088982</v>
      </c>
      <c r="AP161">
        <f t="shared" si="57"/>
        <v>276.92937719692839</v>
      </c>
      <c r="AQ161">
        <f t="shared" si="58"/>
        <v>166.36423612396155</v>
      </c>
      <c r="AR161">
        <f t="shared" si="59"/>
        <v>306.28381859538314</v>
      </c>
      <c r="AV161">
        <f>((0.09/0.13)*100)</f>
        <v>69.230769230769226</v>
      </c>
      <c r="AW161">
        <f>((0.09/0.135)*100)</f>
        <v>66.666666666666657</v>
      </c>
      <c r="AX161">
        <f>((0.07/0.115)*100)</f>
        <v>60.869565217391312</v>
      </c>
      <c r="AY161">
        <f>((0.085/0.125)*100)</f>
        <v>68</v>
      </c>
      <c r="BA161">
        <f>((0.04/0.13)*100)</f>
        <v>30.76923076923077</v>
      </c>
      <c r="BB161">
        <f>((0.045/0.135)*100)</f>
        <v>33.333333333333329</v>
      </c>
      <c r="BC161">
        <f>((0.045/0.115)*100)</f>
        <v>39.130434782608688</v>
      </c>
      <c r="BD161">
        <f>((0.04/0.125)*100)</f>
        <v>32</v>
      </c>
      <c r="BF161">
        <f>ABS($B$161-$D$161)</f>
        <v>1.4722970000000002</v>
      </c>
      <c r="BG161">
        <f>ABS($F$161-$H$161)</f>
        <v>4.0565309999999997</v>
      </c>
      <c r="BL161">
        <f>SQRT((ABS($A$161-$E$162)^2+(ABS($B$161-$F$162)^2)))</f>
        <v>0.52002292371106129</v>
      </c>
      <c r="BM161">
        <f>SQRT((ABS($C$161-$G$161)^2+(ABS($D$161-$H$161)^2)))</f>
        <v>3.779044980093385</v>
      </c>
      <c r="BO161">
        <f>SQRT((ABS($A$161-$G$161)^2+(ABS($B$161-$H$161)^2)))</f>
        <v>2.8832534208593255</v>
      </c>
      <c r="BP161">
        <f>SQRT((ABS($C$161-$E$162)^2+(ABS($D$161-$F$162)^2)))</f>
        <v>4.6157559893938327</v>
      </c>
      <c r="BR161">
        <f>DEGREES(ACOS((28.981783215719^2+27.7488688250215^2-3.88421580441626^2)/(2*28.981783215719*27.7488688250215)))</f>
        <v>7.4470791528282447</v>
      </c>
      <c r="BU161">
        <v>18</v>
      </c>
      <c r="BV161">
        <v>14</v>
      </c>
      <c r="BW161">
        <v>11</v>
      </c>
      <c r="BX161">
        <v>11</v>
      </c>
      <c r="BY161">
        <v>18</v>
      </c>
      <c r="BZ161">
        <v>14</v>
      </c>
      <c r="CA161">
        <v>11</v>
      </c>
      <c r="CB161">
        <v>10</v>
      </c>
      <c r="CC161">
        <v>14</v>
      </c>
      <c r="CD161">
        <v>6</v>
      </c>
      <c r="CE161">
        <v>5</v>
      </c>
      <c r="CF161">
        <v>13</v>
      </c>
      <c r="CG161">
        <v>17</v>
      </c>
      <c r="CH161">
        <v>11</v>
      </c>
      <c r="CI161">
        <v>10</v>
      </c>
      <c r="CJ161">
        <v>17</v>
      </c>
      <c r="CL161">
        <v>8</v>
      </c>
      <c r="CM161">
        <v>4</v>
      </c>
      <c r="CN161">
        <v>0</v>
      </c>
      <c r="CO161">
        <v>1</v>
      </c>
      <c r="CP161">
        <v>9</v>
      </c>
      <c r="CQ161">
        <v>4</v>
      </c>
      <c r="CR161">
        <v>0</v>
      </c>
      <c r="CS161">
        <v>0</v>
      </c>
      <c r="CT161">
        <v>9</v>
      </c>
      <c r="CU161">
        <v>0</v>
      </c>
      <c r="CV161">
        <v>0</v>
      </c>
      <c r="CW161">
        <v>8</v>
      </c>
      <c r="CX161">
        <v>8</v>
      </c>
      <c r="CY161">
        <v>1</v>
      </c>
      <c r="CZ161">
        <v>0</v>
      </c>
      <c r="DA161">
        <v>7</v>
      </c>
      <c r="DC161">
        <f>((14/18)*100)</f>
        <v>77.777777777777786</v>
      </c>
      <c r="DD161">
        <f>((11/18)*100)</f>
        <v>61.111111111111114</v>
      </c>
      <c r="DE161">
        <f>((11/18)*100)</f>
        <v>61.111111111111114</v>
      </c>
      <c r="DF161">
        <f>((14/18)*100)</f>
        <v>77.777777777777786</v>
      </c>
      <c r="DG161">
        <f>((11/18)*100)</f>
        <v>61.111111111111114</v>
      </c>
      <c r="DH161">
        <f>((10/18)*100)</f>
        <v>55.555555555555557</v>
      </c>
      <c r="DI161">
        <f>((6/14)*100)</f>
        <v>42.857142857142854</v>
      </c>
      <c r="DJ161">
        <f>((5/14)*100)</f>
        <v>35.714285714285715</v>
      </c>
      <c r="DK161">
        <f>((13/14)*100)</f>
        <v>92.857142857142861</v>
      </c>
      <c r="DL161">
        <f>((11/17)*100)</f>
        <v>64.705882352941174</v>
      </c>
      <c r="DM161">
        <f>((10/17)*100)</f>
        <v>58.82352941176471</v>
      </c>
      <c r="DN161">
        <f>((17/17)*100)</f>
        <v>100</v>
      </c>
      <c r="DP161">
        <f>((4/8)*100)</f>
        <v>50</v>
      </c>
      <c r="DQ161">
        <f>((0/8)*100)</f>
        <v>0</v>
      </c>
      <c r="DR161">
        <f>((1/8)*100)</f>
        <v>12.5</v>
      </c>
      <c r="DS161">
        <f>((4/9)*100)</f>
        <v>44.444444444444443</v>
      </c>
      <c r="DT161">
        <f t="shared" si="60"/>
        <v>0</v>
      </c>
      <c r="DU161">
        <f t="shared" si="60"/>
        <v>0</v>
      </c>
      <c r="DV161">
        <f>((0/9)*100)</f>
        <v>0</v>
      </c>
      <c r="DW161">
        <f>((0/9)*100)</f>
        <v>0</v>
      </c>
      <c r="DX161">
        <f>((8/9)*100)</f>
        <v>88.888888888888886</v>
      </c>
      <c r="DY161">
        <f>((1/8)*100)</f>
        <v>12.5</v>
      </c>
      <c r="DZ161">
        <f>((0/8)*100)</f>
        <v>0</v>
      </c>
      <c r="EA161">
        <f>((7/8)*100)</f>
        <v>87.5</v>
      </c>
    </row>
    <row r="162" spans="1:131" x14ac:dyDescent="0.25">
      <c r="A162">
        <v>116.18234700000001</v>
      </c>
      <c r="B162">
        <v>5.9858669999999998</v>
      </c>
      <c r="C162">
        <v>120.51540500000002</v>
      </c>
      <c r="D162">
        <v>7.7070920000000003</v>
      </c>
      <c r="E162">
        <v>153.71805799999998</v>
      </c>
      <c r="F162">
        <v>6.4933160000000001</v>
      </c>
      <c r="G162">
        <v>116.091733</v>
      </c>
      <c r="H162">
        <v>9.1157140000000005</v>
      </c>
      <c r="K162">
        <f>(14/200)</f>
        <v>7.0000000000000007E-2</v>
      </c>
      <c r="L162">
        <f>(12/200)</f>
        <v>0.06</v>
      </c>
      <c r="M162">
        <f>(17/200)</f>
        <v>8.5000000000000006E-2</v>
      </c>
      <c r="N162">
        <f>(13/200)</f>
        <v>6.5000000000000002E-2</v>
      </c>
      <c r="P162">
        <f>(6/200)</f>
        <v>0.03</v>
      </c>
      <c r="Q162">
        <f>(7/200)</f>
        <v>3.5000000000000003E-2</v>
      </c>
      <c r="R162">
        <f>(7/200)</f>
        <v>3.5000000000000003E-2</v>
      </c>
      <c r="S162">
        <f>(8/200)</f>
        <v>0.04</v>
      </c>
      <c r="U162">
        <f>0.07+0.03</f>
        <v>0.1</v>
      </c>
      <c r="V162">
        <f>0.06+0.035</f>
        <v>9.5000000000000001E-2</v>
      </c>
      <c r="W162">
        <f>0.085+0.035</f>
        <v>0.12000000000000001</v>
      </c>
      <c r="X162">
        <f>0.065+0.04</f>
        <v>0.10500000000000001</v>
      </c>
      <c r="Z162">
        <f>SQRT((ABS($A$163-$A$162)^2+(ABS($B$163-$B$162)^2)))</f>
        <v>26.010886742171039</v>
      </c>
      <c r="AA162">
        <f>SQRT((ABS($C$163-$C$162)^2+(ABS($D$163-$D$162)^2)))</f>
        <v>25.480123579099118</v>
      </c>
      <c r="AB162">
        <f>SQRT((ABS($E$163-$E$162)^2+(ABS($F$163-$F$162)^2)))</f>
        <v>37.432662519948657</v>
      </c>
      <c r="AC162">
        <f>SQRT((ABS($G$163-$G$162)^2+(ABS($H$163-$H$162)^2)))</f>
        <v>26.548712283355666</v>
      </c>
      <c r="AJ162">
        <f>1/0.1</f>
        <v>10</v>
      </c>
      <c r="AK162">
        <f>1/0.095</f>
        <v>10.526315789473685</v>
      </c>
      <c r="AL162">
        <f>1/0.12</f>
        <v>8.3333333333333339</v>
      </c>
      <c r="AM162">
        <f>1/0.105</f>
        <v>9.5238095238095237</v>
      </c>
      <c r="AO162">
        <f t="shared" si="56"/>
        <v>260.10886742171039</v>
      </c>
      <c r="AP162">
        <f t="shared" si="57"/>
        <v>268.21182714841177</v>
      </c>
      <c r="AQ162">
        <f t="shared" si="58"/>
        <v>311.93885433290546</v>
      </c>
      <c r="AR162">
        <f t="shared" si="59"/>
        <v>252.84487888910155</v>
      </c>
      <c r="AV162">
        <f>((0.07/0.1)*100)</f>
        <v>70</v>
      </c>
      <c r="AW162">
        <f>((0.06/0.095)*100)</f>
        <v>63.157894736842103</v>
      </c>
      <c r="AX162">
        <f>((0.085/0.12)*100)</f>
        <v>70.833333333333343</v>
      </c>
      <c r="AY162">
        <f>((0.065/0.105)*100)</f>
        <v>61.904761904761905</v>
      </c>
      <c r="BA162">
        <f>((0.03/0.1)*100)</f>
        <v>30</v>
      </c>
      <c r="BB162">
        <f>((0.035/0.095)*100)</f>
        <v>36.842105263157897</v>
      </c>
      <c r="BC162">
        <f>((0.035/0.12)*100)</f>
        <v>29.166666666666668</v>
      </c>
      <c r="BD162">
        <f>((0.04/0.105)*100)</f>
        <v>38.095238095238102</v>
      </c>
      <c r="BF162">
        <f>ABS($B$162-$D$162)</f>
        <v>1.7212250000000004</v>
      </c>
      <c r="BG162">
        <f>ABS($F$162-$H$162)</f>
        <v>2.6223980000000005</v>
      </c>
      <c r="BL162">
        <f>SQRT((ABS($A$162-$E$163)^2+(ABS($B$162-$F$163)^2)))</f>
        <v>0.87018845855136306</v>
      </c>
      <c r="BM162">
        <f>SQRT((ABS($C$162-$G$162)^2+(ABS($D$162-$H$162)^2)))</f>
        <v>4.6425305494383231</v>
      </c>
      <c r="BO162">
        <f>SQRT((ABS($A$162-$G$162)^2+(ABS($B$162-$H$162)^2)))</f>
        <v>3.1311584342548056</v>
      </c>
      <c r="BP162">
        <f>SQRT((ABS($C$162-$E$163)^2+(ABS($D$162-$F$163)^2)))</f>
        <v>4.9344115332757914</v>
      </c>
      <c r="BR162">
        <f>DEGREES(ACOS((24.6523989780482^2+25.0174041140727^2-3.98756162953113^2)/(2*24.6523989780482*25.0174041140727)))</f>
        <v>9.1709840311849433</v>
      </c>
      <c r="BU162">
        <v>14</v>
      </c>
      <c r="BV162">
        <v>9</v>
      </c>
      <c r="BW162">
        <v>5</v>
      </c>
      <c r="BX162">
        <v>6</v>
      </c>
      <c r="BY162">
        <v>12</v>
      </c>
      <c r="BZ162">
        <v>9</v>
      </c>
      <c r="CA162">
        <v>3</v>
      </c>
      <c r="CB162">
        <v>4</v>
      </c>
      <c r="CC162">
        <v>17</v>
      </c>
      <c r="CD162">
        <v>11</v>
      </c>
      <c r="CE162">
        <v>10</v>
      </c>
      <c r="CF162">
        <v>17</v>
      </c>
      <c r="CG162">
        <v>13</v>
      </c>
      <c r="CH162">
        <v>6</v>
      </c>
      <c r="CI162">
        <v>4</v>
      </c>
      <c r="CJ162">
        <v>12</v>
      </c>
      <c r="CL162">
        <v>6</v>
      </c>
      <c r="CM162">
        <v>3</v>
      </c>
      <c r="CN162">
        <v>0</v>
      </c>
      <c r="CO162">
        <v>0</v>
      </c>
      <c r="CP162">
        <v>7</v>
      </c>
      <c r="CQ162">
        <v>3</v>
      </c>
      <c r="CR162">
        <v>0</v>
      </c>
      <c r="CS162">
        <v>0</v>
      </c>
      <c r="CT162">
        <v>7</v>
      </c>
      <c r="CU162">
        <v>0</v>
      </c>
      <c r="CV162">
        <v>0</v>
      </c>
      <c r="CW162">
        <v>7</v>
      </c>
      <c r="CX162">
        <v>8</v>
      </c>
      <c r="CY162">
        <v>0</v>
      </c>
      <c r="CZ162">
        <v>0</v>
      </c>
      <c r="DA162">
        <v>8</v>
      </c>
      <c r="DC162">
        <f>((9/14)*100)</f>
        <v>64.285714285714292</v>
      </c>
      <c r="DD162">
        <f>((5/14)*100)</f>
        <v>35.714285714285715</v>
      </c>
      <c r="DE162">
        <f>((6/14)*100)</f>
        <v>42.857142857142854</v>
      </c>
      <c r="DF162">
        <f>((9/12)*100)</f>
        <v>75</v>
      </c>
      <c r="DG162">
        <f>((3/12)*100)</f>
        <v>25</v>
      </c>
      <c r="DH162">
        <f>((4/12)*100)</f>
        <v>33.333333333333329</v>
      </c>
      <c r="DI162">
        <f>((11/17)*100)</f>
        <v>64.705882352941174</v>
      </c>
      <c r="DJ162">
        <f>((10/17)*100)</f>
        <v>58.82352941176471</v>
      </c>
      <c r="DK162">
        <f>((17/17)*100)</f>
        <v>100</v>
      </c>
      <c r="DL162">
        <f>((6/13)*100)</f>
        <v>46.153846153846153</v>
      </c>
      <c r="DM162">
        <f>((4/13)*100)</f>
        <v>30.76923076923077</v>
      </c>
      <c r="DN162">
        <f>((12/13)*100)</f>
        <v>92.307692307692307</v>
      </c>
      <c r="DP162">
        <f>((3/6)*100)</f>
        <v>50</v>
      </c>
      <c r="DQ162">
        <f>((0/6)*100)</f>
        <v>0</v>
      </c>
      <c r="DR162">
        <f>((0/6)*100)</f>
        <v>0</v>
      </c>
      <c r="DS162">
        <f>((3/7)*100)</f>
        <v>42.857142857142854</v>
      </c>
      <c r="DT162">
        <f>((0/7)*100)</f>
        <v>0</v>
      </c>
      <c r="DU162">
        <f>((0/7)*100)</f>
        <v>0</v>
      </c>
      <c r="DV162">
        <f>((0/7)*100)</f>
        <v>0</v>
      </c>
      <c r="DW162">
        <f>((0/7)*100)</f>
        <v>0</v>
      </c>
      <c r="DX162">
        <f>((7/7)*100)</f>
        <v>100</v>
      </c>
      <c r="DY162">
        <f>((0/8)*100)</f>
        <v>0</v>
      </c>
      <c r="DZ162">
        <f>((0/8)*100)</f>
        <v>0</v>
      </c>
      <c r="EA162">
        <f>((8/8)*100)</f>
        <v>100</v>
      </c>
    </row>
    <row r="163" spans="1:131" x14ac:dyDescent="0.25">
      <c r="A163">
        <v>90.171479000000005</v>
      </c>
      <c r="B163">
        <v>6.0170919999999999</v>
      </c>
      <c r="C163">
        <v>95.040255999999999</v>
      </c>
      <c r="D163">
        <v>8.2105610000000002</v>
      </c>
      <c r="E163">
        <v>116.310407</v>
      </c>
      <c r="F163">
        <v>5.1251530000000001</v>
      </c>
      <c r="G163">
        <v>89.543113000000005</v>
      </c>
      <c r="H163">
        <v>9.0457140000000003</v>
      </c>
      <c r="K163">
        <f>(14/200)</f>
        <v>7.0000000000000007E-2</v>
      </c>
      <c r="L163">
        <f>(12/200)</f>
        <v>0.06</v>
      </c>
      <c r="M163">
        <f>(13/200)</f>
        <v>6.5000000000000002E-2</v>
      </c>
      <c r="N163">
        <f>(15/200)</f>
        <v>7.4999999999999997E-2</v>
      </c>
      <c r="P163">
        <f>(8/200)</f>
        <v>0.04</v>
      </c>
      <c r="Q163">
        <f>(9/200)</f>
        <v>4.4999999999999998E-2</v>
      </c>
      <c r="R163">
        <f>(9/200)</f>
        <v>4.4999999999999998E-2</v>
      </c>
      <c r="S163">
        <f>(8/200)</f>
        <v>0.04</v>
      </c>
      <c r="U163">
        <f>0.07+0.04</f>
        <v>0.11000000000000001</v>
      </c>
      <c r="V163">
        <f>0.06+0.045</f>
        <v>0.105</v>
      </c>
      <c r="W163">
        <f>0.065+0.045</f>
        <v>0.11</v>
      </c>
      <c r="X163">
        <f>0.075+0.04</f>
        <v>0.11499999999999999</v>
      </c>
      <c r="Z163">
        <f>SQRT((ABS($A$164-$A$163)^2+(ABS($B$164-$B$163)^2)))</f>
        <v>21.789368824916725</v>
      </c>
      <c r="AA163">
        <f>SQRT((ABS($C$164-$C$163)^2+(ABS($D$164-$D$163)^2)))</f>
        <v>21.167603967515848</v>
      </c>
      <c r="AB163">
        <f>SQRT((ABS($E$164-$E$163)^2+(ABS($F$164-$F$163)^2)))</f>
        <v>27.323898786593695</v>
      </c>
      <c r="AC163">
        <f>SQRT((ABS($G$164-$G$163)^2+(ABS($H$164-$H$163)^2)))</f>
        <v>21.614895836726852</v>
      </c>
      <c r="AJ163">
        <f>1/0.11</f>
        <v>9.0909090909090917</v>
      </c>
      <c r="AK163">
        <f>1/0.105</f>
        <v>9.5238095238095237</v>
      </c>
      <c r="AL163">
        <f>1/0.11</f>
        <v>9.0909090909090917</v>
      </c>
      <c r="AM163">
        <f>1/0.115</f>
        <v>8.695652173913043</v>
      </c>
      <c r="AO163">
        <f t="shared" si="56"/>
        <v>198.08517113560657</v>
      </c>
      <c r="AP163">
        <f t="shared" si="57"/>
        <v>201.59622826205572</v>
      </c>
      <c r="AQ163">
        <f t="shared" si="58"/>
        <v>248.3990798781245</v>
      </c>
      <c r="AR163">
        <f t="shared" si="59"/>
        <v>187.95561597153787</v>
      </c>
      <c r="AV163">
        <f>((0.07/0.11)*100)</f>
        <v>63.636363636363647</v>
      </c>
      <c r="AW163">
        <f>((0.06/0.105)*100)</f>
        <v>57.142857142857139</v>
      </c>
      <c r="AX163">
        <f>((0.065/0.11)*100)</f>
        <v>59.090909090909093</v>
      </c>
      <c r="AY163">
        <f>((0.075/0.115)*100)</f>
        <v>65.217391304347814</v>
      </c>
      <c r="BA163">
        <f>((0.04/0.11)*100)</f>
        <v>36.363636363636367</v>
      </c>
      <c r="BB163">
        <f>((0.045/0.105)*100)</f>
        <v>42.857142857142854</v>
      </c>
      <c r="BC163">
        <f>((0.045/0.11)*100)</f>
        <v>40.909090909090907</v>
      </c>
      <c r="BD163">
        <f>((0.04/0.115)*100)</f>
        <v>34.782608695652172</v>
      </c>
      <c r="BF163">
        <f>ABS($B$163-$D$163)</f>
        <v>2.1934690000000003</v>
      </c>
      <c r="BG163">
        <f>ABS($F$163-$H$163)</f>
        <v>3.9205610000000002</v>
      </c>
      <c r="BL163">
        <f>SQRT((ABS($A$163-$E$164)^2+(ABS($B$163-$F$164)^2)))</f>
        <v>1.4455376476992869</v>
      </c>
      <c r="BM163">
        <f>SQRT((ABS($C$163-$G$163)^2+(ABS($D$163-$H$163)^2)))</f>
        <v>5.5602213711198525</v>
      </c>
      <c r="BO163">
        <f>SQRT((ABS($A$163-$G$163)^2+(ABS($B$163-$H$163)^2)))</f>
        <v>3.0931206004357481</v>
      </c>
      <c r="BP163">
        <f>SQRT((ABS($C$163-$E$164)^2+(ABS($D$163-$F$164)^2)))</f>
        <v>6.7658179208703118</v>
      </c>
      <c r="BU163">
        <v>14</v>
      </c>
      <c r="BV163">
        <v>8</v>
      </c>
      <c r="BW163">
        <v>6</v>
      </c>
      <c r="BX163">
        <v>7</v>
      </c>
      <c r="BY163">
        <v>12</v>
      </c>
      <c r="BZ163">
        <v>8</v>
      </c>
      <c r="CA163">
        <v>4</v>
      </c>
      <c r="CB163">
        <v>4</v>
      </c>
      <c r="CC163">
        <v>13</v>
      </c>
      <c r="CD163">
        <v>5</v>
      </c>
      <c r="CE163">
        <v>4</v>
      </c>
      <c r="CF163">
        <v>12</v>
      </c>
      <c r="CG163">
        <v>15</v>
      </c>
      <c r="CH163">
        <v>7</v>
      </c>
      <c r="CI163">
        <v>6</v>
      </c>
      <c r="CJ163">
        <v>14</v>
      </c>
      <c r="CL163">
        <v>8</v>
      </c>
      <c r="CM163">
        <v>4</v>
      </c>
      <c r="CN163">
        <v>0</v>
      </c>
      <c r="CO163">
        <v>1</v>
      </c>
      <c r="CP163">
        <v>9</v>
      </c>
      <c r="CQ163">
        <v>4</v>
      </c>
      <c r="CR163">
        <v>0</v>
      </c>
      <c r="CS163">
        <v>0</v>
      </c>
      <c r="CT163">
        <v>9</v>
      </c>
      <c r="CU163">
        <v>0</v>
      </c>
      <c r="CV163">
        <v>0</v>
      </c>
      <c r="CW163">
        <v>8</v>
      </c>
      <c r="CX163">
        <v>8</v>
      </c>
      <c r="CY163">
        <v>1</v>
      </c>
      <c r="CZ163">
        <v>0</v>
      </c>
      <c r="DA163">
        <v>7</v>
      </c>
      <c r="DC163">
        <f>((8/14)*100)</f>
        <v>57.142857142857139</v>
      </c>
      <c r="DD163">
        <f>((6/14)*100)</f>
        <v>42.857142857142854</v>
      </c>
      <c r="DE163">
        <f>((7/14)*100)</f>
        <v>50</v>
      </c>
      <c r="DF163">
        <f>((8/12)*100)</f>
        <v>66.666666666666657</v>
      </c>
      <c r="DG163">
        <f>((4/12)*100)</f>
        <v>33.333333333333329</v>
      </c>
      <c r="DH163">
        <f>((4/12)*100)</f>
        <v>33.333333333333329</v>
      </c>
      <c r="DI163">
        <f>((5/13)*100)</f>
        <v>38.461538461538467</v>
      </c>
      <c r="DJ163">
        <f>((4/13)*100)</f>
        <v>30.76923076923077</v>
      </c>
      <c r="DK163">
        <f>((12/13)*100)</f>
        <v>92.307692307692307</v>
      </c>
      <c r="DL163">
        <f>((7/15)*100)</f>
        <v>46.666666666666664</v>
      </c>
      <c r="DM163">
        <f>((6/15)*100)</f>
        <v>40</v>
      </c>
      <c r="DN163">
        <f>((14/15)*100)</f>
        <v>93.333333333333329</v>
      </c>
      <c r="DP163">
        <f>((4/8)*100)</f>
        <v>50</v>
      </c>
      <c r="DQ163">
        <f>((0/8)*100)</f>
        <v>0</v>
      </c>
      <c r="DR163">
        <f>((1/8)*100)</f>
        <v>12.5</v>
      </c>
      <c r="DS163">
        <f>((4/9)*100)</f>
        <v>44.444444444444443</v>
      </c>
      <c r="DT163">
        <f>((0/9)*100)</f>
        <v>0</v>
      </c>
      <c r="DU163">
        <f>((0/9)*100)</f>
        <v>0</v>
      </c>
      <c r="DV163">
        <f>((0/9)*100)</f>
        <v>0</v>
      </c>
      <c r="DW163">
        <f>((0/9)*100)</f>
        <v>0</v>
      </c>
      <c r="DX163">
        <f>((8/9)*100)</f>
        <v>88.888888888888886</v>
      </c>
      <c r="DY163">
        <f>((1/8)*100)</f>
        <v>12.5</v>
      </c>
      <c r="DZ163">
        <f>((0/8)*100)</f>
        <v>0</v>
      </c>
      <c r="EA163">
        <f>((7/8)*100)</f>
        <v>87.5</v>
      </c>
    </row>
    <row r="164" spans="1:131" x14ac:dyDescent="0.25">
      <c r="A164">
        <v>68.386322000000007</v>
      </c>
      <c r="B164">
        <v>5.5886899999999997</v>
      </c>
      <c r="C164">
        <v>73.877908000000005</v>
      </c>
      <c r="D164">
        <v>7.7388779999999997</v>
      </c>
      <c r="E164">
        <v>88.98658300000001</v>
      </c>
      <c r="F164">
        <v>5.189082</v>
      </c>
      <c r="G164">
        <v>67.93808700000001</v>
      </c>
      <c r="H164">
        <v>8.3925879999999999</v>
      </c>
      <c r="K164">
        <f>(14/200)</f>
        <v>7.0000000000000007E-2</v>
      </c>
      <c r="L164">
        <f>(13/200)</f>
        <v>6.5000000000000002E-2</v>
      </c>
      <c r="M164">
        <f>(14/200)</f>
        <v>7.0000000000000007E-2</v>
      </c>
      <c r="N164">
        <f>(15/200)</f>
        <v>7.4999999999999997E-2</v>
      </c>
      <c r="P164">
        <f>(8/200)</f>
        <v>0.04</v>
      </c>
      <c r="Q164">
        <f>(9/200)</f>
        <v>4.4999999999999998E-2</v>
      </c>
      <c r="R164">
        <f>(8/200)</f>
        <v>0.04</v>
      </c>
      <c r="S164">
        <f>(8/200)</f>
        <v>0.04</v>
      </c>
      <c r="U164">
        <f>0.07+0.04</f>
        <v>0.11000000000000001</v>
      </c>
      <c r="V164">
        <f>0.065+0.045</f>
        <v>0.11</v>
      </c>
      <c r="W164">
        <f>0.07+0.04</f>
        <v>0.11000000000000001</v>
      </c>
      <c r="X164">
        <f>0.075+0.04</f>
        <v>0.11499999999999999</v>
      </c>
      <c r="Z164">
        <f>SQRT((ABS($A$165-$A$164)^2+(ABS($B$165-$B$164)^2)))</f>
        <v>23.669236932498393</v>
      </c>
      <c r="AA164">
        <f>SQRT((ABS($C$165-$C$164)^2+(ABS($D$165-$D$164)^2)))</f>
        <v>23.225076801360025</v>
      </c>
      <c r="AB164">
        <f>SQRT((ABS($E$165-$E$164)^2+(ABS($F$165-$F$164)^2)))</f>
        <v>21.283486097601394</v>
      </c>
      <c r="AC164">
        <f>SQRT((ABS($G$165-$G$164)^2+(ABS($H$165-$H$164)^2)))</f>
        <v>24.710067865687645</v>
      </c>
      <c r="AJ164">
        <f>1/0.11</f>
        <v>9.0909090909090917</v>
      </c>
      <c r="AK164">
        <f>1/0.11</f>
        <v>9.0909090909090917</v>
      </c>
      <c r="AL164">
        <f>1/0.11</f>
        <v>9.0909090909090917</v>
      </c>
      <c r="AM164">
        <f>1/0.115</f>
        <v>8.695652173913043</v>
      </c>
      <c r="AO164">
        <f t="shared" si="56"/>
        <v>215.17488120453081</v>
      </c>
      <c r="AP164">
        <f t="shared" si="57"/>
        <v>211.13706183054569</v>
      </c>
      <c r="AQ164">
        <f t="shared" si="58"/>
        <v>193.48623725092173</v>
      </c>
      <c r="AR164">
        <f t="shared" si="59"/>
        <v>214.87015535380561</v>
      </c>
      <c r="AV164">
        <f>((0.07/0.11)*100)</f>
        <v>63.636363636363647</v>
      </c>
      <c r="AW164">
        <f>((0.065/0.11)*100)</f>
        <v>59.090909090909093</v>
      </c>
      <c r="AX164">
        <f>((0.07/0.11)*100)</f>
        <v>63.636363636363647</v>
      </c>
      <c r="AY164">
        <f>((0.075/0.115)*100)</f>
        <v>65.217391304347814</v>
      </c>
      <c r="BA164">
        <f>((0.04/0.11)*100)</f>
        <v>36.363636363636367</v>
      </c>
      <c r="BB164">
        <f>((0.045/0.11)*100)</f>
        <v>40.909090909090907</v>
      </c>
      <c r="BC164">
        <f>((0.04/0.11)*100)</f>
        <v>36.363636363636367</v>
      </c>
      <c r="BD164">
        <f>((0.04/0.115)*100)</f>
        <v>34.782608695652172</v>
      </c>
      <c r="BF164">
        <f>ABS($B$164-$D$164)</f>
        <v>2.150188</v>
      </c>
      <c r="BG164">
        <f>ABS($F$164-$H$164)</f>
        <v>3.203506</v>
      </c>
      <c r="BL164">
        <f>SQRT((ABS($A$164-$E$165)^2+(ABS($B$164-$F$165)^2)))</f>
        <v>1.0608210186138793</v>
      </c>
      <c r="BM164">
        <f>SQRT((ABS($C$164-$G$164)^2+(ABS($D$164-$H$164)^2)))</f>
        <v>5.9756849210898775</v>
      </c>
      <c r="BO164">
        <f>SQRT((ABS($A$164-$G$164)^2+(ABS($B$164-$H$164)^2)))</f>
        <v>2.83949971115142</v>
      </c>
      <c r="BP164">
        <f>SQRT((ABS($C$164-$E$165)^2+(ABS($D$164-$F$165)^2)))</f>
        <v>6.846168661680843</v>
      </c>
      <c r="BU164">
        <v>14</v>
      </c>
      <c r="BV164">
        <v>8</v>
      </c>
      <c r="BW164">
        <v>5</v>
      </c>
      <c r="BX164">
        <v>6</v>
      </c>
      <c r="BY164">
        <v>13</v>
      </c>
      <c r="BZ164">
        <v>8</v>
      </c>
      <c r="CA164">
        <v>5</v>
      </c>
      <c r="CB164">
        <v>5</v>
      </c>
      <c r="CC164">
        <v>14</v>
      </c>
      <c r="CD164">
        <v>6</v>
      </c>
      <c r="CE164">
        <v>5</v>
      </c>
      <c r="CF164">
        <v>14</v>
      </c>
      <c r="CG164">
        <v>15</v>
      </c>
      <c r="CH164">
        <v>6</v>
      </c>
      <c r="CI164">
        <v>5</v>
      </c>
      <c r="CJ164">
        <v>14</v>
      </c>
      <c r="CL164">
        <v>8</v>
      </c>
      <c r="CM164">
        <v>3</v>
      </c>
      <c r="CN164">
        <v>0</v>
      </c>
      <c r="CO164">
        <v>0</v>
      </c>
      <c r="CP164">
        <v>9</v>
      </c>
      <c r="CQ164">
        <v>3</v>
      </c>
      <c r="CR164">
        <v>0</v>
      </c>
      <c r="CS164">
        <v>0</v>
      </c>
      <c r="CT164">
        <v>8</v>
      </c>
      <c r="CU164">
        <v>0</v>
      </c>
      <c r="CV164">
        <v>0</v>
      </c>
      <c r="CW164">
        <v>7</v>
      </c>
      <c r="CX164">
        <v>8</v>
      </c>
      <c r="CY164">
        <v>0</v>
      </c>
      <c r="CZ164">
        <v>0</v>
      </c>
      <c r="DA164">
        <v>8</v>
      </c>
      <c r="DC164">
        <f>((8/14)*100)</f>
        <v>57.142857142857139</v>
      </c>
      <c r="DD164">
        <f>((5/14)*100)</f>
        <v>35.714285714285715</v>
      </c>
      <c r="DE164">
        <f>((6/14)*100)</f>
        <v>42.857142857142854</v>
      </c>
      <c r="DF164">
        <f>((8/13)*100)</f>
        <v>61.53846153846154</v>
      </c>
      <c r="DG164">
        <f>((5/13)*100)</f>
        <v>38.461538461538467</v>
      </c>
      <c r="DH164">
        <f>((5/13)*100)</f>
        <v>38.461538461538467</v>
      </c>
      <c r="DI164">
        <f>((6/14)*100)</f>
        <v>42.857142857142854</v>
      </c>
      <c r="DJ164">
        <f>((5/14)*100)</f>
        <v>35.714285714285715</v>
      </c>
      <c r="DK164">
        <f>((14/14)*100)</f>
        <v>100</v>
      </c>
      <c r="DL164">
        <f>((6/15)*100)</f>
        <v>40</v>
      </c>
      <c r="DM164">
        <f>((5/15)*100)</f>
        <v>33.333333333333329</v>
      </c>
      <c r="DN164">
        <f>((14/15)*100)</f>
        <v>93.333333333333329</v>
      </c>
      <c r="DP164">
        <f>((3/8)*100)</f>
        <v>37.5</v>
      </c>
      <c r="DQ164">
        <f>((0/8)*100)</f>
        <v>0</v>
      </c>
      <c r="DR164">
        <f>((0/8)*100)</f>
        <v>0</v>
      </c>
      <c r="DS164">
        <f>((3/9)*100)</f>
        <v>33.333333333333329</v>
      </c>
      <c r="DT164">
        <f>((0/9)*100)</f>
        <v>0</v>
      </c>
      <c r="DU164">
        <f>((0/9)*100)</f>
        <v>0</v>
      </c>
      <c r="DV164">
        <f>((0/8)*100)</f>
        <v>0</v>
      </c>
      <c r="DW164">
        <f>((0/8)*100)</f>
        <v>0</v>
      </c>
      <c r="DX164">
        <f>((7/8)*100)</f>
        <v>87.5</v>
      </c>
      <c r="DY164">
        <f>((0/8)*100)</f>
        <v>0</v>
      </c>
      <c r="DZ164">
        <f>((0/8)*100)</f>
        <v>0</v>
      </c>
      <c r="EA164">
        <f>((8/8)*100)</f>
        <v>100</v>
      </c>
    </row>
    <row r="165" spans="1:131" x14ac:dyDescent="0.25">
      <c r="A165">
        <v>44.722633000000009</v>
      </c>
      <c r="B165">
        <v>5.0762450000000001</v>
      </c>
      <c r="C165">
        <v>50.668884000000013</v>
      </c>
      <c r="D165">
        <v>6.8755139999999999</v>
      </c>
      <c r="E165">
        <v>67.707149000000015</v>
      </c>
      <c r="F165">
        <v>4.7737879999999997</v>
      </c>
      <c r="G165">
        <v>43.233612000000008</v>
      </c>
      <c r="H165">
        <v>7.8668800000000001</v>
      </c>
      <c r="K165">
        <f>(14/200)</f>
        <v>7.0000000000000007E-2</v>
      </c>
      <c r="L165">
        <f>(11/200)</f>
        <v>5.5E-2</v>
      </c>
      <c r="M165">
        <f>(15/200)</f>
        <v>7.4999999999999997E-2</v>
      </c>
      <c r="N165">
        <f>(14/200)</f>
        <v>7.0000000000000007E-2</v>
      </c>
      <c r="P165">
        <f>(9/200)</f>
        <v>4.4999999999999998E-2</v>
      </c>
      <c r="Q165">
        <f>(10/200)</f>
        <v>0.05</v>
      </c>
      <c r="R165">
        <f>(9/200)</f>
        <v>4.4999999999999998E-2</v>
      </c>
      <c r="S165">
        <f>(9/200)</f>
        <v>4.4999999999999998E-2</v>
      </c>
      <c r="U165">
        <f>0.07+0.045</f>
        <v>0.115</v>
      </c>
      <c r="V165">
        <f>0.055+0.05</f>
        <v>0.10500000000000001</v>
      </c>
      <c r="W165">
        <f>0.075+0.045</f>
        <v>0.12</v>
      </c>
      <c r="X165">
        <f>0.07+0.045</f>
        <v>0.115</v>
      </c>
      <c r="Z165">
        <f>SQRT((ABS($A$166-$A$165)^2+(ABS($B$166-$B$165)^2)))</f>
        <v>22.639670121072431</v>
      </c>
      <c r="AA165">
        <f>SQRT((ABS($C$166-$C$165)^2+(ABS($D$166-$D$165)^2)))</f>
        <v>23.09885276500615</v>
      </c>
      <c r="AB165">
        <f>SQRT((ABS($E$166-$E$165)^2+(ABS($F$166-$F$165)^2)))</f>
        <v>25.523804467915852</v>
      </c>
      <c r="AC165">
        <f>SQRT((ABS($G$166-$G$165)^2+(ABS($H$166-$H$165)^2)))</f>
        <v>19.993461392311858</v>
      </c>
      <c r="AJ165">
        <f>1/0.115</f>
        <v>8.695652173913043</v>
      </c>
      <c r="AK165">
        <f>1/0.105</f>
        <v>9.5238095238095237</v>
      </c>
      <c r="AL165">
        <f>1/0.12</f>
        <v>8.3333333333333339</v>
      </c>
      <c r="AM165">
        <f>1/0.115</f>
        <v>8.695652173913043</v>
      </c>
      <c r="AO165">
        <f t="shared" si="56"/>
        <v>196.86669670497764</v>
      </c>
      <c r="AP165">
        <f t="shared" si="57"/>
        <v>219.9890739524395</v>
      </c>
      <c r="AQ165">
        <f t="shared" si="58"/>
        <v>212.69837056596543</v>
      </c>
      <c r="AR165">
        <f t="shared" si="59"/>
        <v>173.85618602010311</v>
      </c>
      <c r="AV165">
        <f>((0.07/0.115)*100)</f>
        <v>60.869565217391312</v>
      </c>
      <c r="AW165">
        <f>((0.055/0.105)*100)</f>
        <v>52.380952380952387</v>
      </c>
      <c r="AX165">
        <f>((0.075/0.12)*100)</f>
        <v>62.5</v>
      </c>
      <c r="AY165">
        <f>((0.07/0.115)*100)</f>
        <v>60.869565217391312</v>
      </c>
      <c r="BA165">
        <f>((0.045/0.115)*100)</f>
        <v>39.130434782608688</v>
      </c>
      <c r="BB165">
        <f>((0.05/0.105)*100)</f>
        <v>47.61904761904762</v>
      </c>
      <c r="BC165">
        <f>((0.045/0.12)*100)</f>
        <v>37.5</v>
      </c>
      <c r="BD165">
        <f>((0.045/0.115)*100)</f>
        <v>39.130434782608688</v>
      </c>
      <c r="BF165">
        <f>ABS($B$165-$D$165)</f>
        <v>1.7992689999999998</v>
      </c>
      <c r="BG165">
        <f>ABS($F$165-$H$165)</f>
        <v>3.0930920000000004</v>
      </c>
      <c r="BL165">
        <f>SQRT((ABS($A$165-$E$166)^2+(ABS($B$165-$F$166)^2)))</f>
        <v>2.719618997153828</v>
      </c>
      <c r="BM165">
        <f>SQRT((ABS($C$165-$G$165)^2+(ABS($D$165-$H$165)^2)))</f>
        <v>7.5010716740969805</v>
      </c>
      <c r="BO165">
        <f>SQRT((ABS($A$165-$G$165)^2+(ABS($B$165-$H$165)^2)))</f>
        <v>3.163040822004358</v>
      </c>
      <c r="BP165">
        <f>SQRT((ABS($C$165-$E$166)^2+(ABS($D$165-$F$166)^2)))</f>
        <v>8.9257708870749113</v>
      </c>
      <c r="BU165">
        <v>14</v>
      </c>
      <c r="BV165">
        <v>6</v>
      </c>
      <c r="BW165">
        <v>4</v>
      </c>
      <c r="BX165">
        <v>5</v>
      </c>
      <c r="BY165">
        <v>11</v>
      </c>
      <c r="BZ165">
        <v>6</v>
      </c>
      <c r="CA165">
        <v>6</v>
      </c>
      <c r="CB165">
        <v>5</v>
      </c>
      <c r="CC165">
        <v>15</v>
      </c>
      <c r="CD165">
        <v>6</v>
      </c>
      <c r="CE165">
        <v>6</v>
      </c>
      <c r="CF165">
        <v>14</v>
      </c>
      <c r="CG165">
        <v>14</v>
      </c>
      <c r="CH165">
        <v>5</v>
      </c>
      <c r="CI165">
        <v>5</v>
      </c>
      <c r="CJ165">
        <v>12</v>
      </c>
      <c r="CL165">
        <v>9</v>
      </c>
      <c r="CM165">
        <v>4</v>
      </c>
      <c r="CN165">
        <v>0</v>
      </c>
      <c r="CO165">
        <v>0</v>
      </c>
      <c r="CP165">
        <v>10</v>
      </c>
      <c r="CQ165">
        <v>4</v>
      </c>
      <c r="CR165">
        <v>1</v>
      </c>
      <c r="CS165">
        <v>0</v>
      </c>
      <c r="CT165">
        <v>9</v>
      </c>
      <c r="CU165">
        <v>0</v>
      </c>
      <c r="CV165">
        <v>1</v>
      </c>
      <c r="CW165">
        <v>8</v>
      </c>
      <c r="CX165">
        <v>9</v>
      </c>
      <c r="CY165">
        <v>0</v>
      </c>
      <c r="CZ165">
        <v>3</v>
      </c>
      <c r="DA165">
        <v>8</v>
      </c>
      <c r="DC165">
        <f>((6/14)*100)</f>
        <v>42.857142857142854</v>
      </c>
      <c r="DD165">
        <f>((4/14)*100)</f>
        <v>28.571428571428569</v>
      </c>
      <c r="DE165">
        <f>((5/14)*100)</f>
        <v>35.714285714285715</v>
      </c>
      <c r="DF165">
        <f>((6/11)*100)</f>
        <v>54.54545454545454</v>
      </c>
      <c r="DG165">
        <f>((6/11)*100)</f>
        <v>54.54545454545454</v>
      </c>
      <c r="DH165">
        <f>((5/11)*100)</f>
        <v>45.454545454545453</v>
      </c>
      <c r="DI165">
        <f>((6/15)*100)</f>
        <v>40</v>
      </c>
      <c r="DJ165">
        <f>((6/15)*100)</f>
        <v>40</v>
      </c>
      <c r="DK165">
        <f>((14/15)*100)</f>
        <v>93.333333333333329</v>
      </c>
      <c r="DL165">
        <f>((5/14)*100)</f>
        <v>35.714285714285715</v>
      </c>
      <c r="DM165">
        <f>((5/14)*100)</f>
        <v>35.714285714285715</v>
      </c>
      <c r="DN165">
        <f>((12/14)*100)</f>
        <v>85.714285714285708</v>
      </c>
      <c r="DP165">
        <f>((4/9)*100)</f>
        <v>44.444444444444443</v>
      </c>
      <c r="DQ165">
        <f>((0/9)*100)</f>
        <v>0</v>
      </c>
      <c r="DR165">
        <f>((0/9)*100)</f>
        <v>0</v>
      </c>
      <c r="DS165">
        <f>((4/10)*100)</f>
        <v>40</v>
      </c>
      <c r="DT165">
        <f>((1/10)*100)</f>
        <v>10</v>
      </c>
      <c r="DU165">
        <f>((0/10)*100)</f>
        <v>0</v>
      </c>
      <c r="DV165">
        <f>((0/9)*100)</f>
        <v>0</v>
      </c>
      <c r="DW165">
        <f>((1/9)*100)</f>
        <v>11.111111111111111</v>
      </c>
      <c r="DX165">
        <f>((8/9)*100)</f>
        <v>88.888888888888886</v>
      </c>
      <c r="DY165">
        <f>((0/9)*100)</f>
        <v>0</v>
      </c>
      <c r="DZ165">
        <f>((3/9)*100)</f>
        <v>33.333333333333329</v>
      </c>
      <c r="EA165">
        <f>((8/9)*100)</f>
        <v>88.888888888888886</v>
      </c>
    </row>
    <row r="166" spans="1:131" x14ac:dyDescent="0.25">
      <c r="A166">
        <v>22.101625000000013</v>
      </c>
      <c r="B166">
        <v>5.9952990000000002</v>
      </c>
      <c r="C166">
        <v>27.572798000000006</v>
      </c>
      <c r="D166">
        <v>7.2330199999999998</v>
      </c>
      <c r="E166">
        <v>42.19282900000001</v>
      </c>
      <c r="F166">
        <v>4.0780370000000001</v>
      </c>
      <c r="G166">
        <v>23.246353000000013</v>
      </c>
      <c r="H166">
        <v>8.3648520000000008</v>
      </c>
      <c r="M166">
        <f>(14/200)</f>
        <v>7.0000000000000007E-2</v>
      </c>
      <c r="P166">
        <f>(11/200)</f>
        <v>5.5E-2</v>
      </c>
      <c r="Q166">
        <f>(12/200)</f>
        <v>0.06</v>
      </c>
      <c r="R166">
        <f>(10/200)</f>
        <v>0.05</v>
      </c>
      <c r="W166">
        <f>0.07+0.05</f>
        <v>0.12000000000000001</v>
      </c>
      <c r="AB166">
        <f>SQRT((ABS($E$167-$E$166)^2+(ABS($F$167-$F$166)^2)))</f>
        <v>21.271866043433899</v>
      </c>
      <c r="AL166">
        <f>1/0.12</f>
        <v>8.3333333333333339</v>
      </c>
      <c r="AQ166">
        <f t="shared" si="58"/>
        <v>177.26555036194915</v>
      </c>
      <c r="AX166">
        <f>((0.07/0.12)*100)</f>
        <v>58.333333333333336</v>
      </c>
      <c r="BC166">
        <f>((0.05/0.12)*100)</f>
        <v>41.666666666666671</v>
      </c>
      <c r="BF166">
        <f>ABS($B$166-$D$166)</f>
        <v>1.2377209999999996</v>
      </c>
      <c r="BG166">
        <f>ABS($F$166-$H$166)</f>
        <v>4.2868150000000007</v>
      </c>
      <c r="BI166">
        <v>1.9667324999999996</v>
      </c>
      <c r="BJ166">
        <v>2.8582660000000004</v>
      </c>
      <c r="BO166">
        <f>SQRT((ABS($A$166-$G$166)^2+(ABS($B$166-$H$166)^2)))</f>
        <v>2.6315743603008834</v>
      </c>
      <c r="BP166">
        <f>SQRT((ABS($C$166-$E$167)^2+(ABS($D$166-$F$167)^2)))</f>
        <v>6.9799043000099923</v>
      </c>
      <c r="CC166">
        <v>14</v>
      </c>
      <c r="CD166">
        <v>3</v>
      </c>
      <c r="CE166">
        <v>7</v>
      </c>
      <c r="CF166">
        <v>12</v>
      </c>
      <c r="CL166">
        <v>11</v>
      </c>
      <c r="CM166">
        <v>4</v>
      </c>
      <c r="CN166">
        <v>0</v>
      </c>
      <c r="CO166">
        <v>2</v>
      </c>
      <c r="CP166">
        <v>12</v>
      </c>
      <c r="CQ166">
        <v>4</v>
      </c>
      <c r="CR166">
        <v>5</v>
      </c>
      <c r="CS166">
        <v>3</v>
      </c>
      <c r="CT166">
        <v>10</v>
      </c>
      <c r="CU166">
        <v>0</v>
      </c>
      <c r="CV166">
        <v>5</v>
      </c>
      <c r="CW166">
        <v>8</v>
      </c>
      <c r="DI166">
        <f>((3/14)*100)</f>
        <v>21.428571428571427</v>
      </c>
      <c r="DJ166">
        <f>((7/14)*100)</f>
        <v>50</v>
      </c>
      <c r="DK166">
        <f>((12/14)*100)</f>
        <v>85.714285714285708</v>
      </c>
      <c r="DP166">
        <f>((4/11)*100)</f>
        <v>36.363636363636367</v>
      </c>
      <c r="DQ166">
        <f>((0/11)*100)</f>
        <v>0</v>
      </c>
      <c r="DR166">
        <f>((2/11)*100)</f>
        <v>18.181818181818183</v>
      </c>
      <c r="DS166">
        <f>((4/12)*100)</f>
        <v>33.333333333333329</v>
      </c>
      <c r="DT166">
        <f>((5/12)*100)</f>
        <v>41.666666666666671</v>
      </c>
      <c r="DU166">
        <f>((3/12)*100)</f>
        <v>25</v>
      </c>
      <c r="DV166">
        <f>((0/10)*100)</f>
        <v>0</v>
      </c>
      <c r="DW166">
        <f>((5/10)*100)</f>
        <v>50</v>
      </c>
      <c r="DX166">
        <f>((8/10)*100)</f>
        <v>80</v>
      </c>
    </row>
    <row r="167" spans="1:131" x14ac:dyDescent="0.25">
      <c r="E167">
        <v>20.943165000000008</v>
      </c>
      <c r="F167">
        <v>5.0496670000000003</v>
      </c>
    </row>
    <row r="168" spans="1:131" x14ac:dyDescent="0.25">
      <c r="A168" t="s">
        <v>22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</row>
    <row r="169" spans="1:131" x14ac:dyDescent="0.25">
      <c r="A169">
        <v>253.614947</v>
      </c>
      <c r="B169">
        <v>5.980353</v>
      </c>
      <c r="C169">
        <v>244.892977</v>
      </c>
      <c r="D169">
        <v>7.2408080000000004</v>
      </c>
      <c r="E169">
        <v>251.623988</v>
      </c>
      <c r="F169">
        <v>5.0795450000000004</v>
      </c>
      <c r="G169">
        <v>247.48903899999999</v>
      </c>
      <c r="H169">
        <v>8.2181820000000005</v>
      </c>
      <c r="K169">
        <f>(17/200)</f>
        <v>8.5000000000000006E-2</v>
      </c>
      <c r="L169">
        <f>(15/200)</f>
        <v>7.4999999999999997E-2</v>
      </c>
      <c r="M169">
        <f>(15/200)</f>
        <v>7.4999999999999997E-2</v>
      </c>
      <c r="N169">
        <f>(14/200)</f>
        <v>7.0000000000000007E-2</v>
      </c>
      <c r="P169">
        <f>(11/200)</f>
        <v>5.5E-2</v>
      </c>
      <c r="Q169">
        <f>(8/200)</f>
        <v>0.04</v>
      </c>
      <c r="R169">
        <f>(10/200)</f>
        <v>0.05</v>
      </c>
      <c r="S169">
        <f>(8/200)</f>
        <v>0.04</v>
      </c>
      <c r="U169">
        <f>0.085+0.055</f>
        <v>0.14000000000000001</v>
      </c>
      <c r="V169">
        <f>0.075+0.04</f>
        <v>0.11499999999999999</v>
      </c>
      <c r="W169">
        <f>0.075+0.05</f>
        <v>0.125</v>
      </c>
      <c r="X169">
        <f>0.07+0.04</f>
        <v>0.11000000000000001</v>
      </c>
      <c r="Z169">
        <f>SQRT((ABS($A$170-$A$169)^2+(ABS($B$170-$B$169)^2)))</f>
        <v>26.325748425856386</v>
      </c>
      <c r="AA169">
        <f>SQRT((ABS($C$170-$C$169)^2+(ABS($D$170-$D$169)^2)))</f>
        <v>21.73174457626051</v>
      </c>
      <c r="AB169">
        <f>SQRT((ABS($E$170-$E$169)^2+(ABS($F$170-$F$169)^2)))</f>
        <v>25.763380517760098</v>
      </c>
      <c r="AC169">
        <f>SQRT((ABS($G$170-$G$169)^2+(ABS($H$170-$H$169)^2)))</f>
        <v>23.032557470494343</v>
      </c>
      <c r="AJ169">
        <f>1/0.14</f>
        <v>7.1428571428571423</v>
      </c>
      <c r="AK169">
        <f>1/0.115</f>
        <v>8.695652173913043</v>
      </c>
      <c r="AL169">
        <f>1/0.125</f>
        <v>8</v>
      </c>
      <c r="AM169">
        <f>1/0.11</f>
        <v>9.0909090909090917</v>
      </c>
      <c r="AO169">
        <f t="shared" ref="AO169:AO178" si="61">$Z169/$U169</f>
        <v>188.04106018468846</v>
      </c>
      <c r="AP169">
        <f t="shared" ref="AP169:AP178" si="62">$AA169/$V169</f>
        <v>188.97169196748271</v>
      </c>
      <c r="AQ169">
        <f t="shared" ref="AQ169:AQ177" si="63">$AB169/$W169</f>
        <v>206.10704414208078</v>
      </c>
      <c r="AR169">
        <f t="shared" ref="AR169:AR177" si="64">$AC169/$X169</f>
        <v>209.3868860954031</v>
      </c>
      <c r="AV169">
        <f>((0.085/0.14)*100)</f>
        <v>60.714285714285708</v>
      </c>
      <c r="AW169">
        <f>((0.075/0.115)*100)</f>
        <v>65.217391304347814</v>
      </c>
      <c r="AX169">
        <f>((0.075/0.125)*100)</f>
        <v>60</v>
      </c>
      <c r="AY169">
        <f>((0.07/0.11)*100)</f>
        <v>63.636363636363647</v>
      </c>
      <c r="BA169">
        <f>((0.055/0.14)*100)</f>
        <v>39.285714285714285</v>
      </c>
      <c r="BB169">
        <f>((0.04/0.115)*100)</f>
        <v>34.782608695652172</v>
      </c>
      <c r="BC169">
        <f>((0.05/0.125)*100)</f>
        <v>40</v>
      </c>
      <c r="BD169">
        <f>((0.04/0.11)*100)</f>
        <v>36.363636363636367</v>
      </c>
      <c r="BF169">
        <f>ABS($B$169-$D$169)</f>
        <v>1.2604550000000003</v>
      </c>
      <c r="BG169">
        <f>ABS($F$169-$H$169)</f>
        <v>3.1386370000000001</v>
      </c>
      <c r="BL169">
        <f>SQRT((ABS($A$169-$E$169)^2+(ABS($B$169-$F$169)^2)))</f>
        <v>2.1852626369718156</v>
      </c>
      <c r="BM169">
        <f>SQRT((ABS($C$169-$G$169)^2+(ABS($D$169-$H$169)^2)))</f>
        <v>2.773949863231119</v>
      </c>
      <c r="BO169">
        <f>SQRT((ABS($A$169-$G$169)^2+(ABS($B$169-$H$169)^2)))</f>
        <v>6.5218576692308403</v>
      </c>
      <c r="BP169">
        <f>SQRT((ABS($C$169-$E$169)^2+(ABS($D$169-$F$169)^2)))</f>
        <v>7.0694813697533663</v>
      </c>
      <c r="BU169">
        <v>17</v>
      </c>
      <c r="BV169">
        <v>10</v>
      </c>
      <c r="BW169">
        <v>7</v>
      </c>
      <c r="BX169">
        <v>9</v>
      </c>
      <c r="BY169">
        <v>15</v>
      </c>
      <c r="BZ169">
        <v>10</v>
      </c>
      <c r="CA169">
        <v>10</v>
      </c>
      <c r="CB169">
        <v>8</v>
      </c>
      <c r="CC169">
        <v>15</v>
      </c>
      <c r="CD169">
        <v>6</v>
      </c>
      <c r="CE169">
        <v>10</v>
      </c>
      <c r="CF169">
        <v>13</v>
      </c>
      <c r="CG169">
        <v>14</v>
      </c>
      <c r="CH169">
        <v>5</v>
      </c>
      <c r="CI169">
        <v>8</v>
      </c>
      <c r="CJ169">
        <v>13</v>
      </c>
      <c r="CL169">
        <v>11</v>
      </c>
      <c r="CM169">
        <v>1</v>
      </c>
      <c r="CN169">
        <v>0</v>
      </c>
      <c r="CO169">
        <v>0</v>
      </c>
      <c r="CP169">
        <v>8</v>
      </c>
      <c r="CQ169">
        <v>1</v>
      </c>
      <c r="CR169">
        <v>5</v>
      </c>
      <c r="CS169">
        <v>1</v>
      </c>
      <c r="CT169">
        <v>10</v>
      </c>
      <c r="CU169">
        <v>0</v>
      </c>
      <c r="CV169">
        <v>5</v>
      </c>
      <c r="CW169">
        <v>6</v>
      </c>
      <c r="CX169">
        <v>8</v>
      </c>
      <c r="CY169">
        <v>0</v>
      </c>
      <c r="CZ169">
        <v>1</v>
      </c>
      <c r="DA169">
        <v>6</v>
      </c>
      <c r="DC169">
        <f>((10/17)*100)</f>
        <v>58.82352941176471</v>
      </c>
      <c r="DD169">
        <f>((7/17)*100)</f>
        <v>41.17647058823529</v>
      </c>
      <c r="DE169">
        <f>((9/17)*100)</f>
        <v>52.941176470588239</v>
      </c>
      <c r="DF169">
        <f>((10/15)*100)</f>
        <v>66.666666666666657</v>
      </c>
      <c r="DG169">
        <f>((10/15)*100)</f>
        <v>66.666666666666657</v>
      </c>
      <c r="DH169">
        <f>((8/15)*100)</f>
        <v>53.333333333333336</v>
      </c>
      <c r="DI169">
        <f>((6/15)*100)</f>
        <v>40</v>
      </c>
      <c r="DJ169">
        <f>((10/15)*100)</f>
        <v>66.666666666666657</v>
      </c>
      <c r="DK169">
        <f>((13/15)*100)</f>
        <v>86.666666666666671</v>
      </c>
      <c r="DL169">
        <f>((5/14)*100)</f>
        <v>35.714285714285715</v>
      </c>
      <c r="DM169">
        <f>((8/14)*100)</f>
        <v>57.142857142857139</v>
      </c>
      <c r="DN169">
        <f>((13/14)*100)</f>
        <v>92.857142857142861</v>
      </c>
      <c r="DP169">
        <f>((1/11)*100)</f>
        <v>9.0909090909090917</v>
      </c>
      <c r="DQ169">
        <f>((0/11)*100)</f>
        <v>0</v>
      </c>
      <c r="DR169">
        <f>((0/11)*100)</f>
        <v>0</v>
      </c>
      <c r="DS169">
        <f>((1/8)*100)</f>
        <v>12.5</v>
      </c>
      <c r="DT169">
        <f>((5/8)*100)</f>
        <v>62.5</v>
      </c>
      <c r="DU169">
        <f>((1/8)*100)</f>
        <v>12.5</v>
      </c>
      <c r="DV169">
        <f>((0/10)*100)</f>
        <v>0</v>
      </c>
      <c r="DW169">
        <f>((5/10)*100)</f>
        <v>50</v>
      </c>
      <c r="DX169">
        <f>((6/10)*100)</f>
        <v>60</v>
      </c>
      <c r="DY169">
        <f>((0/8)*100)</f>
        <v>0</v>
      </c>
      <c r="DZ169">
        <f>((1/8)*100)</f>
        <v>12.5</v>
      </c>
      <c r="EA169">
        <f>((6/8)*100)</f>
        <v>75</v>
      </c>
    </row>
    <row r="170" spans="1:131" x14ac:dyDescent="0.25">
      <c r="A170">
        <v>227.292473</v>
      </c>
      <c r="B170">
        <v>6.3955549999999999</v>
      </c>
      <c r="C170">
        <v>223.184495</v>
      </c>
      <c r="D170">
        <v>8.2460599999999999</v>
      </c>
      <c r="E170">
        <v>225.86383799999999</v>
      </c>
      <c r="F170">
        <v>5.4875249999999998</v>
      </c>
      <c r="G170">
        <v>224.47095899999999</v>
      </c>
      <c r="H170">
        <v>9.0346969999999995</v>
      </c>
      <c r="K170">
        <f>(14/200)</f>
        <v>7.0000000000000007E-2</v>
      </c>
      <c r="L170">
        <f>(15/200)</f>
        <v>7.4999999999999997E-2</v>
      </c>
      <c r="M170">
        <f>(14/200)</f>
        <v>7.0000000000000007E-2</v>
      </c>
      <c r="N170">
        <f>(14/200)</f>
        <v>7.0000000000000007E-2</v>
      </c>
      <c r="P170">
        <f>(9/200)</f>
        <v>4.4999999999999998E-2</v>
      </c>
      <c r="Q170">
        <f>(8/200)</f>
        <v>0.04</v>
      </c>
      <c r="R170">
        <f>(9/200)</f>
        <v>4.4999999999999998E-2</v>
      </c>
      <c r="S170">
        <f>(8/200)</f>
        <v>0.04</v>
      </c>
      <c r="U170">
        <f>0.07+0.045</f>
        <v>0.115</v>
      </c>
      <c r="V170">
        <f>0.075+0.04</f>
        <v>0.11499999999999999</v>
      </c>
      <c r="W170">
        <f>0.07+0.045</f>
        <v>0.115</v>
      </c>
      <c r="X170">
        <f>0.07+0.04</f>
        <v>0.11000000000000001</v>
      </c>
      <c r="Z170">
        <f>SQRT((ABS($A$171-$A$170)^2+(ABS($B$171-$B$170)^2)))</f>
        <v>21.393358290242244</v>
      </c>
      <c r="AA170">
        <f>SQRT((ABS($C$171-$C$170)^2+(ABS($D$171-$D$170)^2)))</f>
        <v>21.08003321080027</v>
      </c>
      <c r="AB170">
        <f>SQRT((ABS($E$171-$E$170)^2+(ABS($F$171-$F$170)^2)))</f>
        <v>22.569599797442166</v>
      </c>
      <c r="AC170">
        <f>SQRT((ABS($G$171-$G$170)^2+(ABS($H$171-$H$170)^2)))</f>
        <v>21.647250497687171</v>
      </c>
      <c r="AJ170">
        <f>1/0.115</f>
        <v>8.695652173913043</v>
      </c>
      <c r="AK170">
        <f>1/0.115</f>
        <v>8.695652173913043</v>
      </c>
      <c r="AL170">
        <f>1/0.115</f>
        <v>8.695652173913043</v>
      </c>
      <c r="AM170">
        <f>1/0.11</f>
        <v>9.0909090909090917</v>
      </c>
      <c r="AO170">
        <f t="shared" si="61"/>
        <v>186.02920252384558</v>
      </c>
      <c r="AP170">
        <f t="shared" si="62"/>
        <v>183.30463661565454</v>
      </c>
      <c r="AQ170">
        <f t="shared" si="63"/>
        <v>196.25738954297535</v>
      </c>
      <c r="AR170">
        <f t="shared" si="64"/>
        <v>196.79318634261062</v>
      </c>
      <c r="AV170">
        <f>((0.07/0.115)*100)</f>
        <v>60.869565217391312</v>
      </c>
      <c r="AW170">
        <f>((0.075/0.115)*100)</f>
        <v>65.217391304347814</v>
      </c>
      <c r="AX170">
        <f>((0.07/0.115)*100)</f>
        <v>60.869565217391312</v>
      </c>
      <c r="AY170">
        <f>((0.07/0.11)*100)</f>
        <v>63.636363636363647</v>
      </c>
      <c r="BA170">
        <f>((0.045/0.115)*100)</f>
        <v>39.130434782608688</v>
      </c>
      <c r="BB170">
        <f>((0.04/0.115)*100)</f>
        <v>34.782608695652172</v>
      </c>
      <c r="BC170">
        <f>((0.045/0.115)*100)</f>
        <v>39.130434782608688</v>
      </c>
      <c r="BD170">
        <f>((0.04/0.11)*100)</f>
        <v>36.363636363636367</v>
      </c>
      <c r="BF170">
        <f>ABS($B$170-$D$170)</f>
        <v>1.8505050000000001</v>
      </c>
      <c r="BG170">
        <f>ABS($F$170-$H$170)</f>
        <v>3.5471719999999998</v>
      </c>
      <c r="BL170">
        <f>SQRT((ABS($A$170-$E$170)^2+(ABS($B$170-$F$170)^2)))</f>
        <v>1.6927836377177801</v>
      </c>
      <c r="BM170">
        <f>SQRT((ABS($C$170-$G$170)^2+(ABS($D$170-$H$170)^2)))</f>
        <v>1.5089525973551943</v>
      </c>
      <c r="BO170">
        <f>SQRT((ABS($A$170-$G$170)^2+(ABS($B$170-$H$170)^2)))</f>
        <v>3.8634196961189757</v>
      </c>
      <c r="BP170">
        <f>SQRT((ABS($C$170-$E$170)^2+(ABS($D$170-$F$170)^2)))</f>
        <v>3.8455681320025965</v>
      </c>
      <c r="BU170">
        <v>14</v>
      </c>
      <c r="BV170">
        <v>10</v>
      </c>
      <c r="BW170">
        <v>5</v>
      </c>
      <c r="BX170">
        <v>6</v>
      </c>
      <c r="BY170">
        <v>15</v>
      </c>
      <c r="BZ170">
        <v>10</v>
      </c>
      <c r="CA170">
        <v>9</v>
      </c>
      <c r="CB170">
        <v>9</v>
      </c>
      <c r="CC170">
        <v>14</v>
      </c>
      <c r="CD170">
        <v>5</v>
      </c>
      <c r="CE170">
        <v>9</v>
      </c>
      <c r="CF170">
        <v>14</v>
      </c>
      <c r="CG170">
        <v>14</v>
      </c>
      <c r="CH170">
        <v>5</v>
      </c>
      <c r="CI170">
        <v>9</v>
      </c>
      <c r="CJ170">
        <v>14</v>
      </c>
      <c r="CL170">
        <v>9</v>
      </c>
      <c r="CM170">
        <v>4</v>
      </c>
      <c r="CN170">
        <v>0</v>
      </c>
      <c r="CO170">
        <v>0</v>
      </c>
      <c r="CP170">
        <v>8</v>
      </c>
      <c r="CQ170">
        <v>4</v>
      </c>
      <c r="CR170">
        <v>3</v>
      </c>
      <c r="CS170">
        <v>2</v>
      </c>
      <c r="CT170">
        <v>9</v>
      </c>
      <c r="CU170">
        <v>0</v>
      </c>
      <c r="CV170">
        <v>3</v>
      </c>
      <c r="CW170">
        <v>8</v>
      </c>
      <c r="CX170">
        <v>8</v>
      </c>
      <c r="CY170">
        <v>0</v>
      </c>
      <c r="CZ170">
        <v>2</v>
      </c>
      <c r="DA170">
        <v>8</v>
      </c>
      <c r="DC170">
        <f>((10/14)*100)</f>
        <v>71.428571428571431</v>
      </c>
      <c r="DD170">
        <f>((5/14)*100)</f>
        <v>35.714285714285715</v>
      </c>
      <c r="DE170">
        <f>((6/14)*100)</f>
        <v>42.857142857142854</v>
      </c>
      <c r="DF170">
        <f>((10/15)*100)</f>
        <v>66.666666666666657</v>
      </c>
      <c r="DG170">
        <f>((9/15)*100)</f>
        <v>60</v>
      </c>
      <c r="DH170">
        <f>((9/15)*100)</f>
        <v>60</v>
      </c>
      <c r="DI170">
        <f>((5/14)*100)</f>
        <v>35.714285714285715</v>
      </c>
      <c r="DJ170">
        <f>((9/14)*100)</f>
        <v>64.285714285714292</v>
      </c>
      <c r="DK170">
        <f>((14/14)*100)</f>
        <v>100</v>
      </c>
      <c r="DL170">
        <f>((5/14)*100)</f>
        <v>35.714285714285715</v>
      </c>
      <c r="DM170">
        <f>((9/14)*100)</f>
        <v>64.285714285714292</v>
      </c>
      <c r="DN170">
        <f>((14/14)*100)</f>
        <v>100</v>
      </c>
      <c r="DP170">
        <f>((4/9)*100)</f>
        <v>44.444444444444443</v>
      </c>
      <c r="DQ170">
        <f>((0/9)*100)</f>
        <v>0</v>
      </c>
      <c r="DR170">
        <f>((0/9)*100)</f>
        <v>0</v>
      </c>
      <c r="DS170">
        <f>((4/8)*100)</f>
        <v>50</v>
      </c>
      <c r="DT170">
        <f>((3/8)*100)</f>
        <v>37.5</v>
      </c>
      <c r="DU170">
        <f>((2/8)*100)</f>
        <v>25</v>
      </c>
      <c r="DV170">
        <f>((0/9)*100)</f>
        <v>0</v>
      </c>
      <c r="DW170">
        <f>((3/9)*100)</f>
        <v>33.333333333333329</v>
      </c>
      <c r="DX170">
        <f>((8/9)*100)</f>
        <v>88.888888888888886</v>
      </c>
      <c r="DY170">
        <f>((0/8)*100)</f>
        <v>0</v>
      </c>
      <c r="DZ170">
        <f>((2/8)*100)</f>
        <v>25</v>
      </c>
      <c r="EA170">
        <f>((8/8)*100)</f>
        <v>100</v>
      </c>
    </row>
    <row r="171" spans="1:131" x14ac:dyDescent="0.25">
      <c r="A171">
        <v>205.90754899999999</v>
      </c>
      <c r="B171">
        <v>6.9962249999999999</v>
      </c>
      <c r="C171">
        <v>202.11775399999999</v>
      </c>
      <c r="D171">
        <v>8.9945409999999999</v>
      </c>
      <c r="E171">
        <v>203.31336399999998</v>
      </c>
      <c r="F171">
        <v>6.41648</v>
      </c>
      <c r="G171">
        <v>202.84642600000001</v>
      </c>
      <c r="H171">
        <v>10.026173999999999</v>
      </c>
      <c r="K171">
        <f>(13/200)</f>
        <v>6.5000000000000002E-2</v>
      </c>
      <c r="L171">
        <f>(14/200)</f>
        <v>7.0000000000000007E-2</v>
      </c>
      <c r="M171">
        <f>(14/200)</f>
        <v>7.0000000000000007E-2</v>
      </c>
      <c r="N171">
        <f>(14/200)</f>
        <v>7.0000000000000007E-2</v>
      </c>
      <c r="P171">
        <f>(9/200)</f>
        <v>4.4999999999999998E-2</v>
      </c>
      <c r="Q171">
        <f>(7/200)</f>
        <v>3.5000000000000003E-2</v>
      </c>
      <c r="R171">
        <f>(9/200)</f>
        <v>4.4999999999999998E-2</v>
      </c>
      <c r="S171">
        <f>(10/200)</f>
        <v>0.05</v>
      </c>
      <c r="U171">
        <f>0.065+0.045</f>
        <v>0.11</v>
      </c>
      <c r="V171">
        <f>0.07+0.035</f>
        <v>0.10500000000000001</v>
      </c>
      <c r="W171">
        <f>0.07+0.045</f>
        <v>0.115</v>
      </c>
      <c r="X171">
        <f>0.07+0.05</f>
        <v>0.12000000000000001</v>
      </c>
      <c r="Z171">
        <f>SQRT((ABS($A$172-$A$171)^2+(ABS($B$172-$B$171)^2)))</f>
        <v>22.370365263479989</v>
      </c>
      <c r="AA171">
        <f>SQRT((ABS($C$172-$C$171)^2+(ABS($D$172-$D$171)^2)))</f>
        <v>23.192634314032134</v>
      </c>
      <c r="AB171">
        <f>SQRT((ABS($E$172-$E$171)^2+(ABS($F$172-$F$171)^2)))</f>
        <v>25.544129019336719</v>
      </c>
      <c r="AC171">
        <f>SQRT((ABS($G$172-$G$171)^2+(ABS($H$172-$H$171)^2)))</f>
        <v>24.788606718656975</v>
      </c>
      <c r="AJ171">
        <f>1/0.11</f>
        <v>9.0909090909090917</v>
      </c>
      <c r="AK171">
        <f>1/0.105</f>
        <v>9.5238095238095237</v>
      </c>
      <c r="AL171">
        <f>1/0.115</f>
        <v>8.695652173913043</v>
      </c>
      <c r="AM171">
        <f>1/0.12</f>
        <v>8.3333333333333339</v>
      </c>
      <c r="AO171">
        <f t="shared" si="61"/>
        <v>203.36695694072716</v>
      </c>
      <c r="AP171">
        <f t="shared" si="62"/>
        <v>220.88223156221076</v>
      </c>
      <c r="AQ171">
        <f t="shared" si="63"/>
        <v>222.12286103771058</v>
      </c>
      <c r="AR171">
        <f t="shared" si="64"/>
        <v>206.57172265547479</v>
      </c>
      <c r="AV171">
        <f>((0.065/0.11)*100)</f>
        <v>59.090909090909093</v>
      </c>
      <c r="AW171">
        <f>((0.07/0.105)*100)</f>
        <v>66.666666666666671</v>
      </c>
      <c r="AX171">
        <f>((0.07/0.115)*100)</f>
        <v>60.869565217391312</v>
      </c>
      <c r="AY171">
        <f>((0.07/0.12)*100)</f>
        <v>58.333333333333336</v>
      </c>
      <c r="BA171">
        <f>((0.045/0.11)*100)</f>
        <v>40.909090909090907</v>
      </c>
      <c r="BB171">
        <f>((0.035/0.105)*100)</f>
        <v>33.333333333333336</v>
      </c>
      <c r="BC171">
        <f>((0.045/0.115)*100)</f>
        <v>39.130434782608688</v>
      </c>
      <c r="BD171">
        <f>((0.05/0.12)*100)</f>
        <v>41.666666666666671</v>
      </c>
      <c r="BF171">
        <f>ABS($B$171-$D$171)</f>
        <v>1.998316</v>
      </c>
      <c r="BG171">
        <f>ABS($F$171-$H$171)</f>
        <v>3.6096939999999993</v>
      </c>
      <c r="BL171">
        <f>SQRT((ABS($A$171-$E$171)^2+(ABS($B$171-$F$171)^2)))</f>
        <v>2.6581760813102755</v>
      </c>
      <c r="BM171">
        <f>SQRT((ABS($C$171-$G$171)^2+(ABS($D$171-$H$171)^2)))</f>
        <v>1.2630239626677808</v>
      </c>
      <c r="BO171">
        <f>SQRT((ABS($A$171-$G$171)^2+(ABS($B$171-$H$171)^2)))</f>
        <v>4.3070947242578583</v>
      </c>
      <c r="BP171">
        <f>SQRT((ABS($C$171-$E$171)^2+(ABS($D$171-$F$171)^2)))</f>
        <v>2.8418095980943145</v>
      </c>
      <c r="BU171">
        <v>13</v>
      </c>
      <c r="BV171">
        <v>10</v>
      </c>
      <c r="BW171">
        <v>4</v>
      </c>
      <c r="BX171">
        <v>3</v>
      </c>
      <c r="BY171">
        <v>14</v>
      </c>
      <c r="BZ171">
        <v>10</v>
      </c>
      <c r="CA171">
        <v>7</v>
      </c>
      <c r="CB171">
        <v>6</v>
      </c>
      <c r="CC171">
        <v>14</v>
      </c>
      <c r="CD171">
        <v>6</v>
      </c>
      <c r="CE171">
        <v>7</v>
      </c>
      <c r="CF171">
        <v>13</v>
      </c>
      <c r="CG171">
        <v>14</v>
      </c>
      <c r="CH171">
        <v>6</v>
      </c>
      <c r="CI171">
        <v>7</v>
      </c>
      <c r="CJ171">
        <v>13</v>
      </c>
      <c r="CL171">
        <v>9</v>
      </c>
      <c r="CM171">
        <v>4</v>
      </c>
      <c r="CN171">
        <v>0</v>
      </c>
      <c r="CO171">
        <v>0</v>
      </c>
      <c r="CP171">
        <v>7</v>
      </c>
      <c r="CQ171">
        <v>4</v>
      </c>
      <c r="CR171">
        <v>2</v>
      </c>
      <c r="CS171">
        <v>2</v>
      </c>
      <c r="CT171">
        <v>9</v>
      </c>
      <c r="CU171">
        <v>0</v>
      </c>
      <c r="CV171">
        <v>2</v>
      </c>
      <c r="CW171">
        <v>9</v>
      </c>
      <c r="CX171">
        <v>10</v>
      </c>
      <c r="CY171">
        <v>0</v>
      </c>
      <c r="CZ171">
        <v>2</v>
      </c>
      <c r="DA171">
        <v>9</v>
      </c>
      <c r="DC171">
        <f>((10/13)*100)</f>
        <v>76.923076923076934</v>
      </c>
      <c r="DD171">
        <f>((4/13)*100)</f>
        <v>30.76923076923077</v>
      </c>
      <c r="DE171">
        <f>((3/13)*100)</f>
        <v>23.076923076923077</v>
      </c>
      <c r="DF171">
        <f>((10/14)*100)</f>
        <v>71.428571428571431</v>
      </c>
      <c r="DG171">
        <f>((7/14)*100)</f>
        <v>50</v>
      </c>
      <c r="DH171">
        <f>((6/14)*100)</f>
        <v>42.857142857142854</v>
      </c>
      <c r="DI171">
        <f>((6/14)*100)</f>
        <v>42.857142857142854</v>
      </c>
      <c r="DJ171">
        <f>((7/14)*100)</f>
        <v>50</v>
      </c>
      <c r="DK171">
        <f>((13/14)*100)</f>
        <v>92.857142857142861</v>
      </c>
      <c r="DL171">
        <f>((6/14)*100)</f>
        <v>42.857142857142854</v>
      </c>
      <c r="DM171">
        <f>((7/14)*100)</f>
        <v>50</v>
      </c>
      <c r="DN171">
        <f>((13/14)*100)</f>
        <v>92.857142857142861</v>
      </c>
      <c r="DP171">
        <f>((4/9)*100)</f>
        <v>44.444444444444443</v>
      </c>
      <c r="DQ171">
        <f>((0/9)*100)</f>
        <v>0</v>
      </c>
      <c r="DR171">
        <f>((0/9)*100)</f>
        <v>0</v>
      </c>
      <c r="DS171">
        <f>((4/7)*100)</f>
        <v>57.142857142857139</v>
      </c>
      <c r="DT171">
        <f>((2/7)*100)</f>
        <v>28.571428571428569</v>
      </c>
      <c r="DU171">
        <f>((2/7)*100)</f>
        <v>28.571428571428569</v>
      </c>
      <c r="DV171">
        <f>((0/9)*100)</f>
        <v>0</v>
      </c>
      <c r="DW171">
        <f>((2/9)*100)</f>
        <v>22.222222222222221</v>
      </c>
      <c r="DX171">
        <f>((9/9)*100)</f>
        <v>100</v>
      </c>
      <c r="DY171">
        <f>((0/10)*100)</f>
        <v>0</v>
      </c>
      <c r="DZ171">
        <f>((2/10)*100)</f>
        <v>20</v>
      </c>
      <c r="EA171">
        <f>((9/10)*100)</f>
        <v>90</v>
      </c>
    </row>
    <row r="172" spans="1:131" x14ac:dyDescent="0.25">
      <c r="A172">
        <v>183.55520100000001</v>
      </c>
      <c r="B172">
        <v>7.893878</v>
      </c>
      <c r="C172">
        <v>178.93591499999999</v>
      </c>
      <c r="D172">
        <v>9.7020909999999994</v>
      </c>
      <c r="E172">
        <v>177.77208899999999</v>
      </c>
      <c r="F172">
        <v>6.7983159999999998</v>
      </c>
      <c r="G172">
        <v>178.05841699999999</v>
      </c>
      <c r="H172">
        <v>10.198316</v>
      </c>
      <c r="K172">
        <f>(15/200)</f>
        <v>7.4999999999999997E-2</v>
      </c>
      <c r="L172">
        <f>(15/200)</f>
        <v>7.4999999999999997E-2</v>
      </c>
      <c r="M172">
        <f>(14/200)</f>
        <v>7.0000000000000007E-2</v>
      </c>
      <c r="N172">
        <f>(13/200)</f>
        <v>6.5000000000000002E-2</v>
      </c>
      <c r="P172">
        <f>(8/200)</f>
        <v>0.04</v>
      </c>
      <c r="Q172">
        <f>(7/200)</f>
        <v>3.5000000000000003E-2</v>
      </c>
      <c r="R172">
        <f>(10/200)</f>
        <v>0.05</v>
      </c>
      <c r="S172">
        <f>(9/200)</f>
        <v>4.4999999999999998E-2</v>
      </c>
      <c r="U172">
        <f>0.075+0.04</f>
        <v>0.11499999999999999</v>
      </c>
      <c r="V172">
        <f>0.075+0.035</f>
        <v>0.11</v>
      </c>
      <c r="W172">
        <f>0.07+0.05</f>
        <v>0.12000000000000001</v>
      </c>
      <c r="X172">
        <f>0.065+0.045</f>
        <v>0.11</v>
      </c>
      <c r="Z172">
        <f>SQRT((ABS($A$173-$A$172)^2+(ABS($B$173-$B$172)^2)))</f>
        <v>23.505957217263315</v>
      </c>
      <c r="AA172">
        <f>SQRT((ABS($C$173-$C$172)^2+(ABS($D$173-$D$172)^2)))</f>
        <v>21.283166920775614</v>
      </c>
      <c r="AB172">
        <f>SQRT((ABS($E$173-$E$172)^2+(ABS($F$173-$F$172)^2)))</f>
        <v>21.158257913455909</v>
      </c>
      <c r="AC172">
        <f>SQRT((ABS($G$173-$G$172)^2+(ABS($H$173-$H$172)^2)))</f>
        <v>21.063175636257725</v>
      </c>
      <c r="AJ172">
        <f>1/0.115</f>
        <v>8.695652173913043</v>
      </c>
      <c r="AK172">
        <f>1/0.11</f>
        <v>9.0909090909090917</v>
      </c>
      <c r="AL172">
        <f>1/0.12</f>
        <v>8.3333333333333339</v>
      </c>
      <c r="AM172">
        <f>1/0.11</f>
        <v>9.0909090909090917</v>
      </c>
      <c r="AO172">
        <f t="shared" si="61"/>
        <v>204.39962797620277</v>
      </c>
      <c r="AP172">
        <f t="shared" si="62"/>
        <v>193.48333564341468</v>
      </c>
      <c r="AQ172">
        <f t="shared" si="63"/>
        <v>176.3188159454659</v>
      </c>
      <c r="AR172">
        <f t="shared" si="64"/>
        <v>191.48341487507022</v>
      </c>
      <c r="AV172">
        <f>((0.075/0.115)*100)</f>
        <v>65.217391304347814</v>
      </c>
      <c r="AW172">
        <f>((0.075/0.11)*100)</f>
        <v>68.181818181818173</v>
      </c>
      <c r="AX172">
        <f>((0.07/0.12)*100)</f>
        <v>58.333333333333336</v>
      </c>
      <c r="AY172">
        <f>((0.065/0.11)*100)</f>
        <v>59.090909090909093</v>
      </c>
      <c r="BA172">
        <f>((0.04/0.115)*100)</f>
        <v>34.782608695652172</v>
      </c>
      <c r="BB172">
        <f>((0.035/0.11)*100)</f>
        <v>31.818181818181824</v>
      </c>
      <c r="BC172">
        <f>((0.05/0.12)*100)</f>
        <v>41.666666666666671</v>
      </c>
      <c r="BD172">
        <f>((0.045/0.11)*100)</f>
        <v>40.909090909090907</v>
      </c>
      <c r="BF172">
        <f>ABS($B$172-$D$172)</f>
        <v>1.8082129999999994</v>
      </c>
      <c r="BG172">
        <f>ABS($F$172-$H$172)</f>
        <v>3.4000000000000004</v>
      </c>
      <c r="BL172">
        <f>SQRT((ABS($A$172-$E$172)^2+(ABS($B$172-$F$172)^2)))</f>
        <v>5.8859698011787485</v>
      </c>
      <c r="BM172">
        <f>SQRT((ABS($C$172-$G$172)^2+(ABS($D$172-$H$172)^2)))</f>
        <v>1.00808828513628</v>
      </c>
      <c r="BO172">
        <f>SQRT((ABS($A$172-$G$172)^2+(ABS($B$172-$H$172)^2)))</f>
        <v>5.9602910028370442</v>
      </c>
      <c r="BP172">
        <f>SQRT((ABS($C$172-$E$172)^2+(ABS($D$172-$F$172)^2)))</f>
        <v>3.128322267430419</v>
      </c>
      <c r="BU172">
        <v>15</v>
      </c>
      <c r="BV172">
        <v>12</v>
      </c>
      <c r="BW172">
        <v>5</v>
      </c>
      <c r="BX172">
        <v>6</v>
      </c>
      <c r="BY172">
        <v>15</v>
      </c>
      <c r="BZ172">
        <v>12</v>
      </c>
      <c r="CA172">
        <v>5</v>
      </c>
      <c r="CB172">
        <v>6</v>
      </c>
      <c r="CC172">
        <v>14</v>
      </c>
      <c r="CD172">
        <v>6</v>
      </c>
      <c r="CE172">
        <v>6</v>
      </c>
      <c r="CF172">
        <v>13</v>
      </c>
      <c r="CG172">
        <v>13</v>
      </c>
      <c r="CH172">
        <v>5</v>
      </c>
      <c r="CI172">
        <v>5</v>
      </c>
      <c r="CJ172">
        <v>13</v>
      </c>
      <c r="CL172">
        <v>8</v>
      </c>
      <c r="CM172">
        <v>4</v>
      </c>
      <c r="CN172">
        <v>0</v>
      </c>
      <c r="CO172">
        <v>0</v>
      </c>
      <c r="CP172">
        <v>7</v>
      </c>
      <c r="CQ172">
        <v>4</v>
      </c>
      <c r="CR172">
        <v>0</v>
      </c>
      <c r="CS172">
        <v>0</v>
      </c>
      <c r="CT172">
        <v>10</v>
      </c>
      <c r="CU172">
        <v>0</v>
      </c>
      <c r="CV172">
        <v>0</v>
      </c>
      <c r="CW172">
        <v>9</v>
      </c>
      <c r="CX172">
        <v>9</v>
      </c>
      <c r="CY172">
        <v>0</v>
      </c>
      <c r="CZ172">
        <v>0</v>
      </c>
      <c r="DA172">
        <v>9</v>
      </c>
      <c r="DC172">
        <f>((12/15)*100)</f>
        <v>80</v>
      </c>
      <c r="DD172">
        <f>((5/15)*100)</f>
        <v>33.333333333333329</v>
      </c>
      <c r="DE172">
        <f>((6/15)*100)</f>
        <v>40</v>
      </c>
      <c r="DF172">
        <f>((12/15)*100)</f>
        <v>80</v>
      </c>
      <c r="DG172">
        <f>((5/15)*100)</f>
        <v>33.333333333333329</v>
      </c>
      <c r="DH172">
        <f>((6/15)*100)</f>
        <v>40</v>
      </c>
      <c r="DI172">
        <f>((6/14)*100)</f>
        <v>42.857142857142854</v>
      </c>
      <c r="DJ172">
        <f>((6/14)*100)</f>
        <v>42.857142857142854</v>
      </c>
      <c r="DK172">
        <f>((13/14)*100)</f>
        <v>92.857142857142861</v>
      </c>
      <c r="DL172">
        <f>((5/13)*100)</f>
        <v>38.461538461538467</v>
      </c>
      <c r="DM172">
        <f>((5/13)*100)</f>
        <v>38.461538461538467</v>
      </c>
      <c r="DN172">
        <f>((13/13)*100)</f>
        <v>100</v>
      </c>
      <c r="DP172">
        <f>((4/8)*100)</f>
        <v>50</v>
      </c>
      <c r="DQ172">
        <f>((0/8)*100)</f>
        <v>0</v>
      </c>
      <c r="DR172">
        <f>((0/8)*100)</f>
        <v>0</v>
      </c>
      <c r="DS172">
        <f>((4/7)*100)</f>
        <v>57.142857142857139</v>
      </c>
      <c r="DT172">
        <f>((0/7)*100)</f>
        <v>0</v>
      </c>
      <c r="DU172">
        <f>((0/7)*100)</f>
        <v>0</v>
      </c>
      <c r="DV172">
        <f>((0/10)*100)</f>
        <v>0</v>
      </c>
      <c r="DW172">
        <f>((0/10)*100)</f>
        <v>0</v>
      </c>
      <c r="DX172">
        <f>((9/10)*100)</f>
        <v>90</v>
      </c>
      <c r="DY172">
        <f>((0/9)*100)</f>
        <v>0</v>
      </c>
      <c r="DZ172">
        <f>((0/9)*100)</f>
        <v>0</v>
      </c>
      <c r="EA172">
        <f>((9/9)*100)</f>
        <v>100</v>
      </c>
    </row>
    <row r="173" spans="1:131" x14ac:dyDescent="0.25">
      <c r="A173">
        <v>160.051579</v>
      </c>
      <c r="B173">
        <v>7.562551</v>
      </c>
      <c r="C173">
        <v>157.66810899999999</v>
      </c>
      <c r="D173">
        <v>8.8936220000000006</v>
      </c>
      <c r="E173">
        <v>156.614181</v>
      </c>
      <c r="F173">
        <v>6.92</v>
      </c>
      <c r="G173">
        <v>156.99775199999999</v>
      </c>
      <c r="H173">
        <v>9.8731120000000008</v>
      </c>
      <c r="K173">
        <f>(22/200)</f>
        <v>0.11</v>
      </c>
      <c r="L173">
        <f>(15/200)</f>
        <v>7.4999999999999997E-2</v>
      </c>
      <c r="M173">
        <f>(16/200)</f>
        <v>0.08</v>
      </c>
      <c r="N173">
        <f>(16/200)</f>
        <v>0.08</v>
      </c>
      <c r="P173">
        <f>(8/200)</f>
        <v>0.04</v>
      </c>
      <c r="Q173">
        <f>(8/200)</f>
        <v>0.04</v>
      </c>
      <c r="R173">
        <f>(8/200)</f>
        <v>0.04</v>
      </c>
      <c r="S173">
        <f>(9/200)</f>
        <v>4.4999999999999998E-2</v>
      </c>
      <c r="U173">
        <f>0.11+0.04</f>
        <v>0.15</v>
      </c>
      <c r="V173">
        <f>0.075+0.04</f>
        <v>0.11499999999999999</v>
      </c>
      <c r="W173">
        <f>0.08+0.04</f>
        <v>0.12</v>
      </c>
      <c r="X173">
        <f>0.08+0.045</f>
        <v>0.125</v>
      </c>
      <c r="Z173">
        <f>SQRT((ABS($A$174-$A$173)^2+(ABS($B$174-$B$173)^2)))</f>
        <v>39.356270550650912</v>
      </c>
      <c r="AA173">
        <f>SQRT((ABS($C$174-$C$173)^2+(ABS($D$174-$D$173)^2)))</f>
        <v>32.343482542443631</v>
      </c>
      <c r="AB173">
        <f>SQRT((ABS($E$174-$E$173)^2+(ABS($F$174-$F$173)^2)))</f>
        <v>36.075911781861116</v>
      </c>
      <c r="AC173">
        <f>SQRT((ABS($G$174-$G$173)^2+(ABS($H$174-$H$173)^2)))</f>
        <v>35.98752171314846</v>
      </c>
      <c r="AJ173">
        <f>1/0.15</f>
        <v>6.666666666666667</v>
      </c>
      <c r="AK173">
        <f>1/0.115</f>
        <v>8.695652173913043</v>
      </c>
      <c r="AL173">
        <f>1/0.12</f>
        <v>8.3333333333333339</v>
      </c>
      <c r="AM173">
        <f>1/0.125</f>
        <v>8</v>
      </c>
      <c r="AO173">
        <f t="shared" si="61"/>
        <v>262.37513700433942</v>
      </c>
      <c r="AP173">
        <f t="shared" si="62"/>
        <v>281.24767428211857</v>
      </c>
      <c r="AQ173">
        <f t="shared" si="63"/>
        <v>300.63259818217597</v>
      </c>
      <c r="AR173">
        <f t="shared" si="64"/>
        <v>287.90017370518768</v>
      </c>
      <c r="AV173">
        <f>((0.11/0.15)*100)</f>
        <v>73.333333333333343</v>
      </c>
      <c r="AW173">
        <f>((0.075/0.115)*100)</f>
        <v>65.217391304347814</v>
      </c>
      <c r="AX173">
        <f>((0.08/0.12)*100)</f>
        <v>66.666666666666671</v>
      </c>
      <c r="AY173">
        <f>((0.08/0.125)*100)</f>
        <v>64</v>
      </c>
      <c r="BA173">
        <f>((0.04/0.15)*100)</f>
        <v>26.666666666666668</v>
      </c>
      <c r="BB173">
        <f>((0.04/0.115)*100)</f>
        <v>34.782608695652172</v>
      </c>
      <c r="BC173">
        <f>((0.04/0.12)*100)</f>
        <v>33.333333333333336</v>
      </c>
      <c r="BD173">
        <f>((0.045/0.125)*100)</f>
        <v>36</v>
      </c>
      <c r="BF173">
        <f>ABS($B$173-$D$173)</f>
        <v>1.3310710000000006</v>
      </c>
      <c r="BG173">
        <f>ABS($F$173-$H$173)</f>
        <v>2.9531120000000008</v>
      </c>
      <c r="BL173">
        <f>SQRT((ABS($A$173-$E$173)^2+(ABS($B$173-$F$173)^2)))</f>
        <v>3.4969382033437495</v>
      </c>
      <c r="BM173">
        <f>SQRT((ABS($C$173-$G$173)^2+(ABS($D$173-$H$173)^2)))</f>
        <v>1.1869200341846937</v>
      </c>
      <c r="BO173">
        <f>SQRT((ABS($A$173-$G$173)^2+(ABS($B$173-$H$173)^2)))</f>
        <v>3.8294322661003002</v>
      </c>
      <c r="BP173">
        <f>SQRT((ABS($C$173-$E$173)^2+(ABS($D$173-$F$173)^2)))</f>
        <v>2.2373976016944264</v>
      </c>
      <c r="BU173">
        <v>22</v>
      </c>
      <c r="BV173">
        <v>15</v>
      </c>
      <c r="BW173">
        <v>14</v>
      </c>
      <c r="BX173">
        <v>13</v>
      </c>
      <c r="BY173">
        <v>15</v>
      </c>
      <c r="BZ173">
        <v>15</v>
      </c>
      <c r="CA173">
        <v>7</v>
      </c>
      <c r="CB173">
        <v>6</v>
      </c>
      <c r="CC173">
        <v>16</v>
      </c>
      <c r="CD173">
        <v>10</v>
      </c>
      <c r="CE173">
        <v>9</v>
      </c>
      <c r="CF173">
        <v>16</v>
      </c>
      <c r="CG173">
        <v>16</v>
      </c>
      <c r="CH173">
        <v>10</v>
      </c>
      <c r="CI173">
        <v>9</v>
      </c>
      <c r="CJ173">
        <v>16</v>
      </c>
      <c r="CL173">
        <v>8</v>
      </c>
      <c r="CM173">
        <v>5</v>
      </c>
      <c r="CN173">
        <v>0</v>
      </c>
      <c r="CO173">
        <v>0</v>
      </c>
      <c r="CP173">
        <v>8</v>
      </c>
      <c r="CQ173">
        <v>5</v>
      </c>
      <c r="CR173">
        <v>0</v>
      </c>
      <c r="CS173">
        <v>0</v>
      </c>
      <c r="CT173">
        <v>8</v>
      </c>
      <c r="CU173">
        <v>0</v>
      </c>
      <c r="CV173">
        <v>0</v>
      </c>
      <c r="CW173">
        <v>8</v>
      </c>
      <c r="CX173">
        <v>9</v>
      </c>
      <c r="CY173">
        <v>0</v>
      </c>
      <c r="CZ173">
        <v>0</v>
      </c>
      <c r="DA173">
        <v>8</v>
      </c>
      <c r="DC173">
        <f>((15/22)*100)</f>
        <v>68.181818181818173</v>
      </c>
      <c r="DD173">
        <f>((14/22)*100)</f>
        <v>63.636363636363633</v>
      </c>
      <c r="DE173">
        <f>((13/22)*100)</f>
        <v>59.090909090909093</v>
      </c>
      <c r="DF173">
        <f>((15/15)*100)</f>
        <v>100</v>
      </c>
      <c r="DG173">
        <f>((7/15)*100)</f>
        <v>46.666666666666664</v>
      </c>
      <c r="DH173">
        <f>((6/15)*100)</f>
        <v>40</v>
      </c>
      <c r="DI173">
        <f>((10/16)*100)</f>
        <v>62.5</v>
      </c>
      <c r="DJ173">
        <f>((9/16)*100)</f>
        <v>56.25</v>
      </c>
      <c r="DK173">
        <f>((16/16)*100)</f>
        <v>100</v>
      </c>
      <c r="DL173">
        <f>((10/16)*100)</f>
        <v>62.5</v>
      </c>
      <c r="DM173">
        <f>((9/16)*100)</f>
        <v>56.25</v>
      </c>
      <c r="DN173">
        <f>((16/16)*100)</f>
        <v>100</v>
      </c>
      <c r="DP173">
        <f>((5/8)*100)</f>
        <v>62.5</v>
      </c>
      <c r="DQ173">
        <f>((0/8)*100)</f>
        <v>0</v>
      </c>
      <c r="DR173">
        <f>((0/8)*100)</f>
        <v>0</v>
      </c>
      <c r="DS173">
        <f>((5/8)*100)</f>
        <v>62.5</v>
      </c>
      <c r="DT173">
        <f>((0/8)*100)</f>
        <v>0</v>
      </c>
      <c r="DU173">
        <f>((0/8)*100)</f>
        <v>0</v>
      </c>
      <c r="DV173">
        <f>((0/8)*100)</f>
        <v>0</v>
      </c>
      <c r="DW173">
        <f>((0/8)*100)</f>
        <v>0</v>
      </c>
      <c r="DX173">
        <f>((8/8)*100)</f>
        <v>100</v>
      </c>
      <c r="DY173">
        <f>((0/9)*100)</f>
        <v>0</v>
      </c>
      <c r="DZ173">
        <f>((0/9)*100)</f>
        <v>0</v>
      </c>
      <c r="EA173">
        <f>((8/9)*100)</f>
        <v>88.888888888888886</v>
      </c>
    </row>
    <row r="174" spans="1:131" x14ac:dyDescent="0.25">
      <c r="A174">
        <v>120.71948700000002</v>
      </c>
      <c r="B174">
        <v>6.1832140000000004</v>
      </c>
      <c r="C174">
        <v>125.34617</v>
      </c>
      <c r="D174">
        <v>7.7133159999999998</v>
      </c>
      <c r="E174">
        <v>120.56642600000001</v>
      </c>
      <c r="F174">
        <v>5.4949490000000001</v>
      </c>
      <c r="G174">
        <v>121.01260500000001</v>
      </c>
      <c r="H174">
        <v>9.4596940000000007</v>
      </c>
      <c r="K174">
        <f>(13/200)</f>
        <v>6.5000000000000002E-2</v>
      </c>
      <c r="L174">
        <f>(13/200)</f>
        <v>6.5000000000000002E-2</v>
      </c>
      <c r="M174">
        <f>(12/200)</f>
        <v>0.06</v>
      </c>
      <c r="N174">
        <f>(14/200)</f>
        <v>7.0000000000000007E-2</v>
      </c>
      <c r="P174">
        <f>(7/200)</f>
        <v>3.5000000000000003E-2</v>
      </c>
      <c r="Q174">
        <f>(7/200)</f>
        <v>3.5000000000000003E-2</v>
      </c>
      <c r="R174">
        <f>(9/200)</f>
        <v>4.4999999999999998E-2</v>
      </c>
      <c r="S174">
        <f>(8/200)</f>
        <v>0.04</v>
      </c>
      <c r="U174">
        <f>0.065+0.035</f>
        <v>0.1</v>
      </c>
      <c r="V174">
        <f>0.065+0.035</f>
        <v>0.1</v>
      </c>
      <c r="W174">
        <f>0.06+0.045</f>
        <v>0.105</v>
      </c>
      <c r="X174">
        <f>0.07+0.04</f>
        <v>0.11000000000000001</v>
      </c>
      <c r="Z174">
        <f>SQRT((ABS($A$175-$A$174)^2+(ABS($B$175-$B$174)^2)))</f>
        <v>26.08389511632566</v>
      </c>
      <c r="AA174">
        <f>SQRT((ABS($C$175-$C$174)^2+(ABS($D$175-$D$174)^2)))</f>
        <v>25.833479045572332</v>
      </c>
      <c r="AB174">
        <f>SQRT((ABS($E$175-$E$174)^2+(ABS($F$175-$F$174)^2)))</f>
        <v>26.522116865799479</v>
      </c>
      <c r="AC174">
        <f>SQRT((ABS($G$175-$G$174)^2+(ABS($H$175-$H$174)^2)))</f>
        <v>26.93598528531307</v>
      </c>
      <c r="AJ174">
        <f>1/0.1</f>
        <v>10</v>
      </c>
      <c r="AK174">
        <f>1/0.1</f>
        <v>10</v>
      </c>
      <c r="AL174">
        <f>1/0.105</f>
        <v>9.5238095238095237</v>
      </c>
      <c r="AM174">
        <f>1/0.11</f>
        <v>9.0909090909090917</v>
      </c>
      <c r="AO174">
        <f t="shared" si="61"/>
        <v>260.83895116325658</v>
      </c>
      <c r="AP174">
        <f t="shared" si="62"/>
        <v>258.33479045572329</v>
      </c>
      <c r="AQ174">
        <f t="shared" si="63"/>
        <v>252.59158919809028</v>
      </c>
      <c r="AR174">
        <f t="shared" si="64"/>
        <v>244.87259350284606</v>
      </c>
      <c r="AV174">
        <f>((0.065/0.1)*100)</f>
        <v>65</v>
      </c>
      <c r="AW174">
        <f>((0.065/0.1)*100)</f>
        <v>65</v>
      </c>
      <c r="AX174">
        <f>((0.06/0.105)*100)</f>
        <v>57.142857142857139</v>
      </c>
      <c r="AY174">
        <f>((0.07/0.11)*100)</f>
        <v>63.636363636363647</v>
      </c>
      <c r="BA174">
        <f>((0.035/0.1)*100)</f>
        <v>35</v>
      </c>
      <c r="BB174">
        <f>((0.035/0.1)*100)</f>
        <v>35</v>
      </c>
      <c r="BC174">
        <f>((0.045/0.105)*100)</f>
        <v>42.857142857142854</v>
      </c>
      <c r="BD174">
        <f>((0.04/0.11)*100)</f>
        <v>36.363636363636367</v>
      </c>
      <c r="BF174">
        <f>ABS($B$174-$D$174)</f>
        <v>1.5301019999999994</v>
      </c>
      <c r="BG174">
        <f>ABS($F$174-$H$174)</f>
        <v>3.9647450000000006</v>
      </c>
      <c r="BL174">
        <f>SQRT((ABS($A$174-$E$174)^2+(ABS($B$174-$F$174)^2)))</f>
        <v>0.7050789884445593</v>
      </c>
      <c r="BM174">
        <f>SQRT((ABS($C$174-$G$174)^2+(ABS($D$174-$H$174)^2)))</f>
        <v>4.6722180736892991</v>
      </c>
      <c r="BO174">
        <f>SQRT((ABS($A$174-$G$174)^2+(ABS($B$174-$H$174)^2)))</f>
        <v>3.2895652223848666</v>
      </c>
      <c r="BP174">
        <f>SQRT((ABS($C$174-$E$174)^2+(ABS($D$174-$F$174)^2)))</f>
        <v>5.2694501470480715</v>
      </c>
      <c r="BU174">
        <v>13</v>
      </c>
      <c r="BV174">
        <v>9</v>
      </c>
      <c r="BW174">
        <v>5</v>
      </c>
      <c r="BX174">
        <v>6</v>
      </c>
      <c r="BY174">
        <v>13</v>
      </c>
      <c r="BZ174">
        <v>9</v>
      </c>
      <c r="CA174">
        <v>4</v>
      </c>
      <c r="CB174">
        <v>5</v>
      </c>
      <c r="CC174">
        <v>12</v>
      </c>
      <c r="CD174">
        <v>5</v>
      </c>
      <c r="CE174">
        <v>3</v>
      </c>
      <c r="CF174">
        <v>12</v>
      </c>
      <c r="CG174">
        <v>14</v>
      </c>
      <c r="CH174">
        <v>6</v>
      </c>
      <c r="CI174">
        <v>5</v>
      </c>
      <c r="CJ174">
        <v>12</v>
      </c>
      <c r="CL174">
        <v>7</v>
      </c>
      <c r="CM174">
        <v>3</v>
      </c>
      <c r="CN174">
        <v>1</v>
      </c>
      <c r="CO174">
        <v>1</v>
      </c>
      <c r="CP174">
        <v>7</v>
      </c>
      <c r="CQ174">
        <v>3</v>
      </c>
      <c r="CR174">
        <v>0</v>
      </c>
      <c r="CS174">
        <v>0</v>
      </c>
      <c r="CT174">
        <v>9</v>
      </c>
      <c r="CU174">
        <v>1</v>
      </c>
      <c r="CV174">
        <v>0</v>
      </c>
      <c r="CW174">
        <v>8</v>
      </c>
      <c r="CX174">
        <v>8</v>
      </c>
      <c r="CY174">
        <v>1</v>
      </c>
      <c r="CZ174">
        <v>0</v>
      </c>
      <c r="DA174">
        <v>8</v>
      </c>
      <c r="DC174">
        <f>((9/13)*100)</f>
        <v>69.230769230769226</v>
      </c>
      <c r="DD174">
        <f>((5/13)*100)</f>
        <v>38.461538461538467</v>
      </c>
      <c r="DE174">
        <f>((6/13)*100)</f>
        <v>46.153846153846153</v>
      </c>
      <c r="DF174">
        <f>((9/13)*100)</f>
        <v>69.230769230769226</v>
      </c>
      <c r="DG174">
        <f>((4/13)*100)</f>
        <v>30.76923076923077</v>
      </c>
      <c r="DH174">
        <f>((5/13)*100)</f>
        <v>38.461538461538467</v>
      </c>
      <c r="DI174">
        <f>((5/12)*100)</f>
        <v>41.666666666666671</v>
      </c>
      <c r="DJ174">
        <f>((3/12)*100)</f>
        <v>25</v>
      </c>
      <c r="DK174">
        <f>((12/12)*100)</f>
        <v>100</v>
      </c>
      <c r="DL174">
        <f>((6/14)*100)</f>
        <v>42.857142857142854</v>
      </c>
      <c r="DM174">
        <f>((5/14)*100)</f>
        <v>35.714285714285715</v>
      </c>
      <c r="DN174">
        <f>((12/14)*100)</f>
        <v>85.714285714285708</v>
      </c>
      <c r="DP174">
        <f>((3/7)*100)</f>
        <v>42.857142857142854</v>
      </c>
      <c r="DQ174">
        <f>((1/7)*100)</f>
        <v>14.285714285714285</v>
      </c>
      <c r="DR174">
        <f>((1/7)*100)</f>
        <v>14.285714285714285</v>
      </c>
      <c r="DS174">
        <f>((3/7)*100)</f>
        <v>42.857142857142854</v>
      </c>
      <c r="DT174">
        <f>((0/7)*100)</f>
        <v>0</v>
      </c>
      <c r="DU174">
        <f>((0/7)*100)</f>
        <v>0</v>
      </c>
      <c r="DV174">
        <f>((1/9)*100)</f>
        <v>11.111111111111111</v>
      </c>
      <c r="DW174">
        <f>((0/9)*100)</f>
        <v>0</v>
      </c>
      <c r="DX174">
        <f>((8/9)*100)</f>
        <v>88.888888888888886</v>
      </c>
      <c r="DY174">
        <f>((1/8)*100)</f>
        <v>12.5</v>
      </c>
      <c r="DZ174">
        <f>((0/8)*100)</f>
        <v>0</v>
      </c>
      <c r="EA174">
        <f>((8/8)*100)</f>
        <v>100</v>
      </c>
    </row>
    <row r="175" spans="1:131" x14ac:dyDescent="0.25">
      <c r="A175">
        <v>94.635766000000004</v>
      </c>
      <c r="B175">
        <v>6.0879079999999997</v>
      </c>
      <c r="C175">
        <v>99.516990000000007</v>
      </c>
      <c r="D175">
        <v>8.1845909999999993</v>
      </c>
      <c r="E175">
        <v>94.049592000000004</v>
      </c>
      <c r="F175">
        <v>4.9656120000000001</v>
      </c>
      <c r="G175">
        <v>94.078214000000003</v>
      </c>
      <c r="H175">
        <v>9.1666329999999991</v>
      </c>
      <c r="K175">
        <f>(15/200)</f>
        <v>7.4999999999999997E-2</v>
      </c>
      <c r="L175">
        <f>(13/200)</f>
        <v>6.5000000000000002E-2</v>
      </c>
      <c r="M175">
        <f>(14/200)</f>
        <v>7.0000000000000007E-2</v>
      </c>
      <c r="N175">
        <f>(14/200)</f>
        <v>7.0000000000000007E-2</v>
      </c>
      <c r="P175">
        <f>(8/200)</f>
        <v>0.04</v>
      </c>
      <c r="Q175">
        <f>(9/200)</f>
        <v>4.4999999999999998E-2</v>
      </c>
      <c r="R175">
        <f>(10/200)</f>
        <v>0.05</v>
      </c>
      <c r="S175">
        <f>(8/200)</f>
        <v>0.04</v>
      </c>
      <c r="U175">
        <f>0.075+0.04</f>
        <v>0.11499999999999999</v>
      </c>
      <c r="V175">
        <f>0.065+0.045</f>
        <v>0.11</v>
      </c>
      <c r="W175">
        <f>0.07+0.05</f>
        <v>0.12000000000000001</v>
      </c>
      <c r="X175">
        <f>0.07+0.04</f>
        <v>0.11000000000000001</v>
      </c>
      <c r="Z175">
        <f>SQRT((ABS($A$176-$A$175)^2+(ABS($B$176-$B$175)^2)))</f>
        <v>22.312983220902805</v>
      </c>
      <c r="AA175">
        <f>SQRT((ABS($C$176-$C$175)^2+(ABS($D$176-$D$175)^2)))</f>
        <v>23.223175553337274</v>
      </c>
      <c r="AB175">
        <f>SQRT((ABS($E$176-$E$175)^2+(ABS($F$176-$F$175)^2)))</f>
        <v>22.43306893849045</v>
      </c>
      <c r="AC175">
        <f>SQRT((ABS($G$176-$G$175)^2+(ABS($H$176-$H$175)^2)))</f>
        <v>21.714280385982878</v>
      </c>
      <c r="AJ175">
        <f>1/0.115</f>
        <v>8.695652173913043</v>
      </c>
      <c r="AK175">
        <f>1/0.11</f>
        <v>9.0909090909090917</v>
      </c>
      <c r="AL175">
        <f>1/0.12</f>
        <v>8.3333333333333339</v>
      </c>
      <c r="AM175">
        <f>1/0.11</f>
        <v>9.0909090909090917</v>
      </c>
      <c r="AO175">
        <f t="shared" si="61"/>
        <v>194.02594105132874</v>
      </c>
      <c r="AP175">
        <f t="shared" si="62"/>
        <v>211.11977775761159</v>
      </c>
      <c r="AQ175">
        <f t="shared" si="63"/>
        <v>186.94224115408707</v>
      </c>
      <c r="AR175">
        <f t="shared" si="64"/>
        <v>197.40254896348068</v>
      </c>
      <c r="AV175">
        <f>((0.075/0.115)*100)</f>
        <v>65.217391304347814</v>
      </c>
      <c r="AW175">
        <f>((0.065/0.11)*100)</f>
        <v>59.090909090909093</v>
      </c>
      <c r="AX175">
        <f>((0.07/0.12)*100)</f>
        <v>58.333333333333336</v>
      </c>
      <c r="AY175">
        <f>((0.07/0.11)*100)</f>
        <v>63.636363636363647</v>
      </c>
      <c r="BA175">
        <f>((0.04/0.115)*100)</f>
        <v>34.782608695652172</v>
      </c>
      <c r="BB175">
        <f>((0.045/0.11)*100)</f>
        <v>40.909090909090907</v>
      </c>
      <c r="BC175">
        <f>((0.05/0.12)*100)</f>
        <v>41.666666666666671</v>
      </c>
      <c r="BD175">
        <f>((0.04/0.11)*100)</f>
        <v>36.363636363636367</v>
      </c>
      <c r="BF175">
        <f>ABS($B$175-$D$175)</f>
        <v>2.0966829999999996</v>
      </c>
      <c r="BG175">
        <f>ABS($F$175-$H$175)</f>
        <v>4.201020999999999</v>
      </c>
      <c r="BL175">
        <f>SQRT((ABS($A$175-$E$175)^2+(ABS($B$175-$F$175)^2)))</f>
        <v>1.2661549154396545</v>
      </c>
      <c r="BM175">
        <f>SQRT((ABS($C$175-$G$175)^2+(ABS($D$175-$H$175)^2)))</f>
        <v>5.5267251485794047</v>
      </c>
      <c r="BO175">
        <f>SQRT((ABS($A$175-$G$175)^2+(ABS($B$175-$H$175)^2)))</f>
        <v>3.1288035825741756</v>
      </c>
      <c r="BP175">
        <f>SQRT((ABS($C$175-$E$175)^2+(ABS($D$175-$F$175)^2)))</f>
        <v>6.344625023817013</v>
      </c>
      <c r="BU175">
        <v>15</v>
      </c>
      <c r="BV175">
        <v>10</v>
      </c>
      <c r="BW175">
        <v>6</v>
      </c>
      <c r="BX175">
        <v>7</v>
      </c>
      <c r="BY175">
        <v>13</v>
      </c>
      <c r="BZ175">
        <v>10</v>
      </c>
      <c r="CA175">
        <v>3</v>
      </c>
      <c r="CB175">
        <v>5</v>
      </c>
      <c r="CC175">
        <v>14</v>
      </c>
      <c r="CD175">
        <v>6</v>
      </c>
      <c r="CE175">
        <v>5</v>
      </c>
      <c r="CF175">
        <v>13</v>
      </c>
      <c r="CG175">
        <v>14</v>
      </c>
      <c r="CH175">
        <v>7</v>
      </c>
      <c r="CI175">
        <v>5</v>
      </c>
      <c r="CJ175">
        <v>13</v>
      </c>
      <c r="CL175">
        <v>8</v>
      </c>
      <c r="CM175">
        <v>5</v>
      </c>
      <c r="CN175">
        <v>1</v>
      </c>
      <c r="CO175">
        <v>0</v>
      </c>
      <c r="CP175">
        <v>9</v>
      </c>
      <c r="CQ175">
        <v>5</v>
      </c>
      <c r="CR175">
        <v>0</v>
      </c>
      <c r="CS175">
        <v>0</v>
      </c>
      <c r="CT175">
        <v>10</v>
      </c>
      <c r="CU175">
        <v>1</v>
      </c>
      <c r="CV175">
        <v>0</v>
      </c>
      <c r="CW175">
        <v>8</v>
      </c>
      <c r="CX175">
        <v>8</v>
      </c>
      <c r="CY175">
        <v>0</v>
      </c>
      <c r="CZ175">
        <v>0</v>
      </c>
      <c r="DA175">
        <v>8</v>
      </c>
      <c r="DC175">
        <f>((10/15)*100)</f>
        <v>66.666666666666657</v>
      </c>
      <c r="DD175">
        <f>((6/15)*100)</f>
        <v>40</v>
      </c>
      <c r="DE175">
        <f>((7/15)*100)</f>
        <v>46.666666666666664</v>
      </c>
      <c r="DF175">
        <f>((10/13)*100)</f>
        <v>76.923076923076934</v>
      </c>
      <c r="DG175">
        <f>((3/13)*100)</f>
        <v>23.076923076923077</v>
      </c>
      <c r="DH175">
        <f>((5/13)*100)</f>
        <v>38.461538461538467</v>
      </c>
      <c r="DI175">
        <f>((6/14)*100)</f>
        <v>42.857142857142854</v>
      </c>
      <c r="DJ175">
        <f>((5/14)*100)</f>
        <v>35.714285714285715</v>
      </c>
      <c r="DK175">
        <f>((13/14)*100)</f>
        <v>92.857142857142861</v>
      </c>
      <c r="DL175">
        <f>((7/14)*100)</f>
        <v>50</v>
      </c>
      <c r="DM175">
        <f>((5/14)*100)</f>
        <v>35.714285714285715</v>
      </c>
      <c r="DN175">
        <f>((13/14)*100)</f>
        <v>92.857142857142861</v>
      </c>
      <c r="DP175">
        <f>((5/8)*100)</f>
        <v>62.5</v>
      </c>
      <c r="DQ175">
        <f>((1/8)*100)</f>
        <v>12.5</v>
      </c>
      <c r="DR175">
        <f>((0/8)*100)</f>
        <v>0</v>
      </c>
      <c r="DS175">
        <f>((5/9)*100)</f>
        <v>55.555555555555557</v>
      </c>
      <c r="DT175">
        <f>((0/9)*100)</f>
        <v>0</v>
      </c>
      <c r="DU175">
        <f>((0/9)*100)</f>
        <v>0</v>
      </c>
      <c r="DV175">
        <f>((1/10)*100)</f>
        <v>10</v>
      </c>
      <c r="DW175">
        <f>((0/10)*100)</f>
        <v>0</v>
      </c>
      <c r="DX175">
        <f>((8/10)*100)</f>
        <v>80</v>
      </c>
      <c r="DY175">
        <f>((0/8)*100)</f>
        <v>0</v>
      </c>
      <c r="DZ175">
        <f>((0/8)*100)</f>
        <v>0</v>
      </c>
      <c r="EA175">
        <f>((8/8)*100)</f>
        <v>100</v>
      </c>
    </row>
    <row r="176" spans="1:131" x14ac:dyDescent="0.25">
      <c r="A176">
        <v>72.330663000000001</v>
      </c>
      <c r="B176">
        <v>5.4949490000000001</v>
      </c>
      <c r="C176">
        <v>76.315919000000008</v>
      </c>
      <c r="D176">
        <v>7.1715819999999999</v>
      </c>
      <c r="E176">
        <v>71.62</v>
      </c>
      <c r="F176">
        <v>4.5706629999999997</v>
      </c>
      <c r="G176">
        <v>72.399898000000007</v>
      </c>
      <c r="H176">
        <v>7.9173980000000004</v>
      </c>
      <c r="K176">
        <f>(14/200)</f>
        <v>7.0000000000000007E-2</v>
      </c>
      <c r="L176">
        <f>(11/200)</f>
        <v>5.5E-2</v>
      </c>
      <c r="M176">
        <f>(14/200)</f>
        <v>7.0000000000000007E-2</v>
      </c>
      <c r="N176">
        <f>(15/200)</f>
        <v>7.4999999999999997E-2</v>
      </c>
      <c r="P176">
        <f>(8/200)</f>
        <v>0.04</v>
      </c>
      <c r="Q176">
        <f>(9/200)</f>
        <v>4.4999999999999998E-2</v>
      </c>
      <c r="R176">
        <f>(9/200)</f>
        <v>4.4999999999999998E-2</v>
      </c>
      <c r="S176">
        <f>(8/200)</f>
        <v>0.04</v>
      </c>
      <c r="U176">
        <f>0.07+0.04</f>
        <v>0.11000000000000001</v>
      </c>
      <c r="V176">
        <f>0.055+0.045</f>
        <v>0.1</v>
      </c>
      <c r="W176">
        <f>0.07+0.045</f>
        <v>0.115</v>
      </c>
      <c r="X176">
        <f>0.075+0.04</f>
        <v>0.11499999999999999</v>
      </c>
      <c r="Z176">
        <f>SQRT((ABS($A$177-$A$176)^2+(ABS($B$177-$B$176)^2)))</f>
        <v>24.090356490200794</v>
      </c>
      <c r="AA176">
        <f>SQRT((ABS($C$177-$C$176)^2+(ABS($D$177-$D$176)^2)))</f>
        <v>21.473888231372353</v>
      </c>
      <c r="AB176">
        <f>SQRT((ABS($E$177-$E$176)^2+(ABS($F$177-$F$176)^2)))</f>
        <v>25.308146421948504</v>
      </c>
      <c r="AC176">
        <f>SQRT((ABS($G$177-$G$176)^2+(ABS($H$177-$H$176)^2)))</f>
        <v>24.92611175234623</v>
      </c>
      <c r="AJ176">
        <f>1/0.11</f>
        <v>9.0909090909090917</v>
      </c>
      <c r="AK176">
        <f>1/0.1</f>
        <v>10</v>
      </c>
      <c r="AL176">
        <f>1/0.115</f>
        <v>8.695652173913043</v>
      </c>
      <c r="AM176">
        <f>1/0.115</f>
        <v>8.695652173913043</v>
      </c>
      <c r="AO176">
        <f t="shared" si="61"/>
        <v>219.00324082000719</v>
      </c>
      <c r="AP176">
        <f t="shared" si="62"/>
        <v>214.73888231372351</v>
      </c>
      <c r="AQ176">
        <f t="shared" si="63"/>
        <v>220.0708384517261</v>
      </c>
      <c r="AR176">
        <f t="shared" si="64"/>
        <v>216.74879784648897</v>
      </c>
      <c r="AV176">
        <f>((0.07/0.11)*100)</f>
        <v>63.636363636363647</v>
      </c>
      <c r="AW176">
        <f>((0.055/0.1)*100)</f>
        <v>54.999999999999993</v>
      </c>
      <c r="AX176">
        <f>((0.07/0.115)*100)</f>
        <v>60.869565217391312</v>
      </c>
      <c r="AY176">
        <f>((0.075/0.115)*100)</f>
        <v>65.217391304347814</v>
      </c>
      <c r="BA176">
        <f>((0.04/0.11)*100)</f>
        <v>36.363636363636367</v>
      </c>
      <c r="BB176">
        <f>((0.045/0.1)*100)</f>
        <v>44.999999999999993</v>
      </c>
      <c r="BC176">
        <f>((0.045/0.115)*100)</f>
        <v>39.130434782608688</v>
      </c>
      <c r="BD176">
        <f>((0.04/0.115)*100)</f>
        <v>34.782608695652172</v>
      </c>
      <c r="BF176">
        <f>ABS($B$176-$D$176)</f>
        <v>1.6766329999999998</v>
      </c>
      <c r="BG176">
        <f>ABS($F$176-$H$176)</f>
        <v>3.3467350000000007</v>
      </c>
      <c r="BL176">
        <f>SQRT((ABS($A$176-$E$176)^2+(ABS($B$176-$F$176)^2)))</f>
        <v>1.1659101635053175</v>
      </c>
      <c r="BM176">
        <f>SQRT((ABS($C$176-$G$176)^2+(ABS($D$176-$H$176)^2)))</f>
        <v>3.9864096601198686</v>
      </c>
      <c r="BO176">
        <f>SQRT((ABS($A$176-$G$176)^2+(ABS($B$176-$H$176)^2)))</f>
        <v>2.4234381863018504</v>
      </c>
      <c r="BP176">
        <f>SQRT((ABS($C$176-$E$176)^2+(ABS($D$176-$F$176)^2)))</f>
        <v>5.3680941589284776</v>
      </c>
      <c r="BU176">
        <v>14</v>
      </c>
      <c r="BV176">
        <v>7</v>
      </c>
      <c r="BW176">
        <v>5</v>
      </c>
      <c r="BX176">
        <v>7</v>
      </c>
      <c r="BY176">
        <v>11</v>
      </c>
      <c r="BZ176">
        <v>7</v>
      </c>
      <c r="CA176">
        <v>4</v>
      </c>
      <c r="CB176">
        <v>3</v>
      </c>
      <c r="CC176">
        <v>14</v>
      </c>
      <c r="CD176">
        <v>5</v>
      </c>
      <c r="CE176">
        <v>6</v>
      </c>
      <c r="CF176">
        <v>13</v>
      </c>
      <c r="CG176">
        <v>15</v>
      </c>
      <c r="CH176">
        <v>7</v>
      </c>
      <c r="CI176">
        <v>5</v>
      </c>
      <c r="CJ176">
        <v>13</v>
      </c>
      <c r="CL176">
        <v>8</v>
      </c>
      <c r="CM176">
        <v>4</v>
      </c>
      <c r="CN176">
        <v>0</v>
      </c>
      <c r="CO176">
        <v>1</v>
      </c>
      <c r="CP176">
        <v>9</v>
      </c>
      <c r="CQ176">
        <v>4</v>
      </c>
      <c r="CR176">
        <v>0</v>
      </c>
      <c r="CS176">
        <v>0</v>
      </c>
      <c r="CT176">
        <v>9</v>
      </c>
      <c r="CU176">
        <v>0</v>
      </c>
      <c r="CV176">
        <v>2</v>
      </c>
      <c r="CW176">
        <v>7</v>
      </c>
      <c r="CX176">
        <v>8</v>
      </c>
      <c r="CY176">
        <v>1</v>
      </c>
      <c r="CZ176">
        <v>0</v>
      </c>
      <c r="DA176">
        <v>7</v>
      </c>
      <c r="DC176">
        <f>((7/14)*100)</f>
        <v>50</v>
      </c>
      <c r="DD176">
        <f>((5/14)*100)</f>
        <v>35.714285714285715</v>
      </c>
      <c r="DE176">
        <f>((7/14)*100)</f>
        <v>50</v>
      </c>
      <c r="DF176">
        <f>((7/11)*100)</f>
        <v>63.636363636363633</v>
      </c>
      <c r="DG176">
        <f>((4/11)*100)</f>
        <v>36.363636363636367</v>
      </c>
      <c r="DH176">
        <f>((3/11)*100)</f>
        <v>27.27272727272727</v>
      </c>
      <c r="DI176">
        <f>((5/14)*100)</f>
        <v>35.714285714285715</v>
      </c>
      <c r="DJ176">
        <f>((6/14)*100)</f>
        <v>42.857142857142854</v>
      </c>
      <c r="DK176">
        <f>((13/14)*100)</f>
        <v>92.857142857142861</v>
      </c>
      <c r="DL176">
        <f>((7/15)*100)</f>
        <v>46.666666666666664</v>
      </c>
      <c r="DM176">
        <f>((5/15)*100)</f>
        <v>33.333333333333329</v>
      </c>
      <c r="DN176">
        <f>((13/15)*100)</f>
        <v>86.666666666666671</v>
      </c>
      <c r="DP176">
        <f>((4/8)*100)</f>
        <v>50</v>
      </c>
      <c r="DQ176">
        <f>((0/8)*100)</f>
        <v>0</v>
      </c>
      <c r="DR176">
        <f>((1/8)*100)</f>
        <v>12.5</v>
      </c>
      <c r="DS176">
        <f>((4/9)*100)</f>
        <v>44.444444444444443</v>
      </c>
      <c r="DT176">
        <f>((0/9)*100)</f>
        <v>0</v>
      </c>
      <c r="DU176">
        <f>((0/9)*100)</f>
        <v>0</v>
      </c>
      <c r="DV176">
        <f>((0/9)*100)</f>
        <v>0</v>
      </c>
      <c r="DW176">
        <f>((2/9)*100)</f>
        <v>22.222222222222221</v>
      </c>
      <c r="DX176">
        <f>((7/9)*100)</f>
        <v>77.777777777777786</v>
      </c>
      <c r="DY176">
        <f>((1/8)*100)</f>
        <v>12.5</v>
      </c>
      <c r="DZ176">
        <f>((0/8)*100)</f>
        <v>0</v>
      </c>
      <c r="EA176">
        <f>((7/8)*100)</f>
        <v>87.5</v>
      </c>
    </row>
    <row r="177" spans="1:131" x14ac:dyDescent="0.25">
      <c r="A177">
        <v>48.257335000000012</v>
      </c>
      <c r="B177">
        <v>4.5893249999999997</v>
      </c>
      <c r="C177">
        <v>54.846283000000007</v>
      </c>
      <c r="D177">
        <v>6.7442580000000003</v>
      </c>
      <c r="E177">
        <v>46.329284000000008</v>
      </c>
      <c r="F177">
        <v>3.6315360000000001</v>
      </c>
      <c r="G177">
        <v>47.478481000000009</v>
      </c>
      <c r="H177">
        <v>7.4336399999999996</v>
      </c>
      <c r="K177">
        <f>(14/200)</f>
        <v>7.0000000000000007E-2</v>
      </c>
      <c r="L177">
        <f>(12/200)</f>
        <v>0.06</v>
      </c>
      <c r="M177">
        <f>(15/200)</f>
        <v>7.4999999999999997E-2</v>
      </c>
      <c r="N177">
        <f>(13/200)</f>
        <v>6.5000000000000002E-2</v>
      </c>
      <c r="P177">
        <f>(9/200)</f>
        <v>4.4999999999999998E-2</v>
      </c>
      <c r="Q177">
        <f>(10/200)</f>
        <v>0.05</v>
      </c>
      <c r="R177">
        <f>(10/200)</f>
        <v>0.05</v>
      </c>
      <c r="S177">
        <f>(10/200)</f>
        <v>0.05</v>
      </c>
      <c r="U177">
        <f>0.07+0.045</f>
        <v>0.115</v>
      </c>
      <c r="V177">
        <f>0.06+0.05</f>
        <v>0.11</v>
      </c>
      <c r="W177">
        <f>0.075+0.05</f>
        <v>0.125</v>
      </c>
      <c r="X177">
        <f>0.065+0.05</f>
        <v>0.115</v>
      </c>
      <c r="Z177">
        <f>SQRT((ABS($A$178-$A$177)^2+(ABS($B$178-$B$177)^2)))</f>
        <v>23.11351467219696</v>
      </c>
      <c r="AA177">
        <f>SQRT((ABS($C$178-$C$177)^2+(ABS($D$178-$D$177)^2)))</f>
        <v>23.782587829595332</v>
      </c>
      <c r="AB177">
        <f>SQRT((ABS($E$178-$E$177)^2+(ABS($F$178-$F$177)^2)))</f>
        <v>22.287711407463487</v>
      </c>
      <c r="AC177">
        <f>SQRT((ABS($G$178-$G$177)^2+(ABS($H$178-$H$177)^2)))</f>
        <v>21.317909680757747</v>
      </c>
      <c r="AJ177">
        <f>1/0.115</f>
        <v>8.695652173913043</v>
      </c>
      <c r="AK177">
        <f>1/0.11</f>
        <v>9.0909090909090917</v>
      </c>
      <c r="AL177">
        <f>1/0.125</f>
        <v>8</v>
      </c>
      <c r="AM177">
        <f>1/0.115</f>
        <v>8.695652173913043</v>
      </c>
      <c r="AO177">
        <f t="shared" si="61"/>
        <v>200.98708410606051</v>
      </c>
      <c r="AP177">
        <f t="shared" si="62"/>
        <v>216.20534390541212</v>
      </c>
      <c r="AQ177">
        <f t="shared" si="63"/>
        <v>178.30169125970789</v>
      </c>
      <c r="AR177">
        <f t="shared" si="64"/>
        <v>185.37312765876302</v>
      </c>
      <c r="AV177">
        <f>((0.07/0.115)*100)</f>
        <v>60.869565217391312</v>
      </c>
      <c r="AW177">
        <f>((0.06/0.11)*100)</f>
        <v>54.54545454545454</v>
      </c>
      <c r="AX177">
        <f>((0.075/0.125)*100)</f>
        <v>60</v>
      </c>
      <c r="AY177">
        <f>((0.065/0.115)*100)</f>
        <v>56.521739130434781</v>
      </c>
      <c r="BA177">
        <f>((0.045/0.115)*100)</f>
        <v>39.130434782608688</v>
      </c>
      <c r="BB177">
        <f>((0.05/0.11)*100)</f>
        <v>45.45454545454546</v>
      </c>
      <c r="BC177">
        <f>((0.05/0.125)*100)</f>
        <v>40</v>
      </c>
      <c r="BD177">
        <f>((0.05/0.115)*100)</f>
        <v>43.478260869565219</v>
      </c>
      <c r="BF177">
        <f>ABS($B$177-$D$177)</f>
        <v>2.1549330000000007</v>
      </c>
      <c r="BG177">
        <f>ABS($F$177-$H$177)</f>
        <v>3.8021039999999995</v>
      </c>
      <c r="BL177">
        <f>SQRT((ABS($A$177-$E$177)^2+(ABS($B$177-$F$177)^2)))</f>
        <v>2.1528447289858166</v>
      </c>
      <c r="BM177">
        <f>SQRT((ABS($C$177-$G$177)^2+(ABS($D$177-$H$177)^2)))</f>
        <v>7.399983368435902</v>
      </c>
      <c r="BO177">
        <f>SQRT((ABS($A$177-$G$177)^2+(ABS($B$177-$H$177)^2)))</f>
        <v>2.9490237999278683</v>
      </c>
      <c r="BP177">
        <f>SQRT((ABS($C$177-$E$177)^2+(ABS($D$177-$F$177)^2)))</f>
        <v>9.0679826982237319</v>
      </c>
      <c r="BU177">
        <v>14</v>
      </c>
      <c r="BV177">
        <v>6</v>
      </c>
      <c r="BW177">
        <v>4</v>
      </c>
      <c r="BX177">
        <v>5</v>
      </c>
      <c r="BY177">
        <v>12</v>
      </c>
      <c r="BZ177">
        <v>6</v>
      </c>
      <c r="CA177">
        <v>6</v>
      </c>
      <c r="CB177">
        <v>5</v>
      </c>
      <c r="CC177">
        <v>15</v>
      </c>
      <c r="CD177">
        <v>5</v>
      </c>
      <c r="CE177">
        <v>8</v>
      </c>
      <c r="CF177">
        <v>12</v>
      </c>
      <c r="CG177">
        <v>13</v>
      </c>
      <c r="CH177">
        <v>5</v>
      </c>
      <c r="CI177">
        <v>5</v>
      </c>
      <c r="CJ177">
        <v>12</v>
      </c>
      <c r="CL177">
        <v>9</v>
      </c>
      <c r="CM177">
        <v>3</v>
      </c>
      <c r="CN177">
        <v>0</v>
      </c>
      <c r="CO177">
        <v>1</v>
      </c>
      <c r="CP177">
        <v>10</v>
      </c>
      <c r="CQ177">
        <v>3</v>
      </c>
      <c r="CR177">
        <v>2</v>
      </c>
      <c r="CS177">
        <v>0</v>
      </c>
      <c r="CT177">
        <v>10</v>
      </c>
      <c r="CU177">
        <v>0</v>
      </c>
      <c r="CV177">
        <v>4</v>
      </c>
      <c r="CW177">
        <v>9</v>
      </c>
      <c r="CX177">
        <v>10</v>
      </c>
      <c r="CY177">
        <v>1</v>
      </c>
      <c r="CZ177">
        <v>3</v>
      </c>
      <c r="DA177">
        <v>9</v>
      </c>
      <c r="DC177">
        <f>((6/14)*100)</f>
        <v>42.857142857142854</v>
      </c>
      <c r="DD177">
        <f>((4/14)*100)</f>
        <v>28.571428571428569</v>
      </c>
      <c r="DE177">
        <f>((5/14)*100)</f>
        <v>35.714285714285715</v>
      </c>
      <c r="DF177">
        <f>((6/12)*100)</f>
        <v>50</v>
      </c>
      <c r="DG177">
        <f>((6/12)*100)</f>
        <v>50</v>
      </c>
      <c r="DH177">
        <f>((5/12)*100)</f>
        <v>41.666666666666671</v>
      </c>
      <c r="DI177">
        <f>((5/15)*100)</f>
        <v>33.333333333333329</v>
      </c>
      <c r="DJ177">
        <f>((8/15)*100)</f>
        <v>53.333333333333336</v>
      </c>
      <c r="DK177">
        <f>((12/15)*100)</f>
        <v>80</v>
      </c>
      <c r="DL177">
        <f>((5/13)*100)</f>
        <v>38.461538461538467</v>
      </c>
      <c r="DM177">
        <f>((5/13)*100)</f>
        <v>38.461538461538467</v>
      </c>
      <c r="DN177">
        <f>((12/13)*100)</f>
        <v>92.307692307692307</v>
      </c>
      <c r="DP177">
        <f>((3/9)*100)</f>
        <v>33.333333333333329</v>
      </c>
      <c r="DQ177">
        <f>((0/9)*100)</f>
        <v>0</v>
      </c>
      <c r="DR177">
        <f>((1/9)*100)</f>
        <v>11.111111111111111</v>
      </c>
      <c r="DS177">
        <f>((3/10)*100)</f>
        <v>30</v>
      </c>
      <c r="DT177">
        <f>((2/10)*100)</f>
        <v>20</v>
      </c>
      <c r="DU177">
        <f>((0/10)*100)</f>
        <v>0</v>
      </c>
      <c r="DV177">
        <f>((0/10)*100)</f>
        <v>0</v>
      </c>
      <c r="DW177">
        <f>((4/10)*100)</f>
        <v>40</v>
      </c>
      <c r="DX177">
        <f>((9/10)*100)</f>
        <v>90</v>
      </c>
      <c r="DY177">
        <f>((1/10)*100)</f>
        <v>10</v>
      </c>
      <c r="DZ177">
        <f>((3/10)*100)</f>
        <v>30</v>
      </c>
      <c r="EA177">
        <f>((9/10)*100)</f>
        <v>90</v>
      </c>
    </row>
    <row r="178" spans="1:131" x14ac:dyDescent="0.25">
      <c r="A178">
        <v>25.148405000000011</v>
      </c>
      <c r="B178">
        <v>5.0496670000000003</v>
      </c>
      <c r="C178">
        <v>31.064287000000007</v>
      </c>
      <c r="D178">
        <v>6.5764779999999998</v>
      </c>
      <c r="E178">
        <v>24.054991000000008</v>
      </c>
      <c r="F178">
        <v>4.4048090000000002</v>
      </c>
      <c r="G178">
        <v>26.166349000000011</v>
      </c>
      <c r="H178">
        <v>7.9299289999999996</v>
      </c>
      <c r="K178">
        <f>(14/200)</f>
        <v>7.0000000000000007E-2</v>
      </c>
      <c r="L178">
        <f>(12/200)</f>
        <v>0.06</v>
      </c>
      <c r="P178">
        <f>(10/200)</f>
        <v>0.05</v>
      </c>
      <c r="Q178">
        <f>(11/200)</f>
        <v>5.5E-2</v>
      </c>
      <c r="R178">
        <f>(12/200)</f>
        <v>0.06</v>
      </c>
      <c r="S178">
        <f>(10/200)</f>
        <v>0.05</v>
      </c>
      <c r="U178">
        <f>0.07+0.05</f>
        <v>0.12000000000000001</v>
      </c>
      <c r="V178">
        <f>0.06+0.055</f>
        <v>0.11499999999999999</v>
      </c>
      <c r="Z178">
        <f>SQRT((ABS($A$179-$A$178)^2+(ABS($B$179-$B$178)^2)))</f>
        <v>14.88339193428655</v>
      </c>
      <c r="AA178">
        <f>SQRT((ABS($C$179-$C$178)^2+(ABS($D$179-$D$178)^2)))</f>
        <v>17.487326293241054</v>
      </c>
      <c r="AJ178">
        <f>1/0.12</f>
        <v>8.3333333333333339</v>
      </c>
      <c r="AK178">
        <f>1/0.115</f>
        <v>8.695652173913043</v>
      </c>
      <c r="AO178">
        <f t="shared" si="61"/>
        <v>124.02826611905458</v>
      </c>
      <c r="AP178">
        <f t="shared" si="62"/>
        <v>152.06370689774832</v>
      </c>
      <c r="AV178">
        <f>((0.07/0.12)*100)</f>
        <v>58.333333333333336</v>
      </c>
      <c r="AW178">
        <f>((0.06/0.115)*100)</f>
        <v>52.173913043478258</v>
      </c>
      <c r="BA178">
        <f>((0.05/0.12)*100)</f>
        <v>41.666666666666671</v>
      </c>
      <c r="BB178">
        <f>((0.055/0.115)*100)</f>
        <v>47.826086956521735</v>
      </c>
      <c r="BF178">
        <f>ABS($B$178-$D$178)</f>
        <v>1.5268109999999995</v>
      </c>
      <c r="BG178">
        <f>ABS($F$178-$H$178)</f>
        <v>3.5251199999999994</v>
      </c>
      <c r="BI178">
        <v>3.2697160000000003</v>
      </c>
      <c r="BJ178">
        <v>3.1907614999999998</v>
      </c>
      <c r="BL178">
        <f>SQRT((ABS($A$178-$E$178)^2+(ABS($B$178-$F$178)^2)))</f>
        <v>1.2694077420435115</v>
      </c>
      <c r="BM178">
        <f>SQRT((ABS($C$178-$G$178)^2+(ABS($D$178-$H$178)^2)))</f>
        <v>5.0814984267679311</v>
      </c>
      <c r="BO178">
        <f>SQRT((ABS($A$178-$G$178)^2+(ABS($B$178-$H$178)^2)))</f>
        <v>3.0548517436661298</v>
      </c>
      <c r="BP178">
        <f>SQRT((ABS($C$178-$E$178)^2+(ABS($D$178-$F$178)^2)))</f>
        <v>7.3380090393223822</v>
      </c>
      <c r="BU178">
        <v>14</v>
      </c>
      <c r="BV178">
        <v>5</v>
      </c>
      <c r="BW178">
        <v>2</v>
      </c>
      <c r="BX178">
        <v>6</v>
      </c>
      <c r="BY178">
        <v>12</v>
      </c>
      <c r="BZ178">
        <v>5</v>
      </c>
      <c r="CA178">
        <v>8</v>
      </c>
      <c r="CB178">
        <v>5</v>
      </c>
      <c r="CL178">
        <v>10</v>
      </c>
      <c r="CM178">
        <v>3</v>
      </c>
      <c r="CN178">
        <v>0</v>
      </c>
      <c r="CO178">
        <v>2</v>
      </c>
      <c r="CP178">
        <v>11</v>
      </c>
      <c r="CQ178">
        <v>3</v>
      </c>
      <c r="CR178">
        <v>4</v>
      </c>
      <c r="CS178">
        <v>3</v>
      </c>
      <c r="CT178">
        <v>12</v>
      </c>
      <c r="CU178">
        <v>0</v>
      </c>
      <c r="CV178">
        <v>8</v>
      </c>
      <c r="CW178">
        <v>7</v>
      </c>
      <c r="CX178">
        <v>10</v>
      </c>
      <c r="CY178">
        <v>2</v>
      </c>
      <c r="CZ178">
        <v>3</v>
      </c>
      <c r="DA178">
        <v>7</v>
      </c>
      <c r="DC178">
        <f>((5/14)*100)</f>
        <v>35.714285714285715</v>
      </c>
      <c r="DD178">
        <f>((2/14)*100)</f>
        <v>14.285714285714285</v>
      </c>
      <c r="DE178">
        <f>((6/14)*100)</f>
        <v>42.857142857142854</v>
      </c>
      <c r="DF178">
        <f>((5/12)*100)</f>
        <v>41.666666666666671</v>
      </c>
      <c r="DG178">
        <f>((8/12)*100)</f>
        <v>66.666666666666657</v>
      </c>
      <c r="DH178">
        <f>((5/12)*100)</f>
        <v>41.666666666666671</v>
      </c>
      <c r="DP178">
        <f>((3/10)*100)</f>
        <v>30</v>
      </c>
      <c r="DQ178">
        <f>((0/10)*100)</f>
        <v>0</v>
      </c>
      <c r="DR178">
        <f>((2/10)*100)</f>
        <v>20</v>
      </c>
      <c r="DS178">
        <f>((3/11)*100)</f>
        <v>27.27272727272727</v>
      </c>
      <c r="DT178">
        <f>((4/11)*100)</f>
        <v>36.363636363636367</v>
      </c>
      <c r="DU178">
        <f>((3/11)*100)</f>
        <v>27.27272727272727</v>
      </c>
      <c r="DV178">
        <f>((0/12)*100)</f>
        <v>0</v>
      </c>
      <c r="DW178">
        <f>((8/12)*100)</f>
        <v>66.666666666666657</v>
      </c>
      <c r="DX178">
        <f>((7/12)*100)</f>
        <v>58.333333333333336</v>
      </c>
      <c r="DY178">
        <f>((2/10)*100)</f>
        <v>20</v>
      </c>
      <c r="DZ178">
        <f>((3/10)*100)</f>
        <v>30</v>
      </c>
      <c r="EA178">
        <f>((7/10)*100)</f>
        <v>70</v>
      </c>
    </row>
    <row r="179" spans="1:131" x14ac:dyDescent="0.25">
      <c r="A179">
        <v>10.265440000000012</v>
      </c>
      <c r="B179">
        <v>5.1623979999999996</v>
      </c>
      <c r="C179">
        <v>13.585309000000009</v>
      </c>
      <c r="D179">
        <v>7.1167639999999999</v>
      </c>
      <c r="Q179">
        <f>(15/200)</f>
        <v>7.4999999999999997E-2</v>
      </c>
      <c r="BF179">
        <f>ABS($B$179-$D$179)</f>
        <v>1.9543660000000003</v>
      </c>
      <c r="CP179">
        <v>15</v>
      </c>
      <c r="CQ179">
        <v>6</v>
      </c>
      <c r="CR179">
        <v>8</v>
      </c>
      <c r="CS179">
        <v>3</v>
      </c>
      <c r="DS179">
        <f>((6/15)*100)</f>
        <v>40</v>
      </c>
      <c r="DT179">
        <f>((8/15)*100)</f>
        <v>53.333333333333336</v>
      </c>
      <c r="DU179">
        <f>((3/15)*100)</f>
        <v>20</v>
      </c>
    </row>
    <row r="180" spans="1:131" x14ac:dyDescent="0.25">
      <c r="A180" t="s">
        <v>22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</row>
    <row r="181" spans="1:131" x14ac:dyDescent="0.25">
      <c r="A181">
        <v>248.65419299999999</v>
      </c>
      <c r="B181">
        <v>7.1148480000000003</v>
      </c>
      <c r="C181">
        <v>257.84929199999999</v>
      </c>
      <c r="D181">
        <v>8.2492920000000005</v>
      </c>
      <c r="E181">
        <v>250.55727300000001</v>
      </c>
      <c r="F181">
        <v>6.3960600000000003</v>
      </c>
      <c r="G181">
        <v>253.56312800000001</v>
      </c>
      <c r="H181">
        <v>10.007626</v>
      </c>
      <c r="K181">
        <f>(10/200)</f>
        <v>0.05</v>
      </c>
      <c r="L181">
        <f>(23/200)</f>
        <v>0.115</v>
      </c>
      <c r="M181">
        <f>(13/200)</f>
        <v>6.5000000000000002E-2</v>
      </c>
      <c r="N181">
        <f>(16/200)</f>
        <v>0.08</v>
      </c>
      <c r="P181">
        <f>(8/200)</f>
        <v>0.04</v>
      </c>
      <c r="Q181">
        <f>(11/200)</f>
        <v>5.5E-2</v>
      </c>
      <c r="R181">
        <f>(9/200)</f>
        <v>4.4999999999999998E-2</v>
      </c>
      <c r="S181">
        <f>(10/200)</f>
        <v>0.05</v>
      </c>
      <c r="U181">
        <f>0.05+0.04</f>
        <v>0.09</v>
      </c>
      <c r="V181">
        <f>0.115+0.055</f>
        <v>0.17</v>
      </c>
      <c r="W181">
        <f>0.065+0.045</f>
        <v>0.11</v>
      </c>
      <c r="X181">
        <f>0.08+0.05</f>
        <v>0.13</v>
      </c>
      <c r="Z181">
        <f>SQRT((ABS($A$182-$A$181)^2+(ABS($B$182-$B$181)^2)))</f>
        <v>21.060304593771125</v>
      </c>
      <c r="AA181">
        <f>SQRT((ABS($C$182-$C$181)^2+(ABS($D$182-$D$181)^2)))</f>
        <v>33.498078853611723</v>
      </c>
      <c r="AB181">
        <f>SQRT((ABS($E$182-$E$181)^2+(ABS($F$182-$F$181)^2)))</f>
        <v>26.322805278924974</v>
      </c>
      <c r="AC181">
        <f>SQRT((ABS($G$182-$G$181)^2+(ABS($H$182-$H$181)^2)))</f>
        <v>29.366294320279994</v>
      </c>
      <c r="AJ181">
        <f>1/0.09</f>
        <v>11.111111111111111</v>
      </c>
      <c r="AK181">
        <f>1/0.17</f>
        <v>5.8823529411764701</v>
      </c>
      <c r="AL181">
        <f>1/0.11</f>
        <v>9.0909090909090917</v>
      </c>
      <c r="AM181">
        <f>1/0.13</f>
        <v>7.6923076923076916</v>
      </c>
      <c r="AO181">
        <f t="shared" ref="AO181:AO189" si="65">$Z181/$U181</f>
        <v>234.00338437523473</v>
      </c>
      <c r="AP181">
        <f t="shared" ref="AP181:AP189" si="66">$AA181/$V181</f>
        <v>197.04752266830425</v>
      </c>
      <c r="AQ181">
        <f t="shared" ref="AQ181:AQ189" si="67">$AB181/$W181</f>
        <v>239.29822980840885</v>
      </c>
      <c r="AR181">
        <f t="shared" ref="AR181:AR188" si="68">$AC181/$X181</f>
        <v>225.89457169446149</v>
      </c>
      <c r="AV181">
        <f>((0.05/0.09)*100)</f>
        <v>55.555555555555557</v>
      </c>
      <c r="AW181">
        <f>((0.115/0.17)*100)</f>
        <v>67.647058823529406</v>
      </c>
      <c r="AX181">
        <f>((0.065/0.11)*100)</f>
        <v>59.090909090909093</v>
      </c>
      <c r="AY181">
        <f>((0.08/0.13)*100)</f>
        <v>61.53846153846154</v>
      </c>
      <c r="BA181">
        <f>((0.04/0.09)*100)</f>
        <v>44.44444444444445</v>
      </c>
      <c r="BB181">
        <f>((0.055/0.17)*100)</f>
        <v>32.352941176470587</v>
      </c>
      <c r="BC181">
        <f>((0.045/0.11)*100)</f>
        <v>40.909090909090907</v>
      </c>
      <c r="BD181">
        <f>((0.05/0.13)*100)</f>
        <v>38.461538461538467</v>
      </c>
      <c r="BF181">
        <f>ABS($B$181-$D$181)</f>
        <v>1.1344440000000002</v>
      </c>
      <c r="BG181">
        <f>ABS($F$181-$H$181)</f>
        <v>3.6115659999999998</v>
      </c>
      <c r="BL181">
        <f>SQRT((ABS($A$181-$E$181)^2+(ABS($B$181-$F$181)^2)))</f>
        <v>2.0342983250605267</v>
      </c>
      <c r="BM181">
        <f>SQRT((ABS($C$181-$G$181)^2+(ABS($D$181-$H$181)^2)))</f>
        <v>4.6328112729153856</v>
      </c>
      <c r="BO181">
        <f>SQRT((ABS($A$181-$G$181)^2+(ABS($B$181-$H$181)^2)))</f>
        <v>5.6978774461644166</v>
      </c>
      <c r="BP181">
        <f>SQRT((ABS($C$181-$E$181)^2+(ABS($D$181-$F$181)^2)))</f>
        <v>7.5238294732260336</v>
      </c>
      <c r="BU181">
        <v>10</v>
      </c>
      <c r="BV181">
        <v>10</v>
      </c>
      <c r="BW181">
        <v>3</v>
      </c>
      <c r="BX181">
        <v>5</v>
      </c>
      <c r="BY181">
        <v>23</v>
      </c>
      <c r="BZ181">
        <v>11</v>
      </c>
      <c r="CA181">
        <v>14</v>
      </c>
      <c r="CB181">
        <v>13</v>
      </c>
      <c r="CC181">
        <v>13</v>
      </c>
      <c r="CD181">
        <v>5</v>
      </c>
      <c r="CE181">
        <v>7</v>
      </c>
      <c r="CF181">
        <v>13</v>
      </c>
      <c r="CG181">
        <v>16</v>
      </c>
      <c r="CH181">
        <v>8</v>
      </c>
      <c r="CI181">
        <v>9</v>
      </c>
      <c r="CJ181">
        <v>13</v>
      </c>
      <c r="CL181">
        <v>8</v>
      </c>
      <c r="CM181">
        <v>0</v>
      </c>
      <c r="CN181">
        <v>2</v>
      </c>
      <c r="CO181">
        <v>5</v>
      </c>
      <c r="CP181">
        <v>11</v>
      </c>
      <c r="CQ181">
        <v>0</v>
      </c>
      <c r="CR181">
        <v>0</v>
      </c>
      <c r="CS181">
        <v>0</v>
      </c>
      <c r="CT181">
        <v>9</v>
      </c>
      <c r="CU181">
        <v>2</v>
      </c>
      <c r="CV181">
        <v>0</v>
      </c>
      <c r="CW181">
        <v>7</v>
      </c>
      <c r="CX181">
        <v>10</v>
      </c>
      <c r="CY181">
        <v>5</v>
      </c>
      <c r="CZ181">
        <v>0</v>
      </c>
      <c r="DA181">
        <v>7</v>
      </c>
      <c r="DC181">
        <f>((10/10)*100)</f>
        <v>100</v>
      </c>
      <c r="DD181">
        <f>((3/10)*100)</f>
        <v>30</v>
      </c>
      <c r="DE181">
        <f>((5/10)*100)</f>
        <v>50</v>
      </c>
      <c r="DF181">
        <f>((11/23)*100)</f>
        <v>47.826086956521742</v>
      </c>
      <c r="DG181">
        <f>((14/23)*100)</f>
        <v>60.869565217391312</v>
      </c>
      <c r="DH181">
        <f>((13/23)*100)</f>
        <v>56.521739130434781</v>
      </c>
      <c r="DI181">
        <f>((5/13)*100)</f>
        <v>38.461538461538467</v>
      </c>
      <c r="DJ181">
        <f>((7/13)*100)</f>
        <v>53.846153846153847</v>
      </c>
      <c r="DK181">
        <f>((13/13)*100)</f>
        <v>100</v>
      </c>
      <c r="DL181">
        <f>((8/16)*100)</f>
        <v>50</v>
      </c>
      <c r="DM181">
        <f>((9/16)*100)</f>
        <v>56.25</v>
      </c>
      <c r="DN181">
        <f>((13/16)*100)</f>
        <v>81.25</v>
      </c>
      <c r="DP181">
        <f>((0/8)*100)</f>
        <v>0</v>
      </c>
      <c r="DQ181">
        <f>((2/8)*100)</f>
        <v>25</v>
      </c>
      <c r="DR181">
        <f>((5/8)*100)</f>
        <v>62.5</v>
      </c>
      <c r="DS181">
        <f>((0/11)*100)</f>
        <v>0</v>
      </c>
      <c r="DT181">
        <f>((0/11)*100)</f>
        <v>0</v>
      </c>
      <c r="DU181">
        <f>((0/11)*100)</f>
        <v>0</v>
      </c>
      <c r="DV181">
        <f>((2/9)*100)</f>
        <v>22.222222222222221</v>
      </c>
      <c r="DW181">
        <f>((0/9)*100)</f>
        <v>0</v>
      </c>
      <c r="DX181">
        <f>((7/9)*100)</f>
        <v>77.777777777777786</v>
      </c>
      <c r="DY181">
        <f>((5/10)*100)</f>
        <v>50</v>
      </c>
      <c r="DZ181">
        <f>((0/10)*100)</f>
        <v>0</v>
      </c>
      <c r="EA181">
        <f>((7/10)*100)</f>
        <v>70</v>
      </c>
    </row>
    <row r="182" spans="1:131" x14ac:dyDescent="0.25">
      <c r="A182">
        <v>227.59388899999999</v>
      </c>
      <c r="B182">
        <v>7.1198490000000003</v>
      </c>
      <c r="C182">
        <v>224.36090899999999</v>
      </c>
      <c r="D182">
        <v>9.0552019999999995</v>
      </c>
      <c r="E182">
        <v>224.238383</v>
      </c>
      <c r="F182">
        <v>5.9420700000000002</v>
      </c>
      <c r="G182">
        <v>224.20232300000001</v>
      </c>
      <c r="H182">
        <v>9.4398479999999996</v>
      </c>
      <c r="K182">
        <f>(12/200)</f>
        <v>0.06</v>
      </c>
      <c r="L182">
        <f>(12/200)</f>
        <v>0.06</v>
      </c>
      <c r="M182">
        <f>(14/200)</f>
        <v>7.0000000000000007E-2</v>
      </c>
      <c r="N182">
        <f>(14/200)</f>
        <v>7.0000000000000007E-2</v>
      </c>
      <c r="P182">
        <f>(8/200)</f>
        <v>0.04</v>
      </c>
      <c r="Q182">
        <f>(7/200)</f>
        <v>3.5000000000000003E-2</v>
      </c>
      <c r="R182">
        <f>(9/200)</f>
        <v>4.4999999999999998E-2</v>
      </c>
      <c r="S182">
        <f>(7/200)</f>
        <v>3.5000000000000003E-2</v>
      </c>
      <c r="U182">
        <f>0.06+0.04</f>
        <v>0.1</v>
      </c>
      <c r="V182">
        <f>0.06+0.035</f>
        <v>9.5000000000000001E-2</v>
      </c>
      <c r="W182">
        <f>0.07+0.045</f>
        <v>0.115</v>
      </c>
      <c r="X182">
        <f>0.07+0.035</f>
        <v>0.10500000000000001</v>
      </c>
      <c r="Z182">
        <f>SQRT((ABS($A$183-$A$182)^2+(ABS($B$183-$B$182)^2)))</f>
        <v>20.744834225367043</v>
      </c>
      <c r="AA182">
        <f>SQRT((ABS($C$183-$C$182)^2+(ABS($D$183-$D$182)^2)))</f>
        <v>21.066538728728084</v>
      </c>
      <c r="AB182">
        <f>SQRT((ABS($E$183-$E$182)^2+(ABS($F$183-$F$182)^2)))</f>
        <v>23.118146472244106</v>
      </c>
      <c r="AC182">
        <f>SQRT((ABS($G$183-$G$182)^2+(ABS($H$183-$H$182)^2)))</f>
        <v>22.494494011169689</v>
      </c>
      <c r="AJ182">
        <f>1/0.1</f>
        <v>10</v>
      </c>
      <c r="AK182">
        <f>1/0.095</f>
        <v>10.526315789473685</v>
      </c>
      <c r="AL182">
        <f>1/0.115</f>
        <v>8.695652173913043</v>
      </c>
      <c r="AM182">
        <f>1/0.105</f>
        <v>9.5238095238095237</v>
      </c>
      <c r="AO182">
        <f t="shared" si="65"/>
        <v>207.44834225367043</v>
      </c>
      <c r="AP182">
        <f t="shared" si="66"/>
        <v>221.7530392497693</v>
      </c>
      <c r="AQ182">
        <f t="shared" si="67"/>
        <v>201.02736062820961</v>
      </c>
      <c r="AR182">
        <f t="shared" si="68"/>
        <v>214.23327629685417</v>
      </c>
      <c r="AV182">
        <f>((0.06/0.1)*100)</f>
        <v>60</v>
      </c>
      <c r="AW182">
        <f>((0.06/0.095)*100)</f>
        <v>63.157894736842103</v>
      </c>
      <c r="AX182">
        <f>((0.07/0.115)*100)</f>
        <v>60.869565217391312</v>
      </c>
      <c r="AY182">
        <f>((0.07/0.105)*100)</f>
        <v>66.666666666666671</v>
      </c>
      <c r="BA182">
        <f>((0.04/0.1)*100)</f>
        <v>40</v>
      </c>
      <c r="BB182">
        <f>((0.035/0.095)*100)</f>
        <v>36.842105263157897</v>
      </c>
      <c r="BC182">
        <f>((0.045/0.115)*100)</f>
        <v>39.130434782608688</v>
      </c>
      <c r="BD182">
        <f>((0.035/0.105)*100)</f>
        <v>33.333333333333336</v>
      </c>
      <c r="BF182">
        <f>ABS($B$182-$D$182)</f>
        <v>1.9353529999999992</v>
      </c>
      <c r="BG182">
        <f>ABS($F$182-$H$182)</f>
        <v>3.4977779999999994</v>
      </c>
      <c r="BL182">
        <f>SQRT((ABS($A$182-$E$182)^2+(ABS($B$182-$F$182)^2)))</f>
        <v>3.556203578097989</v>
      </c>
      <c r="BM182">
        <f>SQRT((ABS($C$182-$G$182)^2+(ABS($D$182-$H$182)^2)))</f>
        <v>0.41605536255646963</v>
      </c>
      <c r="BO182">
        <f>SQRT((ABS($A$182-$G$182)^2+(ABS($B$182-$H$182)^2)))</f>
        <v>4.1091501910196566</v>
      </c>
      <c r="BP182">
        <f>SQRT((ABS($C$182-$E$182)^2+(ABS($D$182-$F$182)^2)))</f>
        <v>3.1155422433502635</v>
      </c>
      <c r="BU182">
        <v>12</v>
      </c>
      <c r="BV182">
        <v>9</v>
      </c>
      <c r="BW182">
        <v>3</v>
      </c>
      <c r="BX182">
        <v>5</v>
      </c>
      <c r="BY182">
        <v>12</v>
      </c>
      <c r="BZ182">
        <v>9</v>
      </c>
      <c r="CA182">
        <v>4</v>
      </c>
      <c r="CB182">
        <v>5</v>
      </c>
      <c r="CC182">
        <v>14</v>
      </c>
      <c r="CD182">
        <v>6</v>
      </c>
      <c r="CE182">
        <v>6</v>
      </c>
      <c r="CF182">
        <v>13</v>
      </c>
      <c r="CG182">
        <v>14</v>
      </c>
      <c r="CH182">
        <v>6</v>
      </c>
      <c r="CI182">
        <v>6</v>
      </c>
      <c r="CJ182">
        <v>13</v>
      </c>
      <c r="CL182">
        <v>8</v>
      </c>
      <c r="CM182">
        <v>4</v>
      </c>
      <c r="CN182">
        <v>0</v>
      </c>
      <c r="CO182">
        <v>0</v>
      </c>
      <c r="CP182">
        <v>7</v>
      </c>
      <c r="CQ182">
        <v>4</v>
      </c>
      <c r="CR182">
        <v>1</v>
      </c>
      <c r="CS182">
        <v>0</v>
      </c>
      <c r="CT182">
        <v>9</v>
      </c>
      <c r="CU182">
        <v>0</v>
      </c>
      <c r="CV182">
        <v>1</v>
      </c>
      <c r="CW182">
        <v>7</v>
      </c>
      <c r="CX182">
        <v>7</v>
      </c>
      <c r="CY182">
        <v>0</v>
      </c>
      <c r="CZ182">
        <v>0</v>
      </c>
      <c r="DA182">
        <v>7</v>
      </c>
      <c r="DC182">
        <f>((9/12)*100)</f>
        <v>75</v>
      </c>
      <c r="DD182">
        <f>((3/12)*100)</f>
        <v>25</v>
      </c>
      <c r="DE182">
        <f>((5/12)*100)</f>
        <v>41.666666666666671</v>
      </c>
      <c r="DF182">
        <f>((9/12)*100)</f>
        <v>75</v>
      </c>
      <c r="DG182">
        <f>((4/12)*100)</f>
        <v>33.333333333333329</v>
      </c>
      <c r="DH182">
        <f>((5/12)*100)</f>
        <v>41.666666666666671</v>
      </c>
      <c r="DI182">
        <f>((6/14)*100)</f>
        <v>42.857142857142854</v>
      </c>
      <c r="DJ182">
        <f>((6/14)*100)</f>
        <v>42.857142857142854</v>
      </c>
      <c r="DK182">
        <f>((13/14)*100)</f>
        <v>92.857142857142861</v>
      </c>
      <c r="DL182">
        <f>((6/14)*100)</f>
        <v>42.857142857142854</v>
      </c>
      <c r="DM182">
        <f>((6/14)*100)</f>
        <v>42.857142857142854</v>
      </c>
      <c r="DN182">
        <f>((13/14)*100)</f>
        <v>92.857142857142861</v>
      </c>
      <c r="DP182">
        <f>((4/8)*100)</f>
        <v>50</v>
      </c>
      <c r="DQ182">
        <f>((0/8)*100)</f>
        <v>0</v>
      </c>
      <c r="DR182">
        <f>((0/8)*100)</f>
        <v>0</v>
      </c>
      <c r="DS182">
        <f>((4/7)*100)</f>
        <v>57.142857142857139</v>
      </c>
      <c r="DT182">
        <f>((1/7)*100)</f>
        <v>14.285714285714285</v>
      </c>
      <c r="DU182">
        <f>((0/7)*100)</f>
        <v>0</v>
      </c>
      <c r="DV182">
        <f>((0/9)*100)</f>
        <v>0</v>
      </c>
      <c r="DW182">
        <f>((1/9)*100)</f>
        <v>11.111111111111111</v>
      </c>
      <c r="DX182">
        <f>((7/9)*100)</f>
        <v>77.777777777777786</v>
      </c>
      <c r="DY182">
        <f>((0/7)*100)</f>
        <v>0</v>
      </c>
      <c r="DZ182">
        <f>((0/7)*100)</f>
        <v>0</v>
      </c>
      <c r="EA182">
        <f>((7/7)*100)</f>
        <v>100</v>
      </c>
    </row>
    <row r="183" spans="1:131" x14ac:dyDescent="0.25">
      <c r="A183">
        <v>206.87754699999999</v>
      </c>
      <c r="B183">
        <v>8.2067350000000001</v>
      </c>
      <c r="C183">
        <v>203.32540699999998</v>
      </c>
      <c r="D183">
        <v>10.198316</v>
      </c>
      <c r="E183">
        <v>201.19208699999999</v>
      </c>
      <c r="F183">
        <v>7.7633159999999997</v>
      </c>
      <c r="G183">
        <v>201.78581499999999</v>
      </c>
      <c r="H183">
        <v>11.311325999999999</v>
      </c>
      <c r="K183">
        <f>(13/200)</f>
        <v>6.5000000000000002E-2</v>
      </c>
      <c r="L183">
        <f>(15/200)</f>
        <v>7.4999999999999997E-2</v>
      </c>
      <c r="M183">
        <f>(13/200)</f>
        <v>6.5000000000000002E-2</v>
      </c>
      <c r="N183">
        <f>(15/200)</f>
        <v>7.4999999999999997E-2</v>
      </c>
      <c r="P183">
        <f>(8/200)</f>
        <v>0.04</v>
      </c>
      <c r="Q183">
        <f>(8/200)</f>
        <v>0.04</v>
      </c>
      <c r="R183">
        <f>(8/200)</f>
        <v>0.04</v>
      </c>
      <c r="S183">
        <f>(8/200)</f>
        <v>0.04</v>
      </c>
      <c r="U183">
        <f>0.065+0.04</f>
        <v>0.10500000000000001</v>
      </c>
      <c r="V183">
        <f>0.075+0.04</f>
        <v>0.11499999999999999</v>
      </c>
      <c r="W183">
        <f>0.065+0.04</f>
        <v>0.10500000000000001</v>
      </c>
      <c r="X183">
        <f>0.075+0.04</f>
        <v>0.11499999999999999</v>
      </c>
      <c r="Z183">
        <f>SQRT((ABS($A$184-$A$183)^2+(ABS($B$184-$B$183)^2)))</f>
        <v>24.084394556115786</v>
      </c>
      <c r="AA183">
        <f>SQRT((ABS($C$184-$C$183)^2+(ABS($D$184-$D$183)^2)))</f>
        <v>25.53136088979857</v>
      </c>
      <c r="AB183">
        <f>SQRT((ABS($E$184-$E$183)^2+(ABS($F$184-$F$183)^2)))</f>
        <v>24.481940601285075</v>
      </c>
      <c r="AC183">
        <f>SQRT((ABS($G$184-$G$183)^2+(ABS($H$184-$H$183)^2)))</f>
        <v>25.646178711877138</v>
      </c>
      <c r="AJ183">
        <f>1/0.105</f>
        <v>9.5238095238095237</v>
      </c>
      <c r="AK183">
        <f>1/0.115</f>
        <v>8.695652173913043</v>
      </c>
      <c r="AL183">
        <f>1/0.105</f>
        <v>9.5238095238095237</v>
      </c>
      <c r="AM183">
        <f>1/0.115</f>
        <v>8.695652173913043</v>
      </c>
      <c r="AO183">
        <f t="shared" si="65"/>
        <v>229.37518624872175</v>
      </c>
      <c r="AP183">
        <f t="shared" si="66"/>
        <v>222.01183382433541</v>
      </c>
      <c r="AQ183">
        <f t="shared" si="67"/>
        <v>233.16133905985782</v>
      </c>
      <c r="AR183">
        <f t="shared" si="68"/>
        <v>223.01024966849687</v>
      </c>
      <c r="AV183">
        <f>((0.065/0.105)*100)</f>
        <v>61.904761904761905</v>
      </c>
      <c r="AW183">
        <f>((0.075/0.115)*100)</f>
        <v>65.217391304347814</v>
      </c>
      <c r="AX183">
        <f>((0.065/0.105)*100)</f>
        <v>61.904761904761905</v>
      </c>
      <c r="AY183">
        <f>((0.075/0.115)*100)</f>
        <v>65.217391304347814</v>
      </c>
      <c r="BA183">
        <f>((0.04/0.105)*100)</f>
        <v>38.095238095238102</v>
      </c>
      <c r="BB183">
        <f>((0.04/0.115)*100)</f>
        <v>34.782608695652172</v>
      </c>
      <c r="BC183">
        <f>((0.04/0.105)*100)</f>
        <v>38.095238095238102</v>
      </c>
      <c r="BD183">
        <f>((0.04/0.115)*100)</f>
        <v>34.782608695652172</v>
      </c>
      <c r="BF183">
        <f>ABS($B$183-$D$183)</f>
        <v>1.991581</v>
      </c>
      <c r="BG183">
        <f>ABS($F$183-$H$183)</f>
        <v>3.5480099999999997</v>
      </c>
      <c r="BL183">
        <f>SQRT((ABS($A$183-$E$183)^2+(ABS($B$183-$F$183)^2)))</f>
        <v>5.702725297711706</v>
      </c>
      <c r="BM183">
        <f>SQRT((ABS($C$183-$G$183)^2+(ABS($D$183-$H$183)^2)))</f>
        <v>1.8997722986094927</v>
      </c>
      <c r="BO183">
        <f>SQRT((ABS($A$183-$G$183)^2+(ABS($B$183-$H$183)^2)))</f>
        <v>5.9635744346075761</v>
      </c>
      <c r="BP183">
        <f>SQRT((ABS($C$183-$E$183)^2+(ABS($D$183-$F$183)^2)))</f>
        <v>3.2373259370041803</v>
      </c>
      <c r="BU183">
        <v>13</v>
      </c>
      <c r="BV183">
        <v>10</v>
      </c>
      <c r="BW183">
        <v>5</v>
      </c>
      <c r="BX183">
        <v>5</v>
      </c>
      <c r="BY183">
        <v>15</v>
      </c>
      <c r="BZ183">
        <v>10</v>
      </c>
      <c r="CA183">
        <v>7</v>
      </c>
      <c r="CB183">
        <v>7</v>
      </c>
      <c r="CC183">
        <v>13</v>
      </c>
      <c r="CD183">
        <v>4</v>
      </c>
      <c r="CE183">
        <v>6</v>
      </c>
      <c r="CF183">
        <v>13</v>
      </c>
      <c r="CG183">
        <v>15</v>
      </c>
      <c r="CH183">
        <v>6</v>
      </c>
      <c r="CI183">
        <v>8</v>
      </c>
      <c r="CJ183">
        <v>13</v>
      </c>
      <c r="CL183">
        <v>8</v>
      </c>
      <c r="CM183">
        <v>5</v>
      </c>
      <c r="CN183">
        <v>0</v>
      </c>
      <c r="CO183">
        <v>0</v>
      </c>
      <c r="CP183">
        <v>8</v>
      </c>
      <c r="CQ183">
        <v>5</v>
      </c>
      <c r="CR183">
        <v>0</v>
      </c>
      <c r="CS183">
        <v>0</v>
      </c>
      <c r="CT183">
        <v>8</v>
      </c>
      <c r="CU183">
        <v>0</v>
      </c>
      <c r="CV183">
        <v>0</v>
      </c>
      <c r="CW183">
        <v>7</v>
      </c>
      <c r="CX183">
        <v>8</v>
      </c>
      <c r="CY183">
        <v>0</v>
      </c>
      <c r="CZ183">
        <v>0</v>
      </c>
      <c r="DA183">
        <v>7</v>
      </c>
      <c r="DC183">
        <f>((10/13)*100)</f>
        <v>76.923076923076934</v>
      </c>
      <c r="DD183">
        <f>((5/13)*100)</f>
        <v>38.461538461538467</v>
      </c>
      <c r="DE183">
        <f>((5/13)*100)</f>
        <v>38.461538461538467</v>
      </c>
      <c r="DF183">
        <f>((10/15)*100)</f>
        <v>66.666666666666657</v>
      </c>
      <c r="DG183">
        <f>((7/15)*100)</f>
        <v>46.666666666666664</v>
      </c>
      <c r="DH183">
        <f>((7/15)*100)</f>
        <v>46.666666666666664</v>
      </c>
      <c r="DI183">
        <f>((4/13)*100)</f>
        <v>30.76923076923077</v>
      </c>
      <c r="DJ183">
        <f>((6/13)*100)</f>
        <v>46.153846153846153</v>
      </c>
      <c r="DK183">
        <f>((13/13)*100)</f>
        <v>100</v>
      </c>
      <c r="DL183">
        <f>((6/15)*100)</f>
        <v>40</v>
      </c>
      <c r="DM183">
        <f>((8/15)*100)</f>
        <v>53.333333333333336</v>
      </c>
      <c r="DN183">
        <f>((13/15)*100)</f>
        <v>86.666666666666671</v>
      </c>
      <c r="DP183">
        <f>((5/8)*100)</f>
        <v>62.5</v>
      </c>
      <c r="DQ183">
        <f>((0/8)*100)</f>
        <v>0</v>
      </c>
      <c r="DR183">
        <f>((0/8)*100)</f>
        <v>0</v>
      </c>
      <c r="DS183">
        <f>((5/8)*100)</f>
        <v>62.5</v>
      </c>
      <c r="DT183">
        <f>((0/8)*100)</f>
        <v>0</v>
      </c>
      <c r="DU183">
        <f>((0/8)*100)</f>
        <v>0</v>
      </c>
      <c r="DV183">
        <f>((0/8)*100)</f>
        <v>0</v>
      </c>
      <c r="DW183">
        <f>((0/8)*100)</f>
        <v>0</v>
      </c>
      <c r="DX183">
        <f>((7/8)*100)</f>
        <v>87.5</v>
      </c>
      <c r="DY183">
        <f>((0/8)*100)</f>
        <v>0</v>
      </c>
      <c r="DZ183">
        <f>((0/8)*100)</f>
        <v>0</v>
      </c>
      <c r="EA183">
        <f>((7/8)*100)</f>
        <v>87.5</v>
      </c>
    </row>
    <row r="184" spans="1:131" x14ac:dyDescent="0.25">
      <c r="A184">
        <v>182.795355</v>
      </c>
      <c r="B184">
        <v>7.8810209999999996</v>
      </c>
      <c r="C184">
        <v>177.797291</v>
      </c>
      <c r="D184">
        <v>9.7912750000000006</v>
      </c>
      <c r="E184">
        <v>176.71866999999997</v>
      </c>
      <c r="F184">
        <v>7.1173469999999996</v>
      </c>
      <c r="G184">
        <v>176.14770099999998</v>
      </c>
      <c r="H184">
        <v>10.668214000000001</v>
      </c>
      <c r="K184">
        <f>(15/200)</f>
        <v>7.4999999999999997E-2</v>
      </c>
      <c r="L184">
        <f>(16/200)</f>
        <v>0.08</v>
      </c>
      <c r="M184">
        <f>(14/200)</f>
        <v>7.0000000000000007E-2</v>
      </c>
      <c r="N184">
        <f>(14/200)</f>
        <v>7.0000000000000007E-2</v>
      </c>
      <c r="P184">
        <f>(9/200)</f>
        <v>4.4999999999999998E-2</v>
      </c>
      <c r="Q184">
        <f>(7/200)</f>
        <v>3.5000000000000003E-2</v>
      </c>
      <c r="R184">
        <f>(9/200)</f>
        <v>4.4999999999999998E-2</v>
      </c>
      <c r="S184">
        <f>(8/200)</f>
        <v>0.04</v>
      </c>
      <c r="U184">
        <f>0.075+0.045</f>
        <v>0.12</v>
      </c>
      <c r="V184">
        <f>0.08+0.035</f>
        <v>0.115</v>
      </c>
      <c r="W184">
        <f>0.07+0.045</f>
        <v>0.115</v>
      </c>
      <c r="X184">
        <f>0.07+0.04</f>
        <v>0.11000000000000001</v>
      </c>
      <c r="Z184">
        <f>SQRT((ABS($A$185-$A$184)^2+(ABS($B$185-$B$184)^2)))</f>
        <v>24.712280427397257</v>
      </c>
      <c r="AA184">
        <f>SQRT((ABS($C$185-$C$184)^2+(ABS($D$185-$D$184)^2)))</f>
        <v>22.57269465631078</v>
      </c>
      <c r="AB184">
        <f>SQRT((ABS($E$185-$E$184)^2+(ABS($F$185-$F$184)^2)))</f>
        <v>22.522994430960061</v>
      </c>
      <c r="AC184">
        <f>SQRT((ABS($G$185-$G$184)^2+(ABS($H$185-$H$184)^2)))</f>
        <v>21.742838739804721</v>
      </c>
      <c r="AJ184">
        <f>1/0.12</f>
        <v>8.3333333333333339</v>
      </c>
      <c r="AK184">
        <f>1/0.115</f>
        <v>8.695652173913043</v>
      </c>
      <c r="AL184">
        <f>1/0.115</f>
        <v>8.695652173913043</v>
      </c>
      <c r="AM184">
        <f>1/0.11</f>
        <v>9.0909090909090917</v>
      </c>
      <c r="AO184">
        <f t="shared" si="65"/>
        <v>205.93567022831047</v>
      </c>
      <c r="AP184">
        <f t="shared" si="66"/>
        <v>196.28430135922417</v>
      </c>
      <c r="AQ184">
        <f t="shared" si="67"/>
        <v>195.85212548660922</v>
      </c>
      <c r="AR184">
        <f t="shared" si="68"/>
        <v>197.66217036186109</v>
      </c>
      <c r="AV184">
        <f>((0.075/0.12)*100)</f>
        <v>62.5</v>
      </c>
      <c r="AW184">
        <f>((0.08/0.115)*100)</f>
        <v>69.565217391304344</v>
      </c>
      <c r="AX184">
        <f>((0.07/0.115)*100)</f>
        <v>60.869565217391312</v>
      </c>
      <c r="AY184">
        <f>((0.07/0.11)*100)</f>
        <v>63.636363636363647</v>
      </c>
      <c r="BA184">
        <f>((0.045/0.12)*100)</f>
        <v>37.5</v>
      </c>
      <c r="BB184">
        <f>((0.035/0.115)*100)</f>
        <v>30.434782608695656</v>
      </c>
      <c r="BC184">
        <f>((0.045/0.115)*100)</f>
        <v>39.130434782608688</v>
      </c>
      <c r="BD184">
        <f>((0.04/0.11)*100)</f>
        <v>36.363636363636367</v>
      </c>
      <c r="BF184">
        <f>ABS($B$184-$D$184)</f>
        <v>1.910254000000001</v>
      </c>
      <c r="BG184">
        <f>ABS($F$184-$H$184)</f>
        <v>3.5508670000000011</v>
      </c>
      <c r="BL184">
        <f>SQRT((ABS($A$184-$E$184)^2+(ABS($B$184-$F$184)^2)))</f>
        <v>6.1244835347563233</v>
      </c>
      <c r="BM184">
        <f>SQRT((ABS($C$184-$G$184)^2+(ABS($D$184-$H$184)^2)))</f>
        <v>1.8681994480839186</v>
      </c>
      <c r="BO184">
        <f>SQRT((ABS($A$184-$G$184)^2+(ABS($B$184-$H$184)^2)))</f>
        <v>7.2083110728495363</v>
      </c>
      <c r="BP184">
        <f>SQRT((ABS($C$184-$E$184)^2+(ABS($D$184-$F$184)^2)))</f>
        <v>2.883281847274918</v>
      </c>
      <c r="BU184">
        <v>15</v>
      </c>
      <c r="BV184">
        <v>12</v>
      </c>
      <c r="BW184">
        <v>6</v>
      </c>
      <c r="BX184">
        <v>7</v>
      </c>
      <c r="BY184">
        <v>16</v>
      </c>
      <c r="BZ184">
        <v>12</v>
      </c>
      <c r="CA184">
        <v>7</v>
      </c>
      <c r="CB184">
        <v>8</v>
      </c>
      <c r="CC184">
        <v>14</v>
      </c>
      <c r="CD184">
        <v>5</v>
      </c>
      <c r="CE184">
        <v>6</v>
      </c>
      <c r="CF184">
        <v>14</v>
      </c>
      <c r="CG184">
        <v>14</v>
      </c>
      <c r="CH184">
        <v>5</v>
      </c>
      <c r="CI184">
        <v>6</v>
      </c>
      <c r="CJ184">
        <v>14</v>
      </c>
      <c r="CL184">
        <v>9</v>
      </c>
      <c r="CM184">
        <v>4</v>
      </c>
      <c r="CN184">
        <v>0</v>
      </c>
      <c r="CO184">
        <v>0</v>
      </c>
      <c r="CP184">
        <v>7</v>
      </c>
      <c r="CQ184">
        <v>4</v>
      </c>
      <c r="CR184">
        <v>0</v>
      </c>
      <c r="CS184">
        <v>0</v>
      </c>
      <c r="CT184">
        <v>9</v>
      </c>
      <c r="CU184">
        <v>0</v>
      </c>
      <c r="CV184">
        <v>0</v>
      </c>
      <c r="CW184">
        <v>8</v>
      </c>
      <c r="CX184">
        <v>8</v>
      </c>
      <c r="CY184">
        <v>0</v>
      </c>
      <c r="CZ184">
        <v>0</v>
      </c>
      <c r="DA184">
        <v>8</v>
      </c>
      <c r="DC184">
        <f>((12/15)*100)</f>
        <v>80</v>
      </c>
      <c r="DD184">
        <f>((6/15)*100)</f>
        <v>40</v>
      </c>
      <c r="DE184">
        <f>((7/15)*100)</f>
        <v>46.666666666666664</v>
      </c>
      <c r="DF184">
        <f>((12/16)*100)</f>
        <v>75</v>
      </c>
      <c r="DG184">
        <f>((7/16)*100)</f>
        <v>43.75</v>
      </c>
      <c r="DH184">
        <f>((8/16)*100)</f>
        <v>50</v>
      </c>
      <c r="DI184">
        <f>((5/14)*100)</f>
        <v>35.714285714285715</v>
      </c>
      <c r="DJ184">
        <f>((6/14)*100)</f>
        <v>42.857142857142854</v>
      </c>
      <c r="DK184">
        <f>((14/14)*100)</f>
        <v>100</v>
      </c>
      <c r="DL184">
        <f>((5/14)*100)</f>
        <v>35.714285714285715</v>
      </c>
      <c r="DM184">
        <f>((6/14)*100)</f>
        <v>42.857142857142854</v>
      </c>
      <c r="DN184">
        <f>((14/14)*100)</f>
        <v>100</v>
      </c>
      <c r="DP184">
        <f>((4/9)*100)</f>
        <v>44.444444444444443</v>
      </c>
      <c r="DQ184">
        <f>((0/9)*100)</f>
        <v>0</v>
      </c>
      <c r="DR184">
        <f>((0/9)*100)</f>
        <v>0</v>
      </c>
      <c r="DS184">
        <f>((4/7)*100)</f>
        <v>57.142857142857139</v>
      </c>
      <c r="DT184">
        <f>((0/7)*100)</f>
        <v>0</v>
      </c>
      <c r="DU184">
        <f>((0/7)*100)</f>
        <v>0</v>
      </c>
      <c r="DV184">
        <f t="shared" ref="DV184:DW187" si="69">((0/9)*100)</f>
        <v>0</v>
      </c>
      <c r="DW184">
        <f t="shared" si="69"/>
        <v>0</v>
      </c>
      <c r="DX184">
        <f>((8/9)*100)</f>
        <v>88.888888888888886</v>
      </c>
      <c r="DY184">
        <f>((0/8)*100)</f>
        <v>0</v>
      </c>
      <c r="DZ184">
        <f>((0/8)*100)</f>
        <v>0</v>
      </c>
      <c r="EA184">
        <f>((8/8)*100)</f>
        <v>100</v>
      </c>
    </row>
    <row r="185" spans="1:131" x14ac:dyDescent="0.25">
      <c r="A185">
        <v>158.08530400000001</v>
      </c>
      <c r="B185">
        <v>7.5490820000000003</v>
      </c>
      <c r="C185">
        <v>155.23489499999999</v>
      </c>
      <c r="D185">
        <v>9.1094899999999992</v>
      </c>
      <c r="E185">
        <v>154.19948699999998</v>
      </c>
      <c r="F185">
        <v>6.7030099999999999</v>
      </c>
      <c r="G185">
        <v>154.42280399999999</v>
      </c>
      <c r="H185">
        <v>9.7851020000000002</v>
      </c>
      <c r="K185">
        <f>(17/200)</f>
        <v>8.5000000000000006E-2</v>
      </c>
      <c r="L185">
        <f>(16/200)</f>
        <v>0.08</v>
      </c>
      <c r="M185">
        <f>(15/200)</f>
        <v>7.4999999999999997E-2</v>
      </c>
      <c r="N185">
        <f>(15/200)</f>
        <v>7.4999999999999997E-2</v>
      </c>
      <c r="P185">
        <f>(9/200)</f>
        <v>4.4999999999999998E-2</v>
      </c>
      <c r="Q185">
        <f>(8/200)</f>
        <v>0.04</v>
      </c>
      <c r="R185">
        <f>(9/200)</f>
        <v>4.4999999999999998E-2</v>
      </c>
      <c r="S185">
        <f>(9/200)</f>
        <v>4.4999999999999998E-2</v>
      </c>
      <c r="U185">
        <f>0.085+0.045</f>
        <v>0.13</v>
      </c>
      <c r="V185">
        <f>0.08+0.04</f>
        <v>0.12</v>
      </c>
      <c r="W185">
        <f>0.075+0.045</f>
        <v>0.12</v>
      </c>
      <c r="X185">
        <f>0.075+0.045</f>
        <v>0.12</v>
      </c>
      <c r="Z185">
        <f>SQRT((ABS($A$186-$A$185)^2+(ABS($B$186-$B$185)^2)))</f>
        <v>36.099365760993045</v>
      </c>
      <c r="AA185">
        <f>SQRT((ABS($C$186-$C$185)^2+(ABS($D$186-$D$185)^2)))</f>
        <v>36.143057667639262</v>
      </c>
      <c r="AB185">
        <f>SQRT((ABS($E$186-$E$185)^2+(ABS($F$186-$F$185)^2)))</f>
        <v>37.391522006329815</v>
      </c>
      <c r="AC185">
        <f>SQRT((ABS($G$186-$G$185)^2+(ABS($H$186-$H$185)^2)))</f>
        <v>37.064828653416683</v>
      </c>
      <c r="AJ185">
        <f>1/0.13</f>
        <v>7.6923076923076916</v>
      </c>
      <c r="AK185">
        <f>1/0.12</f>
        <v>8.3333333333333339</v>
      </c>
      <c r="AL185">
        <f>1/0.12</f>
        <v>8.3333333333333339</v>
      </c>
      <c r="AM185">
        <f>1/0.12</f>
        <v>8.3333333333333339</v>
      </c>
      <c r="AO185">
        <f t="shared" si="65"/>
        <v>277.68742893071573</v>
      </c>
      <c r="AP185">
        <f t="shared" si="66"/>
        <v>301.19214723032718</v>
      </c>
      <c r="AQ185">
        <f t="shared" si="67"/>
        <v>311.59601671941516</v>
      </c>
      <c r="AR185">
        <f t="shared" si="68"/>
        <v>308.87357211180569</v>
      </c>
      <c r="AV185">
        <f>((0.085/0.13)*100)</f>
        <v>65.384615384615387</v>
      </c>
      <c r="AW185">
        <f>((0.08/0.12)*100)</f>
        <v>66.666666666666671</v>
      </c>
      <c r="AX185">
        <f>((0.075/0.12)*100)</f>
        <v>62.5</v>
      </c>
      <c r="AY185">
        <f>((0.075/0.12)*100)</f>
        <v>62.5</v>
      </c>
      <c r="BA185">
        <f>((0.045/0.13)*100)</f>
        <v>34.615384615384613</v>
      </c>
      <c r="BB185">
        <f>((0.04/0.12)*100)</f>
        <v>33.333333333333336</v>
      </c>
      <c r="BC185">
        <f>((0.045/0.12)*100)</f>
        <v>37.5</v>
      </c>
      <c r="BD185">
        <f>((0.045/0.12)*100)</f>
        <v>37.5</v>
      </c>
      <c r="BF185">
        <f>ABS($B$185-$D$185)</f>
        <v>1.5604079999999989</v>
      </c>
      <c r="BG185">
        <f>ABS($F$185-$H$185)</f>
        <v>3.0820920000000003</v>
      </c>
      <c r="BL185">
        <f>SQRT((ABS($A$185-$E$185)^2+(ABS($B$185-$F$185)^2)))</f>
        <v>3.97685951306722</v>
      </c>
      <c r="BM185">
        <f>SQRT((ABS($C$185-$G$185)^2+(ABS($D$185-$H$185)^2)))</f>
        <v>1.0563822067911863</v>
      </c>
      <c r="BO185">
        <f>SQRT((ABS($A$185-$G$185)^2+(ABS($B$185-$H$185)^2)))</f>
        <v>4.291117767015975</v>
      </c>
      <c r="BP185">
        <f>SQRT((ABS($C$185-$E$185)^2+(ABS($D$185-$F$185)^2)))</f>
        <v>2.619773982019066</v>
      </c>
      <c r="BU185">
        <v>17</v>
      </c>
      <c r="BV185">
        <v>14</v>
      </c>
      <c r="BW185">
        <v>8</v>
      </c>
      <c r="BX185">
        <v>8</v>
      </c>
      <c r="BY185">
        <v>16</v>
      </c>
      <c r="BZ185">
        <v>14</v>
      </c>
      <c r="CA185">
        <v>7</v>
      </c>
      <c r="CB185">
        <v>7</v>
      </c>
      <c r="CC185">
        <v>15</v>
      </c>
      <c r="CD185">
        <v>8</v>
      </c>
      <c r="CE185">
        <v>7</v>
      </c>
      <c r="CF185">
        <v>15</v>
      </c>
      <c r="CG185">
        <v>15</v>
      </c>
      <c r="CH185">
        <v>8</v>
      </c>
      <c r="CI185">
        <v>7</v>
      </c>
      <c r="CJ185">
        <v>15</v>
      </c>
      <c r="CL185">
        <v>9</v>
      </c>
      <c r="CM185">
        <v>5</v>
      </c>
      <c r="CN185">
        <v>0</v>
      </c>
      <c r="CO185">
        <v>0</v>
      </c>
      <c r="CP185">
        <v>8</v>
      </c>
      <c r="CQ185">
        <v>5</v>
      </c>
      <c r="CR185">
        <v>0</v>
      </c>
      <c r="CS185">
        <v>0</v>
      </c>
      <c r="CT185">
        <v>9</v>
      </c>
      <c r="CU185">
        <v>0</v>
      </c>
      <c r="CV185">
        <v>0</v>
      </c>
      <c r="CW185">
        <v>9</v>
      </c>
      <c r="CX185">
        <v>9</v>
      </c>
      <c r="CY185">
        <v>0</v>
      </c>
      <c r="CZ185">
        <v>0</v>
      </c>
      <c r="DA185">
        <v>9</v>
      </c>
      <c r="DC185">
        <f>((14/17)*100)</f>
        <v>82.35294117647058</v>
      </c>
      <c r="DD185">
        <f>((8/17)*100)</f>
        <v>47.058823529411761</v>
      </c>
      <c r="DE185">
        <f>((8/17)*100)</f>
        <v>47.058823529411761</v>
      </c>
      <c r="DF185">
        <f>((14/16)*100)</f>
        <v>87.5</v>
      </c>
      <c r="DG185">
        <f>((7/16)*100)</f>
        <v>43.75</v>
      </c>
      <c r="DH185">
        <f>((7/16)*100)</f>
        <v>43.75</v>
      </c>
      <c r="DI185">
        <f>((8/15)*100)</f>
        <v>53.333333333333336</v>
      </c>
      <c r="DJ185">
        <f>((7/15)*100)</f>
        <v>46.666666666666664</v>
      </c>
      <c r="DK185">
        <f>((15/15)*100)</f>
        <v>100</v>
      </c>
      <c r="DL185">
        <f>((8/15)*100)</f>
        <v>53.333333333333336</v>
      </c>
      <c r="DM185">
        <f>((7/15)*100)</f>
        <v>46.666666666666664</v>
      </c>
      <c r="DN185">
        <f>((15/15)*100)</f>
        <v>100</v>
      </c>
      <c r="DP185">
        <f>((5/9)*100)</f>
        <v>55.555555555555557</v>
      </c>
      <c r="DQ185">
        <f>((0/9)*100)</f>
        <v>0</v>
      </c>
      <c r="DR185">
        <f>((0/9)*100)</f>
        <v>0</v>
      </c>
      <c r="DS185">
        <f>((5/8)*100)</f>
        <v>62.5</v>
      </c>
      <c r="DT185">
        <f t="shared" ref="DT185:DU187" si="70">((0/8)*100)</f>
        <v>0</v>
      </c>
      <c r="DU185">
        <f t="shared" si="70"/>
        <v>0</v>
      </c>
      <c r="DV185">
        <f t="shared" si="69"/>
        <v>0</v>
      </c>
      <c r="DW185">
        <f t="shared" si="69"/>
        <v>0</v>
      </c>
      <c r="DX185">
        <f>((9/9)*100)</f>
        <v>100</v>
      </c>
      <c r="DY185">
        <f>((0/9)*100)</f>
        <v>0</v>
      </c>
      <c r="DZ185">
        <f>((0/9)*100)</f>
        <v>0</v>
      </c>
      <c r="EA185">
        <f>((9/9)*100)</f>
        <v>100</v>
      </c>
    </row>
    <row r="186" spans="1:131" x14ac:dyDescent="0.25">
      <c r="A186">
        <v>121.99291000000001</v>
      </c>
      <c r="B186">
        <v>6.8396429999999997</v>
      </c>
      <c r="C186">
        <v>119.09204200000001</v>
      </c>
      <c r="D186">
        <v>8.987857</v>
      </c>
      <c r="E186">
        <v>116.80811400000002</v>
      </c>
      <c r="F186">
        <v>6.5974490000000001</v>
      </c>
      <c r="G186">
        <v>117.359948</v>
      </c>
      <c r="H186">
        <v>10.1675</v>
      </c>
      <c r="K186">
        <f>(12/200)</f>
        <v>0.06</v>
      </c>
      <c r="L186">
        <f>(12/200)</f>
        <v>0.06</v>
      </c>
      <c r="M186">
        <f>(12/200)</f>
        <v>0.06</v>
      </c>
      <c r="N186">
        <f>(13/200)</f>
        <v>6.5000000000000002E-2</v>
      </c>
      <c r="P186">
        <f>(7/200)</f>
        <v>3.5000000000000003E-2</v>
      </c>
      <c r="Q186">
        <f>(8/200)</f>
        <v>0.04</v>
      </c>
      <c r="R186">
        <f>(9/200)</f>
        <v>4.4999999999999998E-2</v>
      </c>
      <c r="S186">
        <f>(9/200)</f>
        <v>4.4999999999999998E-2</v>
      </c>
      <c r="U186">
        <f>0.06+0.035</f>
        <v>9.5000000000000001E-2</v>
      </c>
      <c r="V186">
        <f>0.06+0.04</f>
        <v>0.1</v>
      </c>
      <c r="W186">
        <f>0.06+0.045</f>
        <v>0.105</v>
      </c>
      <c r="X186">
        <f>0.065+0.045</f>
        <v>0.11</v>
      </c>
      <c r="Z186">
        <f>SQRT((ABS($A$187-$A$186)^2+(ABS($B$187-$B$186)^2)))</f>
        <v>24.19612355903833</v>
      </c>
      <c r="AA186">
        <f>SQRT((ABS($C$187-$C$186)^2+(ABS($D$187-$D$186)^2)))</f>
        <v>25.057030073451266</v>
      </c>
      <c r="AB186">
        <f>SQRT((ABS($E$187-$E$186)^2+(ABS($F$187-$F$186)^2)))</f>
        <v>24.155572602950841</v>
      </c>
      <c r="AC186">
        <f>SQRT((ABS($G$187-$G$186)^2+(ABS($H$187-$H$186)^2)))</f>
        <v>25.709310153200914</v>
      </c>
      <c r="AJ186">
        <f>1/0.095</f>
        <v>10.526315789473685</v>
      </c>
      <c r="AK186">
        <f>1/0.1</f>
        <v>10</v>
      </c>
      <c r="AL186">
        <f>1/0.105</f>
        <v>9.5238095238095237</v>
      </c>
      <c r="AM186">
        <f>1/0.11</f>
        <v>9.0909090909090917</v>
      </c>
      <c r="AO186">
        <f t="shared" si="65"/>
        <v>254.69603746356137</v>
      </c>
      <c r="AP186">
        <f t="shared" si="66"/>
        <v>250.57030073451264</v>
      </c>
      <c r="AQ186">
        <f t="shared" si="67"/>
        <v>230.05307240905563</v>
      </c>
      <c r="AR186">
        <f t="shared" si="68"/>
        <v>233.72100139273559</v>
      </c>
      <c r="AV186">
        <f>((0.06/0.095)*100)</f>
        <v>63.157894736842103</v>
      </c>
      <c r="AW186">
        <f>((0.06/0.1)*100)</f>
        <v>60</v>
      </c>
      <c r="AX186">
        <f>((0.06/0.105)*100)</f>
        <v>57.142857142857139</v>
      </c>
      <c r="AY186">
        <f>((0.065/0.11)*100)</f>
        <v>59.090909090909093</v>
      </c>
      <c r="BA186">
        <f>((0.035/0.095)*100)</f>
        <v>36.842105263157897</v>
      </c>
      <c r="BB186">
        <f>((0.04/0.1)*100)</f>
        <v>40</v>
      </c>
      <c r="BC186">
        <f>((0.045/0.105)*100)</f>
        <v>42.857142857142854</v>
      </c>
      <c r="BD186">
        <f>((0.045/0.11)*100)</f>
        <v>40.909090909090907</v>
      </c>
      <c r="BF186">
        <f>ABS($B$186-$D$186)</f>
        <v>2.1482140000000003</v>
      </c>
      <c r="BG186">
        <f>ABS($F$186-$H$186)</f>
        <v>3.5700510000000003</v>
      </c>
      <c r="BL186">
        <f>SQRT((ABS($A$186-$E$186)^2+(ABS($B$186-$F$186)^2)))</f>
        <v>5.1904496428779572</v>
      </c>
      <c r="BM186">
        <f>SQRT((ABS($C$186-$G$186)^2+(ABS($D$186-$H$186)^2)))</f>
        <v>2.0956400531305497</v>
      </c>
      <c r="BO186">
        <f>SQRT((ABS($A$186-$G$186)^2+(ABS($B$186-$H$186)^2)))</f>
        <v>5.7042939182595651</v>
      </c>
      <c r="BP186">
        <f>SQRT((ABS($C$186-$E$186)^2+(ABS($D$186-$F$186)^2)))</f>
        <v>3.3061121450501263</v>
      </c>
      <c r="BU186">
        <v>12</v>
      </c>
      <c r="BV186">
        <v>9</v>
      </c>
      <c r="BW186">
        <v>3</v>
      </c>
      <c r="BX186">
        <v>3</v>
      </c>
      <c r="BY186">
        <v>12</v>
      </c>
      <c r="BZ186">
        <v>9</v>
      </c>
      <c r="CA186">
        <v>3</v>
      </c>
      <c r="CB186">
        <v>3</v>
      </c>
      <c r="CC186">
        <v>12</v>
      </c>
      <c r="CD186">
        <v>4</v>
      </c>
      <c r="CE186">
        <v>4</v>
      </c>
      <c r="CF186">
        <v>12</v>
      </c>
      <c r="CG186">
        <v>13</v>
      </c>
      <c r="CH186">
        <v>5</v>
      </c>
      <c r="CI186">
        <v>5</v>
      </c>
      <c r="CJ186">
        <v>12</v>
      </c>
      <c r="CL186">
        <v>7</v>
      </c>
      <c r="CM186">
        <v>5</v>
      </c>
      <c r="CN186">
        <v>0</v>
      </c>
      <c r="CO186">
        <v>0</v>
      </c>
      <c r="CP186">
        <v>8</v>
      </c>
      <c r="CQ186">
        <v>5</v>
      </c>
      <c r="CR186">
        <v>0</v>
      </c>
      <c r="CS186">
        <v>0</v>
      </c>
      <c r="CT186">
        <v>9</v>
      </c>
      <c r="CU186">
        <v>0</v>
      </c>
      <c r="CV186">
        <v>0</v>
      </c>
      <c r="CW186">
        <v>9</v>
      </c>
      <c r="CX186">
        <v>9</v>
      </c>
      <c r="CY186">
        <v>0</v>
      </c>
      <c r="CZ186">
        <v>0</v>
      </c>
      <c r="DA186">
        <v>9</v>
      </c>
      <c r="DC186">
        <f>((9/12)*100)</f>
        <v>75</v>
      </c>
      <c r="DD186">
        <f>((3/12)*100)</f>
        <v>25</v>
      </c>
      <c r="DE186">
        <f>((3/12)*100)</f>
        <v>25</v>
      </c>
      <c r="DF186">
        <f>((9/12)*100)</f>
        <v>75</v>
      </c>
      <c r="DG186">
        <f>((3/12)*100)</f>
        <v>25</v>
      </c>
      <c r="DH186">
        <f>((3/12)*100)</f>
        <v>25</v>
      </c>
      <c r="DI186">
        <f>((4/12)*100)</f>
        <v>33.333333333333329</v>
      </c>
      <c r="DJ186">
        <f>((4/12)*100)</f>
        <v>33.333333333333329</v>
      </c>
      <c r="DK186">
        <f>((12/12)*100)</f>
        <v>100</v>
      </c>
      <c r="DL186">
        <f>((5/13)*100)</f>
        <v>38.461538461538467</v>
      </c>
      <c r="DM186">
        <f>((5/13)*100)</f>
        <v>38.461538461538467</v>
      </c>
      <c r="DN186">
        <f>((12/13)*100)</f>
        <v>92.307692307692307</v>
      </c>
      <c r="DP186">
        <f>((5/7)*100)</f>
        <v>71.428571428571431</v>
      </c>
      <c r="DQ186">
        <f>((0/7)*100)</f>
        <v>0</v>
      </c>
      <c r="DR186">
        <f>((0/7)*100)</f>
        <v>0</v>
      </c>
      <c r="DS186">
        <f>((5/8)*100)</f>
        <v>62.5</v>
      </c>
      <c r="DT186">
        <f t="shared" si="70"/>
        <v>0</v>
      </c>
      <c r="DU186">
        <f t="shared" si="70"/>
        <v>0</v>
      </c>
      <c r="DV186">
        <f t="shared" si="69"/>
        <v>0</v>
      </c>
      <c r="DW186">
        <f t="shared" si="69"/>
        <v>0</v>
      </c>
      <c r="DX186">
        <f>((9/9)*100)</f>
        <v>100</v>
      </c>
      <c r="DY186">
        <f>((0/9)*100)</f>
        <v>0</v>
      </c>
      <c r="DZ186">
        <f>((0/9)*100)</f>
        <v>0</v>
      </c>
      <c r="EA186">
        <f>((9/9)*100)</f>
        <v>100</v>
      </c>
    </row>
    <row r="187" spans="1:131" x14ac:dyDescent="0.25">
      <c r="A187">
        <v>97.817245000000014</v>
      </c>
      <c r="B187">
        <v>7.8344379999999996</v>
      </c>
      <c r="C187">
        <v>94.043777000000006</v>
      </c>
      <c r="D187">
        <v>9.6505609999999997</v>
      </c>
      <c r="E187">
        <v>92.658469000000011</v>
      </c>
      <c r="F187">
        <v>7.1325510000000003</v>
      </c>
      <c r="G187">
        <v>91.653674000000009</v>
      </c>
      <c r="H187">
        <v>10.562602</v>
      </c>
      <c r="K187">
        <f>(15/200)</f>
        <v>7.4999999999999997E-2</v>
      </c>
      <c r="L187">
        <f>(17/200)</f>
        <v>8.5000000000000006E-2</v>
      </c>
      <c r="M187">
        <f>(14/200)</f>
        <v>7.0000000000000007E-2</v>
      </c>
      <c r="N187">
        <f>(14/200)</f>
        <v>7.0000000000000007E-2</v>
      </c>
      <c r="P187">
        <f>(8/200)</f>
        <v>0.04</v>
      </c>
      <c r="Q187">
        <f>(8/200)</f>
        <v>0.04</v>
      </c>
      <c r="R187">
        <f>(9/200)</f>
        <v>4.4999999999999998E-2</v>
      </c>
      <c r="S187">
        <f>(10/200)</f>
        <v>0.05</v>
      </c>
      <c r="U187">
        <f>0.075+0.04</f>
        <v>0.11499999999999999</v>
      </c>
      <c r="V187">
        <f>0.085+0.04</f>
        <v>0.125</v>
      </c>
      <c r="W187">
        <f>0.07+0.045</f>
        <v>0.115</v>
      </c>
      <c r="X187">
        <f>0.07+0.05</f>
        <v>0.12000000000000001</v>
      </c>
      <c r="Z187">
        <f>SQRT((ABS($A$188-$A$187)^2+(ABS($B$188-$B$187)^2)))</f>
        <v>21.551501492650701</v>
      </c>
      <c r="AA187">
        <f>SQRT((ABS($C$188-$C$187)^2+(ABS($D$188-$D$187)^2)))</f>
        <v>21.633412440520178</v>
      </c>
      <c r="AB187">
        <f>SQRT((ABS($E$188-$E$187)^2+(ABS($F$188-$F$187)^2)))</f>
        <v>20.546487783096605</v>
      </c>
      <c r="AC187">
        <f>SQRT((ABS($G$188-$G$187)^2+(ABS($H$188-$H$187)^2)))</f>
        <v>20.153463253755294</v>
      </c>
      <c r="AJ187">
        <f>1/0.115</f>
        <v>8.695652173913043</v>
      </c>
      <c r="AK187">
        <f>1/0.125</f>
        <v>8</v>
      </c>
      <c r="AL187">
        <f>1/0.115</f>
        <v>8.695652173913043</v>
      </c>
      <c r="AM187">
        <f>1/0.12</f>
        <v>8.3333333333333339</v>
      </c>
      <c r="AO187">
        <f t="shared" si="65"/>
        <v>187.40436080565829</v>
      </c>
      <c r="AP187">
        <f t="shared" si="66"/>
        <v>173.06729952416143</v>
      </c>
      <c r="AQ187">
        <f t="shared" si="67"/>
        <v>178.66511115736176</v>
      </c>
      <c r="AR187">
        <f t="shared" si="68"/>
        <v>167.94552711462745</v>
      </c>
      <c r="AV187">
        <f>((0.075/0.115)*100)</f>
        <v>65.217391304347814</v>
      </c>
      <c r="AW187">
        <f>((0.085/0.125)*100)</f>
        <v>68</v>
      </c>
      <c r="AX187">
        <f>((0.07/0.115)*100)</f>
        <v>60.869565217391312</v>
      </c>
      <c r="AY187">
        <f>((0.07/0.12)*100)</f>
        <v>58.333333333333336</v>
      </c>
      <c r="BA187">
        <f>((0.04/0.115)*100)</f>
        <v>34.782608695652172</v>
      </c>
      <c r="BB187">
        <f>((0.04/0.125)*100)</f>
        <v>32</v>
      </c>
      <c r="BC187">
        <f>((0.045/0.115)*100)</f>
        <v>39.130434782608688</v>
      </c>
      <c r="BD187">
        <f>((0.05/0.12)*100)</f>
        <v>41.666666666666671</v>
      </c>
      <c r="BF187">
        <f>ABS($B$187-$D$187)</f>
        <v>1.8161230000000002</v>
      </c>
      <c r="BG187">
        <f>ABS($F$187-$H$187)</f>
        <v>3.4300509999999997</v>
      </c>
      <c r="BL187">
        <f>SQRT((ABS($A$187-$E$187)^2+(ABS($B$187-$F$187)^2)))</f>
        <v>5.2063053290164447</v>
      </c>
      <c r="BM187">
        <f>SQRT((ABS($C$187-$G$187)^2+(ABS($D$187-$H$187)^2)))</f>
        <v>2.558204670523839</v>
      </c>
      <c r="BO187">
        <f>SQRT((ABS($A$187-$G$187)^2+(ABS($B$187-$H$187)^2)))</f>
        <v>6.7403624741505599</v>
      </c>
      <c r="BP187">
        <f>SQRT((ABS($C$187-$E$187)^2+(ABS($D$187-$F$187)^2)))</f>
        <v>2.8739263412558058</v>
      </c>
      <c r="BU187">
        <v>15</v>
      </c>
      <c r="BV187">
        <v>12</v>
      </c>
      <c r="BW187">
        <v>6</v>
      </c>
      <c r="BX187">
        <v>5</v>
      </c>
      <c r="BY187">
        <v>17</v>
      </c>
      <c r="BZ187">
        <v>12</v>
      </c>
      <c r="CA187">
        <v>8</v>
      </c>
      <c r="CB187">
        <v>7</v>
      </c>
      <c r="CC187">
        <v>14</v>
      </c>
      <c r="CD187">
        <v>6</v>
      </c>
      <c r="CE187">
        <v>7</v>
      </c>
      <c r="CF187">
        <v>12</v>
      </c>
      <c r="CG187">
        <v>14</v>
      </c>
      <c r="CH187">
        <v>6</v>
      </c>
      <c r="CI187">
        <v>6</v>
      </c>
      <c r="CJ187">
        <v>12</v>
      </c>
      <c r="CL187">
        <v>8</v>
      </c>
      <c r="CM187">
        <v>5</v>
      </c>
      <c r="CN187">
        <v>0</v>
      </c>
      <c r="CO187">
        <v>0</v>
      </c>
      <c r="CP187">
        <v>8</v>
      </c>
      <c r="CQ187">
        <v>5</v>
      </c>
      <c r="CR187">
        <v>0</v>
      </c>
      <c r="CS187">
        <v>0</v>
      </c>
      <c r="CT187">
        <v>9</v>
      </c>
      <c r="CU187">
        <v>0</v>
      </c>
      <c r="CV187">
        <v>0</v>
      </c>
      <c r="CW187">
        <v>8</v>
      </c>
      <c r="CX187">
        <v>10</v>
      </c>
      <c r="CY187">
        <v>0</v>
      </c>
      <c r="CZ187">
        <v>0</v>
      </c>
      <c r="DA187">
        <v>8</v>
      </c>
      <c r="DC187">
        <f>((12/15)*100)</f>
        <v>80</v>
      </c>
      <c r="DD187">
        <f>((6/15)*100)</f>
        <v>40</v>
      </c>
      <c r="DE187">
        <f>((5/15)*100)</f>
        <v>33.333333333333329</v>
      </c>
      <c r="DF187">
        <f>((12/17)*100)</f>
        <v>70.588235294117652</v>
      </c>
      <c r="DG187">
        <f>((8/17)*100)</f>
        <v>47.058823529411761</v>
      </c>
      <c r="DH187">
        <f>((7/17)*100)</f>
        <v>41.17647058823529</v>
      </c>
      <c r="DI187">
        <f>((6/14)*100)</f>
        <v>42.857142857142854</v>
      </c>
      <c r="DJ187">
        <f>((7/14)*100)</f>
        <v>50</v>
      </c>
      <c r="DK187">
        <f>((12/14)*100)</f>
        <v>85.714285714285708</v>
      </c>
      <c r="DL187">
        <f>((6/14)*100)</f>
        <v>42.857142857142854</v>
      </c>
      <c r="DM187">
        <f>((6/14)*100)</f>
        <v>42.857142857142854</v>
      </c>
      <c r="DN187">
        <f>((12/14)*100)</f>
        <v>85.714285714285708</v>
      </c>
      <c r="DP187">
        <f>((5/8)*100)</f>
        <v>62.5</v>
      </c>
      <c r="DQ187">
        <f>((0/8)*100)</f>
        <v>0</v>
      </c>
      <c r="DR187">
        <f>((0/8)*100)</f>
        <v>0</v>
      </c>
      <c r="DS187">
        <f>((5/8)*100)</f>
        <v>62.5</v>
      </c>
      <c r="DT187">
        <f t="shared" si="70"/>
        <v>0</v>
      </c>
      <c r="DU187">
        <f t="shared" si="70"/>
        <v>0</v>
      </c>
      <c r="DV187">
        <f t="shared" si="69"/>
        <v>0</v>
      </c>
      <c r="DW187">
        <f t="shared" si="69"/>
        <v>0</v>
      </c>
      <c r="DX187">
        <f>((8/9)*100)</f>
        <v>88.888888888888886</v>
      </c>
      <c r="DY187">
        <f>((0/10)*100)</f>
        <v>0</v>
      </c>
      <c r="DZ187">
        <f>((0/10)*100)</f>
        <v>0</v>
      </c>
      <c r="EA187">
        <f>((8/10)*100)</f>
        <v>80</v>
      </c>
    </row>
    <row r="188" spans="1:131" x14ac:dyDescent="0.25">
      <c r="A188">
        <v>76.268010000000004</v>
      </c>
      <c r="B188">
        <v>7.5218879999999997</v>
      </c>
      <c r="C188">
        <v>72.414439000000002</v>
      </c>
      <c r="D188">
        <v>9.2307140000000008</v>
      </c>
      <c r="E188">
        <v>72.118776000000011</v>
      </c>
      <c r="F188">
        <v>6.6041840000000001</v>
      </c>
      <c r="G188">
        <v>71.52474500000001</v>
      </c>
      <c r="H188">
        <v>9.5684699999999996</v>
      </c>
      <c r="K188">
        <f>(13/200)</f>
        <v>6.5000000000000002E-2</v>
      </c>
      <c r="L188">
        <f>(15/200)</f>
        <v>7.4999999999999997E-2</v>
      </c>
      <c r="M188">
        <f>(13/200)</f>
        <v>6.5000000000000002E-2</v>
      </c>
      <c r="N188">
        <f>(15/200)</f>
        <v>7.4999999999999997E-2</v>
      </c>
      <c r="P188">
        <f>(8/200)</f>
        <v>0.04</v>
      </c>
      <c r="Q188">
        <f>(8/200)</f>
        <v>0.04</v>
      </c>
      <c r="R188">
        <f>(10/200)</f>
        <v>0.05</v>
      </c>
      <c r="S188">
        <f>(8/200)</f>
        <v>0.04</v>
      </c>
      <c r="U188">
        <f>0.065+0.04</f>
        <v>0.10500000000000001</v>
      </c>
      <c r="V188">
        <f>0.075+0.04</f>
        <v>0.11499999999999999</v>
      </c>
      <c r="W188">
        <f>0.065+0.05</f>
        <v>0.115</v>
      </c>
      <c r="X188">
        <f>0.075+0.04</f>
        <v>0.11499999999999999</v>
      </c>
      <c r="Z188">
        <f>SQRT((ABS($A$189-$A$188)^2+(ABS($B$189-$B$188)^2)))</f>
        <v>22.226329246599512</v>
      </c>
      <c r="AA188">
        <f>SQRT((ABS($C$189-$C$188)^2+(ABS($D$189-$D$188)^2)))</f>
        <v>25.258313081214617</v>
      </c>
      <c r="AB188">
        <f>SQRT((ABS($E$189-$E$188)^2+(ABS($F$189-$F$188)^2)))</f>
        <v>24.969197424573522</v>
      </c>
      <c r="AC188">
        <f>SQRT((ABS($G$189-$G$188)^2+(ABS($H$189-$H$188)^2)))</f>
        <v>26.17623799356365</v>
      </c>
      <c r="AJ188">
        <f>1/0.105</f>
        <v>9.5238095238095237</v>
      </c>
      <c r="AK188">
        <f>1/0.115</f>
        <v>8.695652173913043</v>
      </c>
      <c r="AL188">
        <f>1/0.115</f>
        <v>8.695652173913043</v>
      </c>
      <c r="AM188">
        <f>1/0.115</f>
        <v>8.695652173913043</v>
      </c>
      <c r="AO188">
        <f t="shared" si="65"/>
        <v>211.67932615809056</v>
      </c>
      <c r="AP188">
        <f t="shared" si="66"/>
        <v>219.63750505404016</v>
      </c>
      <c r="AQ188">
        <f t="shared" si="67"/>
        <v>217.1234558658567</v>
      </c>
      <c r="AR188">
        <f t="shared" si="68"/>
        <v>227.61946081359696</v>
      </c>
      <c r="AV188">
        <f>((0.065/0.105)*100)</f>
        <v>61.904761904761905</v>
      </c>
      <c r="AW188">
        <f>((0.075/0.115)*100)</f>
        <v>65.217391304347814</v>
      </c>
      <c r="AX188">
        <f>((0.065/0.115)*100)</f>
        <v>56.521739130434781</v>
      </c>
      <c r="AY188">
        <f>((0.075/0.115)*100)</f>
        <v>65.217391304347814</v>
      </c>
      <c r="BA188">
        <f>((0.04/0.105)*100)</f>
        <v>38.095238095238102</v>
      </c>
      <c r="BB188">
        <f>((0.04/0.115)*100)</f>
        <v>34.782608695652172</v>
      </c>
      <c r="BC188">
        <f>((0.05/0.115)*100)</f>
        <v>43.478260869565219</v>
      </c>
      <c r="BD188">
        <f>((0.04/0.115)*100)</f>
        <v>34.782608695652172</v>
      </c>
      <c r="BF188">
        <f>ABS($B$188-$D$188)</f>
        <v>1.7088260000000011</v>
      </c>
      <c r="BG188">
        <f>ABS($F$188-$H$188)</f>
        <v>2.9642859999999995</v>
      </c>
      <c r="BL188">
        <f>SQRT((ABS($A$188-$E$188)^2+(ABS($B$188-$F$188)^2)))</f>
        <v>4.2495086090478669</v>
      </c>
      <c r="BM188">
        <f>SQRT((ABS($C$188-$G$188)^2+(ABS($D$188-$H$188)^2)))</f>
        <v>0.95164832221361273</v>
      </c>
      <c r="BO188">
        <f>SQRT((ABS($A$188-$G$188)^2+(ABS($B$188-$H$188)^2)))</f>
        <v>5.1659520654908269</v>
      </c>
      <c r="BP188">
        <f>SQRT((ABS($C$188-$E$188)^2+(ABS($D$188-$F$188)^2)))</f>
        <v>2.6431186977638741</v>
      </c>
      <c r="BU188">
        <v>13</v>
      </c>
      <c r="BV188">
        <v>8</v>
      </c>
      <c r="BW188">
        <v>4</v>
      </c>
      <c r="BX188">
        <v>6</v>
      </c>
      <c r="BY188">
        <v>15</v>
      </c>
      <c r="BZ188">
        <v>8</v>
      </c>
      <c r="CA188">
        <v>6</v>
      </c>
      <c r="CB188">
        <v>7</v>
      </c>
      <c r="CC188">
        <v>13</v>
      </c>
      <c r="CD188">
        <v>5</v>
      </c>
      <c r="CE188">
        <v>6</v>
      </c>
      <c r="CF188">
        <v>13</v>
      </c>
      <c r="CG188">
        <v>15</v>
      </c>
      <c r="CH188">
        <v>7</v>
      </c>
      <c r="CI188">
        <v>7</v>
      </c>
      <c r="CJ188">
        <v>13</v>
      </c>
      <c r="CL188">
        <v>8</v>
      </c>
      <c r="CM188">
        <v>3</v>
      </c>
      <c r="CN188">
        <v>0</v>
      </c>
      <c r="CO188">
        <v>0</v>
      </c>
      <c r="CP188">
        <v>8</v>
      </c>
      <c r="CQ188">
        <v>3</v>
      </c>
      <c r="CR188">
        <v>1</v>
      </c>
      <c r="CS188">
        <v>0</v>
      </c>
      <c r="CT188">
        <v>10</v>
      </c>
      <c r="CU188">
        <v>1</v>
      </c>
      <c r="CV188">
        <v>1</v>
      </c>
      <c r="CW188">
        <v>8</v>
      </c>
      <c r="CX188">
        <v>8</v>
      </c>
      <c r="CY188">
        <v>1</v>
      </c>
      <c r="CZ188">
        <v>0</v>
      </c>
      <c r="DA188">
        <v>8</v>
      </c>
      <c r="DC188">
        <f>((8/13)*100)</f>
        <v>61.53846153846154</v>
      </c>
      <c r="DD188">
        <f>((4/13)*100)</f>
        <v>30.76923076923077</v>
      </c>
      <c r="DE188">
        <f>((6/13)*100)</f>
        <v>46.153846153846153</v>
      </c>
      <c r="DF188">
        <f>((8/15)*100)</f>
        <v>53.333333333333336</v>
      </c>
      <c r="DG188">
        <f>((6/15)*100)</f>
        <v>40</v>
      </c>
      <c r="DH188">
        <f>((7/15)*100)</f>
        <v>46.666666666666664</v>
      </c>
      <c r="DI188">
        <f>((5/13)*100)</f>
        <v>38.461538461538467</v>
      </c>
      <c r="DJ188">
        <f>((6/13)*100)</f>
        <v>46.153846153846153</v>
      </c>
      <c r="DK188">
        <f>((13/13)*100)</f>
        <v>100</v>
      </c>
      <c r="DL188">
        <f>((7/15)*100)</f>
        <v>46.666666666666664</v>
      </c>
      <c r="DM188">
        <f>((7/15)*100)</f>
        <v>46.666666666666664</v>
      </c>
      <c r="DN188">
        <f>((13/15)*100)</f>
        <v>86.666666666666671</v>
      </c>
      <c r="DP188">
        <f>((3/8)*100)</f>
        <v>37.5</v>
      </c>
      <c r="DQ188">
        <f>((0/8)*100)</f>
        <v>0</v>
      </c>
      <c r="DR188">
        <f>((0/8)*100)</f>
        <v>0</v>
      </c>
      <c r="DS188">
        <f>((3/8)*100)</f>
        <v>37.5</v>
      </c>
      <c r="DT188">
        <f>((1/8)*100)</f>
        <v>12.5</v>
      </c>
      <c r="DU188">
        <f>((0/8)*100)</f>
        <v>0</v>
      </c>
      <c r="DV188">
        <f>((1/10)*100)</f>
        <v>10</v>
      </c>
      <c r="DW188">
        <f>((1/10)*100)</f>
        <v>10</v>
      </c>
      <c r="DX188">
        <f>((8/10)*100)</f>
        <v>80</v>
      </c>
      <c r="DY188">
        <f>((1/8)*100)</f>
        <v>12.5</v>
      </c>
      <c r="DZ188">
        <f>((0/8)*100)</f>
        <v>0</v>
      </c>
      <c r="EA188">
        <f>((8/8)*100)</f>
        <v>100</v>
      </c>
    </row>
    <row r="189" spans="1:131" x14ac:dyDescent="0.25">
      <c r="A189">
        <v>54.042011000000009</v>
      </c>
      <c r="B189">
        <v>7.6430499999999997</v>
      </c>
      <c r="C189">
        <v>47.160236000000012</v>
      </c>
      <c r="D189">
        <v>9.6863569999999992</v>
      </c>
      <c r="E189">
        <v>47.157081000000012</v>
      </c>
      <c r="F189">
        <v>7.2162319999999998</v>
      </c>
      <c r="G189">
        <v>45.387546000000007</v>
      </c>
      <c r="H189">
        <v>10.997548</v>
      </c>
      <c r="K189">
        <f>(12/200)</f>
        <v>0.06</v>
      </c>
      <c r="L189">
        <f>(13/200)</f>
        <v>6.5000000000000002E-2</v>
      </c>
      <c r="M189">
        <f>(13/200)</f>
        <v>6.5000000000000002E-2</v>
      </c>
      <c r="P189">
        <f>(9/200)</f>
        <v>4.4999999999999998E-2</v>
      </c>
      <c r="Q189">
        <f>(8/200)</f>
        <v>0.04</v>
      </c>
      <c r="R189">
        <f>(10/200)</f>
        <v>0.05</v>
      </c>
      <c r="S189">
        <f>(11/200)</f>
        <v>5.5E-2</v>
      </c>
      <c r="U189">
        <f>0.06+0.045</f>
        <v>0.105</v>
      </c>
      <c r="V189">
        <f>0.065+0.04</f>
        <v>0.10500000000000001</v>
      </c>
      <c r="W189">
        <f>0.065+0.05</f>
        <v>0.115</v>
      </c>
      <c r="Z189">
        <f>SQRT((ABS($A$190-$A$189)^2+(ABS($B$190-$B$189)^2)))</f>
        <v>23.784922153286313</v>
      </c>
      <c r="AA189">
        <f>SQRT((ABS($C$190-$C$189)^2+(ABS($D$190-$D$189)^2)))</f>
        <v>21.788208443403374</v>
      </c>
      <c r="AB189">
        <f>SQRT((ABS($E$190-$E$189)^2+(ABS($F$190-$F$189)^2)))</f>
        <v>20.603958268308766</v>
      </c>
      <c r="AJ189">
        <f>1/0.105</f>
        <v>9.5238095238095237</v>
      </c>
      <c r="AK189">
        <f>1/0.105</f>
        <v>9.5238095238095237</v>
      </c>
      <c r="AL189">
        <f>1/0.115</f>
        <v>8.695652173913043</v>
      </c>
      <c r="AO189">
        <f t="shared" si="65"/>
        <v>226.52306812653632</v>
      </c>
      <c r="AP189">
        <f t="shared" si="66"/>
        <v>207.50674708003211</v>
      </c>
      <c r="AQ189">
        <f t="shared" si="67"/>
        <v>179.16485450703274</v>
      </c>
      <c r="AV189">
        <f>((0.06/0.105)*100)</f>
        <v>57.142857142857139</v>
      </c>
      <c r="AW189">
        <f>((0.065/0.105)*100)</f>
        <v>61.904761904761905</v>
      </c>
      <c r="AX189">
        <f>((0.065/0.115)*100)</f>
        <v>56.521739130434781</v>
      </c>
      <c r="BA189">
        <f>((0.045/0.105)*100)</f>
        <v>42.857142857142854</v>
      </c>
      <c r="BB189">
        <f>((0.04/0.105)*100)</f>
        <v>38.095238095238102</v>
      </c>
      <c r="BC189">
        <f>((0.05/0.115)*100)</f>
        <v>43.478260869565219</v>
      </c>
      <c r="BF189">
        <f>ABS($B$189-$D$189)</f>
        <v>2.0433069999999995</v>
      </c>
      <c r="BG189">
        <f>ABS($F$189-$H$189)</f>
        <v>3.7813160000000003</v>
      </c>
      <c r="BI189">
        <v>2.0485474999999993</v>
      </c>
      <c r="BJ189">
        <v>1.9222584999999999</v>
      </c>
      <c r="BL189">
        <f>SQRT((ABS($A$189-$E$189)^2+(ABS($B$189-$F$189)^2)))</f>
        <v>6.8981471939952081</v>
      </c>
      <c r="BM189">
        <f>SQRT((ABS($C$189-$G$189)^2+(ABS($D$189-$H$189)^2)))</f>
        <v>2.2049153440848968</v>
      </c>
      <c r="BO189">
        <f>SQRT((ABS($A$189-$G$189)^2+(ABS($B$189-$H$189)^2)))</f>
        <v>9.2818328614680965</v>
      </c>
      <c r="BP189">
        <f>SQRT((ABS($C$189-$E$189)^2+(ABS($D$189-$F$189)^2)))</f>
        <v>2.4701270148820278</v>
      </c>
      <c r="BU189">
        <v>12</v>
      </c>
      <c r="BV189">
        <v>6</v>
      </c>
      <c r="BW189">
        <v>5</v>
      </c>
      <c r="BX189">
        <v>7</v>
      </c>
      <c r="BY189">
        <v>13</v>
      </c>
      <c r="BZ189">
        <v>6</v>
      </c>
      <c r="CA189">
        <v>4</v>
      </c>
      <c r="CB189">
        <v>2</v>
      </c>
      <c r="CC189">
        <v>13</v>
      </c>
      <c r="CD189">
        <v>5</v>
      </c>
      <c r="CE189">
        <v>4</v>
      </c>
      <c r="CF189">
        <v>10</v>
      </c>
      <c r="CL189">
        <v>9</v>
      </c>
      <c r="CM189">
        <v>2</v>
      </c>
      <c r="CN189">
        <v>1</v>
      </c>
      <c r="CO189">
        <v>1</v>
      </c>
      <c r="CP189">
        <v>8</v>
      </c>
      <c r="CQ189">
        <v>2</v>
      </c>
      <c r="CR189">
        <v>1</v>
      </c>
      <c r="CS189">
        <v>0</v>
      </c>
      <c r="CT189">
        <v>10</v>
      </c>
      <c r="CU189">
        <v>3</v>
      </c>
      <c r="CV189">
        <v>1</v>
      </c>
      <c r="CW189">
        <v>8</v>
      </c>
      <c r="CX189">
        <v>11</v>
      </c>
      <c r="CY189">
        <v>6</v>
      </c>
      <c r="CZ189">
        <v>0</v>
      </c>
      <c r="DA189">
        <v>8</v>
      </c>
      <c r="DC189">
        <f>((6/12)*100)</f>
        <v>50</v>
      </c>
      <c r="DD189">
        <f>((5/12)*100)</f>
        <v>41.666666666666671</v>
      </c>
      <c r="DE189">
        <f>((7/12)*100)</f>
        <v>58.333333333333336</v>
      </c>
      <c r="DF189">
        <f>((6/13)*100)</f>
        <v>46.153846153846153</v>
      </c>
      <c r="DG189">
        <f>((4/13)*100)</f>
        <v>30.76923076923077</v>
      </c>
      <c r="DH189">
        <f>((2/13)*100)</f>
        <v>15.384615384615385</v>
      </c>
      <c r="DI189">
        <f>((5/13)*100)</f>
        <v>38.461538461538467</v>
      </c>
      <c r="DJ189">
        <f>((4/13)*100)</f>
        <v>30.76923076923077</v>
      </c>
      <c r="DK189">
        <f>((10/13)*100)</f>
        <v>76.923076923076934</v>
      </c>
      <c r="DP189">
        <f>((2/9)*100)</f>
        <v>22.222222222222221</v>
      </c>
      <c r="DQ189">
        <f>((1/9)*100)</f>
        <v>11.111111111111111</v>
      </c>
      <c r="DR189">
        <f>((1/9)*100)</f>
        <v>11.111111111111111</v>
      </c>
      <c r="DS189">
        <f>((2/8)*100)</f>
        <v>25</v>
      </c>
      <c r="DT189">
        <f>((1/8)*100)</f>
        <v>12.5</v>
      </c>
      <c r="DU189">
        <f>((0/8)*100)</f>
        <v>0</v>
      </c>
      <c r="DV189">
        <f>((3/10)*100)</f>
        <v>30</v>
      </c>
      <c r="DW189">
        <f>((1/10)*100)</f>
        <v>10</v>
      </c>
      <c r="DX189">
        <f>((8/10)*100)</f>
        <v>80</v>
      </c>
      <c r="DY189">
        <f>((6/11)*100)</f>
        <v>54.54545454545454</v>
      </c>
      <c r="DZ189">
        <f>((0/11)*100)</f>
        <v>0</v>
      </c>
      <c r="EA189">
        <f>((8/11)*100)</f>
        <v>72.727272727272734</v>
      </c>
    </row>
    <row r="190" spans="1:131" x14ac:dyDescent="0.25">
      <c r="A190">
        <v>30.276752000000009</v>
      </c>
      <c r="B190">
        <v>8.6099969999999999</v>
      </c>
      <c r="C190">
        <v>25.385549000000012</v>
      </c>
      <c r="D190">
        <v>10.453842</v>
      </c>
      <c r="E190">
        <v>26.560009000000008</v>
      </c>
      <c r="F190">
        <v>7.7488869999999999</v>
      </c>
      <c r="P190">
        <f>(11/200)</f>
        <v>5.5E-2</v>
      </c>
      <c r="Q190">
        <f>(11/200)</f>
        <v>5.5E-2</v>
      </c>
      <c r="BF190">
        <f>ABS($B$190-$D$190)</f>
        <v>1.843845</v>
      </c>
      <c r="BP190">
        <f>SQRT((ABS($C$190-$E$190)^2+(ABS($D$190-$F$190)^2)))</f>
        <v>2.9489214712543621</v>
      </c>
      <c r="CL190">
        <v>11</v>
      </c>
      <c r="CM190">
        <v>4</v>
      </c>
      <c r="CN190">
        <v>3</v>
      </c>
      <c r="CO190">
        <v>6</v>
      </c>
      <c r="CP190">
        <v>11</v>
      </c>
      <c r="CQ190">
        <v>4</v>
      </c>
      <c r="CR190">
        <v>2</v>
      </c>
      <c r="CS190">
        <v>0</v>
      </c>
      <c r="DP190">
        <f>((4/11)*100)</f>
        <v>36.363636363636367</v>
      </c>
      <c r="DQ190">
        <f>((3/11)*100)</f>
        <v>27.27272727272727</v>
      </c>
      <c r="DR190">
        <f>((6/11)*100)</f>
        <v>54.54545454545454</v>
      </c>
      <c r="DS190">
        <f>((4/11)*100)</f>
        <v>36.363636363636367</v>
      </c>
      <c r="DT190">
        <f>((2/11)*100)</f>
        <v>18.181818181818183</v>
      </c>
      <c r="DU190">
        <f>((0/11)*100)</f>
        <v>0</v>
      </c>
    </row>
    <row r="191" spans="1:131" x14ac:dyDescent="0.25">
      <c r="A191" t="s">
        <v>22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</row>
    <row r="192" spans="1:131" x14ac:dyDescent="0.25">
      <c r="A192">
        <v>38.316356000000006</v>
      </c>
      <c r="B192">
        <v>8.1097610000000007</v>
      </c>
      <c r="C192">
        <v>23.01915300000001</v>
      </c>
      <c r="D192">
        <v>6.1398710000000003</v>
      </c>
      <c r="E192">
        <v>16.24326700000001</v>
      </c>
      <c r="F192">
        <v>7.0923970000000001</v>
      </c>
      <c r="G192">
        <v>23.121990000000011</v>
      </c>
      <c r="H192">
        <v>5.1543460000000003</v>
      </c>
      <c r="K192">
        <f>(14/200)</f>
        <v>7.0000000000000007E-2</v>
      </c>
      <c r="L192">
        <f>(16/200)</f>
        <v>0.08</v>
      </c>
      <c r="M192">
        <f>(18/200)</f>
        <v>0.09</v>
      </c>
      <c r="N192">
        <f>(13/200)</f>
        <v>6.5000000000000002E-2</v>
      </c>
      <c r="P192">
        <f>(9/200)</f>
        <v>4.4999999999999998E-2</v>
      </c>
      <c r="Q192">
        <f>(10/200)</f>
        <v>0.05</v>
      </c>
      <c r="R192">
        <f>(12/200)</f>
        <v>0.06</v>
      </c>
      <c r="S192">
        <f>(9/200)</f>
        <v>4.4999999999999998E-2</v>
      </c>
      <c r="U192">
        <f>0.07+0.045</f>
        <v>0.115</v>
      </c>
      <c r="V192">
        <f>0.08+0.05</f>
        <v>0.13</v>
      </c>
      <c r="W192">
        <f>0.09+0.06</f>
        <v>0.15</v>
      </c>
      <c r="X192">
        <f>0.065+0.045</f>
        <v>0.11</v>
      </c>
      <c r="Z192">
        <f>SQRT((ABS($A$193-$A$192)^2+(ABS($B$193-$B$192)^2)))</f>
        <v>24.986852193229705</v>
      </c>
      <c r="AA192">
        <f>SQRT((ABS($C$193-$C$192)^2+(ABS($D$193-$D$192)^2)))</f>
        <v>21.801619594612347</v>
      </c>
      <c r="AB192">
        <f>SQRT((ABS($E$193-$E$192)^2+(ABS($F$193-$F$192)^2)))</f>
        <v>25.498271245556435</v>
      </c>
      <c r="AC192">
        <f>SQRT((ABS($G$193-$G$192)^2+(ABS($H$193-$H$192)^2)))</f>
        <v>21.682296546973987</v>
      </c>
      <c r="AJ192">
        <f>1/0.115</f>
        <v>8.695652173913043</v>
      </c>
      <c r="AK192">
        <f>1/0.13</f>
        <v>7.6923076923076916</v>
      </c>
      <c r="AL192">
        <f>1/0.15</f>
        <v>6.666666666666667</v>
      </c>
      <c r="AM192">
        <f>1/0.11</f>
        <v>9.0909090909090917</v>
      </c>
      <c r="AO192">
        <f t="shared" ref="AO192:AO200" si="71">$Z192/$U192</f>
        <v>217.27697559330178</v>
      </c>
      <c r="AP192">
        <f t="shared" ref="AP192:AP201" si="72">$AA192/$V192</f>
        <v>167.70476611240267</v>
      </c>
      <c r="AQ192">
        <f t="shared" ref="AQ192:AQ201" si="73">$AB192/$W192</f>
        <v>169.98847497037625</v>
      </c>
      <c r="AR192">
        <f t="shared" ref="AR192:AR201" si="74">$AC192/$X192</f>
        <v>197.1117867906726</v>
      </c>
      <c r="AV192">
        <f>((0.07/0.115)*100)</f>
        <v>60.869565217391312</v>
      </c>
      <c r="AW192">
        <f>((0.08/0.13)*100)</f>
        <v>61.53846153846154</v>
      </c>
      <c r="AX192">
        <f>((0.09/0.15)*100)</f>
        <v>60</v>
      </c>
      <c r="AY192">
        <f>((0.065/0.11)*100)</f>
        <v>59.090909090909093</v>
      </c>
      <c r="BA192">
        <f>((0.045/0.115)*100)</f>
        <v>39.130434782608688</v>
      </c>
      <c r="BB192">
        <f>((0.05/0.13)*100)</f>
        <v>38.461538461538467</v>
      </c>
      <c r="BC192">
        <f>((0.06/0.15)*100)</f>
        <v>40</v>
      </c>
      <c r="BD192">
        <f>((0.045/0.11)*100)</f>
        <v>40.909090909090907</v>
      </c>
      <c r="BF192">
        <f>ABS($B$192-$D$192)</f>
        <v>1.9698900000000004</v>
      </c>
      <c r="BG192">
        <f>ABS($F$192-$H$192)</f>
        <v>1.9380509999999997</v>
      </c>
      <c r="BL192">
        <f>SQRT((ABS($A$192-$E$193)^2+(ABS($B$192-$F$193)^2)))</f>
        <v>3.402811859783176</v>
      </c>
      <c r="BM192">
        <f>SQRT((ABS($C$192-$G$192)^2+(ABS($D$192-$H$192)^2)))</f>
        <v>0.99087586215125867</v>
      </c>
      <c r="BO192">
        <f>SQRT((ABS($A$192-$G$193)^2+(ABS($B$192-$H$193)^2)))</f>
        <v>7.2467495066652532</v>
      </c>
      <c r="BP192">
        <f>SQRT((ABS($C$192-$E$192)^2+(ABS($D$192-$F$192)^2)))</f>
        <v>6.842509544434118</v>
      </c>
      <c r="BU192">
        <v>14</v>
      </c>
      <c r="BV192">
        <v>9</v>
      </c>
      <c r="BW192">
        <v>6</v>
      </c>
      <c r="BX192">
        <v>6</v>
      </c>
      <c r="BY192">
        <v>16</v>
      </c>
      <c r="BZ192">
        <v>9</v>
      </c>
      <c r="CA192">
        <v>13</v>
      </c>
      <c r="CB192">
        <v>7</v>
      </c>
      <c r="CC192">
        <v>18</v>
      </c>
      <c r="CD192">
        <v>9</v>
      </c>
      <c r="CE192">
        <v>13</v>
      </c>
      <c r="CF192">
        <v>11</v>
      </c>
      <c r="CG192">
        <v>13</v>
      </c>
      <c r="CH192">
        <v>5</v>
      </c>
      <c r="CI192">
        <v>6</v>
      </c>
      <c r="CJ192">
        <v>11</v>
      </c>
      <c r="CL192">
        <v>9</v>
      </c>
      <c r="CM192">
        <v>2</v>
      </c>
      <c r="CN192">
        <v>0</v>
      </c>
      <c r="CO192">
        <v>1</v>
      </c>
      <c r="CP192">
        <v>10</v>
      </c>
      <c r="CQ192">
        <v>0</v>
      </c>
      <c r="CR192">
        <v>9</v>
      </c>
      <c r="CS192">
        <v>0</v>
      </c>
      <c r="CT192">
        <v>12</v>
      </c>
      <c r="CU192">
        <v>0</v>
      </c>
      <c r="CV192">
        <v>9</v>
      </c>
      <c r="CW192">
        <v>2</v>
      </c>
      <c r="CX192">
        <v>9</v>
      </c>
      <c r="CY192">
        <v>1</v>
      </c>
      <c r="CZ192">
        <v>0</v>
      </c>
      <c r="DA192">
        <v>2</v>
      </c>
      <c r="DC192">
        <f>((9/14)*100)</f>
        <v>64.285714285714292</v>
      </c>
      <c r="DD192">
        <f>((6/14)*100)</f>
        <v>42.857142857142854</v>
      </c>
      <c r="DE192">
        <f>((6/14)*100)</f>
        <v>42.857142857142854</v>
      </c>
      <c r="DF192">
        <f>((9/16)*100)</f>
        <v>56.25</v>
      </c>
      <c r="DG192">
        <f>((13/16)*100)</f>
        <v>81.25</v>
      </c>
      <c r="DH192">
        <f>((7/16)*100)</f>
        <v>43.75</v>
      </c>
      <c r="DI192">
        <f>((9/18)*100)</f>
        <v>50</v>
      </c>
      <c r="DJ192">
        <f>((13/18)*100)</f>
        <v>72.222222222222214</v>
      </c>
      <c r="DK192">
        <f>((11/18)*100)</f>
        <v>61.111111111111114</v>
      </c>
      <c r="DL192">
        <f>((5/13)*100)</f>
        <v>38.461538461538467</v>
      </c>
      <c r="DM192">
        <f>((6/13)*100)</f>
        <v>46.153846153846153</v>
      </c>
      <c r="DN192">
        <f>((11/13)*100)</f>
        <v>84.615384615384613</v>
      </c>
      <c r="DP192">
        <f>((2/9)*100)</f>
        <v>22.222222222222221</v>
      </c>
      <c r="DQ192">
        <f>((0/9)*100)</f>
        <v>0</v>
      </c>
      <c r="DR192">
        <f>((1/9)*100)</f>
        <v>11.111111111111111</v>
      </c>
      <c r="DS192">
        <f>((0/10)*100)</f>
        <v>0</v>
      </c>
      <c r="DT192">
        <f>((9/10)*100)</f>
        <v>90</v>
      </c>
      <c r="DU192">
        <f>((0/10)*100)</f>
        <v>0</v>
      </c>
      <c r="DV192">
        <f>((0/12)*100)</f>
        <v>0</v>
      </c>
      <c r="DW192">
        <f>((9/12)*100)</f>
        <v>75</v>
      </c>
      <c r="DX192">
        <f>((2/12)*100)</f>
        <v>16.666666666666664</v>
      </c>
      <c r="DY192">
        <f>((1/9)*100)</f>
        <v>11.111111111111111</v>
      </c>
      <c r="DZ192">
        <f>((0/9)*100)</f>
        <v>0</v>
      </c>
      <c r="EA192">
        <f>((2/9)*100)</f>
        <v>22.222222222222221</v>
      </c>
    </row>
    <row r="193" spans="1:131" x14ac:dyDescent="0.25">
      <c r="A193">
        <v>63.296974000000006</v>
      </c>
      <c r="B193">
        <v>8.6678890000000006</v>
      </c>
      <c r="C193">
        <v>44.818577000000012</v>
      </c>
      <c r="D193">
        <v>6.449274</v>
      </c>
      <c r="E193">
        <v>41.718540000000012</v>
      </c>
      <c r="F193">
        <v>8.1751260000000006</v>
      </c>
      <c r="G193">
        <v>44.802524000000012</v>
      </c>
      <c r="H193">
        <v>4.8778879999999996</v>
      </c>
      <c r="K193">
        <f>(14/200)</f>
        <v>7.0000000000000007E-2</v>
      </c>
      <c r="L193">
        <f>(15/200)</f>
        <v>7.4999999999999997E-2</v>
      </c>
      <c r="M193">
        <f>(14/200)</f>
        <v>7.0000000000000007E-2</v>
      </c>
      <c r="N193">
        <f>(13/200)</f>
        <v>6.5000000000000002E-2</v>
      </c>
      <c r="P193">
        <f>(9/200)</f>
        <v>4.4999999999999998E-2</v>
      </c>
      <c r="Q193">
        <f>(7/200)</f>
        <v>3.5000000000000003E-2</v>
      </c>
      <c r="R193">
        <f>(8/200)</f>
        <v>0.04</v>
      </c>
      <c r="S193">
        <f>(8/200)</f>
        <v>0.04</v>
      </c>
      <c r="U193">
        <f>0.07+0.045</f>
        <v>0.115</v>
      </c>
      <c r="V193">
        <f>0.075+0.035</f>
        <v>0.11</v>
      </c>
      <c r="W193">
        <f>0.07+0.04</f>
        <v>0.11000000000000001</v>
      </c>
      <c r="X193">
        <f>0.065+0.04</f>
        <v>0.10500000000000001</v>
      </c>
      <c r="Z193">
        <f>SQRT((ABS($A$194-$A$193)^2+(ABS($B$194-$B$193)^2)))</f>
        <v>21.036553805203578</v>
      </c>
      <c r="AA193">
        <f>SQRT((ABS($C$194-$C$193)^2+(ABS($D$194-$D$193)^2)))</f>
        <v>23.261690332077343</v>
      </c>
      <c r="AB193">
        <f>SQRT((ABS($E$194-$E$193)^2+(ABS($F$194-$F$193)^2)))</f>
        <v>24.981695974037727</v>
      </c>
      <c r="AC193">
        <f>SQRT((ABS($G$194-$G$193)^2+(ABS($H$194-$H$193)^2)))</f>
        <v>23.01019419019752</v>
      </c>
      <c r="AJ193">
        <f>1/0.115</f>
        <v>8.695652173913043</v>
      </c>
      <c r="AK193">
        <f>1/0.11</f>
        <v>9.0909090909090917</v>
      </c>
      <c r="AL193">
        <f>1/0.11</f>
        <v>9.0909090909090917</v>
      </c>
      <c r="AM193">
        <f>1/0.105</f>
        <v>9.5238095238095237</v>
      </c>
      <c r="AO193">
        <f t="shared" si="71"/>
        <v>182.92655482785719</v>
      </c>
      <c r="AP193">
        <f t="shared" si="72"/>
        <v>211.46991210979402</v>
      </c>
      <c r="AQ193">
        <f t="shared" si="73"/>
        <v>227.10632703670657</v>
      </c>
      <c r="AR193">
        <f t="shared" si="74"/>
        <v>219.14470657330969</v>
      </c>
      <c r="AV193">
        <f>((0.07/0.115)*100)</f>
        <v>60.869565217391312</v>
      </c>
      <c r="AW193">
        <f>((0.075/0.11)*100)</f>
        <v>68.181818181818173</v>
      </c>
      <c r="AX193">
        <f>((0.07/0.11)*100)</f>
        <v>63.636363636363647</v>
      </c>
      <c r="AY193">
        <f>((0.065/0.105)*100)</f>
        <v>61.904761904761905</v>
      </c>
      <c r="BA193">
        <f>((0.045/0.115)*100)</f>
        <v>39.130434782608688</v>
      </c>
      <c r="BB193">
        <f>((0.035/0.11)*100)</f>
        <v>31.818181818181824</v>
      </c>
      <c r="BC193">
        <f>((0.04/0.11)*100)</f>
        <v>36.363636363636367</v>
      </c>
      <c r="BD193">
        <f>((0.04/0.105)*100)</f>
        <v>38.095238095238102</v>
      </c>
      <c r="BF193">
        <f>ABS($B$193-$D$193)</f>
        <v>2.2186150000000007</v>
      </c>
      <c r="BG193">
        <f>ABS($F$193-$H$193)</f>
        <v>3.297238000000001</v>
      </c>
      <c r="BL193">
        <f>SQRT((ABS($A$193-$E$194)^2+(ABS($B$193-$F$194)^2)))</f>
        <v>3.4895599806316571</v>
      </c>
      <c r="BM193">
        <f>SQRT((ABS($C$193-$G$193)^2+(ABS($D$193-$H$193)^2)))</f>
        <v>1.5714679951577128</v>
      </c>
      <c r="BO193">
        <f>SQRT((ABS($A$193-$G$194)^2+(ABS($B$193-$H$194)^2)))</f>
        <v>5.2863655003914563</v>
      </c>
      <c r="BP193">
        <f>SQRT((ABS($C$193-$E$193)^2+(ABS($D$193-$F$193)^2)))</f>
        <v>3.5480691266198581</v>
      </c>
      <c r="BU193">
        <v>14</v>
      </c>
      <c r="BV193">
        <v>10</v>
      </c>
      <c r="BW193">
        <v>5</v>
      </c>
      <c r="BX193">
        <v>5</v>
      </c>
      <c r="BY193">
        <v>15</v>
      </c>
      <c r="BZ193">
        <v>9</v>
      </c>
      <c r="CA193">
        <v>9</v>
      </c>
      <c r="CB193">
        <v>7</v>
      </c>
      <c r="CC193">
        <v>14</v>
      </c>
      <c r="CD193">
        <v>5</v>
      </c>
      <c r="CE193">
        <v>9</v>
      </c>
      <c r="CF193">
        <v>12</v>
      </c>
      <c r="CG193">
        <v>13</v>
      </c>
      <c r="CH193">
        <v>4</v>
      </c>
      <c r="CI193">
        <v>7</v>
      </c>
      <c r="CJ193">
        <v>12</v>
      </c>
      <c r="CL193">
        <v>9</v>
      </c>
      <c r="CM193">
        <v>3</v>
      </c>
      <c r="CN193">
        <v>0</v>
      </c>
      <c r="CO193">
        <v>0</v>
      </c>
      <c r="CP193">
        <v>7</v>
      </c>
      <c r="CQ193">
        <v>2</v>
      </c>
      <c r="CR193">
        <v>2</v>
      </c>
      <c r="CS193">
        <v>0</v>
      </c>
      <c r="CT193">
        <v>8</v>
      </c>
      <c r="CU193">
        <v>0</v>
      </c>
      <c r="CV193">
        <v>2</v>
      </c>
      <c r="CW193">
        <v>6</v>
      </c>
      <c r="CX193">
        <v>8</v>
      </c>
      <c r="CY193">
        <v>0</v>
      </c>
      <c r="CZ193">
        <v>0</v>
      </c>
      <c r="DA193">
        <v>6</v>
      </c>
      <c r="DC193">
        <f>((10/14)*100)</f>
        <v>71.428571428571431</v>
      </c>
      <c r="DD193">
        <f>((5/14)*100)</f>
        <v>35.714285714285715</v>
      </c>
      <c r="DE193">
        <f>((5/14)*100)</f>
        <v>35.714285714285715</v>
      </c>
      <c r="DF193">
        <f>((9/15)*100)</f>
        <v>60</v>
      </c>
      <c r="DG193">
        <f>((9/15)*100)</f>
        <v>60</v>
      </c>
      <c r="DH193">
        <f>((7/15)*100)</f>
        <v>46.666666666666664</v>
      </c>
      <c r="DI193">
        <f>((5/14)*100)</f>
        <v>35.714285714285715</v>
      </c>
      <c r="DJ193">
        <f>((9/14)*100)</f>
        <v>64.285714285714292</v>
      </c>
      <c r="DK193">
        <f>((12/14)*100)</f>
        <v>85.714285714285708</v>
      </c>
      <c r="DL193">
        <f>((4/13)*100)</f>
        <v>30.76923076923077</v>
      </c>
      <c r="DM193">
        <f>((7/13)*100)</f>
        <v>53.846153846153847</v>
      </c>
      <c r="DN193">
        <f>((12/13)*100)</f>
        <v>92.307692307692307</v>
      </c>
      <c r="DP193">
        <f>((3/9)*100)</f>
        <v>33.333333333333329</v>
      </c>
      <c r="DQ193">
        <f>((0/9)*100)</f>
        <v>0</v>
      </c>
      <c r="DR193">
        <f>((0/9)*100)</f>
        <v>0</v>
      </c>
      <c r="DS193">
        <f>((2/7)*100)</f>
        <v>28.571428571428569</v>
      </c>
      <c r="DT193">
        <f>((2/7)*100)</f>
        <v>28.571428571428569</v>
      </c>
      <c r="DU193">
        <f>((0/7)*100)</f>
        <v>0</v>
      </c>
      <c r="DV193">
        <f>((0/8)*100)</f>
        <v>0</v>
      </c>
      <c r="DW193">
        <f>((2/8)*100)</f>
        <v>25</v>
      </c>
      <c r="DX193">
        <f>((6/8)*100)</f>
        <v>75</v>
      </c>
      <c r="DY193">
        <f>((0/8)*100)</f>
        <v>0</v>
      </c>
      <c r="DZ193">
        <f>((0/8)*100)</f>
        <v>0</v>
      </c>
      <c r="EA193">
        <f>((6/8)*100)</f>
        <v>75</v>
      </c>
    </row>
    <row r="194" spans="1:131" x14ac:dyDescent="0.25">
      <c r="A194">
        <v>84.31357100000001</v>
      </c>
      <c r="B194">
        <v>7.7517849999999999</v>
      </c>
      <c r="C194">
        <v>68.079971</v>
      </c>
      <c r="D194">
        <v>6.5666890000000002</v>
      </c>
      <c r="E194">
        <v>66.659523000000007</v>
      </c>
      <c r="F194">
        <v>9.6007840000000009</v>
      </c>
      <c r="G194">
        <v>67.790726000000006</v>
      </c>
      <c r="H194">
        <v>5.8836740000000001</v>
      </c>
      <c r="K194">
        <f>(12/200)</f>
        <v>0.06</v>
      </c>
      <c r="L194">
        <f>(14/200)</f>
        <v>7.0000000000000007E-2</v>
      </c>
      <c r="M194">
        <f>(15/200)</f>
        <v>7.4999999999999997E-2</v>
      </c>
      <c r="N194">
        <f>(14/200)</f>
        <v>7.0000000000000007E-2</v>
      </c>
      <c r="P194">
        <f>(8/200)</f>
        <v>0.04</v>
      </c>
      <c r="Q194">
        <f>(7/200)</f>
        <v>3.5000000000000003E-2</v>
      </c>
      <c r="R194">
        <f>(9/200)</f>
        <v>4.4999999999999998E-2</v>
      </c>
      <c r="S194">
        <f>(9/200)</f>
        <v>4.4999999999999998E-2</v>
      </c>
      <c r="U194">
        <f>0.06+0.04</f>
        <v>0.1</v>
      </c>
      <c r="V194">
        <f>0.07+0.035</f>
        <v>0.10500000000000001</v>
      </c>
      <c r="W194">
        <f>0.075+0.045</f>
        <v>0.12</v>
      </c>
      <c r="X194">
        <f>0.07+0.045</f>
        <v>0.115</v>
      </c>
      <c r="Z194">
        <f>SQRT((ABS($A$195-$A$194)^2+(ABS($B$195-$B$194)^2)))</f>
        <v>23.713250130595675</v>
      </c>
      <c r="AA194">
        <f>SQRT((ABS($C$195-$C$194)^2+(ABS($D$195-$D$194)^2)))</f>
        <v>19.755705681369736</v>
      </c>
      <c r="AB194">
        <f>SQRT((ABS($E$195-$E$194)^2+(ABS($F$195-$F$194)^2)))</f>
        <v>22.493889035236688</v>
      </c>
      <c r="AC194">
        <f>SQRT((ABS($G$195-$G$194)^2+(ABS($H$195-$H$194)^2)))</f>
        <v>21.302609584187877</v>
      </c>
      <c r="AJ194">
        <f>1/0.1</f>
        <v>10</v>
      </c>
      <c r="AK194">
        <f>1/0.105</f>
        <v>9.5238095238095237</v>
      </c>
      <c r="AL194">
        <f>1/0.12</f>
        <v>8.3333333333333339</v>
      </c>
      <c r="AM194">
        <f>1/0.115</f>
        <v>8.695652173913043</v>
      </c>
      <c r="AO194">
        <f t="shared" si="71"/>
        <v>237.13250130595674</v>
      </c>
      <c r="AP194">
        <f t="shared" si="72"/>
        <v>188.14957791780699</v>
      </c>
      <c r="AQ194">
        <f t="shared" si="73"/>
        <v>187.44907529363908</v>
      </c>
      <c r="AR194">
        <f t="shared" si="74"/>
        <v>185.24008334076413</v>
      </c>
      <c r="AV194">
        <f>((0.06/0.1)*100)</f>
        <v>60</v>
      </c>
      <c r="AW194">
        <f>((0.07/0.105)*100)</f>
        <v>66.666666666666671</v>
      </c>
      <c r="AX194">
        <f>((0.075/0.12)*100)</f>
        <v>62.5</v>
      </c>
      <c r="AY194">
        <f>((0.07/0.115)*100)</f>
        <v>60.869565217391312</v>
      </c>
      <c r="BA194">
        <f>((0.04/0.1)*100)</f>
        <v>40</v>
      </c>
      <c r="BB194">
        <f>((0.035/0.105)*100)</f>
        <v>33.333333333333336</v>
      </c>
      <c r="BC194">
        <f>((0.045/0.12)*100)</f>
        <v>37.5</v>
      </c>
      <c r="BD194">
        <f>((0.045/0.115)*100)</f>
        <v>39.130434782608688</v>
      </c>
      <c r="BF194">
        <f>ABS($B$194-$D$194)</f>
        <v>1.1850959999999997</v>
      </c>
      <c r="BG194">
        <f>ABS($F$194-$H$194)</f>
        <v>3.7171100000000008</v>
      </c>
      <c r="BL194">
        <f>SQRT((ABS($A$194-$E$195)^2+(ABS($B$194-$F$195)^2)))</f>
        <v>4.8301208927282575</v>
      </c>
      <c r="BM194">
        <f>SQRT((ABS($C$194-$G$194)^2+(ABS($D$194-$H$194)^2)))</f>
        <v>0.7417359100448061</v>
      </c>
      <c r="BO194">
        <f>SQRT((ABS($A$194-$G$195)^2+(ABS($B$194-$H$195)^2)))</f>
        <v>5.5484441030051856</v>
      </c>
      <c r="BP194">
        <f>SQRT((ABS($C$194-$E$194)^2+(ABS($D$194-$F$194)^2)))</f>
        <v>3.3501350703708925</v>
      </c>
      <c r="BU194">
        <v>12</v>
      </c>
      <c r="BV194">
        <v>8</v>
      </c>
      <c r="BW194">
        <v>4</v>
      </c>
      <c r="BX194">
        <v>4</v>
      </c>
      <c r="BY194">
        <v>14</v>
      </c>
      <c r="BZ194">
        <v>10</v>
      </c>
      <c r="CA194">
        <v>7</v>
      </c>
      <c r="CB194">
        <v>6</v>
      </c>
      <c r="CC194">
        <v>15</v>
      </c>
      <c r="CD194">
        <v>7</v>
      </c>
      <c r="CE194">
        <v>7</v>
      </c>
      <c r="CF194">
        <v>14</v>
      </c>
      <c r="CG194">
        <v>14</v>
      </c>
      <c r="CH194">
        <v>6</v>
      </c>
      <c r="CI194">
        <v>6</v>
      </c>
      <c r="CJ194">
        <v>14</v>
      </c>
      <c r="CL194">
        <v>8</v>
      </c>
      <c r="CM194">
        <v>4</v>
      </c>
      <c r="CN194">
        <v>0</v>
      </c>
      <c r="CO194">
        <v>0</v>
      </c>
      <c r="CP194">
        <v>7</v>
      </c>
      <c r="CQ194">
        <v>3</v>
      </c>
      <c r="CR194">
        <v>2</v>
      </c>
      <c r="CS194">
        <v>1</v>
      </c>
      <c r="CT194">
        <v>9</v>
      </c>
      <c r="CU194">
        <v>0</v>
      </c>
      <c r="CV194">
        <v>2</v>
      </c>
      <c r="CW194">
        <v>8</v>
      </c>
      <c r="CX194">
        <v>9</v>
      </c>
      <c r="CY194">
        <v>0</v>
      </c>
      <c r="CZ194">
        <v>1</v>
      </c>
      <c r="DA194">
        <v>8</v>
      </c>
      <c r="DC194">
        <f>((8/12)*100)</f>
        <v>66.666666666666657</v>
      </c>
      <c r="DD194">
        <f>((4/12)*100)</f>
        <v>33.333333333333329</v>
      </c>
      <c r="DE194">
        <f>((4/12)*100)</f>
        <v>33.333333333333329</v>
      </c>
      <c r="DF194">
        <f>((10/14)*100)</f>
        <v>71.428571428571431</v>
      </c>
      <c r="DG194">
        <f>((7/14)*100)</f>
        <v>50</v>
      </c>
      <c r="DH194">
        <f>((6/14)*100)</f>
        <v>42.857142857142854</v>
      </c>
      <c r="DI194">
        <f>((7/15)*100)</f>
        <v>46.666666666666664</v>
      </c>
      <c r="DJ194">
        <f>((7/15)*100)</f>
        <v>46.666666666666664</v>
      </c>
      <c r="DK194">
        <f>((14/15)*100)</f>
        <v>93.333333333333329</v>
      </c>
      <c r="DL194">
        <f>((6/14)*100)</f>
        <v>42.857142857142854</v>
      </c>
      <c r="DM194">
        <f>((6/14)*100)</f>
        <v>42.857142857142854</v>
      </c>
      <c r="DN194">
        <f>((14/14)*100)</f>
        <v>100</v>
      </c>
      <c r="DP194">
        <f>((4/8)*100)</f>
        <v>50</v>
      </c>
      <c r="DQ194">
        <f>((0/8)*100)</f>
        <v>0</v>
      </c>
      <c r="DR194">
        <f>((0/8)*100)</f>
        <v>0</v>
      </c>
      <c r="DS194">
        <f>((3/7)*100)</f>
        <v>42.857142857142854</v>
      </c>
      <c r="DT194">
        <f>((2/7)*100)</f>
        <v>28.571428571428569</v>
      </c>
      <c r="DU194">
        <f>((1/7)*100)</f>
        <v>14.285714285714285</v>
      </c>
      <c r="DV194">
        <f>((0/9)*100)</f>
        <v>0</v>
      </c>
      <c r="DW194">
        <f>((2/9)*100)</f>
        <v>22.222222222222221</v>
      </c>
      <c r="DX194">
        <f>((8/9)*100)</f>
        <v>88.888888888888886</v>
      </c>
      <c r="DY194">
        <f>((0/9)*100)</f>
        <v>0</v>
      </c>
      <c r="DZ194">
        <f>((1/9)*100)</f>
        <v>11.111111111111111</v>
      </c>
      <c r="EA194">
        <f>((8/9)*100)</f>
        <v>88.888888888888886</v>
      </c>
    </row>
    <row r="195" spans="1:131" x14ac:dyDescent="0.25">
      <c r="A195">
        <v>107.98530700000001</v>
      </c>
      <c r="B195">
        <v>6.3492350000000002</v>
      </c>
      <c r="C195">
        <v>87.826173000000011</v>
      </c>
      <c r="D195">
        <v>5.9539790000000004</v>
      </c>
      <c r="E195">
        <v>89.114644000000013</v>
      </c>
      <c r="F195">
        <v>8.2807139999999997</v>
      </c>
      <c r="G195">
        <v>89.070409000000012</v>
      </c>
      <c r="H195">
        <v>4.8956119999999999</v>
      </c>
      <c r="K195">
        <f>(20/200)</f>
        <v>0.1</v>
      </c>
      <c r="L195">
        <f>(12/200)</f>
        <v>0.06</v>
      </c>
      <c r="M195">
        <f>(13/200)</f>
        <v>6.5000000000000002E-2</v>
      </c>
      <c r="N195">
        <f>(12/200)</f>
        <v>0.06</v>
      </c>
      <c r="P195">
        <f>(9/200)</f>
        <v>4.4999999999999998E-2</v>
      </c>
      <c r="Q195">
        <f>(8/200)</f>
        <v>0.04</v>
      </c>
      <c r="R195">
        <f>(8/200)</f>
        <v>0.04</v>
      </c>
      <c r="S195">
        <f>(9/200)</f>
        <v>4.4999999999999998E-2</v>
      </c>
      <c r="U195">
        <f>0.1+0.045</f>
        <v>0.14500000000000002</v>
      </c>
      <c r="V195">
        <f>0.06+0.04</f>
        <v>0.1</v>
      </c>
      <c r="W195">
        <f>0.065+0.04</f>
        <v>0.10500000000000001</v>
      </c>
      <c r="X195">
        <f>0.06+0.045</f>
        <v>0.105</v>
      </c>
      <c r="Z195">
        <f>SQRT((ABS($A$196-$A$195)^2+(ABS($B$196-$B$195)^2)))</f>
        <v>41.738365074656656</v>
      </c>
      <c r="AA195">
        <f>SQRT((ABS($C$196-$C$195)^2+(ABS($D$196-$D$195)^2)))</f>
        <v>23.923876175941885</v>
      </c>
      <c r="AB195">
        <f>SQRT((ABS($E$196-$E$195)^2+(ABS($F$196-$F$195)^2)))</f>
        <v>25.42019089954379</v>
      </c>
      <c r="AC195">
        <f>SQRT((ABS($G$196-$G$195)^2+(ABS($H$196-$H$195)^2)))</f>
        <v>24.715248044630115</v>
      </c>
      <c r="AJ195">
        <f>1/0.145</f>
        <v>6.8965517241379315</v>
      </c>
      <c r="AK195">
        <f>1/0.1</f>
        <v>10</v>
      </c>
      <c r="AL195">
        <f>1/0.105</f>
        <v>9.5238095238095237</v>
      </c>
      <c r="AM195">
        <f>1/0.105</f>
        <v>9.5238095238095237</v>
      </c>
      <c r="AO195">
        <f t="shared" si="71"/>
        <v>287.85079361832175</v>
      </c>
      <c r="AP195">
        <f t="shared" si="72"/>
        <v>239.23876175941885</v>
      </c>
      <c r="AQ195">
        <f t="shared" si="73"/>
        <v>242.09705618613131</v>
      </c>
      <c r="AR195">
        <f t="shared" si="74"/>
        <v>235.38331471076302</v>
      </c>
      <c r="AV195">
        <f>((0.1/0.145)*100)</f>
        <v>68.965517241379317</v>
      </c>
      <c r="AW195">
        <f>((0.06/0.1)*100)</f>
        <v>60</v>
      </c>
      <c r="AX195">
        <f>((0.065/0.105)*100)</f>
        <v>61.904761904761905</v>
      </c>
      <c r="AY195">
        <f>((0.06/0.105)*100)</f>
        <v>57.142857142857139</v>
      </c>
      <c r="BA195">
        <f>((0.045/0.145)*100)</f>
        <v>31.03448275862069</v>
      </c>
      <c r="BB195">
        <f>((0.04/0.1)*100)</f>
        <v>40</v>
      </c>
      <c r="BC195">
        <f>((0.04/0.105)*100)</f>
        <v>38.095238095238102</v>
      </c>
      <c r="BD195">
        <f>((0.045/0.105)*100)</f>
        <v>42.857142857142854</v>
      </c>
      <c r="BF195">
        <f>ABS($B$195-$D$195)</f>
        <v>0.39525599999999983</v>
      </c>
      <c r="BG195">
        <f>ABS($F$195-$H$195)</f>
        <v>3.3851019999999998</v>
      </c>
      <c r="BL195">
        <f>SQRT((ABS($A$195-$E$196)^2+(ABS($B$195-$F$196)^2)))</f>
        <v>6.4676623538447862</v>
      </c>
      <c r="BM195">
        <f>SQRT((ABS($C$195-$G$195)^2+(ABS($D$195-$H$195)^2)))</f>
        <v>1.6334821487806357</v>
      </c>
      <c r="BO195">
        <f>SQRT((ABS($A$195-$G$196)^2+(ABS($B$195-$H$196)^2)))</f>
        <v>6.7366737763584776</v>
      </c>
      <c r="BP195">
        <f>SQRT((ABS($C$195-$E$195)^2+(ABS($D$195-$F$195)^2)))</f>
        <v>2.6596716485434815</v>
      </c>
      <c r="BU195">
        <v>20</v>
      </c>
      <c r="BV195">
        <v>13</v>
      </c>
      <c r="BW195">
        <v>11</v>
      </c>
      <c r="BX195">
        <v>11</v>
      </c>
      <c r="BY195">
        <v>12</v>
      </c>
      <c r="BZ195">
        <v>8</v>
      </c>
      <c r="CA195">
        <v>4</v>
      </c>
      <c r="CB195">
        <v>3</v>
      </c>
      <c r="CC195">
        <v>13</v>
      </c>
      <c r="CD195">
        <v>4</v>
      </c>
      <c r="CE195">
        <v>5</v>
      </c>
      <c r="CF195">
        <v>12</v>
      </c>
      <c r="CG195">
        <v>12</v>
      </c>
      <c r="CH195">
        <v>4</v>
      </c>
      <c r="CI195">
        <v>4</v>
      </c>
      <c r="CJ195">
        <v>12</v>
      </c>
      <c r="CL195">
        <v>9</v>
      </c>
      <c r="CM195">
        <v>5</v>
      </c>
      <c r="CN195">
        <v>0</v>
      </c>
      <c r="CO195">
        <v>1</v>
      </c>
      <c r="CP195">
        <v>8</v>
      </c>
      <c r="CQ195">
        <v>4</v>
      </c>
      <c r="CR195">
        <v>0</v>
      </c>
      <c r="CS195">
        <v>0</v>
      </c>
      <c r="CT195">
        <v>8</v>
      </c>
      <c r="CU195">
        <v>0</v>
      </c>
      <c r="CV195">
        <v>0</v>
      </c>
      <c r="CW195">
        <v>8</v>
      </c>
      <c r="CX195">
        <v>9</v>
      </c>
      <c r="CY195">
        <v>1</v>
      </c>
      <c r="CZ195">
        <v>0</v>
      </c>
      <c r="DA195">
        <v>8</v>
      </c>
      <c r="DC195">
        <f>((13/20)*100)</f>
        <v>65</v>
      </c>
      <c r="DD195">
        <f>((11/20)*100)</f>
        <v>55.000000000000007</v>
      </c>
      <c r="DE195">
        <f>((11/20)*100)</f>
        <v>55.000000000000007</v>
      </c>
      <c r="DF195">
        <f>((8/12)*100)</f>
        <v>66.666666666666657</v>
      </c>
      <c r="DG195">
        <f>((4/12)*100)</f>
        <v>33.333333333333329</v>
      </c>
      <c r="DH195">
        <f>((3/12)*100)</f>
        <v>25</v>
      </c>
      <c r="DI195">
        <f>((4/13)*100)</f>
        <v>30.76923076923077</v>
      </c>
      <c r="DJ195">
        <f>((5/13)*100)</f>
        <v>38.461538461538467</v>
      </c>
      <c r="DK195">
        <f>((12/13)*100)</f>
        <v>92.307692307692307</v>
      </c>
      <c r="DL195">
        <f>((4/12)*100)</f>
        <v>33.333333333333329</v>
      </c>
      <c r="DM195">
        <f>((4/12)*100)</f>
        <v>33.333333333333329</v>
      </c>
      <c r="DN195">
        <f>((12/12)*100)</f>
        <v>100</v>
      </c>
      <c r="DP195">
        <f>((5/9)*100)</f>
        <v>55.555555555555557</v>
      </c>
      <c r="DQ195">
        <f>((0/9)*100)</f>
        <v>0</v>
      </c>
      <c r="DR195">
        <f>((1/9)*100)</f>
        <v>11.111111111111111</v>
      </c>
      <c r="DS195">
        <f>((4/8)*100)</f>
        <v>50</v>
      </c>
      <c r="DT195">
        <f>((0/8)*100)</f>
        <v>0</v>
      </c>
      <c r="DU195">
        <f>((0/8)*100)</f>
        <v>0</v>
      </c>
      <c r="DV195">
        <f>((0/8)*100)</f>
        <v>0</v>
      </c>
      <c r="DW195">
        <f>((0/8)*100)</f>
        <v>0</v>
      </c>
      <c r="DX195">
        <f>((8/8)*100)</f>
        <v>100</v>
      </c>
      <c r="DY195">
        <f>((1/9)*100)</f>
        <v>11.111111111111111</v>
      </c>
      <c r="DZ195">
        <f>((0/9)*100)</f>
        <v>0</v>
      </c>
      <c r="EA195">
        <f>((8/9)*100)</f>
        <v>88.888888888888886</v>
      </c>
    </row>
    <row r="196" spans="1:131" x14ac:dyDescent="0.25">
      <c r="A196">
        <v>149.71458899999999</v>
      </c>
      <c r="B196">
        <v>7.2199489999999997</v>
      </c>
      <c r="C196">
        <v>111.69520300000001</v>
      </c>
      <c r="D196">
        <v>4.3349489999999999</v>
      </c>
      <c r="E196">
        <v>114.45183700000001</v>
      </c>
      <c r="F196">
        <v>6.2282140000000004</v>
      </c>
      <c r="G196">
        <v>113.694337</v>
      </c>
      <c r="H196">
        <v>2.7729590000000002</v>
      </c>
      <c r="K196">
        <f>(17/200)</f>
        <v>8.5000000000000006E-2</v>
      </c>
      <c r="L196">
        <f>(13/200)</f>
        <v>6.5000000000000002E-2</v>
      </c>
      <c r="M196">
        <f>(15/200)</f>
        <v>7.4999999999999997E-2</v>
      </c>
      <c r="N196">
        <f>(15/200)</f>
        <v>7.4999999999999997E-2</v>
      </c>
      <c r="P196">
        <f>(7/200)</f>
        <v>3.5000000000000003E-2</v>
      </c>
      <c r="Q196">
        <f>(8/200)</f>
        <v>0.04</v>
      </c>
      <c r="R196">
        <f>(9/200)</f>
        <v>4.4999999999999998E-2</v>
      </c>
      <c r="S196">
        <f>(9/200)</f>
        <v>4.4999999999999998E-2</v>
      </c>
      <c r="U196">
        <f>0.085+0.035</f>
        <v>0.12000000000000001</v>
      </c>
      <c r="V196">
        <f>0.065+0.04</f>
        <v>0.10500000000000001</v>
      </c>
      <c r="W196">
        <f>0.075+0.045</f>
        <v>0.12</v>
      </c>
      <c r="X196">
        <f>0.075+0.045</f>
        <v>0.12</v>
      </c>
      <c r="Z196">
        <f>SQRT((ABS($A$197-$A$196)^2+(ABS($B$197-$B$196)^2)))</f>
        <v>21.101207392747778</v>
      </c>
      <c r="AA196">
        <f>SQRT((ABS($C$197-$C$196)^2+(ABS($D$197-$D$196)^2)))</f>
        <v>21.494678637233907</v>
      </c>
      <c r="AB196">
        <f>SQRT((ABS($E$197-$E$196)^2+(ABS($F$197-$F$196)^2)))</f>
        <v>36.576143421226099</v>
      </c>
      <c r="AC196">
        <f>SQRT((ABS($G$197-$G$196)^2+(ABS($H$197-$H$196)^2)))</f>
        <v>36.167361873051831</v>
      </c>
      <c r="AJ196">
        <f>1/0.12</f>
        <v>8.3333333333333339</v>
      </c>
      <c r="AK196">
        <f>1/0.105</f>
        <v>9.5238095238095237</v>
      </c>
      <c r="AL196">
        <f>1/0.12</f>
        <v>8.3333333333333339</v>
      </c>
      <c r="AM196">
        <f>1/0.12</f>
        <v>8.3333333333333339</v>
      </c>
      <c r="AO196">
        <f t="shared" si="71"/>
        <v>175.8433949395648</v>
      </c>
      <c r="AP196">
        <f t="shared" si="72"/>
        <v>204.71122511651339</v>
      </c>
      <c r="AQ196">
        <f t="shared" si="73"/>
        <v>304.80119517688416</v>
      </c>
      <c r="AR196">
        <f t="shared" si="74"/>
        <v>301.39468227543193</v>
      </c>
      <c r="AV196">
        <f>((0.085/0.12)*100)</f>
        <v>70.833333333333343</v>
      </c>
      <c r="AW196">
        <f>((0.065/0.105)*100)</f>
        <v>61.904761904761905</v>
      </c>
      <c r="AX196">
        <f>((0.075/0.12)*100)</f>
        <v>62.5</v>
      </c>
      <c r="AY196">
        <f>((0.075/0.12)*100)</f>
        <v>62.5</v>
      </c>
      <c r="BA196">
        <f>((0.035/0.12)*100)</f>
        <v>29.166666666666668</v>
      </c>
      <c r="BB196">
        <f>((0.04/0.105)*100)</f>
        <v>38.095238095238102</v>
      </c>
      <c r="BC196">
        <f>((0.045/0.12)*100)</f>
        <v>37.5</v>
      </c>
      <c r="BD196">
        <f>((0.045/0.12)*100)</f>
        <v>37.5</v>
      </c>
      <c r="BF196">
        <f>ABS($B$196-$D$196)</f>
        <v>2.8849999999999998</v>
      </c>
      <c r="BG196">
        <f>ABS($F$196-$H$196)</f>
        <v>3.4552550000000002</v>
      </c>
      <c r="BL196">
        <f>SQRT((ABS($A$196-$E$197)^2+(ABS($B$196-$F$197)^2)))</f>
        <v>1.5996796742473327</v>
      </c>
      <c r="BM196">
        <f>SQRT((ABS($C$196-$G$196)^2+(ABS($D$196-$H$196)^2)))</f>
        <v>2.5369961588571615</v>
      </c>
      <c r="BO196">
        <f>SQRT((ABS($A$196-$G$197)^2+(ABS($B$196-$H$197)^2)))</f>
        <v>2.2935891129217101</v>
      </c>
      <c r="BP196">
        <f>SQRT((ABS($C$196-$E$196)^2+(ABS($D$196-$F$196)^2)))</f>
        <v>3.3441715521457676</v>
      </c>
      <c r="BU196">
        <v>17</v>
      </c>
      <c r="BV196">
        <v>11</v>
      </c>
      <c r="BW196">
        <v>8</v>
      </c>
      <c r="BX196">
        <v>9</v>
      </c>
      <c r="BY196">
        <v>13</v>
      </c>
      <c r="BZ196">
        <v>13</v>
      </c>
      <c r="CA196">
        <v>4</v>
      </c>
      <c r="CB196">
        <v>4</v>
      </c>
      <c r="CC196">
        <v>15</v>
      </c>
      <c r="CD196">
        <v>8</v>
      </c>
      <c r="CE196">
        <v>7</v>
      </c>
      <c r="CF196">
        <v>15</v>
      </c>
      <c r="CG196">
        <v>15</v>
      </c>
      <c r="CH196">
        <v>8</v>
      </c>
      <c r="CI196">
        <v>7</v>
      </c>
      <c r="CJ196">
        <v>15</v>
      </c>
      <c r="CL196">
        <v>7</v>
      </c>
      <c r="CM196">
        <v>4</v>
      </c>
      <c r="CN196">
        <v>0</v>
      </c>
      <c r="CO196">
        <v>0</v>
      </c>
      <c r="CP196">
        <v>8</v>
      </c>
      <c r="CQ196">
        <v>5</v>
      </c>
      <c r="CR196">
        <v>0</v>
      </c>
      <c r="CS196">
        <v>0</v>
      </c>
      <c r="CT196">
        <v>9</v>
      </c>
      <c r="CU196">
        <v>0</v>
      </c>
      <c r="CV196">
        <v>0</v>
      </c>
      <c r="CW196">
        <v>9</v>
      </c>
      <c r="CX196">
        <v>9</v>
      </c>
      <c r="CY196">
        <v>0</v>
      </c>
      <c r="CZ196">
        <v>0</v>
      </c>
      <c r="DA196">
        <v>9</v>
      </c>
      <c r="DC196">
        <f>((11/17)*100)</f>
        <v>64.705882352941174</v>
      </c>
      <c r="DD196">
        <f>((8/17)*100)</f>
        <v>47.058823529411761</v>
      </c>
      <c r="DE196">
        <f>((9/17)*100)</f>
        <v>52.941176470588239</v>
      </c>
      <c r="DF196">
        <f>((13/13)*100)</f>
        <v>100</v>
      </c>
      <c r="DG196">
        <f>((4/13)*100)</f>
        <v>30.76923076923077</v>
      </c>
      <c r="DH196">
        <f>((4/13)*100)</f>
        <v>30.76923076923077</v>
      </c>
      <c r="DI196">
        <f>((8/15)*100)</f>
        <v>53.333333333333336</v>
      </c>
      <c r="DJ196">
        <f>((7/15)*100)</f>
        <v>46.666666666666664</v>
      </c>
      <c r="DK196">
        <f>((15/15)*100)</f>
        <v>100</v>
      </c>
      <c r="DL196">
        <f>((8/15)*100)</f>
        <v>53.333333333333336</v>
      </c>
      <c r="DM196">
        <f>((7/15)*100)</f>
        <v>46.666666666666664</v>
      </c>
      <c r="DN196">
        <f>((15/15)*100)</f>
        <v>100</v>
      </c>
      <c r="DP196">
        <f>((4/7)*100)</f>
        <v>57.142857142857139</v>
      </c>
      <c r="DQ196">
        <f t="shared" ref="DQ196:DR198" si="75">((0/7)*100)</f>
        <v>0</v>
      </c>
      <c r="DR196">
        <f t="shared" si="75"/>
        <v>0</v>
      </c>
      <c r="DS196">
        <f>((5/8)*100)</f>
        <v>62.5</v>
      </c>
      <c r="DT196">
        <f>((0/8)*100)</f>
        <v>0</v>
      </c>
      <c r="DU196">
        <f>((0/8)*100)</f>
        <v>0</v>
      </c>
      <c r="DV196">
        <f>((0/9)*100)</f>
        <v>0</v>
      </c>
      <c r="DW196">
        <f>((0/9)*100)</f>
        <v>0</v>
      </c>
      <c r="DX196">
        <f>((9/9)*100)</f>
        <v>100</v>
      </c>
      <c r="DY196">
        <f>((0/9)*100)</f>
        <v>0</v>
      </c>
      <c r="DZ196">
        <f>((0/9)*100)</f>
        <v>0</v>
      </c>
      <c r="EA196">
        <f>((9/9)*100)</f>
        <v>100</v>
      </c>
    </row>
    <row r="197" spans="1:131" x14ac:dyDescent="0.25">
      <c r="A197">
        <v>170.79821199999998</v>
      </c>
      <c r="B197">
        <v>8.0812240000000006</v>
      </c>
      <c r="C197">
        <v>133.179845</v>
      </c>
      <c r="D197">
        <v>3.6781630000000001</v>
      </c>
      <c r="E197">
        <v>150.97448700000001</v>
      </c>
      <c r="F197">
        <v>8.2056629999999995</v>
      </c>
      <c r="G197">
        <v>149.79744599999998</v>
      </c>
      <c r="H197">
        <v>4.9278570000000004</v>
      </c>
      <c r="K197">
        <f>(15/200)</f>
        <v>7.4999999999999997E-2</v>
      </c>
      <c r="L197">
        <f>(14/200)</f>
        <v>7.0000000000000007E-2</v>
      </c>
      <c r="M197">
        <f>(14/200)</f>
        <v>7.0000000000000007E-2</v>
      </c>
      <c r="N197">
        <f>(16/200)</f>
        <v>0.08</v>
      </c>
      <c r="P197">
        <f>(7/200)</f>
        <v>3.5000000000000003E-2</v>
      </c>
      <c r="Q197">
        <f>(8/200)</f>
        <v>0.04</v>
      </c>
      <c r="R197">
        <f>(9/200)</f>
        <v>4.4999999999999998E-2</v>
      </c>
      <c r="S197">
        <f>(8/200)</f>
        <v>0.04</v>
      </c>
      <c r="U197">
        <f>0.075+0.035</f>
        <v>0.11</v>
      </c>
      <c r="V197">
        <f>0.07+0.04</f>
        <v>0.11000000000000001</v>
      </c>
      <c r="W197">
        <f>0.07+0.045</f>
        <v>0.115</v>
      </c>
      <c r="X197">
        <f>0.08+0.04</f>
        <v>0.12</v>
      </c>
      <c r="Z197">
        <f>SQRT((ABS($A$198-$A$197)^2+(ABS($B$198-$B$197)^2)))</f>
        <v>26.836516566312067</v>
      </c>
      <c r="AA197">
        <f>SQRT((ABS($C$198-$C$197)^2+(ABS($D$198-$D$197)^2)))</f>
        <v>33.146362715124582</v>
      </c>
      <c r="AB197">
        <f>SQRT((ABS($E$198-$E$197)^2+(ABS($F$198-$F$197)^2)))</f>
        <v>20.555341746221483</v>
      </c>
      <c r="AC197">
        <f>SQRT((ABS($G$198-$G$197)^2+(ABS($H$198-$H$197)^2)))</f>
        <v>21.605887333849662</v>
      </c>
      <c r="AJ197">
        <f>1/0.11</f>
        <v>9.0909090909090917</v>
      </c>
      <c r="AK197">
        <f>1/0.11</f>
        <v>9.0909090909090917</v>
      </c>
      <c r="AL197">
        <f>1/0.115</f>
        <v>8.695652173913043</v>
      </c>
      <c r="AM197">
        <f>1/0.12</f>
        <v>8.3333333333333339</v>
      </c>
      <c r="AO197">
        <f t="shared" si="71"/>
        <v>243.9683324210188</v>
      </c>
      <c r="AP197">
        <f t="shared" si="72"/>
        <v>301.33057013749618</v>
      </c>
      <c r="AQ197">
        <f t="shared" si="73"/>
        <v>178.74210214105636</v>
      </c>
      <c r="AR197">
        <f t="shared" si="74"/>
        <v>180.04906111541385</v>
      </c>
      <c r="AV197">
        <f>((0.075/0.11)*100)</f>
        <v>68.181818181818173</v>
      </c>
      <c r="AW197">
        <f>((0.07/0.11)*100)</f>
        <v>63.636363636363647</v>
      </c>
      <c r="AX197">
        <f>((0.07/0.115)*100)</f>
        <v>60.869565217391312</v>
      </c>
      <c r="AY197">
        <f>((0.08/0.12)*100)</f>
        <v>66.666666666666671</v>
      </c>
      <c r="BA197">
        <f>((0.035/0.11)*100)</f>
        <v>31.818181818181824</v>
      </c>
      <c r="BB197">
        <f>((0.04/0.11)*100)</f>
        <v>36.363636363636367</v>
      </c>
      <c r="BC197">
        <f>((0.045/0.115)*100)</f>
        <v>39.130434782608688</v>
      </c>
      <c r="BD197">
        <f>((0.04/0.12)*100)</f>
        <v>33.333333333333336</v>
      </c>
      <c r="BF197">
        <f>ABS($B$197-$D$197)</f>
        <v>4.403061000000001</v>
      </c>
      <c r="BG197">
        <f>ABS($F$197-$H$197)</f>
        <v>3.2778059999999991</v>
      </c>
      <c r="BL197">
        <f>SQRT((ABS($A$197-$E$198)^2+(ABS($B$197-$F$198)^2)))</f>
        <v>1.0856039612146777</v>
      </c>
      <c r="BM197">
        <f>SQRT((ABS($C$197-$G$197)^2+(ABS($D$197-$H$197)^2)))</f>
        <v>16.664525138414124</v>
      </c>
      <c r="BO197">
        <f>SQRT((ABS($A$197-$G$198)^2+(ABS($B$197-$H$198)^2)))</f>
        <v>3.0242519441094866</v>
      </c>
      <c r="BP197">
        <f>SQRT((ABS($C$197-$E$197)^2+(ABS($D$197-$F$197)^2)))</f>
        <v>18.361577823219996</v>
      </c>
      <c r="BU197">
        <v>15</v>
      </c>
      <c r="BV197">
        <v>10</v>
      </c>
      <c r="BW197">
        <v>7</v>
      </c>
      <c r="BX197">
        <v>8</v>
      </c>
      <c r="BY197">
        <v>14</v>
      </c>
      <c r="BZ197">
        <v>11</v>
      </c>
      <c r="CA197">
        <v>5</v>
      </c>
      <c r="CB197">
        <v>6</v>
      </c>
      <c r="CC197">
        <v>14</v>
      </c>
      <c r="CD197">
        <v>7</v>
      </c>
      <c r="CE197">
        <v>5</v>
      </c>
      <c r="CF197">
        <v>14</v>
      </c>
      <c r="CG197">
        <v>16</v>
      </c>
      <c r="CH197">
        <v>9</v>
      </c>
      <c r="CI197">
        <v>7</v>
      </c>
      <c r="CJ197">
        <v>14</v>
      </c>
      <c r="CL197">
        <v>7</v>
      </c>
      <c r="CM197">
        <v>3</v>
      </c>
      <c r="CN197">
        <v>0</v>
      </c>
      <c r="CO197">
        <v>0</v>
      </c>
      <c r="CP197">
        <v>8</v>
      </c>
      <c r="CQ197">
        <v>4</v>
      </c>
      <c r="CR197">
        <v>0</v>
      </c>
      <c r="CS197">
        <v>0</v>
      </c>
      <c r="CT197">
        <v>9</v>
      </c>
      <c r="CU197">
        <v>0</v>
      </c>
      <c r="CV197">
        <v>0</v>
      </c>
      <c r="CW197">
        <v>8</v>
      </c>
      <c r="CX197">
        <v>8</v>
      </c>
      <c r="CY197">
        <v>0</v>
      </c>
      <c r="CZ197">
        <v>0</v>
      </c>
      <c r="DA197">
        <v>8</v>
      </c>
      <c r="DC197">
        <f>((10/15)*100)</f>
        <v>66.666666666666657</v>
      </c>
      <c r="DD197">
        <f>((7/15)*100)</f>
        <v>46.666666666666664</v>
      </c>
      <c r="DE197">
        <f>((8/15)*100)</f>
        <v>53.333333333333336</v>
      </c>
      <c r="DF197">
        <f>((11/14)*100)</f>
        <v>78.571428571428569</v>
      </c>
      <c r="DG197">
        <f>((5/14)*100)</f>
        <v>35.714285714285715</v>
      </c>
      <c r="DH197">
        <f>((6/14)*100)</f>
        <v>42.857142857142854</v>
      </c>
      <c r="DI197">
        <f>((7/14)*100)</f>
        <v>50</v>
      </c>
      <c r="DJ197">
        <f>((5/14)*100)</f>
        <v>35.714285714285715</v>
      </c>
      <c r="DK197">
        <f>((14/14)*100)</f>
        <v>100</v>
      </c>
      <c r="DL197">
        <f>((9/16)*100)</f>
        <v>56.25</v>
      </c>
      <c r="DM197">
        <f>((7/16)*100)</f>
        <v>43.75</v>
      </c>
      <c r="DN197">
        <f>((14/16)*100)</f>
        <v>87.5</v>
      </c>
      <c r="DP197">
        <f>((3/7)*100)</f>
        <v>42.857142857142854</v>
      </c>
      <c r="DQ197">
        <f t="shared" si="75"/>
        <v>0</v>
      </c>
      <c r="DR197">
        <f t="shared" si="75"/>
        <v>0</v>
      </c>
      <c r="DS197">
        <f>((4/8)*100)</f>
        <v>50</v>
      </c>
      <c r="DT197">
        <f>((0/8)*100)</f>
        <v>0</v>
      </c>
      <c r="DU197">
        <f>((0/8)*100)</f>
        <v>0</v>
      </c>
      <c r="DV197">
        <f>((0/9)*100)</f>
        <v>0</v>
      </c>
      <c r="DW197">
        <f>((0/9)*100)</f>
        <v>0</v>
      </c>
      <c r="DX197">
        <f>((8/9)*100)</f>
        <v>88.888888888888886</v>
      </c>
      <c r="DY197">
        <f>((0/8)*100)</f>
        <v>0</v>
      </c>
      <c r="DZ197">
        <f>((0/8)*100)</f>
        <v>0</v>
      </c>
      <c r="EA197">
        <f>((8/8)*100)</f>
        <v>100</v>
      </c>
    </row>
    <row r="198" spans="1:131" x14ac:dyDescent="0.25">
      <c r="A198">
        <v>197.613058</v>
      </c>
      <c r="B198">
        <v>7.0029589999999997</v>
      </c>
      <c r="C198">
        <v>166.212345</v>
      </c>
      <c r="D198">
        <v>6.4232139999999998</v>
      </c>
      <c r="E198">
        <v>171.51831299999998</v>
      </c>
      <c r="F198">
        <v>8.8936220000000006</v>
      </c>
      <c r="G198">
        <v>171.40249699999998</v>
      </c>
      <c r="H198">
        <v>5.1179589999999999</v>
      </c>
      <c r="K198">
        <f>(13/200)</f>
        <v>6.5000000000000002E-2</v>
      </c>
      <c r="L198">
        <f>(14/200)</f>
        <v>7.0000000000000007E-2</v>
      </c>
      <c r="M198">
        <f>(14/200)</f>
        <v>7.0000000000000007E-2</v>
      </c>
      <c r="N198">
        <f>(14/200)</f>
        <v>7.0000000000000007E-2</v>
      </c>
      <c r="P198">
        <f>(7/200)</f>
        <v>3.5000000000000003E-2</v>
      </c>
      <c r="Q198">
        <f>(9/200)</f>
        <v>4.4999999999999998E-2</v>
      </c>
      <c r="R198">
        <f>(8/200)</f>
        <v>0.04</v>
      </c>
      <c r="S198">
        <f>(7/200)</f>
        <v>3.5000000000000003E-2</v>
      </c>
      <c r="U198">
        <f>0.065+0.035</f>
        <v>0.1</v>
      </c>
      <c r="V198">
        <f>0.07+0.045</f>
        <v>0.115</v>
      </c>
      <c r="W198">
        <f>0.07+0.04</f>
        <v>0.11000000000000001</v>
      </c>
      <c r="X198">
        <f>0.07+0.035</f>
        <v>0.10500000000000001</v>
      </c>
      <c r="Z198">
        <f>SQRT((ABS($A$199-$A$198)^2+(ABS($B$199-$B$198)^2)))</f>
        <v>23.398552725978135</v>
      </c>
      <c r="AA198">
        <f>SQRT((ABS($C$199-$C$198)^2+(ABS($D$199-$D$198)^2)))</f>
        <v>25.941646874979881</v>
      </c>
      <c r="AB198">
        <f>SQRT((ABS($E$199-$E$198)^2+(ABS($F$199-$F$198)^2)))</f>
        <v>27.541618252663568</v>
      </c>
      <c r="AC198">
        <f>SQRT((ABS($G$199-$G$198)^2+(ABS($H$199-$H$198)^2)))</f>
        <v>27.081975336169336</v>
      </c>
      <c r="AJ198">
        <f>1/0.1</f>
        <v>10</v>
      </c>
      <c r="AK198">
        <f>1/0.115</f>
        <v>8.695652173913043</v>
      </c>
      <c r="AL198">
        <f>1/0.11</f>
        <v>9.0909090909090917</v>
      </c>
      <c r="AM198">
        <f>1/0.105</f>
        <v>9.5238095238095237</v>
      </c>
      <c r="AO198">
        <f t="shared" si="71"/>
        <v>233.98552725978135</v>
      </c>
      <c r="AP198">
        <f t="shared" si="72"/>
        <v>225.5795380433033</v>
      </c>
      <c r="AQ198">
        <f t="shared" si="73"/>
        <v>250.37834775148696</v>
      </c>
      <c r="AR198">
        <f t="shared" si="74"/>
        <v>257.92357463018413</v>
      </c>
      <c r="AV198">
        <f>((0.065/0.1)*100)</f>
        <v>65</v>
      </c>
      <c r="AW198">
        <f>((0.07/0.115)*100)</f>
        <v>60.869565217391312</v>
      </c>
      <c r="AX198">
        <f>((0.07/0.11)*100)</f>
        <v>63.636363636363647</v>
      </c>
      <c r="AY198">
        <f>((0.07/0.105)*100)</f>
        <v>66.666666666666671</v>
      </c>
      <c r="BA198">
        <f>((0.035/0.1)*100)</f>
        <v>35</v>
      </c>
      <c r="BB198">
        <f>((0.045/0.115)*100)</f>
        <v>39.130434782608688</v>
      </c>
      <c r="BC198">
        <f>((0.04/0.11)*100)</f>
        <v>36.363636363636367</v>
      </c>
      <c r="BD198">
        <f>((0.035/0.105)*100)</f>
        <v>33.333333333333336</v>
      </c>
      <c r="BF198">
        <f>ABS($B$198-$D$198)</f>
        <v>0.57974499999999995</v>
      </c>
      <c r="BG198">
        <f>ABS($F$198-$H$198)</f>
        <v>3.7756630000000007</v>
      </c>
      <c r="BL198">
        <f>SQRT((ABS($A$198-$E$199)^2+(ABS($B$198-$F$199)^2)))</f>
        <v>1.7202935342562926</v>
      </c>
      <c r="BM198">
        <f>SQRT((ABS($C$198-$G$198)^2+(ABS($D$198-$H$198)^2)))</f>
        <v>5.351763111174562</v>
      </c>
      <c r="BO198">
        <f>SQRT((ABS($A$198-$G$199)^2+(ABS($B$198-$H$199)^2)))</f>
        <v>3.1520378279146626</v>
      </c>
      <c r="BP198">
        <f>SQRT((ABS($C$198-$E$198)^2+(ABS($D$198-$F$198)^2)))</f>
        <v>5.8528806671149356</v>
      </c>
      <c r="BU198">
        <v>13</v>
      </c>
      <c r="BV198">
        <v>10</v>
      </c>
      <c r="BW198">
        <v>4</v>
      </c>
      <c r="BX198">
        <v>5</v>
      </c>
      <c r="BY198">
        <v>14</v>
      </c>
      <c r="BZ198">
        <v>10</v>
      </c>
      <c r="CA198">
        <v>6</v>
      </c>
      <c r="CB198">
        <v>7</v>
      </c>
      <c r="CC198">
        <v>14</v>
      </c>
      <c r="CD198">
        <v>7</v>
      </c>
      <c r="CE198">
        <v>5</v>
      </c>
      <c r="CF198">
        <v>14</v>
      </c>
      <c r="CG198">
        <v>14</v>
      </c>
      <c r="CH198">
        <v>7</v>
      </c>
      <c r="CI198">
        <v>5</v>
      </c>
      <c r="CJ198">
        <v>14</v>
      </c>
      <c r="CL198">
        <v>7</v>
      </c>
      <c r="CM198">
        <v>4</v>
      </c>
      <c r="CN198">
        <v>0</v>
      </c>
      <c r="CO198">
        <v>0</v>
      </c>
      <c r="CP198">
        <v>9</v>
      </c>
      <c r="CQ198">
        <v>3</v>
      </c>
      <c r="CR198">
        <v>0</v>
      </c>
      <c r="CS198">
        <v>0</v>
      </c>
      <c r="CT198">
        <v>8</v>
      </c>
      <c r="CU198">
        <v>0</v>
      </c>
      <c r="CV198">
        <v>0</v>
      </c>
      <c r="CW198">
        <v>7</v>
      </c>
      <c r="CX198">
        <v>7</v>
      </c>
      <c r="CY198">
        <v>0</v>
      </c>
      <c r="CZ198">
        <v>0</v>
      </c>
      <c r="DA198">
        <v>7</v>
      </c>
      <c r="DC198">
        <f>((10/13)*100)</f>
        <v>76.923076923076934</v>
      </c>
      <c r="DD198">
        <f>((4/13)*100)</f>
        <v>30.76923076923077</v>
      </c>
      <c r="DE198">
        <f>((5/13)*100)</f>
        <v>38.461538461538467</v>
      </c>
      <c r="DF198">
        <f>((10/14)*100)</f>
        <v>71.428571428571431</v>
      </c>
      <c r="DG198">
        <f>((6/14)*100)</f>
        <v>42.857142857142854</v>
      </c>
      <c r="DH198">
        <f>((7/14)*100)</f>
        <v>50</v>
      </c>
      <c r="DI198">
        <f>((7/14)*100)</f>
        <v>50</v>
      </c>
      <c r="DJ198">
        <f>((5/14)*100)</f>
        <v>35.714285714285715</v>
      </c>
      <c r="DK198">
        <f>((14/14)*100)</f>
        <v>100</v>
      </c>
      <c r="DL198">
        <f>((7/14)*100)</f>
        <v>50</v>
      </c>
      <c r="DM198">
        <f>((5/14)*100)</f>
        <v>35.714285714285715</v>
      </c>
      <c r="DN198">
        <f>((14/14)*100)</f>
        <v>100</v>
      </c>
      <c r="DP198">
        <f>((4/7)*100)</f>
        <v>57.142857142857139</v>
      </c>
      <c r="DQ198">
        <f t="shared" si="75"/>
        <v>0</v>
      </c>
      <c r="DR198">
        <f t="shared" si="75"/>
        <v>0</v>
      </c>
      <c r="DS198">
        <f>((3/9)*100)</f>
        <v>33.333333333333329</v>
      </c>
      <c r="DT198">
        <f>((0/9)*100)</f>
        <v>0</v>
      </c>
      <c r="DU198">
        <f>((0/9)*100)</f>
        <v>0</v>
      </c>
      <c r="DV198">
        <f>((0/8)*100)</f>
        <v>0</v>
      </c>
      <c r="DW198">
        <f>((0/8)*100)</f>
        <v>0</v>
      </c>
      <c r="DX198">
        <f>((7/8)*100)</f>
        <v>87.5</v>
      </c>
      <c r="DY198">
        <f>((0/7)*100)</f>
        <v>0</v>
      </c>
      <c r="DZ198">
        <f>((0/7)*100)</f>
        <v>0</v>
      </c>
      <c r="EA198">
        <f>((7/7)*100)</f>
        <v>100</v>
      </c>
    </row>
    <row r="199" spans="1:131" x14ac:dyDescent="0.25">
      <c r="A199">
        <v>221.00515100000001</v>
      </c>
      <c r="B199">
        <v>6.453182</v>
      </c>
      <c r="C199">
        <v>192.13060999999999</v>
      </c>
      <c r="D199">
        <v>5.3220409999999996</v>
      </c>
      <c r="E199">
        <v>199.044028</v>
      </c>
      <c r="F199">
        <v>7.9578069999999999</v>
      </c>
      <c r="G199">
        <v>198.45999699999999</v>
      </c>
      <c r="H199">
        <v>3.9668369999999999</v>
      </c>
      <c r="K199">
        <f>(13/200)</f>
        <v>6.5000000000000002E-2</v>
      </c>
      <c r="L199">
        <f>(13/200)</f>
        <v>6.5000000000000002E-2</v>
      </c>
      <c r="M199">
        <f>(14/200)</f>
        <v>7.0000000000000007E-2</v>
      </c>
      <c r="N199">
        <f>(14/200)</f>
        <v>7.0000000000000007E-2</v>
      </c>
      <c r="P199">
        <f>(10/200)</f>
        <v>0.05</v>
      </c>
      <c r="Q199">
        <f>(9/200)</f>
        <v>4.4999999999999998E-2</v>
      </c>
      <c r="R199">
        <f>(9/200)</f>
        <v>4.4999999999999998E-2</v>
      </c>
      <c r="S199">
        <f>(8/200)</f>
        <v>0.04</v>
      </c>
      <c r="U199">
        <f>0.065+0.05</f>
        <v>0.115</v>
      </c>
      <c r="V199">
        <f>0.065+0.045</f>
        <v>0.11</v>
      </c>
      <c r="W199">
        <f>0.07+0.045</f>
        <v>0.115</v>
      </c>
      <c r="X199">
        <f>0.07+0.04</f>
        <v>0.11000000000000001</v>
      </c>
      <c r="Z199">
        <f>SQRT((ABS($A$200-$A$199)^2+(ABS($B$200-$B$199)^2)))</f>
        <v>23.86888975575447</v>
      </c>
      <c r="AA199">
        <f>SQRT((ABS($C$200-$C$199)^2+(ABS($D$200-$D$199)^2)))</f>
        <v>24.188784713114064</v>
      </c>
      <c r="AB199">
        <f>SQRT((ABS($E$200-$E$199)^2+(ABS($F$200-$F$199)^2)))</f>
        <v>23.545200519649544</v>
      </c>
      <c r="AC199">
        <f>SQRT((ABS($G$200-$G$199)^2+(ABS($H$200-$H$199)^2)))</f>
        <v>22.831252099542287</v>
      </c>
      <c r="AJ199">
        <f>1/0.115</f>
        <v>8.695652173913043</v>
      </c>
      <c r="AK199">
        <f>1/0.11</f>
        <v>9.0909090909090917</v>
      </c>
      <c r="AL199">
        <f>1/0.115</f>
        <v>8.695652173913043</v>
      </c>
      <c r="AM199">
        <f>1/0.11</f>
        <v>9.0909090909090917</v>
      </c>
      <c r="AO199">
        <f t="shared" si="71"/>
        <v>207.55556309351712</v>
      </c>
      <c r="AP199">
        <f t="shared" si="72"/>
        <v>219.89804284649148</v>
      </c>
      <c r="AQ199">
        <f t="shared" si="73"/>
        <v>204.74087408390906</v>
      </c>
      <c r="AR199">
        <f t="shared" si="74"/>
        <v>207.55683726856623</v>
      </c>
      <c r="AV199">
        <f>((0.065/0.115)*100)</f>
        <v>56.521739130434781</v>
      </c>
      <c r="AW199">
        <f>((0.065/0.11)*100)</f>
        <v>59.090909090909093</v>
      </c>
      <c r="AX199">
        <f>((0.07/0.115)*100)</f>
        <v>60.869565217391312</v>
      </c>
      <c r="AY199">
        <f>((0.07/0.11)*100)</f>
        <v>63.636363636363647</v>
      </c>
      <c r="BA199">
        <f>((0.05/0.115)*100)</f>
        <v>43.478260869565219</v>
      </c>
      <c r="BB199">
        <f>((0.045/0.11)*100)</f>
        <v>40.909090909090907</v>
      </c>
      <c r="BC199">
        <f>((0.045/0.115)*100)</f>
        <v>39.130434782608688</v>
      </c>
      <c r="BD199">
        <f>((0.04/0.11)*100)</f>
        <v>36.363636363636367</v>
      </c>
      <c r="BF199">
        <f>ABS($B$199-$D$199)</f>
        <v>1.1311410000000004</v>
      </c>
      <c r="BG199">
        <f>ABS($F$199-$H$199)</f>
        <v>3.9909699999999999</v>
      </c>
      <c r="BL199">
        <f>SQRT((ABS($A$199-$E$200)^2+(ABS($B$199-$F$200)^2)))</f>
        <v>1.8627543612180752</v>
      </c>
      <c r="BM199">
        <f>SQRT((ABS($C$199-$G$199)^2+(ABS($D$199-$H$199)^2)))</f>
        <v>6.4728446356594223</v>
      </c>
      <c r="BO199">
        <f>SQRT((ABS($A$199-$G$200)^2+(ABS($B$199-$H$200)^2)))</f>
        <v>2.8557571549027063</v>
      </c>
      <c r="BP199">
        <f>SQRT((ABS($C$199-$E$199)^2+(ABS($D$199-$F$199)^2)))</f>
        <v>7.3988249641061321</v>
      </c>
      <c r="BU199">
        <v>13</v>
      </c>
      <c r="BV199">
        <v>8</v>
      </c>
      <c r="BW199">
        <v>4</v>
      </c>
      <c r="BX199">
        <v>5</v>
      </c>
      <c r="BY199">
        <v>13</v>
      </c>
      <c r="BZ199">
        <v>10</v>
      </c>
      <c r="CA199">
        <v>4</v>
      </c>
      <c r="CB199">
        <v>5</v>
      </c>
      <c r="CC199">
        <v>14</v>
      </c>
      <c r="CD199">
        <v>4</v>
      </c>
      <c r="CE199">
        <v>6</v>
      </c>
      <c r="CF199">
        <v>13</v>
      </c>
      <c r="CG199">
        <v>14</v>
      </c>
      <c r="CH199">
        <v>5</v>
      </c>
      <c r="CI199">
        <v>6</v>
      </c>
      <c r="CJ199">
        <v>13</v>
      </c>
      <c r="CL199">
        <v>10</v>
      </c>
      <c r="CM199">
        <v>5</v>
      </c>
      <c r="CN199">
        <v>0</v>
      </c>
      <c r="CO199">
        <v>1</v>
      </c>
      <c r="CP199">
        <v>9</v>
      </c>
      <c r="CQ199">
        <v>4</v>
      </c>
      <c r="CR199">
        <v>0</v>
      </c>
      <c r="CS199">
        <v>0</v>
      </c>
      <c r="CT199">
        <v>9</v>
      </c>
      <c r="CU199">
        <v>0</v>
      </c>
      <c r="CV199">
        <v>0</v>
      </c>
      <c r="CW199">
        <v>8</v>
      </c>
      <c r="CX199">
        <v>8</v>
      </c>
      <c r="CY199">
        <v>0</v>
      </c>
      <c r="CZ199">
        <v>0</v>
      </c>
      <c r="DA199">
        <v>8</v>
      </c>
      <c r="DC199">
        <f>((8/13)*100)</f>
        <v>61.53846153846154</v>
      </c>
      <c r="DD199">
        <f>((4/13)*100)</f>
        <v>30.76923076923077</v>
      </c>
      <c r="DE199">
        <f>((5/13)*100)</f>
        <v>38.461538461538467</v>
      </c>
      <c r="DF199">
        <f>((10/13)*100)</f>
        <v>76.923076923076934</v>
      </c>
      <c r="DG199">
        <f>((4/13)*100)</f>
        <v>30.76923076923077</v>
      </c>
      <c r="DH199">
        <f>((5/13)*100)</f>
        <v>38.461538461538467</v>
      </c>
      <c r="DI199">
        <f>((4/14)*100)</f>
        <v>28.571428571428569</v>
      </c>
      <c r="DJ199">
        <f>((6/14)*100)</f>
        <v>42.857142857142854</v>
      </c>
      <c r="DK199">
        <f>((13/14)*100)</f>
        <v>92.857142857142861</v>
      </c>
      <c r="DL199">
        <f>((5/14)*100)</f>
        <v>35.714285714285715</v>
      </c>
      <c r="DM199">
        <f>((6/14)*100)</f>
        <v>42.857142857142854</v>
      </c>
      <c r="DN199">
        <f>((13/14)*100)</f>
        <v>92.857142857142861</v>
      </c>
      <c r="DP199">
        <f>((5/10)*100)</f>
        <v>50</v>
      </c>
      <c r="DQ199">
        <f>((0/10)*100)</f>
        <v>0</v>
      </c>
      <c r="DR199">
        <f>((1/10)*100)</f>
        <v>10</v>
      </c>
      <c r="DS199">
        <f>((4/9)*100)</f>
        <v>44.444444444444443</v>
      </c>
      <c r="DT199">
        <f>((0/9)*100)</f>
        <v>0</v>
      </c>
      <c r="DU199">
        <f>((0/9)*100)</f>
        <v>0</v>
      </c>
      <c r="DV199">
        <f>((0/9)*100)</f>
        <v>0</v>
      </c>
      <c r="DW199">
        <f>((0/9)*100)</f>
        <v>0</v>
      </c>
      <c r="DX199">
        <f>((8/9)*100)</f>
        <v>88.888888888888886</v>
      </c>
      <c r="DY199">
        <f>((0/8)*100)</f>
        <v>0</v>
      </c>
      <c r="DZ199">
        <f>((0/8)*100)</f>
        <v>0</v>
      </c>
      <c r="EA199">
        <f>((8/8)*100)</f>
        <v>100</v>
      </c>
    </row>
    <row r="200" spans="1:131" x14ac:dyDescent="0.25">
      <c r="A200">
        <v>244.873332</v>
      </c>
      <c r="B200">
        <v>6.2692420000000002</v>
      </c>
      <c r="C200">
        <v>216.30843400000001</v>
      </c>
      <c r="D200">
        <v>4.5939389999999998</v>
      </c>
      <c r="E200">
        <v>222.583585</v>
      </c>
      <c r="F200">
        <v>7.442323</v>
      </c>
      <c r="G200">
        <v>221.28848400000001</v>
      </c>
      <c r="H200">
        <v>3.6115149999999998</v>
      </c>
      <c r="K200">
        <f>(16/200)</f>
        <v>0.08</v>
      </c>
      <c r="L200">
        <f>(13/200)</f>
        <v>6.5000000000000002E-2</v>
      </c>
      <c r="M200">
        <f>(16/200)</f>
        <v>0.08</v>
      </c>
      <c r="N200">
        <f>(15/200)</f>
        <v>7.4999999999999997E-2</v>
      </c>
      <c r="P200">
        <f>(10/200)</f>
        <v>0.05</v>
      </c>
      <c r="Q200">
        <f>(8/200)</f>
        <v>0.04</v>
      </c>
      <c r="R200">
        <f>(9/200)</f>
        <v>4.4999999999999998E-2</v>
      </c>
      <c r="S200">
        <f>(9/200)</f>
        <v>4.4999999999999998E-2</v>
      </c>
      <c r="U200">
        <f>0.08+0.05</f>
        <v>0.13</v>
      </c>
      <c r="V200">
        <f>0.065+0.04</f>
        <v>0.10500000000000001</v>
      </c>
      <c r="W200">
        <f>0.08+0.045</f>
        <v>0.125</v>
      </c>
      <c r="X200">
        <f>0.075+0.045</f>
        <v>0.12</v>
      </c>
      <c r="Z200">
        <f>SQRT((ABS($A$201-$A$200)^2+(ABS($B$201-$B$200)^2)))</f>
        <v>23.572411666799027</v>
      </c>
      <c r="AA200">
        <f>SQRT((ABS($C$201-$C$200)^2+(ABS($D$201-$D$200)^2)))</f>
        <v>22.081530825043483</v>
      </c>
      <c r="AB200">
        <f>SQRT((ABS($E$201-$E$200)^2+(ABS($F$201-$F$200)^2)))</f>
        <v>25.781347256271882</v>
      </c>
      <c r="AC200">
        <f>SQRT((ABS($G$201-$G$200)^2+(ABS($H$201-$H$200)^2)))</f>
        <v>25.000597465925662</v>
      </c>
      <c r="AJ200">
        <f>1/0.13</f>
        <v>7.6923076923076916</v>
      </c>
      <c r="AK200">
        <f>1/0.105</f>
        <v>9.5238095238095237</v>
      </c>
      <c r="AL200">
        <f>1/0.125</f>
        <v>8</v>
      </c>
      <c r="AM200">
        <f>1/0.12</f>
        <v>8.3333333333333339</v>
      </c>
      <c r="AO200">
        <f t="shared" si="71"/>
        <v>181.32624359076175</v>
      </c>
      <c r="AP200">
        <f t="shared" si="72"/>
        <v>210.30029357184267</v>
      </c>
      <c r="AQ200">
        <f t="shared" si="73"/>
        <v>206.25077805017506</v>
      </c>
      <c r="AR200">
        <f t="shared" si="74"/>
        <v>208.3383122160472</v>
      </c>
      <c r="AV200">
        <f>((0.08/0.13)*100)</f>
        <v>61.53846153846154</v>
      </c>
      <c r="AW200">
        <f>((0.065/0.105)*100)</f>
        <v>61.904761904761905</v>
      </c>
      <c r="AX200">
        <f>((0.08/0.125)*100)</f>
        <v>64</v>
      </c>
      <c r="AY200">
        <f>((0.075/0.12)*100)</f>
        <v>62.5</v>
      </c>
      <c r="BA200">
        <f>((0.05/0.13)*100)</f>
        <v>38.461538461538467</v>
      </c>
      <c r="BB200">
        <f>((0.04/0.105)*100)</f>
        <v>38.095238095238102</v>
      </c>
      <c r="BC200">
        <f>((0.045/0.125)*100)</f>
        <v>36</v>
      </c>
      <c r="BD200">
        <f>((0.045/0.12)*100)</f>
        <v>37.5</v>
      </c>
      <c r="BF200">
        <f>ABS($B$200-$D$200)</f>
        <v>1.6753030000000004</v>
      </c>
      <c r="BG200">
        <f>ABS($F$200-$H$200)</f>
        <v>3.8308080000000002</v>
      </c>
      <c r="BL200">
        <f>SQRT((ABS($A$200-$E$201)^2+(ABS($B$200-$F$201)^2)))</f>
        <v>3.5768428858731087</v>
      </c>
      <c r="BM200">
        <f>SQRT((ABS($C$200-$G$200)^2+(ABS($D$200-$H$200)^2)))</f>
        <v>5.0760274741451168</v>
      </c>
      <c r="BO200">
        <f>SQRT((ABS($A$200-$G$201)^2+(ABS($B$200-$H$201)^2)))</f>
        <v>3.4174404978979434</v>
      </c>
      <c r="BP200">
        <f>SQRT((ABS($C$200-$E$200)^2+(ABS($D$200-$F$200)^2)))</f>
        <v>6.8913577388100329</v>
      </c>
      <c r="BU200">
        <v>16</v>
      </c>
      <c r="BV200">
        <v>6</v>
      </c>
      <c r="BW200">
        <v>5</v>
      </c>
      <c r="BX200">
        <v>6</v>
      </c>
      <c r="BY200">
        <v>13</v>
      </c>
      <c r="BZ200">
        <v>8</v>
      </c>
      <c r="CA200">
        <v>5</v>
      </c>
      <c r="CB200">
        <v>4</v>
      </c>
      <c r="CC200">
        <v>16</v>
      </c>
      <c r="CD200">
        <v>6</v>
      </c>
      <c r="CE200">
        <v>8</v>
      </c>
      <c r="CF200">
        <v>14</v>
      </c>
      <c r="CG200">
        <v>15</v>
      </c>
      <c r="CH200">
        <v>5</v>
      </c>
      <c r="CI200">
        <v>6</v>
      </c>
      <c r="CJ200">
        <v>14</v>
      </c>
      <c r="CL200">
        <v>10</v>
      </c>
      <c r="CM200">
        <v>4</v>
      </c>
      <c r="CN200">
        <v>0</v>
      </c>
      <c r="CO200">
        <v>0</v>
      </c>
      <c r="CP200">
        <v>8</v>
      </c>
      <c r="CQ200">
        <v>5</v>
      </c>
      <c r="CR200">
        <v>0</v>
      </c>
      <c r="CS200">
        <v>0</v>
      </c>
      <c r="CT200">
        <v>9</v>
      </c>
      <c r="CU200">
        <v>0</v>
      </c>
      <c r="CV200">
        <v>1</v>
      </c>
      <c r="CW200">
        <v>8</v>
      </c>
      <c r="CX200">
        <v>9</v>
      </c>
      <c r="CY200">
        <v>1</v>
      </c>
      <c r="CZ200">
        <v>0</v>
      </c>
      <c r="DA200">
        <v>8</v>
      </c>
      <c r="DC200">
        <f>((6/16)*100)</f>
        <v>37.5</v>
      </c>
      <c r="DD200">
        <f>((5/16)*100)</f>
        <v>31.25</v>
      </c>
      <c r="DE200">
        <f>((6/16)*100)</f>
        <v>37.5</v>
      </c>
      <c r="DF200">
        <f>((8/13)*100)</f>
        <v>61.53846153846154</v>
      </c>
      <c r="DG200">
        <f>((5/13)*100)</f>
        <v>38.461538461538467</v>
      </c>
      <c r="DH200">
        <f>((4/13)*100)</f>
        <v>30.76923076923077</v>
      </c>
      <c r="DI200">
        <f>((6/16)*100)</f>
        <v>37.5</v>
      </c>
      <c r="DJ200">
        <f>((8/16)*100)</f>
        <v>50</v>
      </c>
      <c r="DK200">
        <f>((14/16)*100)</f>
        <v>87.5</v>
      </c>
      <c r="DL200">
        <f>((5/15)*100)</f>
        <v>33.333333333333329</v>
      </c>
      <c r="DM200">
        <f>((6/15)*100)</f>
        <v>40</v>
      </c>
      <c r="DN200">
        <f>((14/15)*100)</f>
        <v>93.333333333333329</v>
      </c>
      <c r="DP200">
        <f>((4/10)*100)</f>
        <v>40</v>
      </c>
      <c r="DQ200">
        <f>((0/10)*100)</f>
        <v>0</v>
      </c>
      <c r="DR200">
        <f>((0/10)*100)</f>
        <v>0</v>
      </c>
      <c r="DS200">
        <f>((5/8)*100)</f>
        <v>62.5</v>
      </c>
      <c r="DT200">
        <f>((0/8)*100)</f>
        <v>0</v>
      </c>
      <c r="DU200">
        <f>((0/8)*100)</f>
        <v>0</v>
      </c>
      <c r="DV200">
        <f>((0/9)*100)</f>
        <v>0</v>
      </c>
      <c r="DW200">
        <f>((1/9)*100)</f>
        <v>11.111111111111111</v>
      </c>
      <c r="DX200">
        <f>((8/9)*100)</f>
        <v>88.888888888888886</v>
      </c>
      <c r="DY200">
        <f>((1/9)*100)</f>
        <v>11.111111111111111</v>
      </c>
      <c r="DZ200">
        <f>((0/9)*100)</f>
        <v>0</v>
      </c>
      <c r="EA200">
        <f>((8/9)*100)</f>
        <v>88.888888888888886</v>
      </c>
    </row>
    <row r="201" spans="1:131" x14ac:dyDescent="0.25">
      <c r="A201">
        <v>268.43575199999998</v>
      </c>
      <c r="B201">
        <v>5.5829800000000001</v>
      </c>
      <c r="C201">
        <v>238.38944499999999</v>
      </c>
      <c r="D201">
        <v>4.4424239999999999</v>
      </c>
      <c r="E201">
        <v>248.36207100000001</v>
      </c>
      <c r="F201">
        <v>7.0582320000000003</v>
      </c>
      <c r="G201">
        <v>246.28494899999998</v>
      </c>
      <c r="H201">
        <v>3.1569699999999998</v>
      </c>
      <c r="L201">
        <f>(12/200)</f>
        <v>0.06</v>
      </c>
      <c r="M201">
        <f>(14/200)</f>
        <v>7.0000000000000007E-2</v>
      </c>
      <c r="N201">
        <f>(12/200)</f>
        <v>0.06</v>
      </c>
      <c r="P201">
        <f>(12/200)</f>
        <v>0.06</v>
      </c>
      <c r="Q201">
        <f>(9/200)</f>
        <v>4.4999999999999998E-2</v>
      </c>
      <c r="R201">
        <f>(11/200)</f>
        <v>5.5E-2</v>
      </c>
      <c r="S201">
        <f>(10/200)</f>
        <v>0.05</v>
      </c>
      <c r="V201">
        <f>0.06+0.045</f>
        <v>0.105</v>
      </c>
      <c r="W201">
        <f>0.07+0.055</f>
        <v>0.125</v>
      </c>
      <c r="X201">
        <f>0.06+0.05</f>
        <v>0.11</v>
      </c>
      <c r="AA201">
        <f>SQRT((ABS($C$202-$C$201)^2+(ABS($D$202-$D$201)^2)))</f>
        <v>23.321110938451373</v>
      </c>
      <c r="AB201">
        <f>SQRT((ABS($E$202-$E$201)^2+(ABS($F$202-$F$201)^2)))</f>
        <v>20.391296466795847</v>
      </c>
      <c r="AC201">
        <f>SQRT((ABS($G$202-$G$201)^2+(ABS($H$202-$H$201)^2)))</f>
        <v>18.87613437624881</v>
      </c>
      <c r="AK201">
        <f>1/0.105</f>
        <v>9.5238095238095237</v>
      </c>
      <c r="AL201">
        <f>1/0.125</f>
        <v>8</v>
      </c>
      <c r="AM201">
        <f>1/0.11</f>
        <v>9.0909090909090917</v>
      </c>
      <c r="AP201">
        <f t="shared" si="72"/>
        <v>222.10581846144166</v>
      </c>
      <c r="AQ201">
        <f t="shared" si="73"/>
        <v>163.13037173436678</v>
      </c>
      <c r="AR201">
        <f t="shared" si="74"/>
        <v>171.60122160226192</v>
      </c>
      <c r="AW201">
        <f>((0.06/0.105)*100)</f>
        <v>57.142857142857139</v>
      </c>
      <c r="AX201">
        <f>((0.07/0.125)*100)</f>
        <v>56.000000000000007</v>
      </c>
      <c r="AY201">
        <f>((0.06/0.11)*100)</f>
        <v>54.54545454545454</v>
      </c>
      <c r="BB201">
        <f>((0.045/0.105)*100)</f>
        <v>42.857142857142854</v>
      </c>
      <c r="BC201">
        <f>((0.055/0.125)*100)</f>
        <v>44</v>
      </c>
      <c r="BD201">
        <f>((0.05/0.11)*100)</f>
        <v>45.45454545454546</v>
      </c>
      <c r="BF201">
        <f>ABS($B$201-$D$201)</f>
        <v>1.1405560000000001</v>
      </c>
      <c r="BG201">
        <f>ABS($F$201-$H$201)</f>
        <v>3.9012620000000005</v>
      </c>
      <c r="BM201">
        <f>SQRT((ABS($C$201-$G$201)^2+(ABS($D$201-$H$201)^2)))</f>
        <v>7.999460944346926</v>
      </c>
      <c r="BO201">
        <f>SQRT((ABS($A$201-$G$202)^2+(ABS($B$201-$H$202)^2)))</f>
        <v>4.3862161084162032</v>
      </c>
      <c r="BP201">
        <f>SQRT((ABS($C$201-$E$201)^2+(ABS($D$201-$F$201)^2)))</f>
        <v>10.309981611464707</v>
      </c>
      <c r="BY201">
        <v>12</v>
      </c>
      <c r="BZ201">
        <v>6</v>
      </c>
      <c r="CA201">
        <v>8</v>
      </c>
      <c r="CB201">
        <v>6</v>
      </c>
      <c r="CC201">
        <v>14</v>
      </c>
      <c r="CD201">
        <v>3</v>
      </c>
      <c r="CE201">
        <v>9</v>
      </c>
      <c r="CF201">
        <v>9</v>
      </c>
      <c r="CG201">
        <v>12</v>
      </c>
      <c r="CH201">
        <v>6</v>
      </c>
      <c r="CI201">
        <v>4</v>
      </c>
      <c r="CJ201">
        <v>9</v>
      </c>
      <c r="CL201">
        <v>12</v>
      </c>
      <c r="CM201">
        <v>2</v>
      </c>
      <c r="CN201">
        <v>1</v>
      </c>
      <c r="CO201">
        <v>6</v>
      </c>
      <c r="CP201">
        <v>9</v>
      </c>
      <c r="CQ201">
        <v>4</v>
      </c>
      <c r="CR201">
        <v>1</v>
      </c>
      <c r="CS201">
        <v>0</v>
      </c>
      <c r="CT201">
        <v>11</v>
      </c>
      <c r="CU201">
        <v>0</v>
      </c>
      <c r="CV201">
        <v>7</v>
      </c>
      <c r="CW201">
        <v>8</v>
      </c>
      <c r="CX201">
        <v>10</v>
      </c>
      <c r="CY201">
        <v>0</v>
      </c>
      <c r="CZ201">
        <v>4</v>
      </c>
      <c r="DA201">
        <v>8</v>
      </c>
      <c r="DF201">
        <f>((6/12)*100)</f>
        <v>50</v>
      </c>
      <c r="DG201">
        <f>((8/12)*100)</f>
        <v>66.666666666666657</v>
      </c>
      <c r="DH201">
        <f>((6/12)*100)</f>
        <v>50</v>
      </c>
      <c r="DI201">
        <f>((3/14)*100)</f>
        <v>21.428571428571427</v>
      </c>
      <c r="DJ201">
        <f>((9/14)*100)</f>
        <v>64.285714285714292</v>
      </c>
      <c r="DK201">
        <f>((9/14)*100)</f>
        <v>64.285714285714292</v>
      </c>
      <c r="DL201">
        <f>((6/12)*100)</f>
        <v>50</v>
      </c>
      <c r="DM201">
        <f>((4/12)*100)</f>
        <v>33.333333333333329</v>
      </c>
      <c r="DN201">
        <f>((9/12)*100)</f>
        <v>75</v>
      </c>
      <c r="DP201">
        <f>((2/12)*100)</f>
        <v>16.666666666666664</v>
      </c>
      <c r="DQ201">
        <f>((1/12)*100)</f>
        <v>8.3333333333333321</v>
      </c>
      <c r="DR201">
        <f>((6/12)*100)</f>
        <v>50</v>
      </c>
      <c r="DS201">
        <f>((4/9)*100)</f>
        <v>44.444444444444443</v>
      </c>
      <c r="DT201">
        <f>((1/9)*100)</f>
        <v>11.111111111111111</v>
      </c>
      <c r="DU201">
        <f>((0/9)*100)</f>
        <v>0</v>
      </c>
      <c r="DV201">
        <f>((0/11)*100)</f>
        <v>0</v>
      </c>
      <c r="DW201">
        <f>((7/11)*100)</f>
        <v>63.636363636363633</v>
      </c>
      <c r="DX201">
        <f>((8/11)*100)</f>
        <v>72.727272727272734</v>
      </c>
      <c r="DY201">
        <f>((0/10)*100)</f>
        <v>0</v>
      </c>
      <c r="DZ201">
        <f>((4/10)*100)</f>
        <v>40</v>
      </c>
      <c r="EA201">
        <f>((8/10)*100)</f>
        <v>80</v>
      </c>
    </row>
    <row r="202" spans="1:131" x14ac:dyDescent="0.25">
      <c r="C202">
        <v>261.710555</v>
      </c>
      <c r="D202">
        <v>4.4490400000000001</v>
      </c>
      <c r="E202">
        <v>268.73813100000001</v>
      </c>
      <c r="F202">
        <v>6.2701010000000004</v>
      </c>
      <c r="G202">
        <v>265.15484900000001</v>
      </c>
      <c r="H202">
        <v>2.671869</v>
      </c>
      <c r="Q202">
        <f>(12/200)</f>
        <v>0.06</v>
      </c>
      <c r="BG202">
        <f>ABS($F$202-$H$202)</f>
        <v>3.5982320000000003</v>
      </c>
      <c r="BI202">
        <v>3.0458524999999996</v>
      </c>
      <c r="BJ202">
        <v>3.3387905000000004</v>
      </c>
      <c r="BP202">
        <f>SQRT((ABS($C$202-$E$202)^2+(ABS($D$202-$F$202)^2)))</f>
        <v>7.2596892221015326</v>
      </c>
      <c r="CP202">
        <v>12</v>
      </c>
      <c r="CQ202">
        <v>2</v>
      </c>
      <c r="CR202">
        <v>7</v>
      </c>
      <c r="CS202">
        <v>4</v>
      </c>
      <c r="DS202">
        <f>((2/12)*100)</f>
        <v>16.666666666666664</v>
      </c>
      <c r="DT202">
        <f>((7/12)*100)</f>
        <v>58.333333333333336</v>
      </c>
      <c r="DU202">
        <f>((4/12)*100)</f>
        <v>33.333333333333329</v>
      </c>
    </row>
    <row r="203" spans="1:131" x14ac:dyDescent="0.25">
      <c r="A203" t="s">
        <v>22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</row>
    <row r="204" spans="1:131" x14ac:dyDescent="0.25">
      <c r="A204">
        <v>241.708279</v>
      </c>
      <c r="B204">
        <v>6.24404</v>
      </c>
      <c r="C204">
        <v>249.23181399999999</v>
      </c>
      <c r="D204">
        <v>6.7483839999999997</v>
      </c>
      <c r="E204">
        <v>244.60893899999999</v>
      </c>
      <c r="F204">
        <v>4.909192</v>
      </c>
      <c r="G204">
        <v>247.45651100000001</v>
      </c>
      <c r="H204">
        <v>8.461919</v>
      </c>
      <c r="K204">
        <f>(15/200)</f>
        <v>7.4999999999999997E-2</v>
      </c>
      <c r="L204">
        <f>(17/200)</f>
        <v>8.5000000000000006E-2</v>
      </c>
      <c r="M204">
        <f>(13/200)</f>
        <v>6.5000000000000002E-2</v>
      </c>
      <c r="N204">
        <f>(14/200)</f>
        <v>7.0000000000000007E-2</v>
      </c>
      <c r="P204">
        <f>(10/200)</f>
        <v>0.05</v>
      </c>
      <c r="Q204">
        <f>(11/200)</f>
        <v>5.5E-2</v>
      </c>
      <c r="R204">
        <f>(11/200)</f>
        <v>5.5E-2</v>
      </c>
      <c r="S204">
        <f>(11/200)</f>
        <v>5.5E-2</v>
      </c>
      <c r="U204">
        <f>0.075+0.05</f>
        <v>0.125</v>
      </c>
      <c r="V204">
        <f>0.085+0.055</f>
        <v>0.14000000000000001</v>
      </c>
      <c r="W204">
        <f>0.065+0.055</f>
        <v>0.12</v>
      </c>
      <c r="X204">
        <f>0.07+0.055</f>
        <v>0.125</v>
      </c>
      <c r="Z204">
        <f>SQRT((ABS($A$205-$A$204)^2+(ABS($B$205-$B$204)^2)))</f>
        <v>20.905871905900977</v>
      </c>
      <c r="AA204">
        <f>SQRT((ABS($C$205-$C$204)^2+(ABS($D$205-$D$204)^2)))</f>
        <v>23.589969661574319</v>
      </c>
      <c r="AB204">
        <f>SQRT((ABS($E$205-$E$204)^2+(ABS($F$205-$F$204)^2)))</f>
        <v>21.245613770101816</v>
      </c>
      <c r="AC204">
        <f>SQRT((ABS($G$205-$G$204)^2+(ABS($H$205-$H$204)^2)))</f>
        <v>22.859637165822321</v>
      </c>
      <c r="AJ204">
        <f>1/0.125</f>
        <v>8</v>
      </c>
      <c r="AK204">
        <f>1/0.14</f>
        <v>7.1428571428571423</v>
      </c>
      <c r="AL204">
        <f>1/0.12</f>
        <v>8.3333333333333339</v>
      </c>
      <c r="AM204">
        <f>1/0.125</f>
        <v>8</v>
      </c>
      <c r="AO204">
        <f t="shared" ref="AO204:AO213" si="76">$Z204/$U204</f>
        <v>167.24697524720781</v>
      </c>
      <c r="AP204">
        <f t="shared" ref="AP204:AP213" si="77">$AA204/$V204</f>
        <v>168.49978329695941</v>
      </c>
      <c r="AQ204">
        <f t="shared" ref="AQ204:AQ212" si="78">$AB204/$W204</f>
        <v>177.04678141751515</v>
      </c>
      <c r="AR204">
        <f t="shared" ref="AR204:AR212" si="79">$AC204/$X204</f>
        <v>182.87709732657856</v>
      </c>
      <c r="AV204">
        <f>((0.075/0.125)*100)</f>
        <v>60</v>
      </c>
      <c r="AW204">
        <f>((0.085/0.14)*100)</f>
        <v>60.714285714285708</v>
      </c>
      <c r="AX204">
        <f>((0.065/0.12)*100)</f>
        <v>54.166666666666671</v>
      </c>
      <c r="AY204">
        <f>((0.07/0.125)*100)</f>
        <v>56.000000000000007</v>
      </c>
      <c r="BA204">
        <f>((0.05/0.125)*100)</f>
        <v>40</v>
      </c>
      <c r="BB204">
        <f>((0.055/0.14)*100)</f>
        <v>39.285714285714285</v>
      </c>
      <c r="BC204">
        <f>((0.055/0.12)*100)</f>
        <v>45.833333333333336</v>
      </c>
      <c r="BD204">
        <f>((0.055/0.125)*100)</f>
        <v>44</v>
      </c>
      <c r="BF204">
        <f>ABS($B$204-$D$204)</f>
        <v>0.50434399999999968</v>
      </c>
      <c r="BG204">
        <f>ABS($F$204-$H$204)</f>
        <v>3.552727</v>
      </c>
      <c r="BL204">
        <f>SQRT((ABS($A$204-$E$204)^2+(ABS($B$204-$F$204)^2)))</f>
        <v>3.1930624201076823</v>
      </c>
      <c r="BM204">
        <f>SQRT((ABS($C$204-$G$204)^2+(ABS($D$204-$H$204)^2)))</f>
        <v>2.4673676130714548</v>
      </c>
      <c r="BO204">
        <f>SQRT((ABS($A$204-$G$204)^2+(ABS($B$204-$H$204)^2)))</f>
        <v>6.1612627264599764</v>
      </c>
      <c r="BP204">
        <f>SQRT((ABS($C$204-$E$204)^2+(ABS($D$204-$F$204)^2)))</f>
        <v>4.9752990340771417</v>
      </c>
      <c r="BU204">
        <v>15</v>
      </c>
      <c r="BV204">
        <v>9</v>
      </c>
      <c r="BW204">
        <v>8</v>
      </c>
      <c r="BX204">
        <v>10</v>
      </c>
      <c r="BY204">
        <v>17</v>
      </c>
      <c r="BZ204">
        <v>9</v>
      </c>
      <c r="CA204">
        <v>6</v>
      </c>
      <c r="CB204">
        <v>6</v>
      </c>
      <c r="CC204">
        <v>13</v>
      </c>
      <c r="CD204">
        <v>8</v>
      </c>
      <c r="CE204">
        <v>3</v>
      </c>
      <c r="CF204">
        <v>12</v>
      </c>
      <c r="CG204">
        <v>14</v>
      </c>
      <c r="CH204">
        <v>10</v>
      </c>
      <c r="CI204">
        <v>4</v>
      </c>
      <c r="CJ204">
        <v>12</v>
      </c>
      <c r="CL204">
        <v>10</v>
      </c>
      <c r="CM204">
        <v>2</v>
      </c>
      <c r="CN204">
        <v>4</v>
      </c>
      <c r="CO204">
        <v>6</v>
      </c>
      <c r="CP204">
        <v>11</v>
      </c>
      <c r="CQ204">
        <v>2</v>
      </c>
      <c r="CR204">
        <v>0</v>
      </c>
      <c r="CS204">
        <v>0</v>
      </c>
      <c r="CT204">
        <v>11</v>
      </c>
      <c r="CU204">
        <v>4</v>
      </c>
      <c r="CV204">
        <v>0</v>
      </c>
      <c r="CW204">
        <v>9</v>
      </c>
      <c r="CX204">
        <v>11</v>
      </c>
      <c r="CY204">
        <v>6</v>
      </c>
      <c r="CZ204">
        <v>0</v>
      </c>
      <c r="DA204">
        <v>9</v>
      </c>
      <c r="DC204">
        <f>((9/15)*100)</f>
        <v>60</v>
      </c>
      <c r="DD204">
        <f>((8/15)*100)</f>
        <v>53.333333333333336</v>
      </c>
      <c r="DE204">
        <f>((10/15)*100)</f>
        <v>66.666666666666657</v>
      </c>
      <c r="DF204">
        <f>((9/17)*100)</f>
        <v>52.941176470588239</v>
      </c>
      <c r="DG204">
        <f>((6/17)*100)</f>
        <v>35.294117647058826</v>
      </c>
      <c r="DH204">
        <f>((6/17)*100)</f>
        <v>35.294117647058826</v>
      </c>
      <c r="DI204">
        <f>((8/13)*100)</f>
        <v>61.53846153846154</v>
      </c>
      <c r="DJ204">
        <f>((3/13)*100)</f>
        <v>23.076923076923077</v>
      </c>
      <c r="DK204">
        <f>((12/13)*100)</f>
        <v>92.307692307692307</v>
      </c>
      <c r="DL204">
        <f>((10/14)*100)</f>
        <v>71.428571428571431</v>
      </c>
      <c r="DM204">
        <f>((4/14)*100)</f>
        <v>28.571428571428569</v>
      </c>
      <c r="DN204">
        <f>((12/14)*100)</f>
        <v>85.714285714285708</v>
      </c>
      <c r="DP204">
        <f>((2/10)*100)</f>
        <v>20</v>
      </c>
      <c r="DQ204">
        <f>((4/10)*100)</f>
        <v>40</v>
      </c>
      <c r="DR204">
        <f>((6/10)*100)</f>
        <v>60</v>
      </c>
      <c r="DS204">
        <f>((2/11)*100)</f>
        <v>18.181818181818183</v>
      </c>
      <c r="DT204">
        <f>((0/11)*100)</f>
        <v>0</v>
      </c>
      <c r="DU204">
        <f>((0/11)*100)</f>
        <v>0</v>
      </c>
      <c r="DV204">
        <f>((4/11)*100)</f>
        <v>36.363636363636367</v>
      </c>
      <c r="DW204">
        <f>((0/11)*100)</f>
        <v>0</v>
      </c>
      <c r="DX204">
        <f>((9/11)*100)</f>
        <v>81.818181818181827</v>
      </c>
      <c r="DY204">
        <f>((6/11)*100)</f>
        <v>54.54545454545454</v>
      </c>
      <c r="DZ204">
        <f>((0/11)*100)</f>
        <v>0</v>
      </c>
      <c r="EA204">
        <f>((9/11)*100)</f>
        <v>81.818181818181827</v>
      </c>
    </row>
    <row r="205" spans="1:131" x14ac:dyDescent="0.25">
      <c r="A205">
        <v>220.81848500000001</v>
      </c>
      <c r="B205">
        <v>7.0637879999999997</v>
      </c>
      <c r="C205">
        <v>225.71328299999999</v>
      </c>
      <c r="D205">
        <v>8.5828779999999991</v>
      </c>
      <c r="E205">
        <v>223.400353</v>
      </c>
      <c r="F205">
        <v>6.1629800000000001</v>
      </c>
      <c r="G205">
        <v>224.643989</v>
      </c>
      <c r="H205">
        <v>9.9288380000000007</v>
      </c>
      <c r="K205">
        <f>(15/200)</f>
        <v>7.4999999999999997E-2</v>
      </c>
      <c r="L205">
        <f>(13/200)</f>
        <v>6.5000000000000002E-2</v>
      </c>
      <c r="M205">
        <f>(13/200)</f>
        <v>6.5000000000000002E-2</v>
      </c>
      <c r="N205">
        <f>(15/200)</f>
        <v>7.4999999999999997E-2</v>
      </c>
      <c r="P205">
        <f>(8/200)</f>
        <v>0.04</v>
      </c>
      <c r="Q205">
        <f>(10/200)</f>
        <v>0.05</v>
      </c>
      <c r="R205">
        <f>(10/200)</f>
        <v>0.05</v>
      </c>
      <c r="S205">
        <f>(9/200)</f>
        <v>4.4999999999999998E-2</v>
      </c>
      <c r="U205">
        <f>0.075+0.04</f>
        <v>0.11499999999999999</v>
      </c>
      <c r="V205">
        <f>0.065+0.05</f>
        <v>0.115</v>
      </c>
      <c r="W205">
        <f>0.065+0.05</f>
        <v>0.115</v>
      </c>
      <c r="X205">
        <f>0.075+0.045</f>
        <v>0.12</v>
      </c>
      <c r="Z205">
        <f>SQRT((ABS($A$206-$A$205)^2+(ABS($B$206-$B$205)^2)))</f>
        <v>20.66904945522873</v>
      </c>
      <c r="AA205">
        <f>SQRT((ABS($C$206-$C$205)^2+(ABS($D$206-$D$205)^2)))</f>
        <v>20.639260386196632</v>
      </c>
      <c r="AB205">
        <f>SQRT((ABS($E$206-$E$205)^2+(ABS($F$206-$F$205)^2)))</f>
        <v>21.878623202683897</v>
      </c>
      <c r="AC205">
        <f>SQRT((ABS($G$206-$G$205)^2+(ABS($H$206-$H$205)^2)))</f>
        <v>22.898235135237361</v>
      </c>
      <c r="AJ205">
        <f>1/0.115</f>
        <v>8.695652173913043</v>
      </c>
      <c r="AK205">
        <f>1/0.115</f>
        <v>8.695652173913043</v>
      </c>
      <c r="AL205">
        <f>1/0.115</f>
        <v>8.695652173913043</v>
      </c>
      <c r="AM205">
        <f>1/0.12</f>
        <v>8.3333333333333339</v>
      </c>
      <c r="AO205">
        <f t="shared" si="76"/>
        <v>179.73086482807594</v>
      </c>
      <c r="AP205">
        <f t="shared" si="77"/>
        <v>179.47182944518809</v>
      </c>
      <c r="AQ205">
        <f t="shared" si="78"/>
        <v>190.24889741464258</v>
      </c>
      <c r="AR205">
        <f t="shared" si="79"/>
        <v>190.81862612697802</v>
      </c>
      <c r="AV205">
        <f>((0.075/0.115)*100)</f>
        <v>65.217391304347814</v>
      </c>
      <c r="AW205">
        <f>((0.065/0.115)*100)</f>
        <v>56.521739130434781</v>
      </c>
      <c r="AX205">
        <f>((0.065/0.115)*100)</f>
        <v>56.521739130434781</v>
      </c>
      <c r="AY205">
        <f>((0.075/0.12)*100)</f>
        <v>62.5</v>
      </c>
      <c r="BA205">
        <f>((0.04/0.115)*100)</f>
        <v>34.782608695652172</v>
      </c>
      <c r="BB205">
        <f>((0.05/0.115)*100)</f>
        <v>43.478260869565219</v>
      </c>
      <c r="BC205">
        <f>((0.05/0.115)*100)</f>
        <v>43.478260869565219</v>
      </c>
      <c r="BD205">
        <f>((0.045/0.12)*100)</f>
        <v>37.5</v>
      </c>
      <c r="BF205">
        <f>ABS($B$205-$D$205)</f>
        <v>1.5190899999999994</v>
      </c>
      <c r="BG205">
        <f>ABS($F$205-$H$205)</f>
        <v>3.7658580000000006</v>
      </c>
      <c r="BL205">
        <f>SQRT((ABS($A$205-$E$205)^2+(ABS($B$205-$F$205)^2)))</f>
        <v>2.7345013114438115</v>
      </c>
      <c r="BM205">
        <f>SQRT((ABS($C$205-$G$205)^2+(ABS($D$205-$H$205)^2)))</f>
        <v>1.7190107562304469</v>
      </c>
      <c r="BO205">
        <f>SQRT((ABS($A$205-$G$205)^2+(ABS($B$205-$H$205)^2)))</f>
        <v>4.7794343134429589</v>
      </c>
      <c r="BP205">
        <f>SQRT((ABS($C$205-$E$205)^2+(ABS($D$205-$F$205)^2)))</f>
        <v>3.3474694196219286</v>
      </c>
      <c r="BU205">
        <v>15</v>
      </c>
      <c r="BV205">
        <v>9</v>
      </c>
      <c r="BW205">
        <v>8</v>
      </c>
      <c r="BX205">
        <v>10</v>
      </c>
      <c r="BY205">
        <v>13</v>
      </c>
      <c r="BZ205">
        <v>9</v>
      </c>
      <c r="CA205">
        <v>3</v>
      </c>
      <c r="CB205">
        <v>4</v>
      </c>
      <c r="CC205">
        <v>13</v>
      </c>
      <c r="CD205">
        <v>8</v>
      </c>
      <c r="CE205">
        <v>4</v>
      </c>
      <c r="CF205">
        <v>13</v>
      </c>
      <c r="CG205">
        <v>15</v>
      </c>
      <c r="CH205">
        <v>10</v>
      </c>
      <c r="CI205">
        <v>6</v>
      </c>
      <c r="CJ205">
        <v>13</v>
      </c>
      <c r="CL205">
        <v>8</v>
      </c>
      <c r="CM205">
        <v>4</v>
      </c>
      <c r="CN205">
        <v>3</v>
      </c>
      <c r="CO205">
        <v>4</v>
      </c>
      <c r="CP205">
        <v>10</v>
      </c>
      <c r="CQ205">
        <v>4</v>
      </c>
      <c r="CR205">
        <v>0</v>
      </c>
      <c r="CS205">
        <v>0</v>
      </c>
      <c r="CT205">
        <v>10</v>
      </c>
      <c r="CU205">
        <v>3</v>
      </c>
      <c r="CV205">
        <v>0</v>
      </c>
      <c r="CW205">
        <v>8</v>
      </c>
      <c r="CX205">
        <v>9</v>
      </c>
      <c r="CY205">
        <v>4</v>
      </c>
      <c r="CZ205">
        <v>0</v>
      </c>
      <c r="DA205">
        <v>8</v>
      </c>
      <c r="DC205">
        <f>((9/15)*100)</f>
        <v>60</v>
      </c>
      <c r="DD205">
        <f>((8/15)*100)</f>
        <v>53.333333333333336</v>
      </c>
      <c r="DE205">
        <f>((10/15)*100)</f>
        <v>66.666666666666657</v>
      </c>
      <c r="DF205">
        <f>((9/13)*100)</f>
        <v>69.230769230769226</v>
      </c>
      <c r="DG205">
        <f>((3/13)*100)</f>
        <v>23.076923076923077</v>
      </c>
      <c r="DH205">
        <f>((4/13)*100)</f>
        <v>30.76923076923077</v>
      </c>
      <c r="DI205">
        <f>((8/13)*100)</f>
        <v>61.53846153846154</v>
      </c>
      <c r="DJ205">
        <f>((4/13)*100)</f>
        <v>30.76923076923077</v>
      </c>
      <c r="DK205">
        <f>((13/13)*100)</f>
        <v>100</v>
      </c>
      <c r="DL205">
        <f>((10/15)*100)</f>
        <v>66.666666666666657</v>
      </c>
      <c r="DM205">
        <f>((6/15)*100)</f>
        <v>40</v>
      </c>
      <c r="DN205">
        <f>((13/15)*100)</f>
        <v>86.666666666666671</v>
      </c>
      <c r="DP205">
        <f>((4/8)*100)</f>
        <v>50</v>
      </c>
      <c r="DQ205">
        <f>((3/8)*100)</f>
        <v>37.5</v>
      </c>
      <c r="DR205">
        <f>((4/8)*100)</f>
        <v>50</v>
      </c>
      <c r="DS205">
        <f>((4/10)*100)</f>
        <v>40</v>
      </c>
      <c r="DT205">
        <f>((0/10)*100)</f>
        <v>0</v>
      </c>
      <c r="DU205">
        <f>((0/10)*100)</f>
        <v>0</v>
      </c>
      <c r="DV205">
        <f>((3/10)*100)</f>
        <v>30</v>
      </c>
      <c r="DW205">
        <f>((0/10)*100)</f>
        <v>0</v>
      </c>
      <c r="DX205">
        <f>((8/10)*100)</f>
        <v>80</v>
      </c>
      <c r="DY205">
        <f>((4/9)*100)</f>
        <v>44.444444444444443</v>
      </c>
      <c r="DZ205">
        <f>((0/9)*100)</f>
        <v>0</v>
      </c>
      <c r="EA205">
        <f>((8/9)*100)</f>
        <v>88.888888888888886</v>
      </c>
    </row>
    <row r="206" spans="1:131" x14ac:dyDescent="0.25">
      <c r="A206">
        <v>200.14959199999998</v>
      </c>
      <c r="B206">
        <v>6.9833670000000003</v>
      </c>
      <c r="C206">
        <v>205.074488</v>
      </c>
      <c r="D206">
        <v>8.7214790000000004</v>
      </c>
      <c r="E206">
        <v>201.52351999999999</v>
      </c>
      <c r="F206">
        <v>6.4428570000000001</v>
      </c>
      <c r="G206">
        <v>201.74918199999999</v>
      </c>
      <c r="H206">
        <v>10.325051</v>
      </c>
      <c r="K206">
        <f>(14/200)</f>
        <v>7.0000000000000007E-2</v>
      </c>
      <c r="L206">
        <f>(12/200)</f>
        <v>0.06</v>
      </c>
      <c r="M206">
        <f>(13/200)</f>
        <v>6.5000000000000002E-2</v>
      </c>
      <c r="N206">
        <f>(13/200)</f>
        <v>6.5000000000000002E-2</v>
      </c>
      <c r="P206">
        <f>(7/200)</f>
        <v>3.5000000000000003E-2</v>
      </c>
      <c r="Q206">
        <f>(9/200)</f>
        <v>4.4999999999999998E-2</v>
      </c>
      <c r="R206">
        <f>(9/200)</f>
        <v>4.4999999999999998E-2</v>
      </c>
      <c r="S206">
        <f>(9/200)</f>
        <v>4.4999999999999998E-2</v>
      </c>
      <c r="U206">
        <f>0.07+0.035</f>
        <v>0.10500000000000001</v>
      </c>
      <c r="V206">
        <f>0.06+0.045</f>
        <v>0.105</v>
      </c>
      <c r="W206">
        <f>0.065+0.045</f>
        <v>0.11</v>
      </c>
      <c r="X206">
        <f>0.065+0.045</f>
        <v>0.11</v>
      </c>
      <c r="Z206">
        <f>SQRT((ABS($A$207-$A$206)^2+(ABS($B$207-$B$206)^2)))</f>
        <v>22.964599999482783</v>
      </c>
      <c r="AA206">
        <f>SQRT((ABS($C$207-$C$206)^2+(ABS($D$207-$D$206)^2)))</f>
        <v>23.059649094141623</v>
      </c>
      <c r="AB206">
        <f>SQRT((ABS($E$207-$E$206)^2+(ABS($F$207-$F$206)^2)))</f>
        <v>23.117046524487691</v>
      </c>
      <c r="AC206">
        <f>SQRT((ABS($G$207-$G$206)^2+(ABS($H$207-$H$206)^2)))</f>
        <v>24.672218073821515</v>
      </c>
      <c r="AJ206">
        <f>1/0.105</f>
        <v>9.5238095238095237</v>
      </c>
      <c r="AK206">
        <f>1/0.105</f>
        <v>9.5238095238095237</v>
      </c>
      <c r="AL206">
        <f>1/0.11</f>
        <v>9.0909090909090917</v>
      </c>
      <c r="AM206">
        <f>1/0.11</f>
        <v>9.0909090909090917</v>
      </c>
      <c r="AO206">
        <f t="shared" si="76"/>
        <v>218.71047618555028</v>
      </c>
      <c r="AP206">
        <f t="shared" si="77"/>
        <v>219.61570565849166</v>
      </c>
      <c r="AQ206">
        <f t="shared" si="78"/>
        <v>210.15496840443356</v>
      </c>
      <c r="AR206">
        <f t="shared" si="79"/>
        <v>224.2928915801956</v>
      </c>
      <c r="AV206">
        <f>((0.07/0.105)*100)</f>
        <v>66.666666666666671</v>
      </c>
      <c r="AW206">
        <f>((0.06/0.105)*100)</f>
        <v>57.142857142857139</v>
      </c>
      <c r="AX206">
        <f>((0.065/0.11)*100)</f>
        <v>59.090909090909093</v>
      </c>
      <c r="AY206">
        <f>((0.065/0.11)*100)</f>
        <v>59.090909090909093</v>
      </c>
      <c r="BA206">
        <f>((0.035/0.105)*100)</f>
        <v>33.333333333333336</v>
      </c>
      <c r="BB206">
        <f>((0.045/0.105)*100)</f>
        <v>42.857142857142854</v>
      </c>
      <c r="BC206">
        <f>((0.045/0.11)*100)</f>
        <v>40.909090909090907</v>
      </c>
      <c r="BD206">
        <f>((0.045/0.11)*100)</f>
        <v>40.909090909090907</v>
      </c>
      <c r="BF206">
        <f>ABS($B$206-$D$206)</f>
        <v>1.7381120000000001</v>
      </c>
      <c r="BG206">
        <f>ABS($F$206-$H$206)</f>
        <v>3.8821940000000001</v>
      </c>
      <c r="BL206">
        <f>SQRT((ABS($A$206-$E$206)^2+(ABS($B$206-$F$206)^2)))</f>
        <v>1.4764244678560492</v>
      </c>
      <c r="BM206">
        <f>SQRT((ABS($C$206-$G$206)^2+(ABS($D$206-$H$206)^2)))</f>
        <v>3.691761524370186</v>
      </c>
      <c r="BO206">
        <f>SQRT((ABS($A$206-$G$206)^2+(ABS($B$206-$H$206)^2)))</f>
        <v>3.7047996064505324</v>
      </c>
      <c r="BP206">
        <f>SQRT((ABS($C$206-$E$206)^2+(ABS($D$206-$F$206)^2)))</f>
        <v>4.2191814319732783</v>
      </c>
      <c r="BU206">
        <v>14</v>
      </c>
      <c r="BV206">
        <v>8</v>
      </c>
      <c r="BW206">
        <v>7</v>
      </c>
      <c r="BX206">
        <v>7</v>
      </c>
      <c r="BY206">
        <v>12</v>
      </c>
      <c r="BZ206">
        <v>8</v>
      </c>
      <c r="CA206">
        <v>3</v>
      </c>
      <c r="CB206">
        <v>3</v>
      </c>
      <c r="CC206">
        <v>13</v>
      </c>
      <c r="CD206">
        <v>7</v>
      </c>
      <c r="CE206">
        <v>4</v>
      </c>
      <c r="CF206">
        <v>13</v>
      </c>
      <c r="CG206">
        <v>13</v>
      </c>
      <c r="CH206">
        <v>7</v>
      </c>
      <c r="CI206">
        <v>4</v>
      </c>
      <c r="CJ206">
        <v>13</v>
      </c>
      <c r="CL206">
        <v>7</v>
      </c>
      <c r="CM206">
        <v>3</v>
      </c>
      <c r="CN206">
        <v>2</v>
      </c>
      <c r="CO206">
        <v>2</v>
      </c>
      <c r="CP206">
        <v>9</v>
      </c>
      <c r="CQ206">
        <v>3</v>
      </c>
      <c r="CR206">
        <v>0</v>
      </c>
      <c r="CS206">
        <v>0</v>
      </c>
      <c r="CT206">
        <v>9</v>
      </c>
      <c r="CU206">
        <v>2</v>
      </c>
      <c r="CV206">
        <v>0</v>
      </c>
      <c r="CW206">
        <v>9</v>
      </c>
      <c r="CX206">
        <v>9</v>
      </c>
      <c r="CY206">
        <v>2</v>
      </c>
      <c r="CZ206">
        <v>0</v>
      </c>
      <c r="DA206">
        <v>9</v>
      </c>
      <c r="DC206">
        <f>((8/14)*100)</f>
        <v>57.142857142857139</v>
      </c>
      <c r="DD206">
        <f>((7/14)*100)</f>
        <v>50</v>
      </c>
      <c r="DE206">
        <f>((7/14)*100)</f>
        <v>50</v>
      </c>
      <c r="DF206">
        <f>((8/12)*100)</f>
        <v>66.666666666666657</v>
      </c>
      <c r="DG206">
        <f>((3/12)*100)</f>
        <v>25</v>
      </c>
      <c r="DH206">
        <f>((3/12)*100)</f>
        <v>25</v>
      </c>
      <c r="DI206">
        <f>((7/13)*100)</f>
        <v>53.846153846153847</v>
      </c>
      <c r="DJ206">
        <f>((4/13)*100)</f>
        <v>30.76923076923077</v>
      </c>
      <c r="DK206">
        <f>((13/13)*100)</f>
        <v>100</v>
      </c>
      <c r="DL206">
        <f>((7/13)*100)</f>
        <v>53.846153846153847</v>
      </c>
      <c r="DM206">
        <f>((4/13)*100)</f>
        <v>30.76923076923077</v>
      </c>
      <c r="DN206">
        <f>((13/13)*100)</f>
        <v>100</v>
      </c>
      <c r="DP206">
        <f>((3/7)*100)</f>
        <v>42.857142857142854</v>
      </c>
      <c r="DQ206">
        <f>((2/7)*100)</f>
        <v>28.571428571428569</v>
      </c>
      <c r="DR206">
        <f>((2/7)*100)</f>
        <v>28.571428571428569</v>
      </c>
      <c r="DS206">
        <f>((3/9)*100)</f>
        <v>33.333333333333329</v>
      </c>
      <c r="DT206">
        <f t="shared" ref="DT206:DU208" si="80">((0/9)*100)</f>
        <v>0</v>
      </c>
      <c r="DU206">
        <f t="shared" si="80"/>
        <v>0</v>
      </c>
      <c r="DV206">
        <f>((2/9)*100)</f>
        <v>22.222222222222221</v>
      </c>
      <c r="DW206">
        <f>((0/9)*100)</f>
        <v>0</v>
      </c>
      <c r="DX206">
        <f>((9/9)*100)</f>
        <v>100</v>
      </c>
      <c r="DY206">
        <f>((2/9)*100)</f>
        <v>22.222222222222221</v>
      </c>
      <c r="DZ206">
        <f>((0/9)*100)</f>
        <v>0</v>
      </c>
      <c r="EA206">
        <f>((9/9)*100)</f>
        <v>100</v>
      </c>
    </row>
    <row r="207" spans="1:131" x14ac:dyDescent="0.25">
      <c r="A207">
        <v>177.25331299999999</v>
      </c>
      <c r="B207">
        <v>5.2132649999999998</v>
      </c>
      <c r="C207">
        <v>182.06004899999999</v>
      </c>
      <c r="D207">
        <v>7.2782140000000002</v>
      </c>
      <c r="E207">
        <v>178.46714</v>
      </c>
      <c r="F207">
        <v>4.7691840000000001</v>
      </c>
      <c r="G207">
        <v>177.13463999999999</v>
      </c>
      <c r="H207">
        <v>8.63903</v>
      </c>
      <c r="K207">
        <f>(13/200)</f>
        <v>6.5000000000000002E-2</v>
      </c>
      <c r="L207">
        <f>(12/200)</f>
        <v>0.06</v>
      </c>
      <c r="M207">
        <f>(12/200)</f>
        <v>0.06</v>
      </c>
      <c r="N207">
        <f>(13/200)</f>
        <v>6.5000000000000002E-2</v>
      </c>
      <c r="P207">
        <f>(7/200)</f>
        <v>3.5000000000000003E-2</v>
      </c>
      <c r="Q207">
        <f>(9/200)</f>
        <v>4.4999999999999998E-2</v>
      </c>
      <c r="R207">
        <f>(9/200)</f>
        <v>4.4999999999999998E-2</v>
      </c>
      <c r="S207">
        <f>(9/200)</f>
        <v>4.4999999999999998E-2</v>
      </c>
      <c r="U207">
        <f>0.065+0.035</f>
        <v>0.1</v>
      </c>
      <c r="V207">
        <f>0.06+0.045</f>
        <v>0.105</v>
      </c>
      <c r="W207">
        <f>0.06+0.045</f>
        <v>0.105</v>
      </c>
      <c r="X207">
        <f>0.065+0.045</f>
        <v>0.11</v>
      </c>
      <c r="Z207">
        <f>SQRT((ABS($A$208-$A$207)^2+(ABS($B$208-$B$207)^2)))</f>
        <v>19.624041551336461</v>
      </c>
      <c r="AA207">
        <f>SQRT((ABS($C$208-$C$207)^2+(ABS($D$208-$D$207)^2)))</f>
        <v>20.79495475968514</v>
      </c>
      <c r="AB207">
        <f>SQRT((ABS($E$208-$E$207)^2+(ABS($F$208-$F$207)^2)))</f>
        <v>20.019260091711484</v>
      </c>
      <c r="AC207">
        <f>SQRT((ABS($G$208-$G$207)^2+(ABS($H$208-$H$207)^2)))</f>
        <v>19.619627514325376</v>
      </c>
      <c r="AJ207">
        <f>1/0.1</f>
        <v>10</v>
      </c>
      <c r="AK207">
        <f>1/0.105</f>
        <v>9.5238095238095237</v>
      </c>
      <c r="AL207">
        <f>1/0.105</f>
        <v>9.5238095238095237</v>
      </c>
      <c r="AM207">
        <f>1/0.11</f>
        <v>9.0909090909090917</v>
      </c>
      <c r="AO207">
        <f t="shared" si="76"/>
        <v>196.24041551336461</v>
      </c>
      <c r="AP207">
        <f t="shared" si="77"/>
        <v>198.04718818747753</v>
      </c>
      <c r="AQ207">
        <f t="shared" si="78"/>
        <v>190.65961992106176</v>
      </c>
      <c r="AR207">
        <f t="shared" si="79"/>
        <v>178.3602501302307</v>
      </c>
      <c r="AV207">
        <f>((0.065/0.1)*100)</f>
        <v>65</v>
      </c>
      <c r="AW207">
        <f>((0.06/0.105)*100)</f>
        <v>57.142857142857139</v>
      </c>
      <c r="AX207">
        <f>((0.06/0.105)*100)</f>
        <v>57.142857142857139</v>
      </c>
      <c r="AY207">
        <f>((0.065/0.11)*100)</f>
        <v>59.090909090909093</v>
      </c>
      <c r="BA207">
        <f>((0.035/0.1)*100)</f>
        <v>35</v>
      </c>
      <c r="BB207">
        <f>((0.045/0.105)*100)</f>
        <v>42.857142857142854</v>
      </c>
      <c r="BC207">
        <f>((0.045/0.105)*100)</f>
        <v>42.857142857142854</v>
      </c>
      <c r="BD207">
        <f>((0.045/0.11)*100)</f>
        <v>40.909090909090907</v>
      </c>
      <c r="BF207">
        <f>ABS($B$207-$D$207)</f>
        <v>2.0649490000000004</v>
      </c>
      <c r="BG207">
        <f>ABS($F$207-$H$207)</f>
        <v>3.8698459999999999</v>
      </c>
      <c r="BL207">
        <f>SQRT((ABS($A$207-$E$207)^2+(ABS($B$207-$F$207)^2)))</f>
        <v>1.2925107042071342</v>
      </c>
      <c r="BM207">
        <f>SQRT((ABS($C$207-$G$207)^2+(ABS($D$207-$H$207)^2)))</f>
        <v>5.1099387474936542</v>
      </c>
      <c r="BO207">
        <f>SQRT((ABS($A$207-$G$207)^2+(ABS($B$207-$H$207)^2)))</f>
        <v>3.4278198780207227</v>
      </c>
      <c r="BP207">
        <f>SQRT((ABS($C$207-$E$207)^2+(ABS($D$207-$F$207)^2)))</f>
        <v>4.3822627286803488</v>
      </c>
      <c r="BU207">
        <v>13</v>
      </c>
      <c r="BV207">
        <v>8</v>
      </c>
      <c r="BW207">
        <v>5</v>
      </c>
      <c r="BX207">
        <v>5</v>
      </c>
      <c r="BY207">
        <v>12</v>
      </c>
      <c r="BZ207">
        <v>8</v>
      </c>
      <c r="CA207">
        <v>3</v>
      </c>
      <c r="CB207">
        <v>3</v>
      </c>
      <c r="CC207">
        <v>12</v>
      </c>
      <c r="CD207">
        <v>5</v>
      </c>
      <c r="CE207">
        <v>3</v>
      </c>
      <c r="CF207">
        <v>12</v>
      </c>
      <c r="CG207">
        <v>13</v>
      </c>
      <c r="CH207">
        <v>5</v>
      </c>
      <c r="CI207">
        <v>4</v>
      </c>
      <c r="CJ207">
        <v>12</v>
      </c>
      <c r="CL207">
        <v>7</v>
      </c>
      <c r="CM207">
        <v>3</v>
      </c>
      <c r="CN207">
        <v>1</v>
      </c>
      <c r="CO207">
        <v>1</v>
      </c>
      <c r="CP207">
        <v>9</v>
      </c>
      <c r="CQ207">
        <v>3</v>
      </c>
      <c r="CR207">
        <v>0</v>
      </c>
      <c r="CS207">
        <v>0</v>
      </c>
      <c r="CT207">
        <v>9</v>
      </c>
      <c r="CU207">
        <v>1</v>
      </c>
      <c r="CV207">
        <v>0</v>
      </c>
      <c r="CW207">
        <v>9</v>
      </c>
      <c r="CX207">
        <v>9</v>
      </c>
      <c r="CY207">
        <v>1</v>
      </c>
      <c r="CZ207">
        <v>0</v>
      </c>
      <c r="DA207">
        <v>9</v>
      </c>
      <c r="DC207">
        <f>((8/13)*100)</f>
        <v>61.53846153846154</v>
      </c>
      <c r="DD207">
        <f>((5/13)*100)</f>
        <v>38.461538461538467</v>
      </c>
      <c r="DE207">
        <f>((5/13)*100)</f>
        <v>38.461538461538467</v>
      </c>
      <c r="DF207">
        <f>((8/12)*100)</f>
        <v>66.666666666666657</v>
      </c>
      <c r="DG207">
        <f>((3/12)*100)</f>
        <v>25</v>
      </c>
      <c r="DH207">
        <f>((3/12)*100)</f>
        <v>25</v>
      </c>
      <c r="DI207">
        <f>((5/12)*100)</f>
        <v>41.666666666666671</v>
      </c>
      <c r="DJ207">
        <f>((3/12)*100)</f>
        <v>25</v>
      </c>
      <c r="DK207">
        <f>((12/12)*100)</f>
        <v>100</v>
      </c>
      <c r="DL207">
        <f>((5/13)*100)</f>
        <v>38.461538461538467</v>
      </c>
      <c r="DM207">
        <f>((4/13)*100)</f>
        <v>30.76923076923077</v>
      </c>
      <c r="DN207">
        <f>((12/13)*100)</f>
        <v>92.307692307692307</v>
      </c>
      <c r="DP207">
        <f>((3/7)*100)</f>
        <v>42.857142857142854</v>
      </c>
      <c r="DQ207">
        <f>((1/7)*100)</f>
        <v>14.285714285714285</v>
      </c>
      <c r="DR207">
        <f>((1/7)*100)</f>
        <v>14.285714285714285</v>
      </c>
      <c r="DS207">
        <f>((3/9)*100)</f>
        <v>33.333333333333329</v>
      </c>
      <c r="DT207">
        <f t="shared" si="80"/>
        <v>0</v>
      </c>
      <c r="DU207">
        <f t="shared" si="80"/>
        <v>0</v>
      </c>
      <c r="DV207">
        <f>((1/9)*100)</f>
        <v>11.111111111111111</v>
      </c>
      <c r="DW207">
        <f>((0/9)*100)</f>
        <v>0</v>
      </c>
      <c r="DX207">
        <f>((9/9)*100)</f>
        <v>100</v>
      </c>
      <c r="DY207">
        <f>((1/9)*100)</f>
        <v>11.111111111111111</v>
      </c>
      <c r="DZ207">
        <f>((0/9)*100)</f>
        <v>0</v>
      </c>
      <c r="EA207">
        <f>((9/9)*100)</f>
        <v>100</v>
      </c>
    </row>
    <row r="208" spans="1:131" x14ac:dyDescent="0.25">
      <c r="A208">
        <v>157.64173099999999</v>
      </c>
      <c r="B208">
        <v>4.514081</v>
      </c>
      <c r="C208">
        <v>161.289895</v>
      </c>
      <c r="D208">
        <v>6.2629080000000004</v>
      </c>
      <c r="E208">
        <v>158.451426</v>
      </c>
      <c r="F208">
        <v>4.392398</v>
      </c>
      <c r="G208">
        <v>157.55050799999998</v>
      </c>
      <c r="H208">
        <v>7.4593870000000004</v>
      </c>
      <c r="K208">
        <f>(13/200)</f>
        <v>6.5000000000000002E-2</v>
      </c>
      <c r="L208">
        <f>(15/200)</f>
        <v>7.4999999999999997E-2</v>
      </c>
      <c r="M208">
        <f>(15/200)</f>
        <v>7.4999999999999997E-2</v>
      </c>
      <c r="N208">
        <f>(15/200)</f>
        <v>7.4999999999999997E-2</v>
      </c>
      <c r="P208">
        <f>(9/200)</f>
        <v>4.4999999999999998E-2</v>
      </c>
      <c r="Q208">
        <f>(9/200)</f>
        <v>4.4999999999999998E-2</v>
      </c>
      <c r="R208">
        <f>(8/200)</f>
        <v>0.04</v>
      </c>
      <c r="S208">
        <f>(7/200)</f>
        <v>3.5000000000000003E-2</v>
      </c>
      <c r="U208">
        <f>0.065+0.045</f>
        <v>0.11</v>
      </c>
      <c r="V208">
        <f>0.075+0.045</f>
        <v>0.12</v>
      </c>
      <c r="W208">
        <f>0.075+0.04</f>
        <v>0.11499999999999999</v>
      </c>
      <c r="X208">
        <f>0.075+0.035</f>
        <v>0.11</v>
      </c>
      <c r="Z208">
        <f>SQRT((ABS($A$209-$A$208)^2+(ABS($B$209-$B$208)^2)))</f>
        <v>31.420823363010133</v>
      </c>
      <c r="AA208">
        <f>SQRT((ABS($C$209-$C$208)^2+(ABS($D$209-$D$208)^2)))</f>
        <v>31.420449323464545</v>
      </c>
      <c r="AB208">
        <f>SQRT((ABS($E$209-$E$208)^2+(ABS($F$209-$F$208)^2)))</f>
        <v>32.411919533648231</v>
      </c>
      <c r="AC208">
        <f>SQRT((ABS($G$209-$G$208)^2+(ABS($H$209-$H$208)^2)))</f>
        <v>31.431225305031454</v>
      </c>
      <c r="AJ208">
        <f>1/0.11</f>
        <v>9.0909090909090917</v>
      </c>
      <c r="AK208">
        <f>1/0.12</f>
        <v>8.3333333333333339</v>
      </c>
      <c r="AL208">
        <f>1/0.115</f>
        <v>8.695652173913043</v>
      </c>
      <c r="AM208">
        <f>1/0.11</f>
        <v>9.0909090909090917</v>
      </c>
      <c r="AO208">
        <f t="shared" si="76"/>
        <v>285.64384875463759</v>
      </c>
      <c r="AP208">
        <f t="shared" si="77"/>
        <v>261.83707769553791</v>
      </c>
      <c r="AQ208">
        <f t="shared" si="78"/>
        <v>281.84277855346289</v>
      </c>
      <c r="AR208">
        <f t="shared" si="79"/>
        <v>285.73841186392229</v>
      </c>
      <c r="AV208">
        <f>((0.065/0.11)*100)</f>
        <v>59.090909090909093</v>
      </c>
      <c r="AW208">
        <f>((0.075/0.12)*100)</f>
        <v>62.5</v>
      </c>
      <c r="AX208">
        <f>((0.075/0.115)*100)</f>
        <v>65.217391304347814</v>
      </c>
      <c r="AY208">
        <f>((0.075/0.11)*100)</f>
        <v>68.181818181818173</v>
      </c>
      <c r="BA208">
        <f>((0.045/0.11)*100)</f>
        <v>40.909090909090907</v>
      </c>
      <c r="BB208">
        <f>((0.045/0.12)*100)</f>
        <v>37.5</v>
      </c>
      <c r="BC208">
        <f>((0.04/0.115)*100)</f>
        <v>34.782608695652172</v>
      </c>
      <c r="BD208">
        <f>((0.035/0.11)*100)</f>
        <v>31.818181818181824</v>
      </c>
      <c r="BF208">
        <f>ABS($B$208-$D$208)</f>
        <v>1.7488270000000004</v>
      </c>
      <c r="BG208">
        <f>ABS($F$208-$H$208)</f>
        <v>3.0669890000000004</v>
      </c>
      <c r="BL208">
        <f>SQRT((ABS($A$208-$E$208)^2+(ABS($B$208-$F$208)^2)))</f>
        <v>0.81878736282016951</v>
      </c>
      <c r="BM208">
        <f>SQRT((ABS($C$208-$G$208)^2+(ABS($D$208-$H$208)^2)))</f>
        <v>3.9261402335130828</v>
      </c>
      <c r="BO208">
        <f>SQRT((ABS($A$208-$G$208)^2+(ABS($B$208-$H$208)^2)))</f>
        <v>2.9467183559622736</v>
      </c>
      <c r="BP208">
        <f>SQRT((ABS($C$208-$E$208)^2+(ABS($D$208-$F$208)^2)))</f>
        <v>3.3993696362797943</v>
      </c>
      <c r="BU208">
        <v>13</v>
      </c>
      <c r="BV208">
        <v>10</v>
      </c>
      <c r="BW208">
        <v>7</v>
      </c>
      <c r="BX208">
        <v>7</v>
      </c>
      <c r="BY208">
        <v>15</v>
      </c>
      <c r="BZ208">
        <v>10</v>
      </c>
      <c r="CA208">
        <v>7</v>
      </c>
      <c r="CB208">
        <v>8</v>
      </c>
      <c r="CC208">
        <v>15</v>
      </c>
      <c r="CD208">
        <v>8</v>
      </c>
      <c r="CE208">
        <v>7</v>
      </c>
      <c r="CF208">
        <v>15</v>
      </c>
      <c r="CG208">
        <v>15</v>
      </c>
      <c r="CH208">
        <v>8</v>
      </c>
      <c r="CI208">
        <v>7</v>
      </c>
      <c r="CJ208">
        <v>15</v>
      </c>
      <c r="CL208">
        <v>9</v>
      </c>
      <c r="CM208">
        <v>4</v>
      </c>
      <c r="CN208">
        <v>2</v>
      </c>
      <c r="CO208">
        <v>1</v>
      </c>
      <c r="CP208">
        <v>9</v>
      </c>
      <c r="CQ208">
        <v>4</v>
      </c>
      <c r="CR208">
        <v>0</v>
      </c>
      <c r="CS208">
        <v>0</v>
      </c>
      <c r="CT208">
        <v>8</v>
      </c>
      <c r="CU208">
        <v>2</v>
      </c>
      <c r="CV208">
        <v>0</v>
      </c>
      <c r="CW208">
        <v>7</v>
      </c>
      <c r="CX208">
        <v>7</v>
      </c>
      <c r="CY208">
        <v>1</v>
      </c>
      <c r="CZ208">
        <v>0</v>
      </c>
      <c r="DA208">
        <v>7</v>
      </c>
      <c r="DC208">
        <f>((10/13)*100)</f>
        <v>76.923076923076934</v>
      </c>
      <c r="DD208">
        <f>((7/13)*100)</f>
        <v>53.846153846153847</v>
      </c>
      <c r="DE208">
        <f>((7/13)*100)</f>
        <v>53.846153846153847</v>
      </c>
      <c r="DF208">
        <f>((10/15)*100)</f>
        <v>66.666666666666657</v>
      </c>
      <c r="DG208">
        <f>((7/15)*100)</f>
        <v>46.666666666666664</v>
      </c>
      <c r="DH208">
        <f>((8/15)*100)</f>
        <v>53.333333333333336</v>
      </c>
      <c r="DI208">
        <f>((8/15)*100)</f>
        <v>53.333333333333336</v>
      </c>
      <c r="DJ208">
        <f>((7/15)*100)</f>
        <v>46.666666666666664</v>
      </c>
      <c r="DK208">
        <f>((15/15)*100)</f>
        <v>100</v>
      </c>
      <c r="DL208">
        <f>((8/15)*100)</f>
        <v>53.333333333333336</v>
      </c>
      <c r="DM208">
        <f>((7/15)*100)</f>
        <v>46.666666666666664</v>
      </c>
      <c r="DN208">
        <f>((15/15)*100)</f>
        <v>100</v>
      </c>
      <c r="DP208">
        <f>((4/9)*100)</f>
        <v>44.444444444444443</v>
      </c>
      <c r="DQ208">
        <f>((2/9)*100)</f>
        <v>22.222222222222221</v>
      </c>
      <c r="DR208">
        <f>((1/9)*100)</f>
        <v>11.111111111111111</v>
      </c>
      <c r="DS208">
        <f>((4/9)*100)</f>
        <v>44.444444444444443</v>
      </c>
      <c r="DT208">
        <f t="shared" si="80"/>
        <v>0</v>
      </c>
      <c r="DU208">
        <f t="shared" si="80"/>
        <v>0</v>
      </c>
      <c r="DV208">
        <f>((2/8)*100)</f>
        <v>25</v>
      </c>
      <c r="DW208">
        <f>((0/8)*100)</f>
        <v>0</v>
      </c>
      <c r="DX208">
        <f>((7/8)*100)</f>
        <v>87.5</v>
      </c>
      <c r="DY208">
        <f>((1/7)*100)</f>
        <v>14.285714285714285</v>
      </c>
      <c r="DZ208">
        <f>((0/7)*100)</f>
        <v>0</v>
      </c>
      <c r="EA208">
        <f>((7/7)*100)</f>
        <v>100</v>
      </c>
    </row>
    <row r="209" spans="1:131" x14ac:dyDescent="0.25">
      <c r="A209">
        <v>126.23367000000002</v>
      </c>
      <c r="B209">
        <v>3.6186229999999999</v>
      </c>
      <c r="C209">
        <v>129.88332100000002</v>
      </c>
      <c r="D209">
        <v>5.3292349999999997</v>
      </c>
      <c r="E209">
        <v>126.055768</v>
      </c>
      <c r="F209">
        <v>3.3658160000000001</v>
      </c>
      <c r="G209">
        <v>126.12132400000002</v>
      </c>
      <c r="H209">
        <v>7.1011730000000002</v>
      </c>
      <c r="K209">
        <f>(17/200)</f>
        <v>8.5000000000000006E-2</v>
      </c>
      <c r="L209">
        <f>(15/200)</f>
        <v>7.4999999999999997E-2</v>
      </c>
      <c r="M209">
        <f>(15/200)</f>
        <v>7.4999999999999997E-2</v>
      </c>
      <c r="N209">
        <f>(16/200)</f>
        <v>0.08</v>
      </c>
      <c r="P209">
        <f>(7/200)</f>
        <v>3.5000000000000003E-2</v>
      </c>
      <c r="Q209">
        <f>(8/200)</f>
        <v>0.04</v>
      </c>
      <c r="R209">
        <f>(7/200)</f>
        <v>3.5000000000000003E-2</v>
      </c>
      <c r="S209">
        <f>(7/200)</f>
        <v>3.5000000000000003E-2</v>
      </c>
      <c r="U209">
        <f>0.085+0.035</f>
        <v>0.12000000000000001</v>
      </c>
      <c r="V209">
        <f>0.075+0.04</f>
        <v>0.11499999999999999</v>
      </c>
      <c r="W209">
        <f>0.075+0.035</f>
        <v>0.11</v>
      </c>
      <c r="X209">
        <f>0.08+0.035</f>
        <v>0.115</v>
      </c>
      <c r="Z209">
        <f>SQRT((ABS($A$210-$A$209)^2+(ABS($B$210-$B$209)^2)))</f>
        <v>28.46979813549725</v>
      </c>
      <c r="AA209">
        <f>SQRT((ABS($C$210-$C$209)^2+(ABS($D$210-$D$209)^2)))</f>
        <v>27.277670764893312</v>
      </c>
      <c r="AB209">
        <f>SQRT((ABS($E$210-$E$209)^2+(ABS($F$210-$F$209)^2)))</f>
        <v>27.74886882502155</v>
      </c>
      <c r="AC209">
        <f>SQRT((ABS($G$210-$G$209)^2+(ABS($H$210-$H$209)^2)))</f>
        <v>28.55914753436722</v>
      </c>
      <c r="AJ209">
        <f>1/0.12</f>
        <v>8.3333333333333339</v>
      </c>
      <c r="AK209">
        <f>1/0.115</f>
        <v>8.695652173913043</v>
      </c>
      <c r="AL209">
        <f>1/0.11</f>
        <v>9.0909090909090917</v>
      </c>
      <c r="AM209">
        <f>1/0.115</f>
        <v>8.695652173913043</v>
      </c>
      <c r="AO209">
        <f t="shared" si="76"/>
        <v>237.24831779581041</v>
      </c>
      <c r="AP209">
        <f t="shared" si="77"/>
        <v>237.19713708602882</v>
      </c>
      <c r="AQ209">
        <f t="shared" si="78"/>
        <v>252.26244386383226</v>
      </c>
      <c r="AR209">
        <f t="shared" si="79"/>
        <v>248.34041334232364</v>
      </c>
      <c r="AV209">
        <f>((0.085/0.12)*100)</f>
        <v>70.833333333333343</v>
      </c>
      <c r="AW209">
        <f>((0.075/0.115)*100)</f>
        <v>65.217391304347814</v>
      </c>
      <c r="AX209">
        <f>((0.075/0.11)*100)</f>
        <v>68.181818181818173</v>
      </c>
      <c r="AY209">
        <f>((0.08/0.115)*100)</f>
        <v>69.565217391304344</v>
      </c>
      <c r="BA209">
        <f>((0.035/0.12)*100)</f>
        <v>29.166666666666668</v>
      </c>
      <c r="BB209">
        <f>((0.04/0.115)*100)</f>
        <v>34.782608695652172</v>
      </c>
      <c r="BC209">
        <f>((0.035/0.11)*100)</f>
        <v>31.818181818181824</v>
      </c>
      <c r="BD209">
        <f>((0.035/0.115)*100)</f>
        <v>30.434782608695656</v>
      </c>
      <c r="BF209">
        <f>ABS($B$209-$D$209)</f>
        <v>1.7106119999999998</v>
      </c>
      <c r="BG209">
        <f>ABS($F$209-$H$209)</f>
        <v>3.735357</v>
      </c>
      <c r="BL209">
        <f>SQRT((ABS($A$209-$E$209)^2+(ABS($B$209-$F$209)^2)))</f>
        <v>0.30912861539010922</v>
      </c>
      <c r="BM209">
        <f>SQRT((ABS($C$209-$G$209)^2+(ABS($D$209-$H$209)^2)))</f>
        <v>4.158411439943511</v>
      </c>
      <c r="BO209">
        <f>SQRT((ABS($A$209-$G$209)^2+(ABS($B$209-$H$209)^2)))</f>
        <v>3.4843616526152967</v>
      </c>
      <c r="BP209">
        <f>SQRT((ABS($C$209-$E$209)^2+(ABS($D$209-$F$209)^2)))</f>
        <v>4.3017643051857428</v>
      </c>
      <c r="BU209">
        <v>17</v>
      </c>
      <c r="BV209">
        <v>13</v>
      </c>
      <c r="BW209">
        <v>10</v>
      </c>
      <c r="BX209">
        <v>10</v>
      </c>
      <c r="BY209">
        <v>15</v>
      </c>
      <c r="BZ209">
        <v>13</v>
      </c>
      <c r="CA209">
        <v>8</v>
      </c>
      <c r="CB209">
        <v>8</v>
      </c>
      <c r="CC209">
        <v>15</v>
      </c>
      <c r="CD209">
        <v>9</v>
      </c>
      <c r="CE209">
        <v>7</v>
      </c>
      <c r="CF209">
        <v>15</v>
      </c>
      <c r="CG209">
        <v>16</v>
      </c>
      <c r="CH209">
        <v>9</v>
      </c>
      <c r="CI209">
        <v>8</v>
      </c>
      <c r="CJ209">
        <v>15</v>
      </c>
      <c r="CL209">
        <v>7</v>
      </c>
      <c r="CM209">
        <v>5</v>
      </c>
      <c r="CN209">
        <v>0</v>
      </c>
      <c r="CO209">
        <v>0</v>
      </c>
      <c r="CP209">
        <v>8</v>
      </c>
      <c r="CQ209">
        <v>5</v>
      </c>
      <c r="CR209">
        <v>0</v>
      </c>
      <c r="CS209">
        <v>0</v>
      </c>
      <c r="CT209">
        <v>7</v>
      </c>
      <c r="CU209">
        <v>0</v>
      </c>
      <c r="CV209">
        <v>0</v>
      </c>
      <c r="CW209">
        <v>7</v>
      </c>
      <c r="CX209">
        <v>7</v>
      </c>
      <c r="CY209">
        <v>0</v>
      </c>
      <c r="CZ209">
        <v>0</v>
      </c>
      <c r="DA209">
        <v>7</v>
      </c>
      <c r="DC209">
        <f>((13/17)*100)</f>
        <v>76.470588235294116</v>
      </c>
      <c r="DD209">
        <f>((10/17)*100)</f>
        <v>58.82352941176471</v>
      </c>
      <c r="DE209">
        <f>((10/17)*100)</f>
        <v>58.82352941176471</v>
      </c>
      <c r="DF209">
        <f>((13/15)*100)</f>
        <v>86.666666666666671</v>
      </c>
      <c r="DG209">
        <f>((8/15)*100)</f>
        <v>53.333333333333336</v>
      </c>
      <c r="DH209">
        <f>((8/15)*100)</f>
        <v>53.333333333333336</v>
      </c>
      <c r="DI209">
        <f>((9/15)*100)</f>
        <v>60</v>
      </c>
      <c r="DJ209">
        <f>((7/15)*100)</f>
        <v>46.666666666666664</v>
      </c>
      <c r="DK209">
        <f>((15/15)*100)</f>
        <v>100</v>
      </c>
      <c r="DL209">
        <f>((9/16)*100)</f>
        <v>56.25</v>
      </c>
      <c r="DM209">
        <f>((8/16)*100)</f>
        <v>50</v>
      </c>
      <c r="DN209">
        <f>((15/16)*100)</f>
        <v>93.75</v>
      </c>
      <c r="DP209">
        <f>((5/7)*100)</f>
        <v>71.428571428571431</v>
      </c>
      <c r="DQ209">
        <f>((0/7)*100)</f>
        <v>0</v>
      </c>
      <c r="DR209">
        <f>((0/7)*100)</f>
        <v>0</v>
      </c>
      <c r="DS209">
        <f>((5/8)*100)</f>
        <v>62.5</v>
      </c>
      <c r="DT209">
        <f>((0/8)*100)</f>
        <v>0</v>
      </c>
      <c r="DU209">
        <f>((0/8)*100)</f>
        <v>0</v>
      </c>
      <c r="DV209">
        <f>((0/7)*100)</f>
        <v>0</v>
      </c>
      <c r="DW209">
        <f>((0/7)*100)</f>
        <v>0</v>
      </c>
      <c r="DX209">
        <f>((7/7)*100)</f>
        <v>100</v>
      </c>
      <c r="DY209">
        <f>((0/7)*100)</f>
        <v>0</v>
      </c>
      <c r="DZ209">
        <f>((0/7)*100)</f>
        <v>0</v>
      </c>
      <c r="EA209">
        <f>((7/7)*100)</f>
        <v>100</v>
      </c>
    </row>
    <row r="210" spans="1:131" x14ac:dyDescent="0.25">
      <c r="A210">
        <v>97.826581000000004</v>
      </c>
      <c r="B210">
        <v>5.5071940000000001</v>
      </c>
      <c r="C210">
        <v>102.684438</v>
      </c>
      <c r="D210">
        <v>7.40097</v>
      </c>
      <c r="E210">
        <v>98.365970000000004</v>
      </c>
      <c r="F210">
        <v>5.175459</v>
      </c>
      <c r="G210">
        <v>97.624591000000009</v>
      </c>
      <c r="H210">
        <v>8.9882650000000002</v>
      </c>
      <c r="K210">
        <f>(14/200)</f>
        <v>7.0000000000000007E-2</v>
      </c>
      <c r="L210">
        <f>(12/200)</f>
        <v>0.06</v>
      </c>
      <c r="M210">
        <f>(14/200)</f>
        <v>7.0000000000000007E-2</v>
      </c>
      <c r="N210">
        <f>(13/200)</f>
        <v>6.5000000000000002E-2</v>
      </c>
      <c r="P210">
        <f>(7/200)</f>
        <v>3.5000000000000003E-2</v>
      </c>
      <c r="Q210">
        <f>(8/200)</f>
        <v>0.04</v>
      </c>
      <c r="R210">
        <f>(8/200)</f>
        <v>0.04</v>
      </c>
      <c r="S210">
        <f>(8/200)</f>
        <v>0.04</v>
      </c>
      <c r="U210">
        <f>0.07+0.035</f>
        <v>0.10500000000000001</v>
      </c>
      <c r="V210">
        <f>0.06+0.04</f>
        <v>0.1</v>
      </c>
      <c r="W210">
        <f>0.07+0.04</f>
        <v>0.11000000000000001</v>
      </c>
      <c r="X210">
        <f>0.065+0.04</f>
        <v>0.10500000000000001</v>
      </c>
      <c r="Z210">
        <f>SQRT((ABS($A$211-$A$210)^2+(ABS($B$211-$B$210)^2)))</f>
        <v>22.855022402205861</v>
      </c>
      <c r="AA210">
        <f>SQRT((ABS($C$211-$C$210)^2+(ABS($D$211-$D$210)^2)))</f>
        <v>23.681652989694864</v>
      </c>
      <c r="AB210">
        <f>SQRT((ABS($E$211-$E$210)^2+(ABS($F$211-$F$210)^2)))</f>
        <v>23.794928957865952</v>
      </c>
      <c r="AC210">
        <f>SQRT((ABS($G$211-$G$210)^2+(ABS($H$211-$H$210)^2)))</f>
        <v>23.05962084427906</v>
      </c>
      <c r="AJ210">
        <f>1/0.105</f>
        <v>9.5238095238095237</v>
      </c>
      <c r="AK210">
        <f>1/0.1</f>
        <v>10</v>
      </c>
      <c r="AL210">
        <f>1/0.11</f>
        <v>9.0909090909090917</v>
      </c>
      <c r="AM210">
        <f>1/0.105</f>
        <v>9.5238095238095237</v>
      </c>
      <c r="AO210">
        <f t="shared" si="76"/>
        <v>217.66688002100818</v>
      </c>
      <c r="AP210">
        <f t="shared" si="77"/>
        <v>236.81652989694862</v>
      </c>
      <c r="AQ210">
        <f t="shared" si="78"/>
        <v>216.31753598059953</v>
      </c>
      <c r="AR210">
        <f t="shared" si="79"/>
        <v>219.6154366121815</v>
      </c>
      <c r="AV210">
        <f>((0.07/0.105)*100)</f>
        <v>66.666666666666671</v>
      </c>
      <c r="AW210">
        <f>((0.06/0.1)*100)</f>
        <v>60</v>
      </c>
      <c r="AX210">
        <f>((0.07/0.11)*100)</f>
        <v>63.636363636363647</v>
      </c>
      <c r="AY210">
        <f>((0.065/0.105)*100)</f>
        <v>61.904761904761905</v>
      </c>
      <c r="BA210">
        <f>((0.035/0.105)*100)</f>
        <v>33.333333333333336</v>
      </c>
      <c r="BB210">
        <f>((0.04/0.1)*100)</f>
        <v>40</v>
      </c>
      <c r="BC210">
        <f>((0.04/0.11)*100)</f>
        <v>36.363636363636367</v>
      </c>
      <c r="BD210">
        <f>((0.04/0.105)*100)</f>
        <v>38.095238095238102</v>
      </c>
      <c r="BF210">
        <f>ABS($B$210-$D$210)</f>
        <v>1.8937759999999999</v>
      </c>
      <c r="BG210">
        <f>ABS($F$210-$H$210)</f>
        <v>3.8128060000000001</v>
      </c>
      <c r="BL210">
        <f>SQRT((ABS($A$210-$E$210)^2+(ABS($B$210-$F$210)^2)))</f>
        <v>0.63323660944863258</v>
      </c>
      <c r="BM210">
        <f>SQRT((ABS($C$210-$G$210)^2+(ABS($D$210-$H$210)^2)))</f>
        <v>5.3029762473948443</v>
      </c>
      <c r="BO210">
        <f>SQRT((ABS($A$210-$G$210)^2+(ABS($B$210-$H$210)^2)))</f>
        <v>3.4869263352042581</v>
      </c>
      <c r="BP210">
        <f>SQRT((ABS($C$210-$E$210)^2+(ABS($D$210-$F$210)^2)))</f>
        <v>4.8581956607515266</v>
      </c>
      <c r="BU210">
        <v>14</v>
      </c>
      <c r="BV210">
        <v>9</v>
      </c>
      <c r="BW210">
        <v>7</v>
      </c>
      <c r="BX210">
        <v>6</v>
      </c>
      <c r="BY210">
        <v>12</v>
      </c>
      <c r="BZ210">
        <v>9</v>
      </c>
      <c r="CA210">
        <v>4</v>
      </c>
      <c r="CB210">
        <v>4</v>
      </c>
      <c r="CC210">
        <v>14</v>
      </c>
      <c r="CD210">
        <v>7</v>
      </c>
      <c r="CE210">
        <v>5</v>
      </c>
      <c r="CF210">
        <v>13</v>
      </c>
      <c r="CG210">
        <v>13</v>
      </c>
      <c r="CH210">
        <v>6</v>
      </c>
      <c r="CI210">
        <v>4</v>
      </c>
      <c r="CJ210">
        <v>13</v>
      </c>
      <c r="CL210">
        <v>7</v>
      </c>
      <c r="CM210">
        <v>4</v>
      </c>
      <c r="CN210">
        <v>1</v>
      </c>
      <c r="CO210">
        <v>0</v>
      </c>
      <c r="CP210">
        <v>8</v>
      </c>
      <c r="CQ210">
        <v>4</v>
      </c>
      <c r="CR210">
        <v>0</v>
      </c>
      <c r="CS210">
        <v>0</v>
      </c>
      <c r="CT210">
        <v>8</v>
      </c>
      <c r="CU210">
        <v>1</v>
      </c>
      <c r="CV210">
        <v>0</v>
      </c>
      <c r="CW210">
        <v>7</v>
      </c>
      <c r="CX210">
        <v>8</v>
      </c>
      <c r="CY210">
        <v>0</v>
      </c>
      <c r="CZ210">
        <v>0</v>
      </c>
      <c r="DA210">
        <v>7</v>
      </c>
      <c r="DC210">
        <f>((9/14)*100)</f>
        <v>64.285714285714292</v>
      </c>
      <c r="DD210">
        <f>((7/14)*100)</f>
        <v>50</v>
      </c>
      <c r="DE210">
        <f>((6/14)*100)</f>
        <v>42.857142857142854</v>
      </c>
      <c r="DF210">
        <f>((9/12)*100)</f>
        <v>75</v>
      </c>
      <c r="DG210">
        <f>((4/12)*100)</f>
        <v>33.333333333333329</v>
      </c>
      <c r="DH210">
        <f>((4/12)*100)</f>
        <v>33.333333333333329</v>
      </c>
      <c r="DI210">
        <f>((7/14)*100)</f>
        <v>50</v>
      </c>
      <c r="DJ210">
        <f>((5/14)*100)</f>
        <v>35.714285714285715</v>
      </c>
      <c r="DK210">
        <f>((13/14)*100)</f>
        <v>92.857142857142861</v>
      </c>
      <c r="DL210">
        <f>((6/13)*100)</f>
        <v>46.153846153846153</v>
      </c>
      <c r="DM210">
        <f>((4/13)*100)</f>
        <v>30.76923076923077</v>
      </c>
      <c r="DN210">
        <f>((13/13)*100)</f>
        <v>100</v>
      </c>
      <c r="DP210">
        <f>((4/7)*100)</f>
        <v>57.142857142857139</v>
      </c>
      <c r="DQ210">
        <f>((1/7)*100)</f>
        <v>14.285714285714285</v>
      </c>
      <c r="DR210">
        <f>((0/7)*100)</f>
        <v>0</v>
      </c>
      <c r="DS210">
        <f>((4/8)*100)</f>
        <v>50</v>
      </c>
      <c r="DT210">
        <f>((0/8)*100)</f>
        <v>0</v>
      </c>
      <c r="DU210">
        <f>((0/8)*100)</f>
        <v>0</v>
      </c>
      <c r="DV210">
        <f>((1/8)*100)</f>
        <v>12.5</v>
      </c>
      <c r="DW210">
        <f>((0/8)*100)</f>
        <v>0</v>
      </c>
      <c r="DX210">
        <f>((7/8)*100)</f>
        <v>87.5</v>
      </c>
      <c r="DY210">
        <f>((0/8)*100)</f>
        <v>0</v>
      </c>
      <c r="DZ210">
        <f>((0/8)*100)</f>
        <v>0</v>
      </c>
      <c r="EA210">
        <f>((7/8)*100)</f>
        <v>87.5</v>
      </c>
    </row>
    <row r="211" spans="1:131" x14ac:dyDescent="0.25">
      <c r="A211">
        <v>74.97173500000001</v>
      </c>
      <c r="B211">
        <v>5.5969899999999999</v>
      </c>
      <c r="C211">
        <v>79.002806000000007</v>
      </c>
      <c r="D211">
        <v>7.4325000000000001</v>
      </c>
      <c r="E211">
        <v>74.57137800000001</v>
      </c>
      <c r="F211">
        <v>5.0488270000000002</v>
      </c>
      <c r="G211">
        <v>74.569286000000005</v>
      </c>
      <c r="H211">
        <v>8.5421429999999994</v>
      </c>
      <c r="K211">
        <f>(15/200)</f>
        <v>7.4999999999999997E-2</v>
      </c>
      <c r="L211">
        <f>(12/200)</f>
        <v>0.06</v>
      </c>
      <c r="M211">
        <f>(14/200)</f>
        <v>7.0000000000000007E-2</v>
      </c>
      <c r="N211">
        <f>(15/200)</f>
        <v>7.4999999999999997E-2</v>
      </c>
      <c r="P211">
        <f>(7/200)</f>
        <v>3.5000000000000003E-2</v>
      </c>
      <c r="Q211">
        <f>(9/200)</f>
        <v>4.4999999999999998E-2</v>
      </c>
      <c r="R211">
        <f>(9/200)</f>
        <v>4.4999999999999998E-2</v>
      </c>
      <c r="S211">
        <f>(8/200)</f>
        <v>0.04</v>
      </c>
      <c r="U211">
        <f>0.075+0.035</f>
        <v>0.11</v>
      </c>
      <c r="V211">
        <f>0.06+0.045</f>
        <v>0.105</v>
      </c>
      <c r="W211">
        <f>0.07+0.045</f>
        <v>0.115</v>
      </c>
      <c r="X211">
        <f>0.075+0.04</f>
        <v>0.11499999999999999</v>
      </c>
      <c r="Z211">
        <f>SQRT((ABS($A$212-$A$211)^2+(ABS($B$212-$B$211)^2)))</f>
        <v>23.545451608999663</v>
      </c>
      <c r="AA211">
        <f>SQRT((ABS($C$212-$C$211)^2+(ABS($D$212-$D$211)^2)))</f>
        <v>22.20044955684828</v>
      </c>
      <c r="AB211">
        <f>SQRT((ABS($E$212-$E$211)^2+(ABS($F$212-$F$211)^2)))</f>
        <v>25.017404114072747</v>
      </c>
      <c r="AC211">
        <f>SQRT((ABS($G$212-$G$211)^2+(ABS($H$212-$H$211)^2)))</f>
        <v>24.485655163060038</v>
      </c>
      <c r="AJ211">
        <f>1/0.11</f>
        <v>9.0909090909090917</v>
      </c>
      <c r="AK211">
        <f>1/0.105</f>
        <v>9.5238095238095237</v>
      </c>
      <c r="AL211">
        <f>1/0.115</f>
        <v>8.695652173913043</v>
      </c>
      <c r="AM211">
        <f>1/0.115</f>
        <v>8.695652173913043</v>
      </c>
      <c r="AO211">
        <f t="shared" si="76"/>
        <v>214.04956008181512</v>
      </c>
      <c r="AP211">
        <f t="shared" si="77"/>
        <v>211.43285292236459</v>
      </c>
      <c r="AQ211">
        <f t="shared" si="78"/>
        <v>217.54264447019779</v>
      </c>
      <c r="AR211">
        <f t="shared" si="79"/>
        <v>212.91874054834818</v>
      </c>
      <c r="AV211">
        <f>((0.075/0.11)*100)</f>
        <v>68.181818181818173</v>
      </c>
      <c r="AW211">
        <f>((0.06/0.105)*100)</f>
        <v>57.142857142857139</v>
      </c>
      <c r="AX211">
        <f>((0.07/0.115)*100)</f>
        <v>60.869565217391312</v>
      </c>
      <c r="AY211">
        <f>((0.075/0.115)*100)</f>
        <v>65.217391304347814</v>
      </c>
      <c r="BA211">
        <f>((0.035/0.11)*100)</f>
        <v>31.818181818181824</v>
      </c>
      <c r="BB211">
        <f>((0.045/0.105)*100)</f>
        <v>42.857142857142854</v>
      </c>
      <c r="BC211">
        <f>((0.045/0.115)*100)</f>
        <v>39.130434782608688</v>
      </c>
      <c r="BD211">
        <f>((0.04/0.115)*100)</f>
        <v>34.782608695652172</v>
      </c>
      <c r="BF211">
        <f>ABS($B$211-$D$211)</f>
        <v>1.8355100000000002</v>
      </c>
      <c r="BG211">
        <f>ABS($F$211-$H$211)</f>
        <v>3.4933159999999992</v>
      </c>
      <c r="BL211">
        <f>SQRT((ABS($A$211-$E$211)^2+(ABS($B$211-$F$211)^2)))</f>
        <v>0.6787992354282667</v>
      </c>
      <c r="BM211">
        <f>SQRT((ABS($C$211-$G$211)^2+(ABS($D$211-$H$211)^2)))</f>
        <v>4.5702743000665738</v>
      </c>
      <c r="BO211">
        <f>SQRT((ABS($A$211-$G$211)^2+(ABS($B$211-$H$211)^2)))</f>
        <v>2.9725227317902885</v>
      </c>
      <c r="BP211">
        <f>SQRT((ABS($C$211-$E$211)^2+(ABS($D$211-$F$211)^2)))</f>
        <v>5.0318437068447359</v>
      </c>
      <c r="BU211">
        <v>15</v>
      </c>
      <c r="BV211">
        <v>9</v>
      </c>
      <c r="BW211">
        <v>6</v>
      </c>
      <c r="BX211">
        <v>7</v>
      </c>
      <c r="BY211">
        <v>12</v>
      </c>
      <c r="BZ211">
        <v>9</v>
      </c>
      <c r="CA211">
        <v>3</v>
      </c>
      <c r="CB211">
        <v>4</v>
      </c>
      <c r="CC211">
        <v>14</v>
      </c>
      <c r="CD211">
        <v>6</v>
      </c>
      <c r="CE211">
        <v>5</v>
      </c>
      <c r="CF211">
        <v>14</v>
      </c>
      <c r="CG211">
        <v>15</v>
      </c>
      <c r="CH211">
        <v>7</v>
      </c>
      <c r="CI211">
        <v>6</v>
      </c>
      <c r="CJ211">
        <v>14</v>
      </c>
      <c r="CL211">
        <v>7</v>
      </c>
      <c r="CM211">
        <v>4</v>
      </c>
      <c r="CN211">
        <v>0</v>
      </c>
      <c r="CO211">
        <v>0</v>
      </c>
      <c r="CP211">
        <v>9</v>
      </c>
      <c r="CQ211">
        <v>4</v>
      </c>
      <c r="CR211">
        <v>0</v>
      </c>
      <c r="CS211">
        <v>0</v>
      </c>
      <c r="CT211">
        <v>9</v>
      </c>
      <c r="CU211">
        <v>0</v>
      </c>
      <c r="CV211">
        <v>0</v>
      </c>
      <c r="CW211">
        <v>8</v>
      </c>
      <c r="CX211">
        <v>8</v>
      </c>
      <c r="CY211">
        <v>0</v>
      </c>
      <c r="CZ211">
        <v>0</v>
      </c>
      <c r="DA211">
        <v>8</v>
      </c>
      <c r="DC211">
        <f>((9/15)*100)</f>
        <v>60</v>
      </c>
      <c r="DD211">
        <f>((6/15)*100)</f>
        <v>40</v>
      </c>
      <c r="DE211">
        <f>((7/15)*100)</f>
        <v>46.666666666666664</v>
      </c>
      <c r="DF211">
        <f>((9/12)*100)</f>
        <v>75</v>
      </c>
      <c r="DG211">
        <f>((3/12)*100)</f>
        <v>25</v>
      </c>
      <c r="DH211">
        <f>((4/12)*100)</f>
        <v>33.333333333333329</v>
      </c>
      <c r="DI211">
        <f>((6/14)*100)</f>
        <v>42.857142857142854</v>
      </c>
      <c r="DJ211">
        <f>((5/14)*100)</f>
        <v>35.714285714285715</v>
      </c>
      <c r="DK211">
        <f>((14/14)*100)</f>
        <v>100</v>
      </c>
      <c r="DL211">
        <f>((7/15)*100)</f>
        <v>46.666666666666664</v>
      </c>
      <c r="DM211">
        <f>((6/15)*100)</f>
        <v>40</v>
      </c>
      <c r="DN211">
        <f>((14/15)*100)</f>
        <v>93.333333333333329</v>
      </c>
      <c r="DP211">
        <f>((4/7)*100)</f>
        <v>57.142857142857139</v>
      </c>
      <c r="DQ211">
        <f>((0/7)*100)</f>
        <v>0</v>
      </c>
      <c r="DR211">
        <f>((0/7)*100)</f>
        <v>0</v>
      </c>
      <c r="DS211">
        <f>((4/9)*100)</f>
        <v>44.444444444444443</v>
      </c>
      <c r="DT211">
        <f>((0/9)*100)</f>
        <v>0</v>
      </c>
      <c r="DU211">
        <f>((0/9)*100)</f>
        <v>0</v>
      </c>
      <c r="DV211">
        <f>((0/9)*100)</f>
        <v>0</v>
      </c>
      <c r="DW211">
        <f>((0/9)*100)</f>
        <v>0</v>
      </c>
      <c r="DX211">
        <f>((8/9)*100)</f>
        <v>88.888888888888886</v>
      </c>
      <c r="DY211">
        <f>((0/8)*100)</f>
        <v>0</v>
      </c>
      <c r="DZ211">
        <f>((0/8)*100)</f>
        <v>0</v>
      </c>
      <c r="EA211">
        <f>((8/8)*100)</f>
        <v>100</v>
      </c>
    </row>
    <row r="212" spans="1:131" x14ac:dyDescent="0.25">
      <c r="A212">
        <v>51.434791000000011</v>
      </c>
      <c r="B212">
        <v>4.9640930000000001</v>
      </c>
      <c r="C212">
        <v>56.806072000000007</v>
      </c>
      <c r="D212">
        <v>7.0263470000000003</v>
      </c>
      <c r="E212">
        <v>49.575996000000011</v>
      </c>
      <c r="F212">
        <v>3.9993569999999998</v>
      </c>
      <c r="G212">
        <v>50.090706000000011</v>
      </c>
      <c r="H212">
        <v>7.9535600000000004</v>
      </c>
      <c r="K212">
        <f>(12/200)</f>
        <v>0.06</v>
      </c>
      <c r="L212">
        <f>(12/200)</f>
        <v>0.06</v>
      </c>
      <c r="M212">
        <f>(14/200)</f>
        <v>7.0000000000000007E-2</v>
      </c>
      <c r="N212">
        <f>(14/200)</f>
        <v>7.0000000000000007E-2</v>
      </c>
      <c r="P212">
        <f>(8/200)</f>
        <v>0.04</v>
      </c>
      <c r="Q212">
        <f>(9/200)</f>
        <v>4.4999999999999998E-2</v>
      </c>
      <c r="R212">
        <f>(9/200)</f>
        <v>4.4999999999999998E-2</v>
      </c>
      <c r="S212">
        <f>(8/200)</f>
        <v>0.04</v>
      </c>
      <c r="U212">
        <f>0.06+0.04</f>
        <v>0.1</v>
      </c>
      <c r="V212">
        <f>0.06+0.045</f>
        <v>0.105</v>
      </c>
      <c r="W212">
        <f>0.07+0.045</f>
        <v>0.115</v>
      </c>
      <c r="X212">
        <f>0.07+0.04</f>
        <v>0.11000000000000001</v>
      </c>
      <c r="Z212">
        <f>SQRT((ABS($A$213-$A$212)^2+(ABS($B$213-$B$212)^2)))</f>
        <v>24.100984250367372</v>
      </c>
      <c r="AA212">
        <f>SQRT((ABS($C$213-$C$212)^2+(ABS($D$213-$D$212)^2)))</f>
        <v>24.352637270817709</v>
      </c>
      <c r="AB212">
        <f>SQRT((ABS($E$213-$E$212)^2+(ABS($F$213-$F$212)^2)))</f>
        <v>23.735882940530544</v>
      </c>
      <c r="AC212">
        <f>SQRT((ABS($G$213-$G$212)^2+(ABS($H$213-$H$212)^2)))</f>
        <v>23.192591376948826</v>
      </c>
      <c r="AJ212">
        <f>1/0.1</f>
        <v>10</v>
      </c>
      <c r="AK212">
        <f>1/0.105</f>
        <v>9.5238095238095237</v>
      </c>
      <c r="AL212">
        <f>1/0.115</f>
        <v>8.695652173913043</v>
      </c>
      <c r="AM212">
        <f>1/0.11</f>
        <v>9.0909090909090917</v>
      </c>
      <c r="AO212">
        <f t="shared" si="76"/>
        <v>241.0098425036737</v>
      </c>
      <c r="AP212">
        <f t="shared" si="77"/>
        <v>231.92987876969246</v>
      </c>
      <c r="AQ212">
        <f t="shared" si="78"/>
        <v>206.39898209156993</v>
      </c>
      <c r="AR212">
        <f t="shared" si="79"/>
        <v>210.84173979044385</v>
      </c>
      <c r="AV212">
        <f>((0.06/0.1)*100)</f>
        <v>60</v>
      </c>
      <c r="AW212">
        <f>((0.06/0.105)*100)</f>
        <v>57.142857142857139</v>
      </c>
      <c r="AX212">
        <f>((0.07/0.115)*100)</f>
        <v>60.869565217391312</v>
      </c>
      <c r="AY212">
        <f>((0.07/0.11)*100)</f>
        <v>63.636363636363647</v>
      </c>
      <c r="BA212">
        <f>((0.04/0.1)*100)</f>
        <v>40</v>
      </c>
      <c r="BB212">
        <f>((0.045/0.105)*100)</f>
        <v>42.857142857142854</v>
      </c>
      <c r="BC212">
        <f>((0.045/0.115)*100)</f>
        <v>39.130434782608688</v>
      </c>
      <c r="BD212">
        <f>((0.04/0.11)*100)</f>
        <v>36.363636363636367</v>
      </c>
      <c r="BF212">
        <f>ABS($B$212-$D$212)</f>
        <v>2.0622540000000003</v>
      </c>
      <c r="BG212">
        <f>ABS($F$212-$H$212)</f>
        <v>3.9542030000000006</v>
      </c>
      <c r="BL212">
        <f>SQRT((ABS($A$212-$E$212)^2+(ABS($B$212-$F$212)^2)))</f>
        <v>2.0942383822576174</v>
      </c>
      <c r="BM212">
        <f>SQRT((ABS($C$212-$G$212)^2+(ABS($D$212-$H$212)^2)))</f>
        <v>6.7790754872124666</v>
      </c>
      <c r="BO212">
        <f>SQRT((ABS($A$212-$G$212)^2+(ABS($B$212-$H$212)^2)))</f>
        <v>3.2777244288246687</v>
      </c>
      <c r="BP212">
        <f>SQRT((ABS($C$212-$E$212)^2+(ABS($D$212-$F$212)^2)))</f>
        <v>7.8381545931345311</v>
      </c>
      <c r="BU212">
        <v>12</v>
      </c>
      <c r="BV212">
        <v>7</v>
      </c>
      <c r="BW212">
        <v>3</v>
      </c>
      <c r="BX212">
        <v>4</v>
      </c>
      <c r="BY212">
        <v>12</v>
      </c>
      <c r="BZ212">
        <v>7</v>
      </c>
      <c r="CA212">
        <v>5</v>
      </c>
      <c r="CB212">
        <v>5</v>
      </c>
      <c r="CC212">
        <v>14</v>
      </c>
      <c r="CD212">
        <v>4</v>
      </c>
      <c r="CE212">
        <v>6</v>
      </c>
      <c r="CF212">
        <v>13</v>
      </c>
      <c r="CG212">
        <v>14</v>
      </c>
      <c r="CH212">
        <v>4</v>
      </c>
      <c r="CI212">
        <v>5</v>
      </c>
      <c r="CJ212">
        <v>13</v>
      </c>
      <c r="CL212">
        <v>8</v>
      </c>
      <c r="CM212">
        <v>3</v>
      </c>
      <c r="CN212">
        <v>0</v>
      </c>
      <c r="CO212">
        <v>0</v>
      </c>
      <c r="CP212">
        <v>9</v>
      </c>
      <c r="CQ212">
        <v>3</v>
      </c>
      <c r="CR212">
        <v>0</v>
      </c>
      <c r="CS212">
        <v>0</v>
      </c>
      <c r="CT212">
        <v>9</v>
      </c>
      <c r="CU212">
        <v>0</v>
      </c>
      <c r="CV212">
        <v>2</v>
      </c>
      <c r="CW212">
        <v>8</v>
      </c>
      <c r="CX212">
        <v>8</v>
      </c>
      <c r="CY212">
        <v>0</v>
      </c>
      <c r="CZ212">
        <v>1</v>
      </c>
      <c r="DA212">
        <v>8</v>
      </c>
      <c r="DC212">
        <f>((7/12)*100)</f>
        <v>58.333333333333336</v>
      </c>
      <c r="DD212">
        <f>((3/12)*100)</f>
        <v>25</v>
      </c>
      <c r="DE212">
        <f>((4/12)*100)</f>
        <v>33.333333333333329</v>
      </c>
      <c r="DF212">
        <f>((7/12)*100)</f>
        <v>58.333333333333336</v>
      </c>
      <c r="DG212">
        <f>((5/12)*100)</f>
        <v>41.666666666666671</v>
      </c>
      <c r="DH212">
        <f>((5/12)*100)</f>
        <v>41.666666666666671</v>
      </c>
      <c r="DI212">
        <f>((4/14)*100)</f>
        <v>28.571428571428569</v>
      </c>
      <c r="DJ212">
        <f>((6/14)*100)</f>
        <v>42.857142857142854</v>
      </c>
      <c r="DK212">
        <f>((13/14)*100)</f>
        <v>92.857142857142861</v>
      </c>
      <c r="DL212">
        <f>((4/14)*100)</f>
        <v>28.571428571428569</v>
      </c>
      <c r="DM212">
        <f>((5/14)*100)</f>
        <v>35.714285714285715</v>
      </c>
      <c r="DN212">
        <f>((13/14)*100)</f>
        <v>92.857142857142861</v>
      </c>
      <c r="DP212">
        <f>((3/8)*100)</f>
        <v>37.5</v>
      </c>
      <c r="DQ212">
        <f>((0/8)*100)</f>
        <v>0</v>
      </c>
      <c r="DR212">
        <f>((0/8)*100)</f>
        <v>0</v>
      </c>
      <c r="DS212">
        <f>((3/9)*100)</f>
        <v>33.333333333333329</v>
      </c>
      <c r="DT212">
        <f>((0/9)*100)</f>
        <v>0</v>
      </c>
      <c r="DU212">
        <f>((0/9)*100)</f>
        <v>0</v>
      </c>
      <c r="DV212">
        <f>((0/9)*100)</f>
        <v>0</v>
      </c>
      <c r="DW212">
        <f>((2/9)*100)</f>
        <v>22.222222222222221</v>
      </c>
      <c r="DX212">
        <f>((8/9)*100)</f>
        <v>88.888888888888886</v>
      </c>
      <c r="DY212">
        <f>((0/8)*100)</f>
        <v>0</v>
      </c>
      <c r="DZ212">
        <f>((1/8)*100)</f>
        <v>12.5</v>
      </c>
      <c r="EA212">
        <f>((8/8)*100)</f>
        <v>100</v>
      </c>
    </row>
    <row r="213" spans="1:131" x14ac:dyDescent="0.25">
      <c r="A213">
        <v>27.335861000000008</v>
      </c>
      <c r="B213">
        <v>4.6494270000000002</v>
      </c>
      <c r="C213">
        <v>32.457420000000013</v>
      </c>
      <c r="D213">
        <v>6.5857929999999998</v>
      </c>
      <c r="E213">
        <v>25.841736000000012</v>
      </c>
      <c r="F213">
        <v>3.721794</v>
      </c>
      <c r="G213">
        <v>26.909466000000009</v>
      </c>
      <c r="H213">
        <v>7.228021</v>
      </c>
      <c r="K213">
        <f>(13/200)</f>
        <v>6.5000000000000002E-2</v>
      </c>
      <c r="L213">
        <f>(11/200)</f>
        <v>5.5E-2</v>
      </c>
      <c r="P213">
        <f>(10/200)</f>
        <v>0.05</v>
      </c>
      <c r="Q213">
        <f>(10/200)</f>
        <v>0.05</v>
      </c>
      <c r="R213">
        <f>(12/200)</f>
        <v>0.06</v>
      </c>
      <c r="S213">
        <f>(10/200)</f>
        <v>0.05</v>
      </c>
      <c r="U213">
        <f>0.065+0.05</f>
        <v>0.115</v>
      </c>
      <c r="V213">
        <f>0.055+0.05</f>
        <v>0.10500000000000001</v>
      </c>
      <c r="Z213">
        <f>SQRT((ABS($A$214-$A$213)^2+(ABS($B$214-$B$213)^2)))</f>
        <v>16.145194844182214</v>
      </c>
      <c r="AA213">
        <f>SQRT((ABS($C$214-$C$213)^2+(ABS($D$214-$D$213)^2)))</f>
        <v>17.956727292652971</v>
      </c>
      <c r="AJ213">
        <f>1/0.115</f>
        <v>8.695652173913043</v>
      </c>
      <c r="AK213">
        <f>1/0.105</f>
        <v>9.5238095238095237</v>
      </c>
      <c r="AO213">
        <f t="shared" si="76"/>
        <v>140.39299864506273</v>
      </c>
      <c r="AP213">
        <f t="shared" si="77"/>
        <v>171.01645040621875</v>
      </c>
      <c r="AV213">
        <f>((0.065/0.115)*100)</f>
        <v>56.521739130434781</v>
      </c>
      <c r="AW213">
        <f>((0.055/0.105)*100)</f>
        <v>52.380952380952387</v>
      </c>
      <c r="BA213">
        <f>((0.05/0.115)*100)</f>
        <v>43.478260869565219</v>
      </c>
      <c r="BB213">
        <f>((0.05/0.105)*100)</f>
        <v>47.61904761904762</v>
      </c>
      <c r="BF213">
        <f>ABS($B$213-$D$213)</f>
        <v>1.9363659999999996</v>
      </c>
      <c r="BG213">
        <f>ABS($F$213-$H$213)</f>
        <v>3.506227</v>
      </c>
      <c r="BI213">
        <v>3.4344590000000004</v>
      </c>
      <c r="BJ213">
        <v>3.2935714999999997</v>
      </c>
      <c r="BL213">
        <f>SQRT((ABS($A$213-$E$213)^2+(ABS($B$213-$F$213)^2)))</f>
        <v>1.7586678192069105</v>
      </c>
      <c r="BM213">
        <f>SQRT((ABS($C$213-$G$213)^2+(ABS($D$213-$H$213)^2)))</f>
        <v>5.5850022730613142</v>
      </c>
      <c r="BO213">
        <f>SQRT((ABS($A$213-$G$213)^2+(ABS($B$213-$H$213)^2)))</f>
        <v>2.613610474585109</v>
      </c>
      <c r="BP213">
        <f>SQRT((ABS($C$213-$E$213)^2+(ABS($D$213-$F$213)^2)))</f>
        <v>7.2090058301999607</v>
      </c>
      <c r="BU213">
        <v>13</v>
      </c>
      <c r="BV213">
        <v>6</v>
      </c>
      <c r="BW213">
        <v>1</v>
      </c>
      <c r="BX213">
        <v>3</v>
      </c>
      <c r="BY213">
        <v>11</v>
      </c>
      <c r="BZ213">
        <v>6</v>
      </c>
      <c r="CA213">
        <v>6</v>
      </c>
      <c r="CB213">
        <v>5</v>
      </c>
      <c r="CL213">
        <v>10</v>
      </c>
      <c r="CM213">
        <v>5</v>
      </c>
      <c r="CN213">
        <v>0</v>
      </c>
      <c r="CO213">
        <v>0</v>
      </c>
      <c r="CP213">
        <v>10</v>
      </c>
      <c r="CQ213">
        <v>5</v>
      </c>
      <c r="CR213">
        <v>2</v>
      </c>
      <c r="CS213">
        <v>1</v>
      </c>
      <c r="CT213">
        <v>12</v>
      </c>
      <c r="CU213">
        <v>0</v>
      </c>
      <c r="CV213">
        <v>7</v>
      </c>
      <c r="CW213">
        <v>9</v>
      </c>
      <c r="CX213">
        <v>10</v>
      </c>
      <c r="CY213">
        <v>0</v>
      </c>
      <c r="CZ213">
        <v>4</v>
      </c>
      <c r="DA213">
        <v>9</v>
      </c>
      <c r="DC213">
        <f>((6/13)*100)</f>
        <v>46.153846153846153</v>
      </c>
      <c r="DD213">
        <f>((1/13)*100)</f>
        <v>7.6923076923076925</v>
      </c>
      <c r="DE213">
        <f>((3/13)*100)</f>
        <v>23.076923076923077</v>
      </c>
      <c r="DF213">
        <f>((6/11)*100)</f>
        <v>54.54545454545454</v>
      </c>
      <c r="DG213">
        <f>((6/11)*100)</f>
        <v>54.54545454545454</v>
      </c>
      <c r="DH213">
        <f>((5/11)*100)</f>
        <v>45.454545454545453</v>
      </c>
      <c r="DP213">
        <f>((5/10)*100)</f>
        <v>50</v>
      </c>
      <c r="DQ213">
        <f>((0/10)*100)</f>
        <v>0</v>
      </c>
      <c r="DR213">
        <f>((0/10)*100)</f>
        <v>0</v>
      </c>
      <c r="DS213">
        <f>((5/10)*100)</f>
        <v>50</v>
      </c>
      <c r="DT213">
        <f>((2/10)*100)</f>
        <v>20</v>
      </c>
      <c r="DU213">
        <f>((1/10)*100)</f>
        <v>10</v>
      </c>
      <c r="DV213">
        <f>((0/12)*100)</f>
        <v>0</v>
      </c>
      <c r="DW213">
        <f>((7/12)*100)</f>
        <v>58.333333333333336</v>
      </c>
      <c r="DX213">
        <f>((9/12)*100)</f>
        <v>75</v>
      </c>
      <c r="DY213">
        <f>((0/10)*100)</f>
        <v>0</v>
      </c>
      <c r="DZ213">
        <f>((4/10)*100)</f>
        <v>40</v>
      </c>
      <c r="EA213">
        <f>((9/10)*100)</f>
        <v>90</v>
      </c>
    </row>
    <row r="214" spans="1:131" x14ac:dyDescent="0.25">
      <c r="A214">
        <v>11.200389000000008</v>
      </c>
      <c r="B214">
        <v>5.2096590000000003</v>
      </c>
      <c r="C214">
        <v>14.502258000000012</v>
      </c>
      <c r="D214">
        <v>6.8228850000000003</v>
      </c>
      <c r="Q214">
        <f>(14/200)</f>
        <v>7.0000000000000007E-2</v>
      </c>
      <c r="BF214">
        <f>ABS($B$214-$D$214)</f>
        <v>1.613226</v>
      </c>
      <c r="CP214">
        <v>14</v>
      </c>
      <c r="CQ214">
        <v>7</v>
      </c>
      <c r="CR214">
        <v>7</v>
      </c>
      <c r="CS214">
        <v>4</v>
      </c>
      <c r="DS214">
        <f>((7/14)*100)</f>
        <v>50</v>
      </c>
      <c r="DT214">
        <f>((7/14)*100)</f>
        <v>50</v>
      </c>
      <c r="DU214">
        <f>((4/14)*100)</f>
        <v>28.571428571428569</v>
      </c>
    </row>
    <row r="215" spans="1:131" x14ac:dyDescent="0.25">
      <c r="A215" t="s">
        <v>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54C4-6D10-4055-9EE9-397D7BE67F07}">
  <dimension ref="A1:CB4425"/>
  <sheetViews>
    <sheetView workbookViewId="0">
      <selection activeCell="AA1" sqref="AA1:AF1048576"/>
    </sheetView>
  </sheetViews>
  <sheetFormatPr defaultRowHeight="15" x14ac:dyDescent="0.25"/>
  <cols>
    <col min="1" max="1" width="5" bestFit="1" customWidth="1"/>
    <col min="2" max="2" width="11" bestFit="1" customWidth="1"/>
    <col min="3" max="3" width="2" bestFit="1" customWidth="1"/>
    <col min="4" max="4" width="11" bestFit="1" customWidth="1"/>
    <col min="5" max="5" width="2" bestFit="1" customWidth="1"/>
    <col min="6" max="6" width="11" bestFit="1" customWidth="1"/>
    <col min="7" max="7" width="2" bestFit="1" customWidth="1"/>
    <col min="8" max="8" width="11" bestFit="1" customWidth="1"/>
    <col min="9" max="9" width="2" bestFit="1" customWidth="1"/>
    <col min="10" max="10" width="11.28515625" bestFit="1" customWidth="1"/>
    <col min="11" max="11" width="11.140625" bestFit="1" customWidth="1"/>
    <col min="12" max="12" width="5.28515625" bestFit="1" customWidth="1"/>
    <col min="14" max="14" width="5.140625" bestFit="1" customWidth="1"/>
    <col min="16" max="16" width="11.42578125" bestFit="1" customWidth="1"/>
    <col min="17" max="17" width="10.5703125" bestFit="1" customWidth="1"/>
    <col min="20" max="20" width="18.140625" bestFit="1" customWidth="1"/>
    <col min="21" max="21" width="8.140625" bestFit="1" customWidth="1"/>
    <col min="22" max="22" width="12" bestFit="1" customWidth="1"/>
    <col min="24" max="24" width="14" bestFit="1" customWidth="1"/>
    <col min="25" max="25" width="5" bestFit="1" customWidth="1"/>
    <col min="26" max="26" width="12" bestFit="1" customWidth="1"/>
    <col min="28" max="28" width="14" bestFit="1" customWidth="1"/>
    <col min="29" max="29" width="5" bestFit="1" customWidth="1"/>
    <col min="30" max="30" width="12" bestFit="1" customWidth="1"/>
    <col min="32" max="32" width="13.42578125" bestFit="1" customWidth="1"/>
    <col min="33" max="33" width="11.85546875" bestFit="1" customWidth="1"/>
    <col min="35" max="35" width="12.42578125" bestFit="1" customWidth="1"/>
    <col min="36" max="36" width="8" bestFit="1" customWidth="1"/>
    <col min="37" max="37" width="12" bestFit="1" customWidth="1"/>
    <col min="38" max="38" width="7" bestFit="1" customWidth="1"/>
    <col min="40" max="44" width="5" bestFit="1" customWidth="1"/>
    <col min="45" max="45" width="8.85546875" bestFit="1" customWidth="1"/>
    <col min="46" max="57" width="12" bestFit="1" customWidth="1"/>
    <col min="59" max="59" width="5.5703125" bestFit="1" customWidth="1"/>
    <col min="60" max="60" width="9.85546875" bestFit="1" customWidth="1"/>
    <col min="61" max="61" width="16.7109375" bestFit="1" customWidth="1"/>
    <col min="62" max="62" width="7.28515625" bestFit="1" customWidth="1"/>
    <col min="63" max="63" width="12.42578125" bestFit="1" customWidth="1"/>
    <col min="64" max="64" width="4.5703125" bestFit="1" customWidth="1"/>
    <col min="65" max="65" width="16.7109375" bestFit="1" customWidth="1"/>
    <col min="66" max="66" width="17.5703125" bestFit="1" customWidth="1"/>
    <col min="68" max="68" width="12.5703125" bestFit="1" customWidth="1"/>
    <col min="69" max="80" width="12" bestFit="1" customWidth="1"/>
  </cols>
  <sheetData>
    <row r="1" spans="1:80" x14ac:dyDescent="0.25">
      <c r="A1">
        <v>200</v>
      </c>
      <c r="B1" t="s">
        <v>0</v>
      </c>
      <c r="D1" t="s">
        <v>2</v>
      </c>
      <c r="F1" t="s">
        <v>4</v>
      </c>
      <c r="H1" t="s">
        <v>6</v>
      </c>
      <c r="J1" t="s">
        <v>8</v>
      </c>
      <c r="K1" t="s">
        <v>9</v>
      </c>
      <c r="L1" t="s">
        <v>10</v>
      </c>
      <c r="N1" t="s">
        <v>12</v>
      </c>
      <c r="P1" t="s">
        <v>204</v>
      </c>
      <c r="Q1" t="s">
        <v>205</v>
      </c>
      <c r="R1" t="s">
        <v>233</v>
      </c>
      <c r="T1" t="s">
        <v>240</v>
      </c>
      <c r="U1" t="s">
        <v>241</v>
      </c>
      <c r="V1" t="s">
        <v>242</v>
      </c>
      <c r="X1" t="s">
        <v>243</v>
      </c>
      <c r="Y1" t="s">
        <v>244</v>
      </c>
      <c r="Z1" t="s">
        <v>244</v>
      </c>
      <c r="AB1" t="s">
        <v>243</v>
      </c>
      <c r="AC1" t="s">
        <v>245</v>
      </c>
      <c r="AD1" t="s">
        <v>245</v>
      </c>
      <c r="AF1" t="s">
        <v>246</v>
      </c>
      <c r="AI1" t="s">
        <v>212</v>
      </c>
      <c r="AJ1" t="s">
        <v>213</v>
      </c>
      <c r="AK1" t="s">
        <v>214</v>
      </c>
      <c r="AL1" t="e">
        <v>#N/A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M1" t="s">
        <v>236</v>
      </c>
      <c r="BN1" t="s">
        <v>239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</row>
    <row r="2" spans="1:80" x14ac:dyDescent="0.25">
      <c r="A2">
        <v>1</v>
      </c>
      <c r="Q2" t="str">
        <f t="shared" ref="Q2:Q65" si="0">CONCATENATE(C2,E2,G2,I2)</f>
        <v/>
      </c>
      <c r="R2" t="s">
        <v>22</v>
      </c>
      <c r="T2" t="s">
        <v>301</v>
      </c>
      <c r="U2">
        <v>696</v>
      </c>
      <c r="X2" t="s">
        <v>289</v>
      </c>
      <c r="Y2" t="s">
        <v>259</v>
      </c>
      <c r="Z2">
        <f>(Z$6/Z$4)*100</f>
        <v>91.091954022988503</v>
      </c>
      <c r="AD2">
        <f>(AD$6/AD$4)*100</f>
        <v>94.933333333333337</v>
      </c>
      <c r="AF2">
        <f>(AF$8/AF$6)*100</f>
        <v>98.412698412698404</v>
      </c>
      <c r="AI2" t="s">
        <v>206</v>
      </c>
      <c r="AJ2">
        <f>COUNTIF($P:$P,0)</f>
        <v>173</v>
      </c>
      <c r="AK2">
        <f>(AJ2/AJ7)*100</f>
        <v>3.9606227106227103</v>
      </c>
      <c r="AL2">
        <f>(173/200)</f>
        <v>0.86499999999999999</v>
      </c>
      <c r="AN2">
        <v>20</v>
      </c>
      <c r="AO2">
        <v>4</v>
      </c>
      <c r="AP2">
        <v>4</v>
      </c>
      <c r="AQ2">
        <v>19</v>
      </c>
      <c r="AR2">
        <v>3</v>
      </c>
      <c r="AT2">
        <f>(($AO$3-$AN$2)/($AN$3-$AN$2))</f>
        <v>0.44444444444444442</v>
      </c>
      <c r="AU2">
        <f>(($AP$3-$AN$2)/($AN$3-$AN$2))</f>
        <v>0.51851851851851849</v>
      </c>
      <c r="AV2">
        <f>(($AQ$3-$AN$2)/($AN$3-$AN$2))</f>
        <v>0.92592592592592593</v>
      </c>
      <c r="AW2">
        <f>(($AN$2-$AO$2)/($AO$3-$AO$2))</f>
        <v>0.5714285714285714</v>
      </c>
      <c r="AX2">
        <f>(($AP$2-$AO$2)/($AO$3-$AO$2))</f>
        <v>0</v>
      </c>
      <c r="AY2">
        <f>(($AQ$2-$AO$2)/($AO$3-$AO$2))</f>
        <v>0.5357142857142857</v>
      </c>
      <c r="AZ2">
        <f>(($AN$2-$AP$2)/($AP$3-$AP$2))</f>
        <v>0.53333333333333333</v>
      </c>
      <c r="BA2">
        <f>(($AO$2-$AP$2)/($AP$3-$AP$2))</f>
        <v>0</v>
      </c>
      <c r="BB2">
        <f>(($AQ$2-$AP$2)/($AP$3-$AP$2))</f>
        <v>0.5</v>
      </c>
      <c r="BC2">
        <f>(($AN$2-$AQ$2)/($AQ$3-$AQ$2))</f>
        <v>3.8461538461538464E-2</v>
      </c>
      <c r="BD2">
        <f>(($AO$3-$AQ$2)/($AQ$3-$AQ$2))</f>
        <v>0.5</v>
      </c>
      <c r="BE2">
        <f>(($AP$3-$AQ$2)/($AQ$3-$AQ$2))</f>
        <v>0.57692307692307687</v>
      </c>
      <c r="BG2" t="s">
        <v>22</v>
      </c>
      <c r="BH2">
        <v>3</v>
      </c>
      <c r="BI2">
        <f>($BH$6-$BH$3)/200</f>
        <v>0.08</v>
      </c>
      <c r="BJ2">
        <f>($BH$40-$BH$2)/200</f>
        <v>1.095</v>
      </c>
      <c r="BK2">
        <f>SUM($BJ:$BJ)</f>
        <v>21.934999999999999</v>
      </c>
      <c r="BL2" t="s">
        <v>30</v>
      </c>
      <c r="BM2">
        <f>AVERAGE($BI:$BI)</f>
        <v>8.7923850574712567E-2</v>
      </c>
      <c r="BN2">
        <f>BK4/BK2</f>
        <v>31.730111693640303</v>
      </c>
      <c r="BQ2">
        <f>(($AO$3-$AN$2)/($AN$3-$AN$2))</f>
        <v>0.44444444444444442</v>
      </c>
      <c r="BR2">
        <f>1-(($AP$3-$AN$2)/($AN$3-$AN$2))</f>
        <v>0.48148148148148151</v>
      </c>
      <c r="BS2">
        <f>1-(($AQ$3-$AN$2)/($AN$3-$AN$2))</f>
        <v>7.407407407407407E-2</v>
      </c>
      <c r="BT2">
        <f>1-(($AN$2-$AO$2)/($AO$3-$AO$2))</f>
        <v>0.4285714285714286</v>
      </c>
      <c r="BU2">
        <f>(($AP$2-$AO$2)/($AO$3-$AO$2))</f>
        <v>0</v>
      </c>
      <c r="BV2">
        <f>1-(($AQ$2-$AO$2)/($AO$3-$AO$2))</f>
        <v>0.4642857142857143</v>
      </c>
      <c r="BW2">
        <f>1-(($AN$2-$AP$2)/($AP$3-$AP$2))</f>
        <v>0.46666666666666667</v>
      </c>
      <c r="BX2">
        <f>(($AO$2-$AP$2)/($AP$3-$AP$2))</f>
        <v>0</v>
      </c>
      <c r="BY2">
        <f>(($AQ$2-$AP$2)/($AP$3-$AP$2))</f>
        <v>0.5</v>
      </c>
      <c r="BZ2">
        <f>(($AN$2-$AQ$2)/($AQ$3-$AQ$2))</f>
        <v>3.8461538461538464E-2</v>
      </c>
      <c r="CA2">
        <f>(($AO$3-$AQ$2)/($AQ$3-$AQ$2))</f>
        <v>0.5</v>
      </c>
      <c r="CB2">
        <f>1-(($AP$3-$AQ$2)/($AQ$3-$AQ$2))</f>
        <v>0.42307692307692313</v>
      </c>
    </row>
    <row r="3" spans="1:80" x14ac:dyDescent="0.25">
      <c r="A3">
        <v>2</v>
      </c>
      <c r="Q3" t="str">
        <f t="shared" si="0"/>
        <v/>
      </c>
      <c r="R3">
        <v>2</v>
      </c>
      <c r="T3" t="s">
        <v>295</v>
      </c>
      <c r="U3">
        <v>141</v>
      </c>
      <c r="V3">
        <f t="shared" ref="V3:V9" si="1" xml:space="preserve"> (U3/U$2)*100</f>
        <v>20.258620689655171</v>
      </c>
      <c r="X3" t="s">
        <v>289</v>
      </c>
      <c r="Y3" t="s">
        <v>260</v>
      </c>
      <c r="Z3" t="s">
        <v>247</v>
      </c>
      <c r="AB3" t="s">
        <v>289</v>
      </c>
      <c r="AC3" t="str">
        <f>CONCATENATE($R3,$R4,$R5,$R6)</f>
        <v>2341</v>
      </c>
      <c r="AD3" t="s">
        <v>247</v>
      </c>
      <c r="AF3" t="s">
        <v>249</v>
      </c>
      <c r="AI3" t="s">
        <v>207</v>
      </c>
      <c r="AJ3">
        <f>COUNTIF($P:$P,1)</f>
        <v>1649</v>
      </c>
      <c r="AK3">
        <f>(AJ3/AJ7)*100</f>
        <v>37.751831501831504</v>
      </c>
      <c r="AL3">
        <f>(1649/200)</f>
        <v>8.2449999999999992</v>
      </c>
      <c r="AN3">
        <v>47</v>
      </c>
      <c r="AO3">
        <v>32</v>
      </c>
      <c r="AP3">
        <v>34</v>
      </c>
      <c r="AQ3">
        <v>45</v>
      </c>
      <c r="AR3">
        <v>222</v>
      </c>
      <c r="AT3">
        <f>(($AO$4-$AN$3)/($AN$4-$AN$3))</f>
        <v>0.42307692307692307</v>
      </c>
      <c r="AU3">
        <f>(($AP$4-$AN$3)/($AN$4-$AN$3))</f>
        <v>0.5</v>
      </c>
      <c r="AV3">
        <f>(($AQ$4-$AN$3)/($AN$4-$AN$3))</f>
        <v>0.73076923076923073</v>
      </c>
      <c r="AW3">
        <f>(($AN$3-$AO$3)/($AO$4-$AO$3))</f>
        <v>0.57692307692307687</v>
      </c>
      <c r="AX3">
        <f>(($AP$3-$AO$3)/($AO$4-$AO$3))</f>
        <v>7.6923076923076927E-2</v>
      </c>
      <c r="AY3">
        <f>(($AQ$3-$AO$3)/($AO$4-$AO$3))</f>
        <v>0.5</v>
      </c>
      <c r="AZ3">
        <f>(($AN$3-$AP$3)/($AP$4-$AP$3))</f>
        <v>0.5</v>
      </c>
      <c r="BA3">
        <f>(($AO$3-$AP$2)/($AP$3-$AP$2))</f>
        <v>0.93333333333333335</v>
      </c>
      <c r="BB3">
        <f>(($AQ$3-$AP$3)/($AP$4-$AP$3))</f>
        <v>0.42307692307692307</v>
      </c>
      <c r="BC3">
        <f>(($AN$3-$AQ$3)/($AQ$4-$AQ$3))</f>
        <v>9.5238095238095233E-2</v>
      </c>
      <c r="BD3">
        <f>(($AO$4-$AQ$3)/($AQ$4-$AQ$3))</f>
        <v>0.61904761904761907</v>
      </c>
      <c r="BE3">
        <f>(($AP$4-$AQ$3)/($AQ$4-$AQ$3))</f>
        <v>0.7142857142857143</v>
      </c>
      <c r="BG3">
        <v>2</v>
      </c>
      <c r="BH3">
        <v>4</v>
      </c>
      <c r="BI3">
        <f>($BH$7-$BH$4)/200</f>
        <v>0.14000000000000001</v>
      </c>
      <c r="BJ3">
        <f>($BH$87-$BH$41)/200</f>
        <v>1.395</v>
      </c>
      <c r="BK3" t="s">
        <v>247</v>
      </c>
      <c r="BL3" t="s">
        <v>31</v>
      </c>
      <c r="BM3">
        <f>STDEV($BI:$BI)</f>
        <v>1.9167004174797456E-2</v>
      </c>
      <c r="BQ3">
        <f>(($AO$4-$AN$3)/($AN$4-$AN$3))</f>
        <v>0.42307692307692307</v>
      </c>
      <c r="BR3">
        <f>(($AP$4-$AN$3)/($AN$4-$AN$3))</f>
        <v>0.5</v>
      </c>
      <c r="BS3">
        <f>1-(($AQ$4-$AN$3)/($AN$4-$AN$3))</f>
        <v>0.26923076923076927</v>
      </c>
      <c r="BT3">
        <f>1-(($AN$3-$AO$3)/($AO$4-$AO$3))</f>
        <v>0.42307692307692313</v>
      </c>
      <c r="BU3">
        <f>(($AP$3-$AO$3)/($AO$4-$AO$3))</f>
        <v>7.6923076923076927E-2</v>
      </c>
      <c r="BV3">
        <f>(($AQ$3-$AO$3)/($AO$4-$AO$3))</f>
        <v>0.5</v>
      </c>
      <c r="BW3">
        <f>(($AN$3-$AP$3)/($AP$4-$AP$3))</f>
        <v>0.5</v>
      </c>
      <c r="BX3">
        <f>1-(($AO$3-$AP$2)/($AP$3-$AP$2))</f>
        <v>6.6666666666666652E-2</v>
      </c>
      <c r="BY3">
        <f>(($AQ$3-$AP$3)/($AP$4-$AP$3))</f>
        <v>0.42307692307692307</v>
      </c>
      <c r="BZ3">
        <f>(($AN$3-$AQ$3)/($AQ$4-$AQ$3))</f>
        <v>9.5238095238095233E-2</v>
      </c>
      <c r="CA3">
        <f>1-(($AO$4-$AQ$3)/($AQ$4-$AQ$3))</f>
        <v>0.38095238095238093</v>
      </c>
      <c r="CB3">
        <f>1-(($AP$4-$AQ$3)/($AQ$4-$AQ$3))</f>
        <v>0.2857142857142857</v>
      </c>
    </row>
    <row r="4" spans="1:80" x14ac:dyDescent="0.25">
      <c r="A4">
        <v>3</v>
      </c>
      <c r="J4">
        <v>39.041790000000006</v>
      </c>
      <c r="K4" t="s">
        <v>22</v>
      </c>
      <c r="Q4" t="str">
        <f t="shared" si="0"/>
        <v/>
      </c>
      <c r="R4">
        <v>3</v>
      </c>
      <c r="T4" t="s">
        <v>296</v>
      </c>
      <c r="U4">
        <v>0</v>
      </c>
      <c r="V4">
        <f t="shared" si="1"/>
        <v>0</v>
      </c>
      <c r="X4" t="s">
        <v>289</v>
      </c>
      <c r="Y4" t="s">
        <v>261</v>
      </c>
      <c r="Z4">
        <v>696</v>
      </c>
      <c r="AD4">
        <f>COUNTIF($R:$R,"1")+COUNTIF($R:$R,"2")+COUNTIF($R:$R,"3")+COUNTIF($R:$R,"4")+COUNTIF($R:$R,"3D")+COUNTIF($R:$R,"4D")</f>
        <v>750</v>
      </c>
      <c r="AF4">
        <f>(AF$10/(AF$8+AF$10))*100</f>
        <v>0</v>
      </c>
      <c r="AI4" t="s">
        <v>208</v>
      </c>
      <c r="AJ4">
        <f>COUNTIF($P:$P,2)</f>
        <v>2395</v>
      </c>
      <c r="AK4">
        <f>(AJ4/AJ7)*100</f>
        <v>54.830586080586087</v>
      </c>
      <c r="AL4">
        <f>(2395/200)</f>
        <v>11.975</v>
      </c>
      <c r="AN4">
        <v>73</v>
      </c>
      <c r="AO4">
        <v>58</v>
      </c>
      <c r="AP4">
        <v>60</v>
      </c>
      <c r="AQ4">
        <v>66</v>
      </c>
      <c r="AR4">
        <v>224</v>
      </c>
      <c r="AT4">
        <f>(($AO$5-$AN$4)/($AN$5-$AN$4))</f>
        <v>0.26923076923076922</v>
      </c>
      <c r="AU4">
        <f>(($AP$5-$AN$4)/($AN$5-$AN$4))</f>
        <v>0.46153846153846156</v>
      </c>
      <c r="AV4">
        <f>(($AQ$5-$AN$4)/($AN$5-$AN$4))</f>
        <v>0.57692307692307687</v>
      </c>
      <c r="AW4">
        <f>(($AN$4-$AO$4)/($AO$5-$AO$4))</f>
        <v>0.68181818181818177</v>
      </c>
      <c r="AX4">
        <f>(($AP$4-$AO$4)/($AO$5-$AO$4))</f>
        <v>9.0909090909090912E-2</v>
      </c>
      <c r="AY4">
        <f>(($AQ$4-$AO$4)/($AO$5-$AO$4))</f>
        <v>0.36363636363636365</v>
      </c>
      <c r="AZ4">
        <f>(($AN$4-$AP$4)/($AP$5-$AP$4))</f>
        <v>0.52</v>
      </c>
      <c r="BA4">
        <f>(($AO$4-$AP$3)/($AP$4-$AP$3))</f>
        <v>0.92307692307692313</v>
      </c>
      <c r="BB4">
        <f>(($AQ$4-$AP$4)/($AP$5-$AP$4))</f>
        <v>0.24</v>
      </c>
      <c r="BC4">
        <f>(($AN$4-$AQ$4)/($AQ$5-$AQ$4))</f>
        <v>0.31818181818181818</v>
      </c>
      <c r="BD4">
        <f>(($AO$5-$AQ$4)/($AQ$5-$AQ$4))</f>
        <v>0.63636363636363635</v>
      </c>
      <c r="BE4">
        <f>(($AP$5-$AQ$4)/($AQ$5-$AQ$4))</f>
        <v>0.86363636363636365</v>
      </c>
      <c r="BG4">
        <v>3</v>
      </c>
      <c r="BH4">
        <v>4</v>
      </c>
      <c r="BI4">
        <f>($BH$8-$BH$5)/200</f>
        <v>7.4999999999999997E-2</v>
      </c>
      <c r="BJ4">
        <f>($BH$132-$BH$88)/200</f>
        <v>1.2350000000000001</v>
      </c>
      <c r="BK4">
        <f>COUNTA($Y:$Y)-1</f>
        <v>696</v>
      </c>
      <c r="BQ4">
        <f>(($AO$5-$AN$4)/($AN$5-$AN$4))</f>
        <v>0.26923076923076922</v>
      </c>
      <c r="BR4">
        <f>(($AP$5-$AN$4)/($AN$5-$AN$4))</f>
        <v>0.46153846153846156</v>
      </c>
      <c r="BS4">
        <f>1-(($AQ$5-$AN$4)/($AN$5-$AN$4))</f>
        <v>0.42307692307692313</v>
      </c>
      <c r="BT4">
        <f>1-(($AN$4-$AO$4)/($AO$5-$AO$4))</f>
        <v>0.31818181818181823</v>
      </c>
      <c r="BU4">
        <f>(($AP$4-$AO$4)/($AO$5-$AO$4))</f>
        <v>9.0909090909090912E-2</v>
      </c>
      <c r="BV4">
        <f>(($AQ$4-$AO$4)/($AO$5-$AO$4))</f>
        <v>0.36363636363636365</v>
      </c>
      <c r="BW4">
        <f>1-(($AN$4-$AP$4)/($AP$5-$AP$4))</f>
        <v>0.48</v>
      </c>
      <c r="BX4">
        <f>1-(($AO$4-$AP$3)/($AP$4-$AP$3))</f>
        <v>7.6923076923076872E-2</v>
      </c>
      <c r="BY4">
        <f>(($AQ$4-$AP$4)/($AP$5-$AP$4))</f>
        <v>0.24</v>
      </c>
      <c r="BZ4">
        <f>(($AN$4-$AQ$4)/($AQ$5-$AQ$4))</f>
        <v>0.31818181818181818</v>
      </c>
      <c r="CA4">
        <f>1-(($AO$5-$AQ$4)/($AQ$5-$AQ$4))</f>
        <v>0.36363636363636365</v>
      </c>
      <c r="CB4">
        <f>1-(($AP$5-$AQ$4)/($AQ$5-$AQ$4))</f>
        <v>0.13636363636363635</v>
      </c>
    </row>
    <row r="5" spans="1:80" x14ac:dyDescent="0.25">
      <c r="A5">
        <v>4</v>
      </c>
      <c r="D5">
        <v>57.232361000000012</v>
      </c>
      <c r="E5" s="2">
        <v>2</v>
      </c>
      <c r="F5">
        <v>46.715053000000012</v>
      </c>
      <c r="G5" s="3">
        <v>3</v>
      </c>
      <c r="P5">
        <v>2</v>
      </c>
      <c r="Q5" t="str">
        <f t="shared" si="0"/>
        <v>23</v>
      </c>
      <c r="R5">
        <v>4</v>
      </c>
      <c r="T5" t="s">
        <v>297</v>
      </c>
      <c r="U5">
        <v>5</v>
      </c>
      <c r="V5">
        <f t="shared" si="1"/>
        <v>0.7183908045977011</v>
      </c>
      <c r="X5" t="s">
        <v>289</v>
      </c>
      <c r="Y5" t="s">
        <v>262</v>
      </c>
      <c r="Z5" t="s">
        <v>248</v>
      </c>
      <c r="AD5" t="s">
        <v>248</v>
      </c>
      <c r="AF5" t="s">
        <v>250</v>
      </c>
      <c r="AI5" t="s">
        <v>209</v>
      </c>
      <c r="AJ5">
        <f>COUNTIF($P:$P,3)</f>
        <v>151</v>
      </c>
      <c r="AK5">
        <f>(AJ5/AJ7)*100</f>
        <v>3.4569597069597071</v>
      </c>
      <c r="AL5">
        <f>(151/200)</f>
        <v>0.755</v>
      </c>
      <c r="AN5">
        <v>99</v>
      </c>
      <c r="AO5">
        <v>80</v>
      </c>
      <c r="AP5">
        <v>85</v>
      </c>
      <c r="AQ5">
        <v>88</v>
      </c>
      <c r="AR5">
        <v>503</v>
      </c>
      <c r="AT5">
        <f>(($AO$6-$AN$5)/($AN$6-$AN$5))</f>
        <v>0.16666666666666666</v>
      </c>
      <c r="AU5">
        <f>(($AP$6-$AN$5)/($AN$6-$AN$5))</f>
        <v>0.36666666666666664</v>
      </c>
      <c r="AV5">
        <f>(($AQ$6-$AN$5)/($AN$6-$AN$5))</f>
        <v>0.36666666666666664</v>
      </c>
      <c r="AW5">
        <f>(($AN$5-$AO$5)/($AO$6-$AO$5))</f>
        <v>0.79166666666666663</v>
      </c>
      <c r="AX5">
        <f>(($AP$5-$AO$5)/($AO$6-$AO$5))</f>
        <v>0.20833333333333334</v>
      </c>
      <c r="AY5">
        <f>(($AQ$5-$AO$5)/($AO$6-$AO$5))</f>
        <v>0.33333333333333331</v>
      </c>
      <c r="AZ5">
        <f>(($AN$5-$AP$5)/($AP$6-$AP$5))</f>
        <v>0.56000000000000005</v>
      </c>
      <c r="BA5">
        <f>(($AO$5-$AP$4)/($AP$5-$AP$4))</f>
        <v>0.8</v>
      </c>
      <c r="BB5">
        <f>(($AQ$5-$AP$5)/($AP$6-$AP$5))</f>
        <v>0.12</v>
      </c>
      <c r="BC5">
        <f>(($AN$5-$AQ$5)/($AQ$6-$AQ$5))</f>
        <v>0.5</v>
      </c>
      <c r="BD5">
        <f>(($AO$6-$AQ$5)/($AQ$6-$AQ$5))</f>
        <v>0.72727272727272729</v>
      </c>
      <c r="BE5">
        <f>(($AP$6-$AQ$6)/($AQ$7-$AQ$6))</f>
        <v>0</v>
      </c>
      <c r="BG5">
        <v>4</v>
      </c>
      <c r="BH5">
        <v>19</v>
      </c>
      <c r="BI5">
        <f>($BH$9-$BH$6)/200</f>
        <v>0.125</v>
      </c>
      <c r="BJ5">
        <f>($BH$173-$BH$133)/200</f>
        <v>1.165</v>
      </c>
      <c r="BQ5">
        <f>(($AO$6-$AN$5)/($AN$6-$AN$5))</f>
        <v>0.16666666666666666</v>
      </c>
      <c r="BR5">
        <f>(($AP$6-$AN$5)/($AN$6-$AN$5))</f>
        <v>0.36666666666666664</v>
      </c>
      <c r="BS5">
        <f>(($AQ$6-$AN$5)/($AN$6-$AN$5))</f>
        <v>0.36666666666666664</v>
      </c>
      <c r="BT5">
        <f>1-(($AN$5-$AO$5)/($AO$6-$AO$5))</f>
        <v>0.20833333333333337</v>
      </c>
      <c r="BU5">
        <f>(($AP$5-$AO$5)/($AO$6-$AO$5))</f>
        <v>0.20833333333333334</v>
      </c>
      <c r="BV5">
        <f>(($AQ$5-$AO$5)/($AO$6-$AO$5))</f>
        <v>0.33333333333333331</v>
      </c>
      <c r="BW5">
        <f>1-(($AN$5-$AP$5)/($AP$6-$AP$5))</f>
        <v>0.43999999999999995</v>
      </c>
      <c r="BX5">
        <f>1-(($AO$5-$AP$4)/($AP$5-$AP$4))</f>
        <v>0.19999999999999996</v>
      </c>
      <c r="BY5">
        <f>(($AQ$5-$AP$5)/($AP$6-$AP$5))</f>
        <v>0.12</v>
      </c>
      <c r="BZ5">
        <f>(($AN$5-$AQ$5)/($AQ$6-$AQ$5))</f>
        <v>0.5</v>
      </c>
      <c r="CA5">
        <f>1-(($AO$6-$AQ$5)/($AQ$6-$AQ$5))</f>
        <v>0.27272727272727271</v>
      </c>
      <c r="CB5">
        <f>(($AP$6-$AQ$6)/($AQ$7-$AQ$6))</f>
        <v>0</v>
      </c>
    </row>
    <row r="6" spans="1:80" x14ac:dyDescent="0.25">
      <c r="A6">
        <v>5</v>
      </c>
      <c r="D6">
        <v>57.242626000000008</v>
      </c>
      <c r="E6" s="2">
        <v>2</v>
      </c>
      <c r="F6">
        <v>46.739052000000008</v>
      </c>
      <c r="G6" s="3">
        <v>3</v>
      </c>
      <c r="P6">
        <v>2</v>
      </c>
      <c r="Q6" t="str">
        <f t="shared" si="0"/>
        <v>23</v>
      </c>
      <c r="R6">
        <v>1</v>
      </c>
      <c r="T6" t="s">
        <v>298</v>
      </c>
      <c r="U6">
        <v>291</v>
      </c>
      <c r="V6">
        <f t="shared" si="1"/>
        <v>41.810344827586206</v>
      </c>
      <c r="X6" t="s">
        <v>289</v>
      </c>
      <c r="Y6" t="s">
        <v>259</v>
      </c>
      <c r="Z6">
        <v>634</v>
      </c>
      <c r="AD6">
        <v>712</v>
      </c>
      <c r="AF6">
        <f>COUNTIF($R:$R,1)+COUNTIF($R:$R,2)</f>
        <v>378</v>
      </c>
      <c r="AI6" t="s">
        <v>210</v>
      </c>
      <c r="AJ6">
        <f>COUNTIF($P:$P,4)</f>
        <v>0</v>
      </c>
      <c r="AK6">
        <f>(AJ6/AJ7)*100</f>
        <v>0</v>
      </c>
      <c r="AL6">
        <f>(0/200)</f>
        <v>0</v>
      </c>
      <c r="AN6">
        <v>129</v>
      </c>
      <c r="AO6">
        <v>104</v>
      </c>
      <c r="AP6">
        <v>110</v>
      </c>
      <c r="AQ6">
        <v>110</v>
      </c>
      <c r="AR6">
        <v>505</v>
      </c>
      <c r="AT6">
        <f>(($AO$7-$AN$5)/($AN$6-$AN$5))</f>
        <v>0.83333333333333337</v>
      </c>
      <c r="AU6">
        <f>(($AP$7-$AN$6)/($AN$7-$AN$6))</f>
        <v>0.21739130434782608</v>
      </c>
      <c r="AV6">
        <f>(($AQ$7-$AN$6)/($AN$7-$AN$6))</f>
        <v>0.21739130434782608</v>
      </c>
      <c r="AW6">
        <f>(($AN$6-$AO$7)/($AO$8-$AO$7))</f>
        <v>0.22727272727272727</v>
      </c>
      <c r="AX6">
        <f>(($AP$6-$AO$6)/($AO$7-$AO$6))</f>
        <v>0.3</v>
      </c>
      <c r="AY6">
        <f>(($AQ$6-$AO$6)/($AO$7-$AO$6))</f>
        <v>0.3</v>
      </c>
      <c r="AZ6">
        <f>(($AN$6-$AP$6)/($AP$7-$AP$6))</f>
        <v>0.79166666666666663</v>
      </c>
      <c r="BA6">
        <f>(($AO$6-$AP$5)/($AP$6-$AP$5))</f>
        <v>0.76</v>
      </c>
      <c r="BB6">
        <f>(($AQ$6-$AP$6)/($AP$7-$AP$6))</f>
        <v>0</v>
      </c>
      <c r="BC6">
        <f>(($AN$6-$AQ$6)/($AQ$7-$AQ$6))</f>
        <v>0.79166666666666663</v>
      </c>
      <c r="BD6">
        <f>(($AO$7-$AQ$6)/($AQ$7-$AQ$6))</f>
        <v>0.58333333333333337</v>
      </c>
      <c r="BE6">
        <f>(($AP$7-$AQ$7)/($AQ$8-$AQ$7))</f>
        <v>0</v>
      </c>
      <c r="BG6">
        <v>1</v>
      </c>
      <c r="BH6">
        <v>20</v>
      </c>
      <c r="BI6">
        <f>($BH$10-$BH$7)/200</f>
        <v>7.4999999999999997E-2</v>
      </c>
      <c r="BJ6">
        <f>($BH$218-$BH$174)/200</f>
        <v>1.26</v>
      </c>
      <c r="BQ6">
        <f>1-(($AO$7-$AN$5)/($AN$6-$AN$5))</f>
        <v>0.16666666666666663</v>
      </c>
      <c r="BR6">
        <f>(($AP$7-$AN$6)/($AN$7-$AN$6))</f>
        <v>0.21739130434782608</v>
      </c>
      <c r="BS6">
        <f>(($AQ$7-$AN$6)/($AN$7-$AN$6))</f>
        <v>0.21739130434782608</v>
      </c>
      <c r="BT6">
        <f>(($AN$6-$AO$7)/($AO$8-$AO$7))</f>
        <v>0.22727272727272727</v>
      </c>
      <c r="BU6">
        <f>(($AP$6-$AO$6)/($AO$7-$AO$6))</f>
        <v>0.3</v>
      </c>
      <c r="BV6">
        <f>(($AQ$6-$AO$6)/($AO$7-$AO$6))</f>
        <v>0.3</v>
      </c>
      <c r="BW6">
        <f>1-(($AN$6-$AP$6)/($AP$7-$AP$6))</f>
        <v>0.20833333333333337</v>
      </c>
      <c r="BX6">
        <f>1-(($AO$6-$AP$5)/($AP$6-$AP$5))</f>
        <v>0.24</v>
      </c>
      <c r="BY6">
        <f>(($AQ$6-$AP$6)/($AP$7-$AP$6))</f>
        <v>0</v>
      </c>
      <c r="BZ6">
        <f>1-(($AN$6-$AQ$6)/($AQ$7-$AQ$6))</f>
        <v>0.20833333333333337</v>
      </c>
      <c r="CA6">
        <f>1-(($AO$7-$AQ$6)/($AQ$7-$AQ$6))</f>
        <v>0.41666666666666663</v>
      </c>
      <c r="CB6">
        <f>(($AP$7-$AQ$7)/($AQ$8-$AQ$7))</f>
        <v>0</v>
      </c>
    </row>
    <row r="7" spans="1:80" x14ac:dyDescent="0.25">
      <c r="A7">
        <v>6</v>
      </c>
      <c r="D7">
        <v>57.278099000000012</v>
      </c>
      <c r="E7" s="2">
        <v>2</v>
      </c>
      <c r="F7">
        <v>46.70705000000001</v>
      </c>
      <c r="G7" s="3">
        <v>3</v>
      </c>
      <c r="P7">
        <v>2</v>
      </c>
      <c r="Q7" t="str">
        <f t="shared" si="0"/>
        <v>23</v>
      </c>
      <c r="R7">
        <v>2</v>
      </c>
      <c r="T7" t="s">
        <v>299</v>
      </c>
      <c r="U7">
        <v>13</v>
      </c>
      <c r="V7">
        <f t="shared" si="1"/>
        <v>1.8678160919540232</v>
      </c>
      <c r="X7" t="s">
        <v>289</v>
      </c>
      <c r="Y7" t="s">
        <v>260</v>
      </c>
      <c r="AB7" t="s">
        <v>289</v>
      </c>
      <c r="AC7" t="str">
        <f>CONCATENATE($R7,$R8,$R9,$R10)</f>
        <v>2341</v>
      </c>
      <c r="AF7" t="s">
        <v>251</v>
      </c>
      <c r="AI7" t="s">
        <v>211</v>
      </c>
      <c r="AJ7">
        <f>COUNT($P:$P)</f>
        <v>4368</v>
      </c>
      <c r="AN7">
        <v>152</v>
      </c>
      <c r="AO7">
        <v>124</v>
      </c>
      <c r="AP7">
        <v>134</v>
      </c>
      <c r="AQ7">
        <v>134</v>
      </c>
      <c r="AR7">
        <v>752</v>
      </c>
      <c r="AT7">
        <f>(($AO$8-$AN$6)/($AN$7-$AN$6))</f>
        <v>0.73913043478260865</v>
      </c>
      <c r="AU7">
        <f>(($AP$8-$AN$7)/($AN$8-$AN$7))</f>
        <v>0.3</v>
      </c>
      <c r="AV7">
        <f>(($AQ$8-$AN$7)/($AN$8-$AN$7))</f>
        <v>0.3</v>
      </c>
      <c r="AW7">
        <f>(($AN$7-$AO$8)/($AO$9-$AO$8))</f>
        <v>0.3</v>
      </c>
      <c r="AX7">
        <f>(($AP$7-$AO$7)/($AO$8-$AO$7))</f>
        <v>0.45454545454545453</v>
      </c>
      <c r="AY7">
        <f>(($AQ$7-$AO$7)/($AO$8-$AO$7))</f>
        <v>0.45454545454545453</v>
      </c>
      <c r="AZ7">
        <f>(($AN$7-$AP$7)/($AP$8-$AP$7))</f>
        <v>0.75</v>
      </c>
      <c r="BA7">
        <f>(($AO$7-$AP$6)/($AP$7-$AP$6))</f>
        <v>0.58333333333333337</v>
      </c>
      <c r="BB7">
        <f>(($AQ$7-$AP$7)/($AP$8-$AP$7))</f>
        <v>0</v>
      </c>
      <c r="BC7">
        <f>(($AN$7-$AQ$7)/($AQ$8-$AQ$7))</f>
        <v>0.75</v>
      </c>
      <c r="BD7">
        <f>(($AO$8-$AQ$7)/($AQ$8-$AQ$7))</f>
        <v>0.5</v>
      </c>
      <c r="BE7">
        <f>(($AP$8-$AQ$8)/($AQ$9-$AQ$8))</f>
        <v>0</v>
      </c>
      <c r="BG7">
        <v>2</v>
      </c>
      <c r="BH7">
        <v>32</v>
      </c>
      <c r="BI7">
        <f>($BH$11-$BH$8)/200</f>
        <v>0.12</v>
      </c>
      <c r="BJ7">
        <f>($BH$265-$BH$219)/200</f>
        <v>1.42</v>
      </c>
      <c r="BQ7">
        <f>1-(($AO$8-$AN$6)/($AN$7-$AN$6))</f>
        <v>0.26086956521739135</v>
      </c>
      <c r="BR7">
        <f>(($AP$8-$AN$7)/($AN$8-$AN$7))</f>
        <v>0.3</v>
      </c>
      <c r="BS7">
        <f>(($AQ$8-$AN$7)/($AN$8-$AN$7))</f>
        <v>0.3</v>
      </c>
      <c r="BT7">
        <f>(($AN$7-$AO$8)/($AO$9-$AO$8))</f>
        <v>0.3</v>
      </c>
      <c r="BU7">
        <f>(($AP$7-$AO$7)/($AO$8-$AO$7))</f>
        <v>0.45454545454545453</v>
      </c>
      <c r="BV7">
        <f>(($AQ$7-$AO$7)/($AO$8-$AO$7))</f>
        <v>0.45454545454545453</v>
      </c>
      <c r="BW7">
        <f>1-(($AN$7-$AP$7)/($AP$8-$AP$7))</f>
        <v>0.25</v>
      </c>
      <c r="BX7">
        <f>1-(($AO$7-$AP$6)/($AP$7-$AP$6))</f>
        <v>0.41666666666666663</v>
      </c>
      <c r="BY7">
        <f>(($AQ$7-$AP$7)/($AP$8-$AP$7))</f>
        <v>0</v>
      </c>
      <c r="BZ7">
        <f>1-(($AN$7-$AQ$7)/($AQ$8-$AQ$7))</f>
        <v>0.25</v>
      </c>
      <c r="CA7">
        <f>(($AO$8-$AQ$7)/($AQ$8-$AQ$7))</f>
        <v>0.5</v>
      </c>
      <c r="CB7">
        <f>(($AP$8-$AQ$8)/($AQ$9-$AQ$8))</f>
        <v>0</v>
      </c>
    </row>
    <row r="8" spans="1:80" x14ac:dyDescent="0.25">
      <c r="A8">
        <v>7</v>
      </c>
      <c r="D8">
        <v>57.245415000000008</v>
      </c>
      <c r="E8" s="2">
        <v>2</v>
      </c>
      <c r="F8">
        <v>46.679104000000009</v>
      </c>
      <c r="G8" s="3">
        <v>3</v>
      </c>
      <c r="P8">
        <v>2</v>
      </c>
      <c r="Q8" t="str">
        <f t="shared" si="0"/>
        <v>23</v>
      </c>
      <c r="R8">
        <v>3</v>
      </c>
      <c r="T8" t="s">
        <v>300</v>
      </c>
      <c r="U8">
        <v>184</v>
      </c>
      <c r="V8">
        <f t="shared" si="1"/>
        <v>26.436781609195403</v>
      </c>
      <c r="X8" t="s">
        <v>289</v>
      </c>
      <c r="Y8" t="s">
        <v>261</v>
      </c>
      <c r="AF8">
        <f>COUNTIF($R:$R,3)+COUNTIF($R:$R,4)</f>
        <v>372</v>
      </c>
      <c r="AN8">
        <v>172</v>
      </c>
      <c r="AO8">
        <v>146</v>
      </c>
      <c r="AP8">
        <v>158</v>
      </c>
      <c r="AQ8">
        <v>158</v>
      </c>
      <c r="AR8">
        <v>754</v>
      </c>
      <c r="AT8">
        <f>(($AO$9-$AN$7)/($AN$8-$AN$7))</f>
        <v>0.7</v>
      </c>
      <c r="AU8">
        <f>(($AP$9-$AN$8)/($AN$9-$AN$8))</f>
        <v>0.30434782608695654</v>
      </c>
      <c r="AV8">
        <f>(($AQ$9-$AN$8)/($AN$9-$AN$8))</f>
        <v>0.2608695652173913</v>
      </c>
      <c r="AW8">
        <f>(($AN$8-$AO$9)/($AO$10-$AO$9))</f>
        <v>0.27272727272727271</v>
      </c>
      <c r="AX8">
        <f>(($AP$8-$AO$8)/($AO$9-$AO$8))</f>
        <v>0.6</v>
      </c>
      <c r="AY8">
        <f>(($AQ$8-$AO$8)/($AO$9-$AO$8))</f>
        <v>0.6</v>
      </c>
      <c r="AZ8">
        <f>(($AN$8-$AP$8)/($AP$9-$AP$8))</f>
        <v>0.66666666666666663</v>
      </c>
      <c r="BA8">
        <f>(($AO$8-$AP$7)/($AP$8-$AP$7))</f>
        <v>0.5</v>
      </c>
      <c r="BB8">
        <f>(($AQ$8-$AP$8)/($AP$9-$AP$8))</f>
        <v>0</v>
      </c>
      <c r="BC8">
        <f>(($AN$8-$AQ$8)/($AQ$9-$AQ$8))</f>
        <v>0.7</v>
      </c>
      <c r="BD8">
        <f>(($AO$9-$AQ$8)/($AQ$9-$AQ$8))</f>
        <v>0.4</v>
      </c>
      <c r="BE8">
        <f>(($AP$9-$AQ$9)/($AQ$10-$AQ$9))</f>
        <v>4.1666666666666664E-2</v>
      </c>
      <c r="BG8">
        <v>3</v>
      </c>
      <c r="BH8">
        <v>34</v>
      </c>
      <c r="BI8">
        <f>($BH$12-$BH$9)/200</f>
        <v>7.4999999999999997E-2</v>
      </c>
      <c r="BJ8">
        <f>($BH$312-$BH$266)/200</f>
        <v>1.35</v>
      </c>
      <c r="BQ8">
        <f>1-(($AO$9-$AN$7)/($AN$8-$AN$7))</f>
        <v>0.30000000000000004</v>
      </c>
      <c r="BR8">
        <f>(($AP$9-$AN$8)/($AN$9-$AN$8))</f>
        <v>0.30434782608695654</v>
      </c>
      <c r="BS8">
        <f>(($AQ$9-$AN$8)/($AN$9-$AN$8))</f>
        <v>0.2608695652173913</v>
      </c>
      <c r="BT8">
        <f>(($AN$8-$AO$9)/($AO$10-$AO$9))</f>
        <v>0.27272727272727271</v>
      </c>
      <c r="BU8">
        <f>1-(($AP$8-$AO$8)/($AO$9-$AO$8))</f>
        <v>0.4</v>
      </c>
      <c r="BV8">
        <f>1-(($AQ$8-$AO$8)/($AO$9-$AO$8))</f>
        <v>0.4</v>
      </c>
      <c r="BW8">
        <f>1-(($AN$8-$AP$8)/($AP$9-$AP$8))</f>
        <v>0.33333333333333337</v>
      </c>
      <c r="BX8">
        <f>(($AO$8-$AP$7)/($AP$8-$AP$7))</f>
        <v>0.5</v>
      </c>
      <c r="BY8">
        <f>(($AQ$8-$AP$8)/($AP$9-$AP$8))</f>
        <v>0</v>
      </c>
      <c r="BZ8">
        <f>1-(($AN$8-$AQ$8)/($AQ$9-$AQ$8))</f>
        <v>0.30000000000000004</v>
      </c>
      <c r="CA8">
        <f>(($AO$9-$AQ$8)/($AQ$9-$AQ$8))</f>
        <v>0.4</v>
      </c>
      <c r="CB8">
        <f>(($AP$9-$AQ$9)/($AQ$10-$AQ$9))</f>
        <v>4.1666666666666664E-2</v>
      </c>
    </row>
    <row r="9" spans="1:80" x14ac:dyDescent="0.25">
      <c r="A9">
        <v>8</v>
      </c>
      <c r="D9">
        <v>57.244522000000011</v>
      </c>
      <c r="E9" s="2">
        <v>2</v>
      </c>
      <c r="F9">
        <v>46.707840000000012</v>
      </c>
      <c r="G9" s="3">
        <v>3</v>
      </c>
      <c r="P9">
        <v>2</v>
      </c>
      <c r="Q9" t="str">
        <f t="shared" si="0"/>
        <v>23</v>
      </c>
      <c r="R9">
        <v>4</v>
      </c>
      <c r="T9" t="s">
        <v>290</v>
      </c>
      <c r="U9">
        <v>62</v>
      </c>
      <c r="V9">
        <f t="shared" si="1"/>
        <v>8.9080459770114953</v>
      </c>
      <c r="X9" t="s">
        <v>289</v>
      </c>
      <c r="Y9" t="s">
        <v>262</v>
      </c>
      <c r="AF9" t="s">
        <v>252</v>
      </c>
      <c r="AN9">
        <v>195</v>
      </c>
      <c r="AO9">
        <v>166</v>
      </c>
      <c r="AP9">
        <v>179</v>
      </c>
      <c r="AQ9">
        <v>178</v>
      </c>
      <c r="AR9">
        <v>987</v>
      </c>
      <c r="AT9">
        <f>(($AO$10-$AN$8)/($AN$9-$AN$8))</f>
        <v>0.69565217391304346</v>
      </c>
      <c r="AU9">
        <f>(($AP$10-$AN$9)/($AN$10-$AN$9))</f>
        <v>0.4</v>
      </c>
      <c r="AV9">
        <f>(($AQ$10-$AN$9)/($AN$10-$AN$9))</f>
        <v>0.35</v>
      </c>
      <c r="AW9">
        <f>(($AN$9-$AO$10)/($AO$11-$AO$10))</f>
        <v>0.33333333333333331</v>
      </c>
      <c r="AX9">
        <f>(($AP$9-$AO$9)/($AO$10-$AO$9))</f>
        <v>0.59090909090909094</v>
      </c>
      <c r="AY9">
        <f>(($AQ$9-$AO$9)/($AO$10-$AO$9))</f>
        <v>0.54545454545454541</v>
      </c>
      <c r="AZ9">
        <f>(($AN$9-$AP$9)/($AP$10-$AP$9))</f>
        <v>0.66666666666666663</v>
      </c>
      <c r="BA9">
        <f>(($AO$9-$AP$8)/($AP$9-$AP$8))</f>
        <v>0.38095238095238093</v>
      </c>
      <c r="BB9">
        <f>(($AQ$9-$AP$8)/($AP$9-$AP$8))</f>
        <v>0.95238095238095233</v>
      </c>
      <c r="BC9">
        <f>(($AN$9-$AQ$9)/($AQ$10-$AQ$9))</f>
        <v>0.70833333333333337</v>
      </c>
      <c r="BD9">
        <f>(($AO$10-$AQ$9)/($AQ$10-$AQ$9))</f>
        <v>0.41666666666666669</v>
      </c>
      <c r="BG9">
        <v>4</v>
      </c>
      <c r="BH9">
        <v>45</v>
      </c>
      <c r="BI9">
        <f>($BH$13-$BH$10)/200</f>
        <v>9.5000000000000001E-2</v>
      </c>
      <c r="BJ9">
        <f>($BH$353-$BH$313)/200</f>
        <v>1.1000000000000001</v>
      </c>
      <c r="BQ9">
        <f>1-(($AO$10-$AN$8)/($AN$9-$AN$8))</f>
        <v>0.30434782608695654</v>
      </c>
      <c r="BR9">
        <f>(($AP$10-$AN$9)/($AN$10-$AN$9))</f>
        <v>0.4</v>
      </c>
      <c r="BS9">
        <f>(($AQ$10-$AN$9)/($AN$10-$AN$9))</f>
        <v>0.35</v>
      </c>
      <c r="BT9">
        <f>(($AN$9-$AO$10)/($AO$11-$AO$10))</f>
        <v>0.33333333333333331</v>
      </c>
      <c r="BU9">
        <f>1-(($AP$9-$AO$9)/($AO$10-$AO$9))</f>
        <v>0.40909090909090906</v>
      </c>
      <c r="BV9">
        <f>1-(($AQ$9-$AO$9)/($AO$10-$AO$9))</f>
        <v>0.45454545454545459</v>
      </c>
      <c r="BW9">
        <f>1-(($AN$9-$AP$9)/($AP$10-$AP$9))</f>
        <v>0.33333333333333337</v>
      </c>
      <c r="BX9">
        <f>(($AO$9-$AP$8)/($AP$9-$AP$8))</f>
        <v>0.38095238095238093</v>
      </c>
      <c r="BY9">
        <f>1-(($AQ$9-$AP$8)/($AP$9-$AP$8))</f>
        <v>4.7619047619047672E-2</v>
      </c>
      <c r="BZ9">
        <f>1-(($AN$9-$AQ$9)/($AQ$10-$AQ$9))</f>
        <v>0.29166666666666663</v>
      </c>
      <c r="CA9">
        <f>(($AO$10-$AQ$9)/($AQ$10-$AQ$9))</f>
        <v>0.41666666666666669</v>
      </c>
    </row>
    <row r="10" spans="1:80" x14ac:dyDescent="0.25">
      <c r="A10">
        <v>9</v>
      </c>
      <c r="D10">
        <v>57.259781000000011</v>
      </c>
      <c r="E10" s="2">
        <v>2</v>
      </c>
      <c r="F10">
        <v>46.698578000000012</v>
      </c>
      <c r="G10" s="3">
        <v>3</v>
      </c>
      <c r="P10">
        <v>2</v>
      </c>
      <c r="Q10" t="str">
        <f t="shared" si="0"/>
        <v>23</v>
      </c>
      <c r="R10">
        <v>1</v>
      </c>
      <c r="X10" t="s">
        <v>289</v>
      </c>
      <c r="Y10" t="s">
        <v>259</v>
      </c>
      <c r="AF10">
        <v>0</v>
      </c>
      <c r="AN10">
        <v>215</v>
      </c>
      <c r="AO10">
        <v>188</v>
      </c>
      <c r="AP10">
        <v>203</v>
      </c>
      <c r="AQ10">
        <v>202</v>
      </c>
      <c r="AR10">
        <v>989</v>
      </c>
      <c r="AT10">
        <f>(($AO$11-$AN$9)/($AN$10-$AN$9))</f>
        <v>0.7</v>
      </c>
      <c r="AX10">
        <f>(($AP$10-$AO$10)/($AO$11-$AO$10))</f>
        <v>0.7142857142857143</v>
      </c>
      <c r="AY10">
        <f>(($AQ$10-$AO$10)/($AO$11-$AO$10))</f>
        <v>0.66666666666666663</v>
      </c>
      <c r="BA10">
        <f>(($AO$10-$AP$9)/($AP$10-$AP$9))</f>
        <v>0.375</v>
      </c>
      <c r="BB10">
        <f>(($AQ$10-$AP$9)/($AP$10-$AP$9))</f>
        <v>0.95833333333333337</v>
      </c>
      <c r="BG10">
        <v>1</v>
      </c>
      <c r="BH10">
        <v>47</v>
      </c>
      <c r="BI10">
        <f>($BH$14-$BH$11)/200</f>
        <v>7.4999999999999997E-2</v>
      </c>
      <c r="BJ10">
        <f>($BH$398-$BH$354)/200</f>
        <v>1.325</v>
      </c>
      <c r="BQ10">
        <f>1-(($AO$11-$AN$9)/($AN$10-$AN$9))</f>
        <v>0.30000000000000004</v>
      </c>
      <c r="BU10">
        <f>1-(($AP$10-$AO$10)/($AO$11-$AO$10))</f>
        <v>0.2857142857142857</v>
      </c>
      <c r="BV10">
        <f>1-(($AQ$10-$AO$10)/($AO$11-$AO$10))</f>
        <v>0.33333333333333337</v>
      </c>
      <c r="BX10">
        <f>(($AO$10-$AP$9)/($AP$10-$AP$9))</f>
        <v>0.375</v>
      </c>
      <c r="BY10">
        <f>1-(($AQ$10-$AP$9)/($AP$10-$AP$9))</f>
        <v>4.166666666666663E-2</v>
      </c>
    </row>
    <row r="11" spans="1:80" x14ac:dyDescent="0.25">
      <c r="A11">
        <v>10</v>
      </c>
      <c r="D11">
        <v>57.274727000000013</v>
      </c>
      <c r="E11" s="2">
        <v>2</v>
      </c>
      <c r="F11">
        <v>46.695789000000012</v>
      </c>
      <c r="G11" s="3">
        <v>3</v>
      </c>
      <c r="P11">
        <v>2</v>
      </c>
      <c r="Q11" t="str">
        <f t="shared" si="0"/>
        <v>23</v>
      </c>
      <c r="R11">
        <v>2</v>
      </c>
      <c r="X11" t="s">
        <v>289</v>
      </c>
      <c r="Y11" t="s">
        <v>260</v>
      </c>
      <c r="AB11" t="s">
        <v>289</v>
      </c>
      <c r="AC11" t="str">
        <f>CONCATENATE($R11,$R12,$R13,$R14)</f>
        <v>2341</v>
      </c>
      <c r="AF11" t="s">
        <v>253</v>
      </c>
      <c r="AN11">
        <v>245</v>
      </c>
      <c r="AO11">
        <v>209</v>
      </c>
      <c r="AP11">
        <v>227</v>
      </c>
      <c r="AQ11">
        <v>244</v>
      </c>
      <c r="AR11">
        <v>1241</v>
      </c>
      <c r="BG11">
        <v>2</v>
      </c>
      <c r="BH11">
        <v>58</v>
      </c>
      <c r="BI11">
        <f>($BH$15-$BH$12)/200</f>
        <v>0.1</v>
      </c>
      <c r="BJ11">
        <f>($BH$441-$BH$399)/200</f>
        <v>1.21</v>
      </c>
    </row>
    <row r="12" spans="1:80" x14ac:dyDescent="0.25">
      <c r="A12">
        <v>11</v>
      </c>
      <c r="D12">
        <v>57.27620300000001</v>
      </c>
      <c r="E12" s="2">
        <v>2</v>
      </c>
      <c r="F12">
        <v>46.708420000000011</v>
      </c>
      <c r="G12" s="3">
        <v>3</v>
      </c>
      <c r="P12">
        <v>2</v>
      </c>
      <c r="Q12" t="str">
        <f t="shared" si="0"/>
        <v>23</v>
      </c>
      <c r="R12">
        <v>3</v>
      </c>
      <c r="X12" t="s">
        <v>289</v>
      </c>
      <c r="Y12" t="s">
        <v>261</v>
      </c>
      <c r="AF12">
        <v>0</v>
      </c>
      <c r="AN12">
        <v>277</v>
      </c>
      <c r="AO12">
        <v>225</v>
      </c>
      <c r="AP12">
        <v>262</v>
      </c>
      <c r="AQ12">
        <v>275</v>
      </c>
      <c r="AR12">
        <v>1243</v>
      </c>
      <c r="BG12">
        <v>3</v>
      </c>
      <c r="BH12">
        <v>60</v>
      </c>
      <c r="BI12">
        <f>($BH$16-$BH$13)/200</f>
        <v>9.5000000000000001E-2</v>
      </c>
      <c r="BJ12">
        <f>($BH$482-$BH$442)/200</f>
        <v>1.0649999999999999</v>
      </c>
    </row>
    <row r="13" spans="1:80" x14ac:dyDescent="0.25">
      <c r="A13">
        <v>12</v>
      </c>
      <c r="D13">
        <v>57.268257000000013</v>
      </c>
      <c r="E13" s="2">
        <v>2</v>
      </c>
      <c r="F13">
        <v>46.705368000000007</v>
      </c>
      <c r="G13" s="3">
        <v>3</v>
      </c>
      <c r="P13">
        <v>2</v>
      </c>
      <c r="Q13" t="str">
        <f t="shared" si="0"/>
        <v>23</v>
      </c>
      <c r="R13">
        <v>4</v>
      </c>
      <c r="X13" t="s">
        <v>289</v>
      </c>
      <c r="Y13" t="s">
        <v>262</v>
      </c>
      <c r="AF13" t="s">
        <v>254</v>
      </c>
      <c r="AN13">
        <v>305</v>
      </c>
      <c r="AO13">
        <v>260</v>
      </c>
      <c r="AP13">
        <v>291</v>
      </c>
      <c r="AQ13">
        <v>301</v>
      </c>
      <c r="AR13">
        <v>1527</v>
      </c>
      <c r="AT13">
        <f>(($AO$13-$AN$11)/($AN$12-$AN$11))</f>
        <v>0.46875</v>
      </c>
      <c r="AU13">
        <f>(($AP$12-$AN$11)/($AN$12-$AN$11))</f>
        <v>0.53125</v>
      </c>
      <c r="AV13">
        <f>(($AQ$12-$AN$11)/($AN$12-$AN$11))</f>
        <v>0.9375</v>
      </c>
      <c r="AW13">
        <f>(($AN$11-$AO$12)/($AO$13-$AO$12))</f>
        <v>0.5714285714285714</v>
      </c>
      <c r="AX13">
        <f>(($AP$11-$AO$12)/($AO$13-$AO$12))</f>
        <v>5.7142857142857141E-2</v>
      </c>
      <c r="AY13">
        <f>(($AQ$11-$AO$12)/($AO$13-$AO$12))</f>
        <v>0.54285714285714282</v>
      </c>
      <c r="AZ13">
        <f>(($AN$11-$AP$11)/($AP$12-$AP$11))</f>
        <v>0.51428571428571423</v>
      </c>
      <c r="BA13">
        <f>(($AO$13-$AP$11)/($AP$12-$AP$11))</f>
        <v>0.94285714285714284</v>
      </c>
      <c r="BB13">
        <f>(($AQ$11-$AP$11)/($AP$12-$AP$11))</f>
        <v>0.48571428571428571</v>
      </c>
      <c r="BC13">
        <f>(($AN$11-$AQ$11)/($AQ$12-$AQ$11))</f>
        <v>3.2258064516129031E-2</v>
      </c>
      <c r="BD13">
        <f>(($AO$13-$AQ$11)/($AQ$12-$AQ$11))</f>
        <v>0.5161290322580645</v>
      </c>
      <c r="BE13">
        <f>(($AP$12-$AQ$11)/($AQ$12-$AQ$11))</f>
        <v>0.58064516129032262</v>
      </c>
      <c r="BG13">
        <v>4</v>
      </c>
      <c r="BH13">
        <v>66</v>
      </c>
      <c r="BI13">
        <f>($BH$17-$BH$14)/200</f>
        <v>7.4999999999999997E-2</v>
      </c>
      <c r="BJ13">
        <f>($BH$527-$BH$483)/200</f>
        <v>1.25</v>
      </c>
      <c r="BQ13">
        <f>(($AO$13-$AN$11)/($AN$12-$AN$11))</f>
        <v>0.46875</v>
      </c>
      <c r="BR13">
        <f>1-(($AP$12-$AN$11)/($AN$12-$AN$11))</f>
        <v>0.46875</v>
      </c>
      <c r="BS13">
        <f>1-(($AQ$12-$AN$11)/($AN$12-$AN$11))</f>
        <v>6.25E-2</v>
      </c>
      <c r="BT13">
        <f>1-(($AN$11-$AO$12)/($AO$13-$AO$12))</f>
        <v>0.4285714285714286</v>
      </c>
      <c r="BU13">
        <f>(($AP$11-$AO$12)/($AO$13-$AO$12))</f>
        <v>5.7142857142857141E-2</v>
      </c>
      <c r="BV13">
        <f>1-(($AQ$11-$AO$12)/($AO$13-$AO$12))</f>
        <v>0.45714285714285718</v>
      </c>
      <c r="BW13">
        <f>1-(($AN$11-$AP$11)/($AP$12-$AP$11))</f>
        <v>0.48571428571428577</v>
      </c>
      <c r="BX13">
        <f>1-(($AO$13-$AP$11)/($AP$12-$AP$11))</f>
        <v>5.7142857142857162E-2</v>
      </c>
      <c r="BY13">
        <f>(($AQ$11-$AP$11)/($AP$12-$AP$11))</f>
        <v>0.48571428571428571</v>
      </c>
      <c r="BZ13">
        <f>(($AN$11-$AQ$11)/($AQ$12-$AQ$11))</f>
        <v>3.2258064516129031E-2</v>
      </c>
      <c r="CA13">
        <f>1-(($AO$13-$AQ$11)/($AQ$12-$AQ$11))</f>
        <v>0.4838709677419355</v>
      </c>
      <c r="CB13">
        <f>1-(($AP$12-$AQ$11)/($AQ$12-$AQ$11))</f>
        <v>0.41935483870967738</v>
      </c>
    </row>
    <row r="14" spans="1:80" x14ac:dyDescent="0.25">
      <c r="A14">
        <v>13</v>
      </c>
      <c r="D14">
        <v>57.291412000000008</v>
      </c>
      <c r="E14" s="2">
        <v>2</v>
      </c>
      <c r="F14">
        <v>46.719471000000013</v>
      </c>
      <c r="G14" s="3">
        <v>3</v>
      </c>
      <c r="P14">
        <v>2</v>
      </c>
      <c r="Q14" t="str">
        <f t="shared" si="0"/>
        <v>23</v>
      </c>
      <c r="R14">
        <v>1</v>
      </c>
      <c r="X14" t="s">
        <v>289</v>
      </c>
      <c r="Y14" t="s">
        <v>259</v>
      </c>
      <c r="AF14">
        <v>0</v>
      </c>
      <c r="AN14">
        <v>329</v>
      </c>
      <c r="AO14">
        <v>290</v>
      </c>
      <c r="AP14">
        <v>319</v>
      </c>
      <c r="AQ14">
        <v>324</v>
      </c>
      <c r="AR14">
        <v>1529</v>
      </c>
      <c r="AT14">
        <f>(($AO$14-$AN$12)/($AN$13-$AN$12))</f>
        <v>0.4642857142857143</v>
      </c>
      <c r="AU14">
        <f>(($AP$13-$AN$12)/($AN$13-$AN$12))</f>
        <v>0.5</v>
      </c>
      <c r="AV14">
        <f>(($AQ$13-$AN$12)/($AN$13-$AN$12))</f>
        <v>0.8571428571428571</v>
      </c>
      <c r="AW14">
        <f>(($AN$12-$AO$13)/($AO$14-$AO$13))</f>
        <v>0.56666666666666665</v>
      </c>
      <c r="AX14">
        <f>(($AP$12-$AO$13)/($AO$14-$AO$13))</f>
        <v>6.6666666666666666E-2</v>
      </c>
      <c r="AY14">
        <f>(($AQ$12-$AO$13)/($AO$14-$AO$13))</f>
        <v>0.5</v>
      </c>
      <c r="AZ14">
        <f>(($AN$12-$AP$12)/($AP$13-$AP$12))</f>
        <v>0.51724137931034486</v>
      </c>
      <c r="BA14">
        <f>(($AO$14-$AP$12)/($AP$13-$AP$12))</f>
        <v>0.96551724137931039</v>
      </c>
      <c r="BB14">
        <f>(($AQ$12-$AP$12)/($AP$13-$AP$12))</f>
        <v>0.44827586206896552</v>
      </c>
      <c r="BC14">
        <f>(($AN$12-$AQ$12)/($AQ$13-$AQ$12))</f>
        <v>7.6923076923076927E-2</v>
      </c>
      <c r="BD14">
        <f>(($AO$14-$AQ$12)/($AQ$13-$AQ$12))</f>
        <v>0.57692307692307687</v>
      </c>
      <c r="BE14">
        <f>(($AP$13-$AQ$12)/($AQ$13-$AQ$12))</f>
        <v>0.61538461538461542</v>
      </c>
      <c r="BG14">
        <v>1</v>
      </c>
      <c r="BH14">
        <v>73</v>
      </c>
      <c r="BI14">
        <f>($BH$18-$BH$15)/200</f>
        <v>9.5000000000000001E-2</v>
      </c>
      <c r="BJ14">
        <f>($BH$570-$BH$528)/200</f>
        <v>1.1399999999999999</v>
      </c>
      <c r="BQ14">
        <f>(($AO$14-$AN$12)/($AN$13-$AN$12))</f>
        <v>0.4642857142857143</v>
      </c>
      <c r="BR14">
        <f>(($AP$13-$AN$12)/($AN$13-$AN$12))</f>
        <v>0.5</v>
      </c>
      <c r="BS14">
        <f>1-(($AQ$13-$AN$12)/($AN$13-$AN$12))</f>
        <v>0.1428571428571429</v>
      </c>
      <c r="BT14">
        <f>1-(($AN$12-$AO$13)/($AO$14-$AO$13))</f>
        <v>0.43333333333333335</v>
      </c>
      <c r="BU14">
        <f>(($AP$12-$AO$13)/($AO$14-$AO$13))</f>
        <v>6.6666666666666666E-2</v>
      </c>
      <c r="BV14">
        <f>(($AQ$12-$AO$13)/($AO$14-$AO$13))</f>
        <v>0.5</v>
      </c>
      <c r="BW14">
        <f>1-(($AN$12-$AP$12)/($AP$13-$AP$12))</f>
        <v>0.48275862068965514</v>
      </c>
      <c r="BX14">
        <f>1-(($AO$14-$AP$12)/($AP$13-$AP$12))</f>
        <v>3.4482758620689613E-2</v>
      </c>
      <c r="BY14">
        <f>(($AQ$12-$AP$12)/($AP$13-$AP$12))</f>
        <v>0.44827586206896552</v>
      </c>
      <c r="BZ14">
        <f>(($AN$12-$AQ$12)/($AQ$13-$AQ$12))</f>
        <v>7.6923076923076927E-2</v>
      </c>
      <c r="CA14">
        <f>1-(($AO$14-$AQ$12)/($AQ$13-$AQ$12))</f>
        <v>0.42307692307692313</v>
      </c>
      <c r="CB14">
        <f>1-(($AP$13-$AQ$12)/($AQ$13-$AQ$12))</f>
        <v>0.38461538461538458</v>
      </c>
    </row>
    <row r="15" spans="1:80" x14ac:dyDescent="0.25">
      <c r="A15">
        <v>14</v>
      </c>
      <c r="D15">
        <v>57.339359000000009</v>
      </c>
      <c r="E15" s="2">
        <v>2</v>
      </c>
      <c r="F15">
        <v>46.720470000000006</v>
      </c>
      <c r="G15" s="3">
        <v>3</v>
      </c>
      <c r="P15">
        <v>2</v>
      </c>
      <c r="Q15" t="str">
        <f t="shared" si="0"/>
        <v>23</v>
      </c>
      <c r="R15">
        <v>2</v>
      </c>
      <c r="X15" t="s">
        <v>289</v>
      </c>
      <c r="Y15" t="s">
        <v>260</v>
      </c>
      <c r="AB15" t="s">
        <v>289</v>
      </c>
      <c r="AC15" t="str">
        <f>CONCATENATE($R15,$R16,$R17,$R18)</f>
        <v>2341</v>
      </c>
      <c r="AF15" t="s">
        <v>255</v>
      </c>
      <c r="AN15">
        <v>353</v>
      </c>
      <c r="AO15">
        <v>314</v>
      </c>
      <c r="AP15">
        <v>344</v>
      </c>
      <c r="AQ15">
        <v>346</v>
      </c>
      <c r="AR15">
        <v>1799</v>
      </c>
      <c r="AT15">
        <f>(($AO$15-$AN$13)/($AN$14-$AN$13))</f>
        <v>0.375</v>
      </c>
      <c r="AU15">
        <f>(($AP$14-$AN$13)/($AN$14-$AN$13))</f>
        <v>0.58333333333333337</v>
      </c>
      <c r="AV15">
        <f>(($AQ$14-$AN$13)/($AN$14-$AN$13))</f>
        <v>0.79166666666666663</v>
      </c>
      <c r="AW15">
        <f>(($AN$13-$AO$14)/($AO$15-$AO$14))</f>
        <v>0.625</v>
      </c>
      <c r="AX15">
        <f>(($AP$13-$AO$14)/($AO$15-$AO$14))</f>
        <v>4.1666666666666664E-2</v>
      </c>
      <c r="AY15">
        <f>(($AQ$13-$AO$14)/($AO$15-$AO$14))</f>
        <v>0.45833333333333331</v>
      </c>
      <c r="AZ15">
        <f>(($AN$13-$AP$13)/($AP$14-$AP$13))</f>
        <v>0.5</v>
      </c>
      <c r="BA15">
        <f>(($AO$15-$AP$13)/($AP$14-$AP$13))</f>
        <v>0.8214285714285714</v>
      </c>
      <c r="BB15">
        <f>(($AQ$13-$AP$13)/($AP$14-$AP$13))</f>
        <v>0.35714285714285715</v>
      </c>
      <c r="BC15">
        <f>(($AN$13-$AQ$13)/($AQ$14-$AQ$13))</f>
        <v>0.17391304347826086</v>
      </c>
      <c r="BD15">
        <f>(($AO$15-$AQ$13)/($AQ$14-$AQ$13))</f>
        <v>0.56521739130434778</v>
      </c>
      <c r="BE15">
        <f>(($AP$14-$AQ$13)/($AQ$14-$AQ$13))</f>
        <v>0.78260869565217395</v>
      </c>
      <c r="BG15">
        <v>2</v>
      </c>
      <c r="BH15">
        <v>80</v>
      </c>
      <c r="BI15">
        <f>($BH$19-$BH$16)/200</f>
        <v>9.5000000000000001E-2</v>
      </c>
      <c r="BJ15">
        <f>($BH$613-$BH$571)/200</f>
        <v>1.155</v>
      </c>
      <c r="BQ15">
        <f>(($AO$15-$AN$13)/($AN$14-$AN$13))</f>
        <v>0.375</v>
      </c>
      <c r="BR15">
        <f>1-(($AP$14-$AN$13)/($AN$14-$AN$13))</f>
        <v>0.41666666666666663</v>
      </c>
      <c r="BS15">
        <f>1-(($AQ$14-$AN$13)/($AN$14-$AN$13))</f>
        <v>0.20833333333333337</v>
      </c>
      <c r="BT15">
        <f>1-(($AN$13-$AO$14)/($AO$15-$AO$14))</f>
        <v>0.375</v>
      </c>
      <c r="BU15">
        <f>(($AP$13-$AO$14)/($AO$15-$AO$14))</f>
        <v>4.1666666666666664E-2</v>
      </c>
      <c r="BV15">
        <f>(($AQ$13-$AO$14)/($AO$15-$AO$14))</f>
        <v>0.45833333333333331</v>
      </c>
      <c r="BW15">
        <f>(($AN$13-$AP$13)/($AP$14-$AP$13))</f>
        <v>0.5</v>
      </c>
      <c r="BX15">
        <f>1-(($AO$15-$AP$13)/($AP$14-$AP$13))</f>
        <v>0.1785714285714286</v>
      </c>
      <c r="BY15">
        <f>(($AQ$13-$AP$13)/($AP$14-$AP$13))</f>
        <v>0.35714285714285715</v>
      </c>
      <c r="BZ15">
        <f>(($AN$13-$AQ$13)/($AQ$14-$AQ$13))</f>
        <v>0.17391304347826086</v>
      </c>
      <c r="CA15">
        <f>1-(($AO$15-$AQ$13)/($AQ$14-$AQ$13))</f>
        <v>0.43478260869565222</v>
      </c>
      <c r="CB15">
        <f>1-(($AP$14-$AQ$13)/($AQ$14-$AQ$13))</f>
        <v>0.21739130434782605</v>
      </c>
    </row>
    <row r="16" spans="1:80" x14ac:dyDescent="0.25">
      <c r="A16">
        <v>15</v>
      </c>
      <c r="D16">
        <v>57.232361000000012</v>
      </c>
      <c r="E16" s="2">
        <v>2</v>
      </c>
      <c r="F16">
        <v>46.715053000000012</v>
      </c>
      <c r="G16" s="3">
        <v>3</v>
      </c>
      <c r="P16">
        <v>2</v>
      </c>
      <c r="Q16" t="str">
        <f t="shared" si="0"/>
        <v>23</v>
      </c>
      <c r="R16">
        <v>3</v>
      </c>
      <c r="X16" t="s">
        <v>289</v>
      </c>
      <c r="Y16" t="s">
        <v>261</v>
      </c>
      <c r="AF16">
        <v>0</v>
      </c>
      <c r="AN16">
        <v>380</v>
      </c>
      <c r="AO16">
        <v>337</v>
      </c>
      <c r="AP16">
        <v>368</v>
      </c>
      <c r="AQ16">
        <v>369</v>
      </c>
      <c r="AR16">
        <v>1801</v>
      </c>
      <c r="AT16">
        <f>(($AO$16-$AN$14)/($AN$15-$AN$14))</f>
        <v>0.33333333333333331</v>
      </c>
      <c r="AU16">
        <f>(($AP$15-$AN$14)/($AN$15-$AN$14))</f>
        <v>0.625</v>
      </c>
      <c r="AV16">
        <f>(($AQ$15-$AN$14)/($AN$15-$AN$14))</f>
        <v>0.70833333333333337</v>
      </c>
      <c r="AW16">
        <f>(($AN$14-$AO$15)/($AO$16-$AO$15))</f>
        <v>0.65217391304347827</v>
      </c>
      <c r="AX16">
        <f>(($AP$14-$AO$15)/($AO$16-$AO$15))</f>
        <v>0.21739130434782608</v>
      </c>
      <c r="AY16">
        <f>(($AQ$14-$AO$15)/($AO$16-$AO$15))</f>
        <v>0.43478260869565216</v>
      </c>
      <c r="AZ16">
        <f>(($AN$14-$AP$14)/($AP$15-$AP$14))</f>
        <v>0.4</v>
      </c>
      <c r="BA16">
        <f>(($AO$16-$AP$14)/($AP$15-$AP$14))</f>
        <v>0.72</v>
      </c>
      <c r="BB16">
        <f>(($AQ$14-$AP$14)/($AP$15-$AP$14))</f>
        <v>0.2</v>
      </c>
      <c r="BC16">
        <f>(($AN$14-$AQ$14)/($AQ$15-$AQ$14))</f>
        <v>0.22727272727272727</v>
      </c>
      <c r="BD16">
        <f>(($AO$16-$AQ$14)/($AQ$15-$AQ$14))</f>
        <v>0.59090909090909094</v>
      </c>
      <c r="BE16">
        <f>(($AP$15-$AQ$14)/($AQ$15-$AQ$14))</f>
        <v>0.90909090909090906</v>
      </c>
      <c r="BG16">
        <v>3</v>
      </c>
      <c r="BH16">
        <v>85</v>
      </c>
      <c r="BI16">
        <f>($BH$20-$BH$17)/200</f>
        <v>0.11</v>
      </c>
      <c r="BJ16">
        <f>($BH$657-$BH$614)/200</f>
        <v>1.23</v>
      </c>
      <c r="BQ16">
        <f>(($AO$16-$AN$14)/($AN$15-$AN$14))</f>
        <v>0.33333333333333331</v>
      </c>
      <c r="BR16">
        <f>1-(($AP$15-$AN$14)/($AN$15-$AN$14))</f>
        <v>0.375</v>
      </c>
      <c r="BS16">
        <f>1-(($AQ$15-$AN$14)/($AN$15-$AN$14))</f>
        <v>0.29166666666666663</v>
      </c>
      <c r="BT16">
        <f>1-(($AN$14-$AO$15)/($AO$16-$AO$15))</f>
        <v>0.34782608695652173</v>
      </c>
      <c r="BU16">
        <f>(($AP$14-$AO$15)/($AO$16-$AO$15))</f>
        <v>0.21739130434782608</v>
      </c>
      <c r="BV16">
        <f>(($AQ$14-$AO$15)/($AO$16-$AO$15))</f>
        <v>0.43478260869565216</v>
      </c>
      <c r="BW16">
        <f>(($AN$14-$AP$14)/($AP$15-$AP$14))</f>
        <v>0.4</v>
      </c>
      <c r="BX16">
        <f>1-(($AO$16-$AP$14)/($AP$15-$AP$14))</f>
        <v>0.28000000000000003</v>
      </c>
      <c r="BY16">
        <f>(($AQ$14-$AP$14)/($AP$15-$AP$14))</f>
        <v>0.2</v>
      </c>
      <c r="BZ16">
        <f>(($AN$14-$AQ$14)/($AQ$15-$AQ$14))</f>
        <v>0.22727272727272727</v>
      </c>
      <c r="CA16">
        <f>1-(($AO$16-$AQ$14)/($AQ$15-$AQ$14))</f>
        <v>0.40909090909090906</v>
      </c>
      <c r="CB16">
        <f>1-(($AP$15-$AQ$14)/($AQ$15-$AQ$14))</f>
        <v>9.0909090909090939E-2</v>
      </c>
    </row>
    <row r="17" spans="1:80" x14ac:dyDescent="0.25">
      <c r="A17">
        <v>16</v>
      </c>
      <c r="D17">
        <v>57.232361000000012</v>
      </c>
      <c r="E17" s="2">
        <v>2</v>
      </c>
      <c r="P17">
        <v>1</v>
      </c>
      <c r="Q17" t="str">
        <f t="shared" si="0"/>
        <v>2</v>
      </c>
      <c r="R17">
        <v>4</v>
      </c>
      <c r="X17" t="s">
        <v>289</v>
      </c>
      <c r="Y17" t="s">
        <v>262</v>
      </c>
      <c r="AF17" t="s">
        <v>256</v>
      </c>
      <c r="AN17">
        <v>408</v>
      </c>
      <c r="AO17">
        <v>361</v>
      </c>
      <c r="AP17">
        <v>393</v>
      </c>
      <c r="AQ17">
        <v>393</v>
      </c>
      <c r="AR17">
        <v>2021</v>
      </c>
      <c r="AT17">
        <f>(($AO$17-$AN$15)/($AN$16-$AN$15))</f>
        <v>0.29629629629629628</v>
      </c>
      <c r="AU17">
        <f>(($AP$16-$AN$15)/($AN$16-$AN$15))</f>
        <v>0.55555555555555558</v>
      </c>
      <c r="AV17">
        <f>(($AQ$16-$AN$15)/($AN$16-$AN$15))</f>
        <v>0.59259259259259256</v>
      </c>
      <c r="AW17">
        <f>(($AN$15-$AO$16)/($AO$17-$AO$16))</f>
        <v>0.66666666666666663</v>
      </c>
      <c r="AX17">
        <f>(($AP$15-$AO$16)/($AO$17-$AO$16))</f>
        <v>0.29166666666666669</v>
      </c>
      <c r="AY17">
        <f>(($AQ$15-$AO$16)/($AO$17-$AO$16))</f>
        <v>0.375</v>
      </c>
      <c r="AZ17">
        <f>(($AN$15-$AP$15)/($AP$16-$AP$15))</f>
        <v>0.375</v>
      </c>
      <c r="BA17">
        <f>(($AO$17-$AP$15)/($AP$16-$AP$15))</f>
        <v>0.70833333333333337</v>
      </c>
      <c r="BB17">
        <f>(($AQ$15-$AP$15)/($AP$16-$AP$15))</f>
        <v>8.3333333333333329E-2</v>
      </c>
      <c r="BC17">
        <f>(($AN$15-$AQ$15)/($AQ$16-$AQ$15))</f>
        <v>0.30434782608695654</v>
      </c>
      <c r="BD17">
        <f>(($AO$17-$AQ$15)/($AQ$16-$AQ$15))</f>
        <v>0.65217391304347827</v>
      </c>
      <c r="BE17">
        <f>(($AP$16-$AQ$15)/($AQ$16-$AQ$15))</f>
        <v>0.95652173913043481</v>
      </c>
      <c r="BG17">
        <v>4</v>
      </c>
      <c r="BH17">
        <v>88</v>
      </c>
      <c r="BI17">
        <f>($BH$21-$BH$18)/200</f>
        <v>5.5E-2</v>
      </c>
      <c r="BJ17">
        <f>($BH$698-$BH$658)/200</f>
        <v>1.125</v>
      </c>
      <c r="BQ17">
        <f>(($AO$17-$AN$15)/($AN$16-$AN$15))</f>
        <v>0.29629629629629628</v>
      </c>
      <c r="BR17">
        <f>1-(($AP$16-$AN$15)/($AN$16-$AN$15))</f>
        <v>0.44444444444444442</v>
      </c>
      <c r="BS17">
        <f>1-(($AQ$16-$AN$15)/($AN$16-$AN$15))</f>
        <v>0.40740740740740744</v>
      </c>
      <c r="BT17">
        <f>1-(($AN$15-$AO$16)/($AO$17-$AO$16))</f>
        <v>0.33333333333333337</v>
      </c>
      <c r="BU17">
        <f>(($AP$15-$AO$16)/($AO$17-$AO$16))</f>
        <v>0.29166666666666669</v>
      </c>
      <c r="BV17">
        <f>(($AQ$15-$AO$16)/($AO$17-$AO$16))</f>
        <v>0.375</v>
      </c>
      <c r="BW17">
        <f>(($AN$15-$AP$15)/($AP$16-$AP$15))</f>
        <v>0.375</v>
      </c>
      <c r="BX17">
        <f>1-(($AO$17-$AP$15)/($AP$16-$AP$15))</f>
        <v>0.29166666666666663</v>
      </c>
      <c r="BY17">
        <f>(($AQ$15-$AP$15)/($AP$16-$AP$15))</f>
        <v>8.3333333333333329E-2</v>
      </c>
      <c r="BZ17">
        <f>(($AN$15-$AQ$15)/($AQ$16-$AQ$15))</f>
        <v>0.30434782608695654</v>
      </c>
      <c r="CA17">
        <f>1-(($AO$17-$AQ$15)/($AQ$16-$AQ$15))</f>
        <v>0.34782608695652173</v>
      </c>
      <c r="CB17">
        <f>1-(($AP$16-$AQ$15)/($AQ$16-$AQ$15))</f>
        <v>4.3478260869565188E-2</v>
      </c>
    </row>
    <row r="18" spans="1:80" x14ac:dyDescent="0.25">
      <c r="A18">
        <v>17</v>
      </c>
      <c r="P18">
        <v>0</v>
      </c>
      <c r="Q18" t="str">
        <f t="shared" si="0"/>
        <v/>
      </c>
      <c r="R18">
        <v>1</v>
      </c>
      <c r="X18" t="s">
        <v>290</v>
      </c>
      <c r="Y18" t="s">
        <v>263</v>
      </c>
      <c r="AF18">
        <v>0</v>
      </c>
      <c r="AN18">
        <v>430</v>
      </c>
      <c r="AO18">
        <v>385</v>
      </c>
      <c r="AP18">
        <v>416</v>
      </c>
      <c r="AQ18">
        <v>415</v>
      </c>
      <c r="AR18">
        <v>2023</v>
      </c>
      <c r="AT18">
        <f>(($AO$18-$AN$16)/($AN$17-$AN$16))</f>
        <v>0.17857142857142858</v>
      </c>
      <c r="AU18">
        <f>(($AP$17-$AN$16)/($AN$17-$AN$16))</f>
        <v>0.4642857142857143</v>
      </c>
      <c r="AV18">
        <f>(($AQ$17-$AN$16)/($AN$17-$AN$16))</f>
        <v>0.4642857142857143</v>
      </c>
      <c r="AW18">
        <f>(($AN$16-$AO$17)/($AO$18-$AO$17))</f>
        <v>0.79166666666666663</v>
      </c>
      <c r="AX18">
        <f>(($AP$16-$AO$17)/($AO$18-$AO$17))</f>
        <v>0.29166666666666669</v>
      </c>
      <c r="AY18">
        <f>(($AQ$16-$AO$17)/($AO$18-$AO$17))</f>
        <v>0.33333333333333331</v>
      </c>
      <c r="AZ18">
        <f>(($AN$16-$AP$16)/($AP$17-$AP$16))</f>
        <v>0.48</v>
      </c>
      <c r="BA18">
        <f>(($AO$18-$AP$16)/($AP$17-$AP$16))</f>
        <v>0.68</v>
      </c>
      <c r="BB18">
        <f>(($AQ$16-$AP$16)/($AP$17-$AP$16))</f>
        <v>0.04</v>
      </c>
      <c r="BC18">
        <f>(($AN$16-$AQ$16)/($AQ$17-$AQ$16))</f>
        <v>0.45833333333333331</v>
      </c>
      <c r="BD18">
        <f>(($AO$18-$AQ$16)/($AQ$17-$AQ$16))</f>
        <v>0.66666666666666663</v>
      </c>
      <c r="BE18">
        <f>(($AP$17-$AQ$17)/($AQ$18-$AQ$17))</f>
        <v>0</v>
      </c>
      <c r="BG18">
        <v>1</v>
      </c>
      <c r="BH18">
        <v>99</v>
      </c>
      <c r="BI18">
        <f>($BH$22-$BH$19)/200</f>
        <v>0.1</v>
      </c>
      <c r="BJ18">
        <f>($BH$743-$BH$699)/200</f>
        <v>1.2150000000000001</v>
      </c>
      <c r="BQ18">
        <f>(($AO$18-$AN$16)/($AN$17-$AN$16))</f>
        <v>0.17857142857142858</v>
      </c>
      <c r="BR18">
        <f>(($AP$17-$AN$16)/($AN$17-$AN$16))</f>
        <v>0.4642857142857143</v>
      </c>
      <c r="BS18">
        <f>(($AQ$17-$AN$16)/($AN$17-$AN$16))</f>
        <v>0.4642857142857143</v>
      </c>
      <c r="BT18">
        <f>1-(($AN$16-$AO$17)/($AO$18-$AO$17))</f>
        <v>0.20833333333333337</v>
      </c>
      <c r="BU18">
        <f>(($AP$16-$AO$17)/($AO$18-$AO$17))</f>
        <v>0.29166666666666669</v>
      </c>
      <c r="BV18">
        <f>(($AQ$16-$AO$17)/($AO$18-$AO$17))</f>
        <v>0.33333333333333331</v>
      </c>
      <c r="BW18">
        <f>(($AN$16-$AP$16)/($AP$17-$AP$16))</f>
        <v>0.48</v>
      </c>
      <c r="BX18">
        <f>1-(($AO$18-$AP$16)/($AP$17-$AP$16))</f>
        <v>0.31999999999999995</v>
      </c>
      <c r="BY18">
        <f>(($AQ$16-$AP$16)/($AP$17-$AP$16))</f>
        <v>0.04</v>
      </c>
      <c r="BZ18">
        <f>(($AN$16-$AQ$16)/($AQ$17-$AQ$16))</f>
        <v>0.45833333333333331</v>
      </c>
      <c r="CA18">
        <f>1-(($AO$18-$AQ$16)/($AQ$17-$AQ$16))</f>
        <v>0.33333333333333337</v>
      </c>
      <c r="CB18">
        <f>(($AP$17-$AQ$17)/($AQ$18-$AQ$17))</f>
        <v>0</v>
      </c>
    </row>
    <row r="19" spans="1:80" x14ac:dyDescent="0.25">
      <c r="A19">
        <v>18</v>
      </c>
      <c r="P19">
        <v>0</v>
      </c>
      <c r="Q19" t="str">
        <f t="shared" si="0"/>
        <v/>
      </c>
      <c r="R19">
        <v>2</v>
      </c>
      <c r="X19" t="s">
        <v>291</v>
      </c>
      <c r="Y19" t="s">
        <v>264</v>
      </c>
      <c r="AF19" t="s">
        <v>257</v>
      </c>
      <c r="AG19" t="s">
        <v>258</v>
      </c>
      <c r="AN19">
        <v>453</v>
      </c>
      <c r="AO19">
        <v>403</v>
      </c>
      <c r="AP19">
        <v>438</v>
      </c>
      <c r="AQ19">
        <v>438</v>
      </c>
      <c r="AR19">
        <v>2288</v>
      </c>
      <c r="AT19">
        <f>(($AO$19-$AN$16)/($AN$17-$AN$16))</f>
        <v>0.8214285714285714</v>
      </c>
      <c r="AU19">
        <f>(($AP$18-$AN$17)/($AN$18-$AN$17))</f>
        <v>0.36363636363636365</v>
      </c>
      <c r="AV19">
        <f>(($AQ$18-$AN$17)/($AN$18-$AN$17))</f>
        <v>0.31818181818181818</v>
      </c>
      <c r="AW19">
        <f>(($AN$17-$AO$19)/($AO$20-$AO$19))</f>
        <v>0.23809523809523808</v>
      </c>
      <c r="AX19">
        <f>(($AP$17-$AO$18)/($AO$19-$AO$18))</f>
        <v>0.44444444444444442</v>
      </c>
      <c r="AY19">
        <f>(($AQ$17-$AO$18)/($AO$19-$AO$18))</f>
        <v>0.44444444444444442</v>
      </c>
      <c r="AZ19">
        <f>(($AN$17-$AP$17)/($AP$18-$AP$17))</f>
        <v>0.65217391304347827</v>
      </c>
      <c r="BA19">
        <f>(($AO$19-$AP$17)/($AP$18-$AP$17))</f>
        <v>0.43478260869565216</v>
      </c>
      <c r="BB19">
        <f>(($AQ$17-$AP$17)/($AP$18-$AP$17))</f>
        <v>0</v>
      </c>
      <c r="BC19">
        <f>(($AN$17-$AQ$17)/($AQ$18-$AQ$17))</f>
        <v>0.68181818181818177</v>
      </c>
      <c r="BD19">
        <f>(($AO$19-$AQ$17)/($AQ$18-$AQ$17))</f>
        <v>0.45454545454545453</v>
      </c>
      <c r="BE19">
        <f>(($AP$18-$AQ$18)/($AQ$19-$AQ$18))</f>
        <v>4.3478260869565216E-2</v>
      </c>
      <c r="BG19">
        <v>2</v>
      </c>
      <c r="BH19">
        <v>104</v>
      </c>
      <c r="BI19">
        <f>($BH$23-$BH$20)/200</f>
        <v>9.5000000000000001E-2</v>
      </c>
      <c r="BJ19">
        <f>($BH$787-$BH$744)/200</f>
        <v>1.2</v>
      </c>
      <c r="BQ19">
        <f>1-(($AO$19-$AN$16)/($AN$17-$AN$16))</f>
        <v>0.1785714285714286</v>
      </c>
      <c r="BR19">
        <f>(($AP$18-$AN$17)/($AN$18-$AN$17))</f>
        <v>0.36363636363636365</v>
      </c>
      <c r="BS19">
        <f>(($AQ$18-$AN$17)/($AN$18-$AN$17))</f>
        <v>0.31818181818181818</v>
      </c>
      <c r="BT19">
        <f>(($AN$17-$AO$19)/($AO$20-$AO$19))</f>
        <v>0.23809523809523808</v>
      </c>
      <c r="BU19">
        <f>(($AP$17-$AO$18)/($AO$19-$AO$18))</f>
        <v>0.44444444444444442</v>
      </c>
      <c r="BV19">
        <f>(($AQ$17-$AO$18)/($AO$19-$AO$18))</f>
        <v>0.44444444444444442</v>
      </c>
      <c r="BW19">
        <f>1-(($AN$17-$AP$17)/($AP$18-$AP$17))</f>
        <v>0.34782608695652173</v>
      </c>
      <c r="BX19">
        <f>(($AO$19-$AP$17)/($AP$18-$AP$17))</f>
        <v>0.43478260869565216</v>
      </c>
      <c r="BY19">
        <f>(($AQ$17-$AP$17)/($AP$18-$AP$17))</f>
        <v>0</v>
      </c>
      <c r="BZ19">
        <f>1-(($AN$17-$AQ$17)/($AQ$18-$AQ$17))</f>
        <v>0.31818181818181823</v>
      </c>
      <c r="CA19">
        <f>(($AO$19-$AQ$17)/($AQ$18-$AQ$17))</f>
        <v>0.45454545454545453</v>
      </c>
      <c r="CB19">
        <f>(($AP$18-$AQ$18)/($AQ$19-$AQ$18))</f>
        <v>4.3478260869565216E-2</v>
      </c>
    </row>
    <row r="20" spans="1:80" x14ac:dyDescent="0.25">
      <c r="A20">
        <v>19</v>
      </c>
      <c r="H20">
        <v>58.068683000000007</v>
      </c>
      <c r="I20" s="4">
        <v>4</v>
      </c>
      <c r="P20">
        <v>1</v>
      </c>
      <c r="Q20" t="str">
        <f t="shared" si="0"/>
        <v>4</v>
      </c>
      <c r="R20">
        <v>3</v>
      </c>
      <c r="X20" t="s">
        <v>291</v>
      </c>
      <c r="Y20" t="s">
        <v>265</v>
      </c>
      <c r="AB20" t="s">
        <v>291</v>
      </c>
      <c r="AC20" t="str">
        <f>CONCATENATE($R20,$R21,$R22,$R23)</f>
        <v>3421</v>
      </c>
      <c r="AF20">
        <v>0</v>
      </c>
      <c r="AG20">
        <v>0</v>
      </c>
      <c r="AN20">
        <v>476</v>
      </c>
      <c r="AO20">
        <v>424</v>
      </c>
      <c r="AP20">
        <v>461</v>
      </c>
      <c r="AQ20">
        <v>459</v>
      </c>
      <c r="AR20">
        <v>2290</v>
      </c>
      <c r="AT20">
        <f>(($AO$20-$AN$17)/($AN$18-$AN$17))</f>
        <v>0.72727272727272729</v>
      </c>
      <c r="AU20">
        <f>(($AP$19-$AN$18)/($AN$19-$AN$18))</f>
        <v>0.34782608695652173</v>
      </c>
      <c r="AV20">
        <f>(($AQ$19-$AN$18)/($AN$19-$AN$18))</f>
        <v>0.34782608695652173</v>
      </c>
      <c r="AW20">
        <f>(($AN$18-$AO$20)/($AO$21-$AO$20))</f>
        <v>0.2857142857142857</v>
      </c>
      <c r="AX20">
        <f>(($AP$18-$AO$19)/($AO$20-$AO$19))</f>
        <v>0.61904761904761907</v>
      </c>
      <c r="AY20">
        <f>(($AQ$18-$AO$19)/($AO$20-$AO$19))</f>
        <v>0.5714285714285714</v>
      </c>
      <c r="AZ20">
        <f>(($AN$18-$AP$18)/($AP$19-$AP$18))</f>
        <v>0.63636363636363635</v>
      </c>
      <c r="BA20">
        <f>(($AO$20-$AP$18)/($AP$19-$AP$18))</f>
        <v>0.36363636363636365</v>
      </c>
      <c r="BB20">
        <f>(($AQ$18-$AP$17)/($AP$18-$AP$17))</f>
        <v>0.95652173913043481</v>
      </c>
      <c r="BC20">
        <f>(($AN$18-$AQ$18)/($AQ$19-$AQ$18))</f>
        <v>0.65217391304347827</v>
      </c>
      <c r="BD20">
        <f>(($AO$20-$AQ$18)/($AQ$19-$AQ$18))</f>
        <v>0.39130434782608697</v>
      </c>
      <c r="BE20">
        <f>(($AP$19-$AQ$19)/($AQ$20-$AQ$19))</f>
        <v>0</v>
      </c>
      <c r="BG20">
        <v>3</v>
      </c>
      <c r="BH20">
        <v>110</v>
      </c>
      <c r="BI20">
        <f>($BH$24-$BH$21)/200</f>
        <v>0.12</v>
      </c>
      <c r="BQ20">
        <f>1-(($AO$20-$AN$17)/($AN$18-$AN$17))</f>
        <v>0.27272727272727271</v>
      </c>
      <c r="BR20">
        <f>(($AP$19-$AN$18)/($AN$19-$AN$18))</f>
        <v>0.34782608695652173</v>
      </c>
      <c r="BS20">
        <f>(($AQ$19-$AN$18)/($AN$19-$AN$18))</f>
        <v>0.34782608695652173</v>
      </c>
      <c r="BT20">
        <f>(($AN$18-$AO$20)/($AO$21-$AO$20))</f>
        <v>0.2857142857142857</v>
      </c>
      <c r="BU20">
        <f>1-(($AP$18-$AO$19)/($AO$20-$AO$19))</f>
        <v>0.38095238095238093</v>
      </c>
      <c r="BV20">
        <f>1-(($AQ$18-$AO$19)/($AO$20-$AO$19))</f>
        <v>0.4285714285714286</v>
      </c>
      <c r="BW20">
        <f>1-(($AN$18-$AP$18)/($AP$19-$AP$18))</f>
        <v>0.36363636363636365</v>
      </c>
      <c r="BX20">
        <f>(($AO$20-$AP$18)/($AP$19-$AP$18))</f>
        <v>0.36363636363636365</v>
      </c>
      <c r="BY20">
        <f>1-(($AQ$18-$AP$17)/($AP$18-$AP$17))</f>
        <v>4.3478260869565188E-2</v>
      </c>
      <c r="BZ20">
        <f>1-(($AN$18-$AQ$18)/($AQ$19-$AQ$18))</f>
        <v>0.34782608695652173</v>
      </c>
      <c r="CA20">
        <f>(($AO$20-$AQ$18)/($AQ$19-$AQ$18))</f>
        <v>0.39130434782608697</v>
      </c>
      <c r="CB20">
        <f>(($AP$19-$AQ$19)/($AQ$20-$AQ$19))</f>
        <v>0</v>
      </c>
    </row>
    <row r="21" spans="1:80" x14ac:dyDescent="0.25">
      <c r="A21">
        <v>20</v>
      </c>
      <c r="B21">
        <v>68.552997000000005</v>
      </c>
      <c r="C21" s="5">
        <v>1</v>
      </c>
      <c r="H21">
        <v>58.060318000000009</v>
      </c>
      <c r="I21" s="4">
        <v>4</v>
      </c>
      <c r="P21">
        <v>2</v>
      </c>
      <c r="Q21" t="str">
        <f t="shared" si="0"/>
        <v>14</v>
      </c>
      <c r="R21">
        <v>4</v>
      </c>
      <c r="X21" t="s">
        <v>291</v>
      </c>
      <c r="Y21" t="s">
        <v>266</v>
      </c>
      <c r="AF21">
        <v>0</v>
      </c>
      <c r="AG21">
        <v>0</v>
      </c>
      <c r="AN21">
        <v>499</v>
      </c>
      <c r="AO21">
        <v>445</v>
      </c>
      <c r="AP21">
        <v>486</v>
      </c>
      <c r="AQ21">
        <v>483</v>
      </c>
      <c r="AR21">
        <v>2532</v>
      </c>
      <c r="AT21">
        <f>(($AO$21-$AN$18)/($AN$19-$AN$18))</f>
        <v>0.65217391304347827</v>
      </c>
      <c r="AU21">
        <f>(($AP$20-$AN$19)/($AN$20-$AN$19))</f>
        <v>0.34782608695652173</v>
      </c>
      <c r="AV21">
        <f>(($AQ$20-$AN$19)/($AN$20-$AN$19))</f>
        <v>0.2608695652173913</v>
      </c>
      <c r="AW21">
        <f>(($AN$19-$AO$21)/($AO$22-$AO$21))</f>
        <v>0.36363636363636365</v>
      </c>
      <c r="AX21">
        <f>(($AP$19-$AO$20)/($AO$21-$AO$20))</f>
        <v>0.66666666666666663</v>
      </c>
      <c r="AY21">
        <f>(($AQ$19-$AO$20)/($AO$21-$AO$20))</f>
        <v>0.66666666666666663</v>
      </c>
      <c r="AZ21">
        <f>(($AN$19-$AP$19)/($AP$20-$AP$19))</f>
        <v>0.65217391304347827</v>
      </c>
      <c r="BA21">
        <f>(($AO$21-$AP$19)/($AP$20-$AP$19))</f>
        <v>0.30434782608695654</v>
      </c>
      <c r="BB21">
        <f>(($AQ$19-$AP$19)/($AP$20-$AP$19))</f>
        <v>0</v>
      </c>
      <c r="BC21">
        <f>(($AN$19-$AQ$19)/($AQ$20-$AQ$19))</f>
        <v>0.7142857142857143</v>
      </c>
      <c r="BD21">
        <f>(($AO$21-$AQ$19)/($AQ$20-$AQ$19))</f>
        <v>0.33333333333333331</v>
      </c>
      <c r="BE21">
        <f>(($AP$20-$AQ$20)/($AQ$21-$AQ$20))</f>
        <v>8.3333333333333329E-2</v>
      </c>
      <c r="BG21">
        <v>4</v>
      </c>
      <c r="BH21">
        <v>110</v>
      </c>
      <c r="BI21">
        <f>($BH$25-$BH$22)/200</f>
        <v>0.05</v>
      </c>
      <c r="BQ21">
        <f>1-(($AO$21-$AN$18)/($AN$19-$AN$18))</f>
        <v>0.34782608695652173</v>
      </c>
      <c r="BR21">
        <f>(($AP$20-$AN$19)/($AN$20-$AN$19))</f>
        <v>0.34782608695652173</v>
      </c>
      <c r="BS21">
        <f>(($AQ$20-$AN$19)/($AN$20-$AN$19))</f>
        <v>0.2608695652173913</v>
      </c>
      <c r="BT21">
        <f>(($AN$19-$AO$21)/($AO$22-$AO$21))</f>
        <v>0.36363636363636365</v>
      </c>
      <c r="BU21">
        <f>1-(($AP$19-$AO$20)/($AO$21-$AO$20))</f>
        <v>0.33333333333333337</v>
      </c>
      <c r="BV21">
        <f>1-(($AQ$19-$AO$20)/($AO$21-$AO$20))</f>
        <v>0.33333333333333337</v>
      </c>
      <c r="BW21">
        <f>1-(($AN$19-$AP$19)/($AP$20-$AP$19))</f>
        <v>0.34782608695652173</v>
      </c>
      <c r="BX21">
        <f>(($AO$21-$AP$19)/($AP$20-$AP$19))</f>
        <v>0.30434782608695654</v>
      </c>
      <c r="BY21">
        <f>(($AQ$19-$AP$19)/($AP$20-$AP$19))</f>
        <v>0</v>
      </c>
      <c r="BZ21">
        <f>1-(($AN$19-$AQ$19)/($AQ$20-$AQ$19))</f>
        <v>0.2857142857142857</v>
      </c>
      <c r="CA21">
        <f>(($AO$21-$AQ$19)/($AQ$20-$AQ$19))</f>
        <v>0.33333333333333331</v>
      </c>
      <c r="CB21">
        <f>(($AP$20-$AQ$20)/($AQ$21-$AQ$20))</f>
        <v>8.3333333333333329E-2</v>
      </c>
    </row>
    <row r="22" spans="1:80" x14ac:dyDescent="0.25">
      <c r="A22">
        <v>21</v>
      </c>
      <c r="B22">
        <v>68.567837000000011</v>
      </c>
      <c r="C22" s="5">
        <v>1</v>
      </c>
      <c r="H22">
        <v>58.086315000000006</v>
      </c>
      <c r="I22" s="4">
        <v>4</v>
      </c>
      <c r="P22">
        <v>2</v>
      </c>
      <c r="Q22" t="str">
        <f t="shared" si="0"/>
        <v>14</v>
      </c>
      <c r="R22">
        <v>2</v>
      </c>
      <c r="X22" t="s">
        <v>291</v>
      </c>
      <c r="Y22" t="s">
        <v>267</v>
      </c>
      <c r="AF22">
        <v>0</v>
      </c>
      <c r="AG22">
        <v>0</v>
      </c>
      <c r="AN22">
        <v>506</v>
      </c>
      <c r="AO22">
        <v>467</v>
      </c>
      <c r="AP22">
        <v>516</v>
      </c>
      <c r="AQ22">
        <v>508</v>
      </c>
      <c r="AR22">
        <v>2534</v>
      </c>
      <c r="AT22">
        <f>(($AO$22-$AN$19)/($AN$20-$AN$19))</f>
        <v>0.60869565217391308</v>
      </c>
      <c r="AU22">
        <f>(($AP$21-$AN$20)/($AN$21-$AN$20))</f>
        <v>0.43478260869565216</v>
      </c>
      <c r="AV22">
        <f>(($AQ$21-$AN$20)/($AN$21-$AN$20))</f>
        <v>0.30434782608695654</v>
      </c>
      <c r="AW22">
        <f>(($AN$20-$AO$22)/($AO$23-$AO$22))</f>
        <v>0.40909090909090912</v>
      </c>
      <c r="AX22">
        <f>(($AP$20-$AO$21)/($AO$22-$AO$21))</f>
        <v>0.72727272727272729</v>
      </c>
      <c r="AY22">
        <f>(($AQ$20-$AO$21)/($AO$22-$AO$21))</f>
        <v>0.63636363636363635</v>
      </c>
      <c r="AZ22">
        <f>(($AN$20-$AP$20)/($AP$21-$AP$20))</f>
        <v>0.6</v>
      </c>
      <c r="BA22">
        <f>(($AO$22-$AP$20)/($AP$21-$AP$20))</f>
        <v>0.24</v>
      </c>
      <c r="BB22">
        <f>(($AQ$20-$AP$19)/($AP$20-$AP$19))</f>
        <v>0.91304347826086951</v>
      </c>
      <c r="BC22">
        <f>(($AN$20-$AQ$20)/($AQ$21-$AQ$20))</f>
        <v>0.70833333333333337</v>
      </c>
      <c r="BD22">
        <f>(($AO$22-$AQ$20)/($AQ$21-$AQ$20))</f>
        <v>0.33333333333333331</v>
      </c>
      <c r="BG22">
        <v>2</v>
      </c>
      <c r="BH22">
        <v>124</v>
      </c>
      <c r="BI22">
        <f>($BH$26-$BH$23)/200</f>
        <v>8.5000000000000006E-2</v>
      </c>
      <c r="BQ22">
        <f>1-(($AO$22-$AN$19)/($AN$20-$AN$19))</f>
        <v>0.39130434782608692</v>
      </c>
      <c r="BR22">
        <f>(($AP$21-$AN$20)/($AN$21-$AN$20))</f>
        <v>0.43478260869565216</v>
      </c>
      <c r="BS22">
        <f>(($AQ$21-$AN$20)/($AN$21-$AN$20))</f>
        <v>0.30434782608695654</v>
      </c>
      <c r="BT22">
        <f>(($AN$20-$AO$22)/($AO$23-$AO$22))</f>
        <v>0.40909090909090912</v>
      </c>
      <c r="BU22">
        <f>1-(($AP$20-$AO$21)/($AO$22-$AO$21))</f>
        <v>0.27272727272727271</v>
      </c>
      <c r="BV22">
        <f>1-(($AQ$20-$AO$21)/($AO$22-$AO$21))</f>
        <v>0.36363636363636365</v>
      </c>
      <c r="BW22">
        <f>1-(($AN$20-$AP$20)/($AP$21-$AP$20))</f>
        <v>0.4</v>
      </c>
      <c r="BX22">
        <f>(($AO$22-$AP$20)/($AP$21-$AP$20))</f>
        <v>0.24</v>
      </c>
      <c r="BY22">
        <f>1-(($AQ$20-$AP$19)/($AP$20-$AP$19))</f>
        <v>8.6956521739130488E-2</v>
      </c>
      <c r="BZ22">
        <f>1-(($AN$20-$AQ$20)/($AQ$21-$AQ$20))</f>
        <v>0.29166666666666663</v>
      </c>
      <c r="CA22">
        <f>(($AO$22-$AQ$20)/($AQ$21-$AQ$20))</f>
        <v>0.33333333333333331</v>
      </c>
    </row>
    <row r="23" spans="1:80" x14ac:dyDescent="0.25">
      <c r="A23">
        <v>22</v>
      </c>
      <c r="B23">
        <v>68.522102000000018</v>
      </c>
      <c r="C23" s="5">
        <v>1</v>
      </c>
      <c r="H23">
        <v>58.120579000000006</v>
      </c>
      <c r="I23" s="4">
        <v>4</v>
      </c>
      <c r="P23">
        <v>2</v>
      </c>
      <c r="Q23" t="str">
        <f t="shared" si="0"/>
        <v>14</v>
      </c>
      <c r="R23">
        <v>1</v>
      </c>
      <c r="X23" t="s">
        <v>291</v>
      </c>
      <c r="Y23" t="s">
        <v>264</v>
      </c>
      <c r="AF23">
        <v>0</v>
      </c>
      <c r="AG23">
        <v>0</v>
      </c>
      <c r="AN23">
        <v>531</v>
      </c>
      <c r="AO23">
        <v>489</v>
      </c>
      <c r="AP23">
        <v>538</v>
      </c>
      <c r="AQ23">
        <v>535</v>
      </c>
      <c r="AR23">
        <v>2747</v>
      </c>
      <c r="AT23">
        <f>(($AO$23-$AN$20)/($AN$21-$AN$20))</f>
        <v>0.56521739130434778</v>
      </c>
      <c r="AX23">
        <f>(($AP$21-$AO$22)/($AO$23-$AO$22))</f>
        <v>0.86363636363636365</v>
      </c>
      <c r="AY23">
        <f>(($AQ$21-$AO$22)/($AO$23-$AO$22))</f>
        <v>0.72727272727272729</v>
      </c>
      <c r="BB23">
        <f>(($AQ$21-$AP$20)/($AP$21-$AP$20))</f>
        <v>0.88</v>
      </c>
      <c r="BG23">
        <v>1</v>
      </c>
      <c r="BH23">
        <v>129</v>
      </c>
      <c r="BI23">
        <f>($BH$27-$BH$24)/200</f>
        <v>0.09</v>
      </c>
      <c r="BQ23">
        <f>1-(($AO$23-$AN$20)/($AN$21-$AN$20))</f>
        <v>0.43478260869565222</v>
      </c>
      <c r="BU23">
        <f>1-(($AP$21-$AO$22)/($AO$23-$AO$22))</f>
        <v>0.13636363636363635</v>
      </c>
      <c r="BV23">
        <f>1-(($AQ$21-$AO$22)/($AO$23-$AO$22))</f>
        <v>0.27272727272727271</v>
      </c>
      <c r="BY23">
        <f>1-(($AQ$21-$AP$20)/($AP$21-$AP$20))</f>
        <v>0.12</v>
      </c>
    </row>
    <row r="24" spans="1:80" x14ac:dyDescent="0.25">
      <c r="A24">
        <v>23</v>
      </c>
      <c r="B24">
        <v>68.541157000000013</v>
      </c>
      <c r="C24" s="5">
        <v>1</v>
      </c>
      <c r="H24">
        <v>58.09962800000001</v>
      </c>
      <c r="I24" s="4">
        <v>4</v>
      </c>
      <c r="P24">
        <v>2</v>
      </c>
      <c r="Q24" t="str">
        <f t="shared" si="0"/>
        <v>14</v>
      </c>
      <c r="R24">
        <v>3</v>
      </c>
      <c r="X24" t="s">
        <v>291</v>
      </c>
      <c r="Y24" t="s">
        <v>265</v>
      </c>
      <c r="AB24" t="s">
        <v>291</v>
      </c>
      <c r="AC24" t="str">
        <f>CONCATENATE($R24,$R25,$R26,$R27)</f>
        <v>3421</v>
      </c>
      <c r="AF24">
        <v>0</v>
      </c>
      <c r="AG24">
        <v>0</v>
      </c>
      <c r="AN24">
        <v>554</v>
      </c>
      <c r="AO24">
        <v>520</v>
      </c>
      <c r="AP24">
        <v>562</v>
      </c>
      <c r="AQ24">
        <v>559</v>
      </c>
      <c r="AR24">
        <v>2749</v>
      </c>
      <c r="BG24">
        <v>3</v>
      </c>
      <c r="BH24">
        <v>134</v>
      </c>
      <c r="BI24">
        <f>($BH$28-$BH$25)/200</f>
        <v>0.12</v>
      </c>
    </row>
    <row r="25" spans="1:80" x14ac:dyDescent="0.25">
      <c r="A25">
        <v>24</v>
      </c>
      <c r="B25">
        <v>68.521473000000015</v>
      </c>
      <c r="C25" s="5">
        <v>1</v>
      </c>
      <c r="H25">
        <v>58.096893000000009</v>
      </c>
      <c r="I25" s="4">
        <v>4</v>
      </c>
      <c r="P25">
        <v>2</v>
      </c>
      <c r="Q25" t="str">
        <f t="shared" si="0"/>
        <v>14</v>
      </c>
      <c r="R25">
        <v>4</v>
      </c>
      <c r="X25" t="s">
        <v>291</v>
      </c>
      <c r="Y25" t="s">
        <v>266</v>
      </c>
      <c r="AF25">
        <v>0</v>
      </c>
      <c r="AG25">
        <v>0</v>
      </c>
      <c r="AN25">
        <v>575</v>
      </c>
      <c r="AO25">
        <v>546</v>
      </c>
      <c r="AP25">
        <v>583</v>
      </c>
      <c r="AQ25">
        <v>583</v>
      </c>
      <c r="AR25">
        <v>2999</v>
      </c>
      <c r="BG25">
        <v>4</v>
      </c>
      <c r="BH25">
        <v>134</v>
      </c>
      <c r="BI25">
        <f>($BH$29-$BH$26)/200</f>
        <v>0.06</v>
      </c>
    </row>
    <row r="26" spans="1:80" x14ac:dyDescent="0.25">
      <c r="A26">
        <v>25</v>
      </c>
      <c r="B26">
        <v>68.52368100000001</v>
      </c>
      <c r="C26" s="5">
        <v>1</v>
      </c>
      <c r="H26">
        <v>58.082367000000012</v>
      </c>
      <c r="I26" s="4">
        <v>4</v>
      </c>
      <c r="P26">
        <v>2</v>
      </c>
      <c r="Q26" t="str">
        <f t="shared" si="0"/>
        <v>14</v>
      </c>
      <c r="R26">
        <v>2</v>
      </c>
      <c r="X26" t="s">
        <v>291</v>
      </c>
      <c r="Y26" t="s">
        <v>267</v>
      </c>
      <c r="AF26">
        <v>0</v>
      </c>
      <c r="AG26">
        <v>0</v>
      </c>
      <c r="AN26">
        <v>599</v>
      </c>
      <c r="AO26">
        <v>568</v>
      </c>
      <c r="AP26">
        <v>608</v>
      </c>
      <c r="AQ26">
        <v>606</v>
      </c>
      <c r="AR26">
        <v>3001</v>
      </c>
      <c r="AT26">
        <f>(($AO$24-$AN$22)/($AN$23-$AN$22))</f>
        <v>0.56000000000000005</v>
      </c>
      <c r="AU26">
        <f>(($AP$22-$AN$22)/($AN$23-$AN$22))</f>
        <v>0.4</v>
      </c>
      <c r="AV26">
        <f>(($AQ$22-$AN$22)/($AN$23-$AN$22))</f>
        <v>0.08</v>
      </c>
      <c r="AW26">
        <f>(($AN$23-$AO$24)/($AO$25-$AO$24))</f>
        <v>0.42307692307692307</v>
      </c>
      <c r="AX26">
        <f>(($AP$23-$AO$24)/($AO$25-$AO$24))</f>
        <v>0.69230769230769229</v>
      </c>
      <c r="AY26">
        <f>(($AQ$23-$AO$24)/($AO$25-$AO$24))</f>
        <v>0.57692307692307687</v>
      </c>
      <c r="AZ26">
        <f>(($AN$23-$AP$22)/($AP$23-$AP$22))</f>
        <v>0.68181818181818177</v>
      </c>
      <c r="BA26">
        <f>(($AO$24-$AP$22)/($AP$23-$AP$22))</f>
        <v>0.18181818181818182</v>
      </c>
      <c r="BB26">
        <f>(($AQ$23-$AP$22)/($AP$23-$AP$22))</f>
        <v>0.86363636363636365</v>
      </c>
      <c r="BC26">
        <f>(($AN$23-$AQ$22)/($AQ$23-$AQ$22))</f>
        <v>0.85185185185185186</v>
      </c>
      <c r="BD26">
        <f>(($AO$24-$AQ$22)/($AQ$23-$AQ$22))</f>
        <v>0.44444444444444442</v>
      </c>
      <c r="BE26">
        <f>(($AP$22-$AQ$22)/($AQ$23-$AQ$22))</f>
        <v>0.29629629629629628</v>
      </c>
      <c r="BG26">
        <v>2</v>
      </c>
      <c r="BH26">
        <v>146</v>
      </c>
      <c r="BI26">
        <f>($BH$30-$BH$27)/200</f>
        <v>7.0000000000000007E-2</v>
      </c>
      <c r="BQ26">
        <f>1-(($AO$24-$AN$22)/($AN$23-$AN$22))</f>
        <v>0.43999999999999995</v>
      </c>
      <c r="BR26">
        <f>(($AP$22-$AN$22)/($AN$23-$AN$22))</f>
        <v>0.4</v>
      </c>
      <c r="BS26">
        <f>(($AQ$22-$AN$22)/($AN$23-$AN$22))</f>
        <v>0.08</v>
      </c>
      <c r="BT26">
        <f>(($AN$23-$AO$24)/($AO$25-$AO$24))</f>
        <v>0.42307692307692307</v>
      </c>
      <c r="BU26">
        <f>1-(($AP$23-$AO$24)/($AO$25-$AO$24))</f>
        <v>0.30769230769230771</v>
      </c>
      <c r="BV26">
        <f>1-(($AQ$23-$AO$24)/($AO$25-$AO$24))</f>
        <v>0.42307692307692313</v>
      </c>
      <c r="BW26">
        <f>1-(($AN$23-$AP$22)/($AP$23-$AP$22))</f>
        <v>0.31818181818181823</v>
      </c>
      <c r="BX26">
        <f>(($AO$24-$AP$22)/($AP$23-$AP$22))</f>
        <v>0.18181818181818182</v>
      </c>
      <c r="BY26">
        <f>1-(($AQ$23-$AP$22)/($AP$23-$AP$22))</f>
        <v>0.13636363636363635</v>
      </c>
      <c r="BZ26">
        <f>1-(($AN$23-$AQ$22)/($AQ$23-$AQ$22))</f>
        <v>0.14814814814814814</v>
      </c>
      <c r="CA26">
        <f>(($AO$24-$AQ$22)/($AQ$23-$AQ$22))</f>
        <v>0.44444444444444442</v>
      </c>
      <c r="CB26">
        <f>(($AP$22-$AQ$22)/($AQ$23-$AQ$22))</f>
        <v>0.29629629629629628</v>
      </c>
    </row>
    <row r="27" spans="1:80" x14ac:dyDescent="0.25">
      <c r="A27">
        <v>26</v>
      </c>
      <c r="B27">
        <v>68.514103000000006</v>
      </c>
      <c r="C27" s="5">
        <v>1</v>
      </c>
      <c r="H27">
        <v>58.121891000000012</v>
      </c>
      <c r="I27" s="4">
        <v>4</v>
      </c>
      <c r="P27">
        <v>2</v>
      </c>
      <c r="Q27" t="str">
        <f t="shared" si="0"/>
        <v>14</v>
      </c>
      <c r="R27">
        <v>1</v>
      </c>
      <c r="X27" t="s">
        <v>291</v>
      </c>
      <c r="Y27" t="s">
        <v>264</v>
      </c>
      <c r="AF27">
        <v>0</v>
      </c>
      <c r="AG27">
        <v>0</v>
      </c>
      <c r="AN27">
        <v>621</v>
      </c>
      <c r="AO27">
        <v>592</v>
      </c>
      <c r="AP27">
        <v>629</v>
      </c>
      <c r="AQ27">
        <v>629</v>
      </c>
      <c r="AR27">
        <v>3229</v>
      </c>
      <c r="AT27">
        <f>(($AO$25-$AN$23)/($AN$24-$AN$23))</f>
        <v>0.65217391304347827</v>
      </c>
      <c r="AU27">
        <f>(($AP$23-$AN$23)/($AN$24-$AN$23))</f>
        <v>0.30434782608695654</v>
      </c>
      <c r="AV27">
        <f>(($AQ$23-$AN$23)/($AN$24-$AN$23))</f>
        <v>0.17391304347826086</v>
      </c>
      <c r="AW27">
        <f>(($AN$24-$AO$25)/($AO$26-$AO$25))</f>
        <v>0.36363636363636365</v>
      </c>
      <c r="AX27">
        <f>(($AP$24-$AO$25)/($AO$26-$AO$25))</f>
        <v>0.72727272727272729</v>
      </c>
      <c r="AY27">
        <f>(($AQ$24-$AO$25)/($AO$26-$AO$25))</f>
        <v>0.59090909090909094</v>
      </c>
      <c r="AZ27">
        <f>(($AN$24-$AP$23)/($AP$24-$AP$23))</f>
        <v>0.66666666666666663</v>
      </c>
      <c r="BA27">
        <f>(($AO$25-$AP$23)/($AP$24-$AP$23))</f>
        <v>0.33333333333333331</v>
      </c>
      <c r="BB27">
        <f>(($AQ$24-$AP$23)/($AP$24-$AP$23))</f>
        <v>0.875</v>
      </c>
      <c r="BC27">
        <f>(($AN$24-$AQ$23)/($AQ$24-$AQ$23))</f>
        <v>0.79166666666666663</v>
      </c>
      <c r="BD27">
        <f>(($AO$25-$AQ$23)/($AQ$24-$AQ$23))</f>
        <v>0.45833333333333331</v>
      </c>
      <c r="BE27">
        <f>(($AP$23-$AQ$23)/($AQ$24-$AQ$23))</f>
        <v>0.125</v>
      </c>
      <c r="BG27">
        <v>1</v>
      </c>
      <c r="BH27">
        <v>152</v>
      </c>
      <c r="BI27">
        <f>($BH$31-$BH$28)/200</f>
        <v>7.0000000000000007E-2</v>
      </c>
      <c r="BQ27">
        <f>1-(($AO$25-$AN$23)/($AN$24-$AN$23))</f>
        <v>0.34782608695652173</v>
      </c>
      <c r="BR27">
        <f>(($AP$23-$AN$23)/($AN$24-$AN$23))</f>
        <v>0.30434782608695654</v>
      </c>
      <c r="BS27">
        <f>(($AQ$23-$AN$23)/($AN$24-$AN$23))</f>
        <v>0.17391304347826086</v>
      </c>
      <c r="BT27">
        <f>(($AN$24-$AO$25)/($AO$26-$AO$25))</f>
        <v>0.36363636363636365</v>
      </c>
      <c r="BU27">
        <f>1-(($AP$24-$AO$25)/($AO$26-$AO$25))</f>
        <v>0.27272727272727271</v>
      </c>
      <c r="BV27">
        <f>1-(($AQ$24-$AO$25)/($AO$26-$AO$25))</f>
        <v>0.40909090909090906</v>
      </c>
      <c r="BW27">
        <f>1-(($AN$24-$AP$23)/($AP$24-$AP$23))</f>
        <v>0.33333333333333337</v>
      </c>
      <c r="BX27">
        <f>(($AO$25-$AP$23)/($AP$24-$AP$23))</f>
        <v>0.33333333333333331</v>
      </c>
      <c r="BY27">
        <f>1-(($AQ$24-$AP$23)/($AP$24-$AP$23))</f>
        <v>0.125</v>
      </c>
      <c r="BZ27">
        <f>1-(($AN$24-$AQ$23)/($AQ$24-$AQ$23))</f>
        <v>0.20833333333333337</v>
      </c>
      <c r="CA27">
        <f>(($AO$25-$AQ$23)/($AQ$24-$AQ$23))</f>
        <v>0.45833333333333331</v>
      </c>
      <c r="CB27">
        <f>(($AP$23-$AQ$23)/($AQ$24-$AQ$23))</f>
        <v>0.125</v>
      </c>
    </row>
    <row r="28" spans="1:80" x14ac:dyDescent="0.25">
      <c r="A28">
        <v>27</v>
      </c>
      <c r="B28">
        <v>68.524841000000009</v>
      </c>
      <c r="C28" s="5">
        <v>1</v>
      </c>
      <c r="H28">
        <v>58.089786000000011</v>
      </c>
      <c r="I28" s="4">
        <v>4</v>
      </c>
      <c r="P28">
        <v>2</v>
      </c>
      <c r="Q28" t="str">
        <f t="shared" si="0"/>
        <v>14</v>
      </c>
      <c r="R28">
        <v>3</v>
      </c>
      <c r="X28" t="s">
        <v>290</v>
      </c>
      <c r="Y28" t="s">
        <v>268</v>
      </c>
      <c r="AB28" t="s">
        <v>291</v>
      </c>
      <c r="AC28" t="str">
        <f>CONCATENATE($R28,$R29,$R30,$R31)</f>
        <v>3421</v>
      </c>
      <c r="AF28">
        <v>0</v>
      </c>
      <c r="AG28">
        <v>0</v>
      </c>
      <c r="AN28">
        <v>647</v>
      </c>
      <c r="AO28">
        <v>615</v>
      </c>
      <c r="AP28">
        <v>654</v>
      </c>
      <c r="AQ28">
        <v>653</v>
      </c>
      <c r="AR28">
        <v>3231</v>
      </c>
      <c r="AT28">
        <f>(($AO$26-$AN$24)/($AN$25-$AN$24))</f>
        <v>0.66666666666666663</v>
      </c>
      <c r="AU28">
        <f>(($AP$24-$AN$24)/($AN$25-$AN$24))</f>
        <v>0.38095238095238093</v>
      </c>
      <c r="AV28">
        <f>(($AQ$24-$AN$24)/($AN$25-$AN$24))</f>
        <v>0.23809523809523808</v>
      </c>
      <c r="AW28">
        <f>(($AN$25-$AO$26)/($AO$27-$AO$26))</f>
        <v>0.29166666666666669</v>
      </c>
      <c r="AX28">
        <f>(($AP$25-$AO$26)/($AO$27-$AO$26))</f>
        <v>0.625</v>
      </c>
      <c r="AY28">
        <f>(($AQ$25-$AO$26)/($AO$27-$AO$26))</f>
        <v>0.625</v>
      </c>
      <c r="AZ28">
        <f>(($AN$25-$AP$24)/($AP$25-$AP$24))</f>
        <v>0.61904761904761907</v>
      </c>
      <c r="BA28">
        <f>(($AO$26-$AP$24)/($AP$25-$AP$24))</f>
        <v>0.2857142857142857</v>
      </c>
      <c r="BB28">
        <f>(($AQ$25-$AP$25)/($AP$26-$AP$25))</f>
        <v>0</v>
      </c>
      <c r="BC28">
        <f>(($AN$25-$AQ$24)/($AQ$25-$AQ$24))</f>
        <v>0.66666666666666663</v>
      </c>
      <c r="BD28">
        <f>(($AO$26-$AQ$24)/($AQ$25-$AQ$24))</f>
        <v>0.375</v>
      </c>
      <c r="BE28">
        <f>(($AP$24-$AQ$24)/($AQ$25-$AQ$24))</f>
        <v>0.125</v>
      </c>
      <c r="BG28">
        <v>3</v>
      </c>
      <c r="BH28">
        <v>158</v>
      </c>
      <c r="BI28">
        <f>($BH$32-$BH$29)/200</f>
        <v>0.1</v>
      </c>
      <c r="BQ28">
        <f>1-(($AO$26-$AN$24)/($AN$25-$AN$24))</f>
        <v>0.33333333333333337</v>
      </c>
      <c r="BR28">
        <f>(($AP$24-$AN$24)/($AN$25-$AN$24))</f>
        <v>0.38095238095238093</v>
      </c>
      <c r="BS28">
        <f>(($AQ$24-$AN$24)/($AN$25-$AN$24))</f>
        <v>0.23809523809523808</v>
      </c>
      <c r="BT28">
        <f>(($AN$25-$AO$26)/($AO$27-$AO$26))</f>
        <v>0.29166666666666669</v>
      </c>
      <c r="BU28">
        <f>1-(($AP$25-$AO$26)/($AO$27-$AO$26))</f>
        <v>0.375</v>
      </c>
      <c r="BV28">
        <f>1-(($AQ$25-$AO$26)/($AO$27-$AO$26))</f>
        <v>0.375</v>
      </c>
      <c r="BW28">
        <f>1-(($AN$25-$AP$24)/($AP$25-$AP$24))</f>
        <v>0.38095238095238093</v>
      </c>
      <c r="BX28">
        <f>(($AO$26-$AP$24)/($AP$25-$AP$24))</f>
        <v>0.2857142857142857</v>
      </c>
      <c r="BY28">
        <f>(($AQ$25-$AP$25)/($AP$26-$AP$25))</f>
        <v>0</v>
      </c>
      <c r="BZ28">
        <f>1-(($AN$25-$AQ$24)/($AQ$25-$AQ$24))</f>
        <v>0.33333333333333337</v>
      </c>
      <c r="CA28">
        <f>(($AO$26-$AQ$24)/($AQ$25-$AQ$24))</f>
        <v>0.375</v>
      </c>
      <c r="CB28">
        <f>(($AP$24-$AQ$24)/($AQ$25-$AQ$24))</f>
        <v>0.125</v>
      </c>
    </row>
    <row r="29" spans="1:80" x14ac:dyDescent="0.25">
      <c r="A29">
        <v>28</v>
      </c>
      <c r="B29">
        <v>68.548942000000011</v>
      </c>
      <c r="C29" s="5">
        <v>1</v>
      </c>
      <c r="H29">
        <v>58.068683000000007</v>
      </c>
      <c r="I29" s="4">
        <v>4</v>
      </c>
      <c r="P29">
        <v>2</v>
      </c>
      <c r="Q29" t="str">
        <f t="shared" si="0"/>
        <v>14</v>
      </c>
      <c r="R29">
        <v>4</v>
      </c>
      <c r="X29" t="s">
        <v>292</v>
      </c>
      <c r="Y29" t="s">
        <v>269</v>
      </c>
      <c r="AF29">
        <v>0</v>
      </c>
      <c r="AG29">
        <v>0</v>
      </c>
      <c r="AN29">
        <v>669</v>
      </c>
      <c r="AO29">
        <v>641</v>
      </c>
      <c r="AP29">
        <v>676</v>
      </c>
      <c r="AQ29">
        <v>675</v>
      </c>
      <c r="AR29">
        <v>3462</v>
      </c>
      <c r="AT29">
        <f>(($AO$27-$AN$25)/($AN$26-$AN$25))</f>
        <v>0.70833333333333337</v>
      </c>
      <c r="AU29">
        <f>(($AP$25-$AN$25)/($AN$26-$AN$25))</f>
        <v>0.33333333333333331</v>
      </c>
      <c r="AV29">
        <f>(($AQ$25-$AN$25)/($AN$26-$AN$25))</f>
        <v>0.33333333333333331</v>
      </c>
      <c r="AW29">
        <f>(($AN$26-$AO$27)/($AO$28-$AO$27))</f>
        <v>0.30434782608695654</v>
      </c>
      <c r="AX29">
        <f>(($AP$26-$AO$27)/($AO$28-$AO$27))</f>
        <v>0.69565217391304346</v>
      </c>
      <c r="AY29">
        <f>(($AQ$26-$AO$27)/($AO$28-$AO$27))</f>
        <v>0.60869565217391308</v>
      </c>
      <c r="AZ29">
        <f>(($AN$26-$AP$25)/($AP$26-$AP$25))</f>
        <v>0.64</v>
      </c>
      <c r="BA29">
        <f>(($AO$27-$AP$25)/($AP$26-$AP$25))</f>
        <v>0.36</v>
      </c>
      <c r="BB29">
        <f>(($AQ$26-$AP$25)/($AP$26-$AP$25))</f>
        <v>0.92</v>
      </c>
      <c r="BC29">
        <f>(($AN$26-$AQ$25)/($AQ$26-$AQ$25))</f>
        <v>0.69565217391304346</v>
      </c>
      <c r="BD29">
        <f>(($AO$27-$AQ$25)/($AQ$26-$AQ$25))</f>
        <v>0.39130434782608697</v>
      </c>
      <c r="BE29">
        <f>(($AP$25-$AQ$25)/($AQ$26-$AQ$25))</f>
        <v>0</v>
      </c>
      <c r="BG29">
        <v>4</v>
      </c>
      <c r="BH29">
        <v>158</v>
      </c>
      <c r="BI29">
        <f>($BH$33-$BH$30)/200</f>
        <v>6.5000000000000002E-2</v>
      </c>
      <c r="BQ29">
        <f>1-(($AO$27-$AN$25)/($AN$26-$AN$25))</f>
        <v>0.29166666666666663</v>
      </c>
      <c r="BR29">
        <f>(($AP$25-$AN$25)/($AN$26-$AN$25))</f>
        <v>0.33333333333333331</v>
      </c>
      <c r="BS29">
        <f>(($AQ$25-$AN$25)/($AN$26-$AN$25))</f>
        <v>0.33333333333333331</v>
      </c>
      <c r="BT29">
        <f>(($AN$26-$AO$27)/($AO$28-$AO$27))</f>
        <v>0.30434782608695654</v>
      </c>
      <c r="BU29">
        <f>1-(($AP$26-$AO$27)/($AO$28-$AO$27))</f>
        <v>0.30434782608695654</v>
      </c>
      <c r="BV29">
        <f>1-(($AQ$26-$AO$27)/($AO$28-$AO$27))</f>
        <v>0.39130434782608692</v>
      </c>
      <c r="BW29">
        <f>1-(($AN$26-$AP$25)/($AP$26-$AP$25))</f>
        <v>0.36</v>
      </c>
      <c r="BX29">
        <f>(($AO$27-$AP$25)/($AP$26-$AP$25))</f>
        <v>0.36</v>
      </c>
      <c r="BY29">
        <f>1-(($AQ$26-$AP$25)/($AP$26-$AP$25))</f>
        <v>7.999999999999996E-2</v>
      </c>
      <c r="BZ29">
        <f>1-(($AN$26-$AQ$25)/($AQ$26-$AQ$25))</f>
        <v>0.30434782608695654</v>
      </c>
      <c r="CA29">
        <f>(($AO$27-$AQ$25)/($AQ$26-$AQ$25))</f>
        <v>0.39130434782608697</v>
      </c>
      <c r="CB29">
        <f>(($AP$25-$AQ$25)/($AQ$26-$AQ$25))</f>
        <v>0</v>
      </c>
    </row>
    <row r="30" spans="1:80" x14ac:dyDescent="0.25">
      <c r="A30">
        <v>29</v>
      </c>
      <c r="B30">
        <v>68.559051000000011</v>
      </c>
      <c r="C30" s="5">
        <v>1</v>
      </c>
      <c r="H30">
        <v>58.068683000000007</v>
      </c>
      <c r="I30" s="4">
        <v>4</v>
      </c>
      <c r="P30">
        <v>2</v>
      </c>
      <c r="Q30" t="str">
        <f t="shared" si="0"/>
        <v>14</v>
      </c>
      <c r="R30">
        <v>2</v>
      </c>
      <c r="X30" t="s">
        <v>292</v>
      </c>
      <c r="Y30" t="s">
        <v>270</v>
      </c>
      <c r="AF30">
        <v>0</v>
      </c>
      <c r="AG30">
        <v>0</v>
      </c>
      <c r="AN30">
        <v>691</v>
      </c>
      <c r="AO30">
        <v>662</v>
      </c>
      <c r="AP30">
        <v>700</v>
      </c>
      <c r="AQ30">
        <v>698</v>
      </c>
      <c r="AR30">
        <v>3464</v>
      </c>
      <c r="AT30">
        <f>(($AO$28-$AN$26)/($AN$27-$AN$26))</f>
        <v>0.72727272727272729</v>
      </c>
      <c r="AU30">
        <f>(($AP$26-$AN$26)/($AN$27-$AN$26))</f>
        <v>0.40909090909090912</v>
      </c>
      <c r="AV30">
        <f>(($AQ$26-$AN$26)/($AN$27-$AN$26))</f>
        <v>0.31818181818181818</v>
      </c>
      <c r="AW30">
        <f>(($AN$27-$AO$28)/($AO$29-$AO$28))</f>
        <v>0.23076923076923078</v>
      </c>
      <c r="AX30">
        <f>(($AP$27-$AO$28)/($AO$29-$AO$28))</f>
        <v>0.53846153846153844</v>
      </c>
      <c r="AY30">
        <f>(($AQ$27-$AO$28)/($AO$29-$AO$28))</f>
        <v>0.53846153846153844</v>
      </c>
      <c r="AZ30">
        <f>(($AN$27-$AP$26)/($AP$27-$AP$26))</f>
        <v>0.61904761904761907</v>
      </c>
      <c r="BA30">
        <f>(($AO$28-$AP$26)/($AP$27-$AP$26))</f>
        <v>0.33333333333333331</v>
      </c>
      <c r="BB30">
        <f>(($AQ$27-$AP$27)/($AP$28-$AP$27))</f>
        <v>0</v>
      </c>
      <c r="BC30">
        <f>(($AN$27-$AQ$26)/($AQ$27-$AQ$26))</f>
        <v>0.65217391304347827</v>
      </c>
      <c r="BD30">
        <f>(($AO$28-$AQ$26)/($AQ$27-$AQ$26))</f>
        <v>0.39130434782608697</v>
      </c>
      <c r="BE30">
        <f>(($AP$26-$AQ$26)/($AQ$27-$AQ$26))</f>
        <v>8.6956521739130432E-2</v>
      </c>
      <c r="BG30">
        <v>2</v>
      </c>
      <c r="BH30">
        <v>166</v>
      </c>
      <c r="BI30">
        <f>($BH$34-$BH$31)/200</f>
        <v>0.08</v>
      </c>
      <c r="BQ30">
        <f>1-(($AO$28-$AN$26)/($AN$27-$AN$26))</f>
        <v>0.27272727272727271</v>
      </c>
      <c r="BR30">
        <f>(($AP$26-$AN$26)/($AN$27-$AN$26))</f>
        <v>0.40909090909090912</v>
      </c>
      <c r="BS30">
        <f>(($AQ$26-$AN$26)/($AN$27-$AN$26))</f>
        <v>0.31818181818181818</v>
      </c>
      <c r="BT30">
        <f>(($AN$27-$AO$28)/($AO$29-$AO$28))</f>
        <v>0.23076923076923078</v>
      </c>
      <c r="BU30">
        <f>1-(($AP$27-$AO$28)/($AO$29-$AO$28))</f>
        <v>0.46153846153846156</v>
      </c>
      <c r="BV30">
        <f>1-(($AQ$27-$AO$28)/($AO$29-$AO$28))</f>
        <v>0.46153846153846156</v>
      </c>
      <c r="BW30">
        <f>1-(($AN$27-$AP$26)/($AP$27-$AP$26))</f>
        <v>0.38095238095238093</v>
      </c>
      <c r="BX30">
        <f>(($AO$28-$AP$26)/($AP$27-$AP$26))</f>
        <v>0.33333333333333331</v>
      </c>
      <c r="BY30">
        <f>(($AQ$27-$AP$27)/($AP$28-$AP$27))</f>
        <v>0</v>
      </c>
      <c r="BZ30">
        <f>1-(($AN$27-$AQ$26)/($AQ$27-$AQ$26))</f>
        <v>0.34782608695652173</v>
      </c>
      <c r="CA30">
        <f>(($AO$28-$AQ$26)/($AQ$27-$AQ$26))</f>
        <v>0.39130434782608697</v>
      </c>
      <c r="CB30">
        <f>(($AP$26-$AQ$26)/($AQ$27-$AQ$26))</f>
        <v>8.6956521739130432E-2</v>
      </c>
    </row>
    <row r="31" spans="1:80" x14ac:dyDescent="0.25">
      <c r="A31">
        <v>30</v>
      </c>
      <c r="B31">
        <v>68.413166000000018</v>
      </c>
      <c r="C31" s="5">
        <v>1</v>
      </c>
      <c r="P31">
        <v>1</v>
      </c>
      <c r="Q31" t="str">
        <f t="shared" si="0"/>
        <v>1</v>
      </c>
      <c r="R31">
        <v>1</v>
      </c>
      <c r="X31" t="s">
        <v>292</v>
      </c>
      <c r="Y31" t="s">
        <v>271</v>
      </c>
      <c r="AF31">
        <v>0</v>
      </c>
      <c r="AG31">
        <v>0</v>
      </c>
      <c r="AN31">
        <v>713</v>
      </c>
      <c r="AO31">
        <v>684</v>
      </c>
      <c r="AP31">
        <v>724</v>
      </c>
      <c r="AQ31">
        <v>721</v>
      </c>
      <c r="AR31">
        <v>3710</v>
      </c>
      <c r="AT31">
        <f>(($AO$29-$AN$27)/($AN$28-$AN$27))</f>
        <v>0.76923076923076927</v>
      </c>
      <c r="AU31">
        <f>(($AP$27-$AN$27)/($AN$28-$AN$27))</f>
        <v>0.30769230769230771</v>
      </c>
      <c r="AV31">
        <f>(($AQ$27-$AN$27)/($AN$28-$AN$27))</f>
        <v>0.30769230769230771</v>
      </c>
      <c r="AW31">
        <f>(($AN$28-$AO$29)/($AO$30-$AO$29))</f>
        <v>0.2857142857142857</v>
      </c>
      <c r="AX31">
        <f>(($AP$28-$AO$29)/($AO$30-$AO$29))</f>
        <v>0.61904761904761907</v>
      </c>
      <c r="AY31">
        <f>(($AQ$28-$AO$29)/($AO$30-$AO$29))</f>
        <v>0.5714285714285714</v>
      </c>
      <c r="AZ31">
        <f>(($AN$28-$AP$27)/($AP$28-$AP$27))</f>
        <v>0.72</v>
      </c>
      <c r="BA31">
        <f>(($AO$29-$AP$27)/($AP$28-$AP$27))</f>
        <v>0.48</v>
      </c>
      <c r="BB31">
        <f>(($AQ$28-$AP$27)/($AP$28-$AP$27))</f>
        <v>0.96</v>
      </c>
      <c r="BC31">
        <f>(($AN$28-$AQ$27)/($AQ$28-$AQ$27))</f>
        <v>0.75</v>
      </c>
      <c r="BD31">
        <f>(($AO$29-$AQ$27)/($AQ$28-$AQ$27))</f>
        <v>0.5</v>
      </c>
      <c r="BE31">
        <f>(($AP$27-$AQ$27)/($AQ$28-$AQ$27))</f>
        <v>0</v>
      </c>
      <c r="BG31">
        <v>1</v>
      </c>
      <c r="BH31">
        <v>172</v>
      </c>
      <c r="BI31">
        <f>($BH$35-$BH$32)/200</f>
        <v>8.5000000000000006E-2</v>
      </c>
      <c r="BQ31">
        <f>1-(($AO$29-$AN$27)/($AN$28-$AN$27))</f>
        <v>0.23076923076923073</v>
      </c>
      <c r="BR31">
        <f>(($AP$27-$AN$27)/($AN$28-$AN$27))</f>
        <v>0.30769230769230771</v>
      </c>
      <c r="BS31">
        <f>(($AQ$27-$AN$27)/($AN$28-$AN$27))</f>
        <v>0.30769230769230771</v>
      </c>
      <c r="BT31">
        <f>(($AN$28-$AO$29)/($AO$30-$AO$29))</f>
        <v>0.2857142857142857</v>
      </c>
      <c r="BU31">
        <f>1-(($AP$28-$AO$29)/($AO$30-$AO$29))</f>
        <v>0.38095238095238093</v>
      </c>
      <c r="BV31">
        <f>1-(($AQ$28-$AO$29)/($AO$30-$AO$29))</f>
        <v>0.4285714285714286</v>
      </c>
      <c r="BW31">
        <f>1-(($AN$28-$AP$27)/($AP$28-$AP$27))</f>
        <v>0.28000000000000003</v>
      </c>
      <c r="BX31">
        <f>(($AO$29-$AP$27)/($AP$28-$AP$27))</f>
        <v>0.48</v>
      </c>
      <c r="BY31">
        <f>1-(($AQ$28-$AP$27)/($AP$28-$AP$27))</f>
        <v>4.0000000000000036E-2</v>
      </c>
      <c r="BZ31">
        <f>1-(($AN$28-$AQ$27)/($AQ$28-$AQ$27))</f>
        <v>0.25</v>
      </c>
      <c r="CA31">
        <f>(($AO$29-$AQ$27)/($AQ$28-$AQ$27))</f>
        <v>0.5</v>
      </c>
      <c r="CB31">
        <f>(($AP$27-$AQ$27)/($AQ$28-$AQ$27))</f>
        <v>0</v>
      </c>
    </row>
    <row r="32" spans="1:80" x14ac:dyDescent="0.25">
      <c r="A32">
        <v>31</v>
      </c>
      <c r="B32">
        <v>68.552997000000005</v>
      </c>
      <c r="C32" s="5">
        <v>1</v>
      </c>
      <c r="P32">
        <v>1</v>
      </c>
      <c r="Q32" t="str">
        <f t="shared" si="0"/>
        <v>1</v>
      </c>
      <c r="R32">
        <v>4</v>
      </c>
      <c r="X32" t="s">
        <v>292</v>
      </c>
      <c r="Y32" t="s">
        <v>272</v>
      </c>
      <c r="AB32" t="s">
        <v>292</v>
      </c>
      <c r="AC32" t="str">
        <f>CONCATENATE($R32,$R33,$R34,$R35)</f>
        <v>4321</v>
      </c>
      <c r="AF32">
        <v>0</v>
      </c>
      <c r="AG32">
        <v>0</v>
      </c>
      <c r="AN32">
        <v>738</v>
      </c>
      <c r="AO32">
        <v>705</v>
      </c>
      <c r="AP32">
        <v>751</v>
      </c>
      <c r="AQ32">
        <v>746</v>
      </c>
      <c r="AR32">
        <v>3712</v>
      </c>
      <c r="AT32">
        <f>(($AO$30-$AN$28)/($AN$29-$AN$28))</f>
        <v>0.68181818181818177</v>
      </c>
      <c r="AU32">
        <f>(($AP$28-$AN$28)/($AN$29-$AN$28))</f>
        <v>0.31818181818181818</v>
      </c>
      <c r="AV32">
        <f>(($AQ$28-$AN$28)/($AN$29-$AN$28))</f>
        <v>0.27272727272727271</v>
      </c>
      <c r="AW32">
        <f>(($AN$29-$AO$30)/($AO$31-$AO$30))</f>
        <v>0.31818181818181818</v>
      </c>
      <c r="AX32">
        <f>(($AP$29-$AO$30)/($AO$31-$AO$30))</f>
        <v>0.63636363636363635</v>
      </c>
      <c r="AY32">
        <f>(($AQ$29-$AO$30)/($AO$31-$AO$30))</f>
        <v>0.59090909090909094</v>
      </c>
      <c r="AZ32">
        <f>(($AN$29-$AP$28)/($AP$29-$AP$28))</f>
        <v>0.68181818181818177</v>
      </c>
      <c r="BA32">
        <f>(($AO$30-$AP$28)/($AP$29-$AP$28))</f>
        <v>0.36363636363636365</v>
      </c>
      <c r="BB32">
        <f>(($AQ$29-$AP$28)/($AP$29-$AP$28))</f>
        <v>0.95454545454545459</v>
      </c>
      <c r="BC32">
        <f>(($AN$29-$AQ$28)/($AQ$29-$AQ$28))</f>
        <v>0.72727272727272729</v>
      </c>
      <c r="BD32">
        <f>(($AO$30-$AQ$28)/($AQ$29-$AQ$28))</f>
        <v>0.40909090909090912</v>
      </c>
      <c r="BE32">
        <f>(($AP$28-$AQ$28)/($AQ$29-$AQ$28))</f>
        <v>4.5454545454545456E-2</v>
      </c>
      <c r="BG32">
        <v>4</v>
      </c>
      <c r="BH32">
        <v>178</v>
      </c>
      <c r="BI32">
        <f>($BH$36-$BH$33)/200</f>
        <v>0.115</v>
      </c>
      <c r="BQ32">
        <f>1-(($AO$30-$AN$28)/($AN$29-$AN$28))</f>
        <v>0.31818181818181823</v>
      </c>
      <c r="BR32">
        <f>(($AP$28-$AN$28)/($AN$29-$AN$28))</f>
        <v>0.31818181818181818</v>
      </c>
      <c r="BS32">
        <f>(($AQ$28-$AN$28)/($AN$29-$AN$28))</f>
        <v>0.27272727272727271</v>
      </c>
      <c r="BT32">
        <f>(($AN$29-$AO$30)/($AO$31-$AO$30))</f>
        <v>0.31818181818181818</v>
      </c>
      <c r="BU32">
        <f>1-(($AP$29-$AO$30)/($AO$31-$AO$30))</f>
        <v>0.36363636363636365</v>
      </c>
      <c r="BV32">
        <f>1-(($AQ$29-$AO$30)/($AO$31-$AO$30))</f>
        <v>0.40909090909090906</v>
      </c>
      <c r="BW32">
        <f>1-(($AN$29-$AP$28)/($AP$29-$AP$28))</f>
        <v>0.31818181818181823</v>
      </c>
      <c r="BX32">
        <f>(($AO$30-$AP$28)/($AP$29-$AP$28))</f>
        <v>0.36363636363636365</v>
      </c>
      <c r="BY32">
        <f>1-(($AQ$29-$AP$28)/($AP$29-$AP$28))</f>
        <v>4.5454545454545414E-2</v>
      </c>
      <c r="BZ32">
        <f>1-(($AN$29-$AQ$28)/($AQ$29-$AQ$28))</f>
        <v>0.27272727272727271</v>
      </c>
      <c r="CA32">
        <f>(($AO$30-$AQ$28)/($AQ$29-$AQ$28))</f>
        <v>0.40909090909090912</v>
      </c>
      <c r="CB32">
        <f>(($AP$28-$AQ$28)/($AQ$29-$AQ$28))</f>
        <v>4.5454545454545456E-2</v>
      </c>
    </row>
    <row r="33" spans="1:80" x14ac:dyDescent="0.25">
      <c r="A33">
        <v>32</v>
      </c>
      <c r="D33">
        <v>76.805204000000003</v>
      </c>
      <c r="E33" s="2">
        <v>2</v>
      </c>
      <c r="P33">
        <v>1</v>
      </c>
      <c r="Q33" t="str">
        <f t="shared" si="0"/>
        <v>2</v>
      </c>
      <c r="R33">
        <v>3</v>
      </c>
      <c r="X33" t="s">
        <v>292</v>
      </c>
      <c r="Y33" t="s">
        <v>269</v>
      </c>
      <c r="AF33">
        <v>0</v>
      </c>
      <c r="AG33">
        <v>0</v>
      </c>
      <c r="AN33">
        <v>755</v>
      </c>
      <c r="AO33">
        <v>729</v>
      </c>
      <c r="AP33">
        <v>772</v>
      </c>
      <c r="AQ33">
        <v>759</v>
      </c>
      <c r="AR33">
        <v>3937</v>
      </c>
      <c r="AT33">
        <f>(($AO$31-$AN$29)/($AN$30-$AN$29))</f>
        <v>0.68181818181818177</v>
      </c>
      <c r="AU33">
        <f>(($AP$29-$AN$29)/($AN$30-$AN$29))</f>
        <v>0.31818181818181818</v>
      </c>
      <c r="AV33">
        <f>(($AQ$29-$AN$29)/($AN$30-$AN$29))</f>
        <v>0.27272727272727271</v>
      </c>
      <c r="AW33">
        <f>(($AN$30-$AO$31)/($AO$32-$AO$31))</f>
        <v>0.33333333333333331</v>
      </c>
      <c r="AX33">
        <f>(($AP$30-$AO$31)/($AO$32-$AO$31))</f>
        <v>0.76190476190476186</v>
      </c>
      <c r="AY33">
        <f>(($AQ$30-$AO$31)/($AO$32-$AO$31))</f>
        <v>0.66666666666666663</v>
      </c>
      <c r="AZ33">
        <f>(($AN$30-$AP$29)/($AP$30-$AP$29))</f>
        <v>0.625</v>
      </c>
      <c r="BA33">
        <f>(($AO$31-$AP$29)/($AP$30-$AP$29))</f>
        <v>0.33333333333333331</v>
      </c>
      <c r="BB33">
        <f>(($AQ$30-$AP$29)/($AP$30-$AP$29))</f>
        <v>0.91666666666666663</v>
      </c>
      <c r="BC33">
        <f>(($AN$30-$AQ$29)/($AQ$30-$AQ$29))</f>
        <v>0.69565217391304346</v>
      </c>
      <c r="BD33">
        <f>(($AO$31-$AQ$29)/($AQ$30-$AQ$29))</f>
        <v>0.39130434782608697</v>
      </c>
      <c r="BE33">
        <f>(($AP$29-$AQ$29)/($AQ$30-$AQ$29))</f>
        <v>4.3478260869565216E-2</v>
      </c>
      <c r="BG33">
        <v>3</v>
      </c>
      <c r="BH33">
        <v>179</v>
      </c>
      <c r="BI33">
        <f>($BH$37-$BH$34)/200</f>
        <v>7.4999999999999997E-2</v>
      </c>
      <c r="BQ33">
        <f>1-(($AO$31-$AN$29)/($AN$30-$AN$29))</f>
        <v>0.31818181818181823</v>
      </c>
      <c r="BR33">
        <f>(($AP$29-$AN$29)/($AN$30-$AN$29))</f>
        <v>0.31818181818181818</v>
      </c>
      <c r="BS33">
        <f>(($AQ$29-$AN$29)/($AN$30-$AN$29))</f>
        <v>0.27272727272727271</v>
      </c>
      <c r="BT33">
        <f>(($AN$30-$AO$31)/($AO$32-$AO$31))</f>
        <v>0.33333333333333331</v>
      </c>
      <c r="BU33">
        <f>1-(($AP$30-$AO$31)/($AO$32-$AO$31))</f>
        <v>0.23809523809523814</v>
      </c>
      <c r="BV33">
        <f>1-(($AQ$30-$AO$31)/($AO$32-$AO$31))</f>
        <v>0.33333333333333337</v>
      </c>
      <c r="BW33">
        <f>1-(($AN$30-$AP$29)/($AP$30-$AP$29))</f>
        <v>0.375</v>
      </c>
      <c r="BX33">
        <f>(($AO$31-$AP$29)/($AP$30-$AP$29))</f>
        <v>0.33333333333333331</v>
      </c>
      <c r="BY33">
        <f>1-(($AQ$30-$AP$29)/($AP$30-$AP$29))</f>
        <v>8.333333333333337E-2</v>
      </c>
      <c r="BZ33">
        <f>1-(($AN$30-$AQ$29)/($AQ$30-$AQ$29))</f>
        <v>0.30434782608695654</v>
      </c>
      <c r="CA33">
        <f>(($AO$31-$AQ$29)/($AQ$30-$AQ$29))</f>
        <v>0.39130434782608697</v>
      </c>
      <c r="CB33">
        <f>(($AP$29-$AQ$29)/($AQ$30-$AQ$29))</f>
        <v>4.3478260869565216E-2</v>
      </c>
    </row>
    <row r="34" spans="1:80" x14ac:dyDescent="0.25">
      <c r="A34">
        <v>33</v>
      </c>
      <c r="D34">
        <v>76.804643000000013</v>
      </c>
      <c r="E34" s="2">
        <v>2</v>
      </c>
      <c r="P34">
        <v>1</v>
      </c>
      <c r="Q34" t="str">
        <f t="shared" si="0"/>
        <v>2</v>
      </c>
      <c r="R34">
        <v>2</v>
      </c>
      <c r="X34" t="s">
        <v>292</v>
      </c>
      <c r="Y34" t="s">
        <v>270</v>
      </c>
      <c r="AF34">
        <v>0</v>
      </c>
      <c r="AG34">
        <v>0</v>
      </c>
      <c r="AN34">
        <v>787</v>
      </c>
      <c r="AO34">
        <v>770</v>
      </c>
      <c r="AP34">
        <v>799</v>
      </c>
      <c r="AQ34">
        <v>789</v>
      </c>
      <c r="AR34">
        <v>3939</v>
      </c>
      <c r="AT34">
        <f>(($AO$32-$AN$30)/($AN$31-$AN$30))</f>
        <v>0.63636363636363635</v>
      </c>
      <c r="AU34">
        <f>(($AP$30-$AN$30)/($AN$31-$AN$30))</f>
        <v>0.40909090909090912</v>
      </c>
      <c r="AV34">
        <f>(($AQ$30-$AN$30)/($AN$31-$AN$30))</f>
        <v>0.31818181818181818</v>
      </c>
      <c r="AW34">
        <f>(($AN$31-$AO$32)/($AO$33-$AO$32))</f>
        <v>0.33333333333333331</v>
      </c>
      <c r="AX34">
        <f>(($AP$31-$AO$32)/($AO$33-$AO$32))</f>
        <v>0.79166666666666663</v>
      </c>
      <c r="AY34">
        <f>(($AQ$31-$AO$32)/($AO$33-$AO$32))</f>
        <v>0.66666666666666663</v>
      </c>
      <c r="AZ34">
        <f>(($AN$31-$AP$30)/($AP$31-$AP$30))</f>
        <v>0.54166666666666663</v>
      </c>
      <c r="BA34">
        <f>(($AO$32-$AP$30)/($AP$31-$AP$30))</f>
        <v>0.20833333333333334</v>
      </c>
      <c r="BB34">
        <f>(($AQ$31-$AP$30)/($AP$31-$AP$30))</f>
        <v>0.875</v>
      </c>
      <c r="BC34">
        <f>(($AN$31-$AQ$30)/($AQ$31-$AQ$30))</f>
        <v>0.65217391304347827</v>
      </c>
      <c r="BD34">
        <f>(($AO$32-$AQ$30)/($AQ$31-$AQ$30))</f>
        <v>0.30434782608695654</v>
      </c>
      <c r="BE34">
        <f>(($AP$30-$AQ$30)/($AQ$31-$AQ$30))</f>
        <v>8.6956521739130432E-2</v>
      </c>
      <c r="BG34">
        <v>2</v>
      </c>
      <c r="BH34">
        <v>188</v>
      </c>
      <c r="BI34">
        <f>($BH$38-$BH$35)/200</f>
        <v>7.0000000000000007E-2</v>
      </c>
      <c r="BQ34">
        <f>1-(($AO$32-$AN$30)/($AN$31-$AN$30))</f>
        <v>0.36363636363636365</v>
      </c>
      <c r="BR34">
        <f>(($AP$30-$AN$30)/($AN$31-$AN$30))</f>
        <v>0.40909090909090912</v>
      </c>
      <c r="BS34">
        <f>(($AQ$30-$AN$30)/($AN$31-$AN$30))</f>
        <v>0.31818181818181818</v>
      </c>
      <c r="BT34">
        <f>(($AN$31-$AO$32)/($AO$33-$AO$32))</f>
        <v>0.33333333333333331</v>
      </c>
      <c r="BU34">
        <f>1-(($AP$31-$AO$32)/($AO$33-$AO$32))</f>
        <v>0.20833333333333337</v>
      </c>
      <c r="BV34">
        <f>1-(($AQ$31-$AO$32)/($AO$33-$AO$32))</f>
        <v>0.33333333333333337</v>
      </c>
      <c r="BW34">
        <f>1-(($AN$31-$AP$30)/($AP$31-$AP$30))</f>
        <v>0.45833333333333337</v>
      </c>
      <c r="BX34">
        <f>(($AO$32-$AP$30)/($AP$31-$AP$30))</f>
        <v>0.20833333333333334</v>
      </c>
      <c r="BY34">
        <f>1-(($AQ$31-$AP$30)/($AP$31-$AP$30))</f>
        <v>0.125</v>
      </c>
      <c r="BZ34">
        <f>1-(($AN$31-$AQ$30)/($AQ$31-$AQ$30))</f>
        <v>0.34782608695652173</v>
      </c>
      <c r="CA34">
        <f>(($AO$32-$AQ$30)/($AQ$31-$AQ$30))</f>
        <v>0.30434782608695654</v>
      </c>
      <c r="CB34">
        <f>(($AP$30-$AQ$30)/($AQ$31-$AQ$30))</f>
        <v>8.6956521739130432E-2</v>
      </c>
    </row>
    <row r="35" spans="1:80" x14ac:dyDescent="0.25">
      <c r="A35">
        <v>34</v>
      </c>
      <c r="D35">
        <v>76.786020000000008</v>
      </c>
      <c r="E35" s="2">
        <v>2</v>
      </c>
      <c r="F35">
        <v>68.764618000000013</v>
      </c>
      <c r="G35" s="3">
        <v>3</v>
      </c>
      <c r="P35">
        <v>2</v>
      </c>
      <c r="Q35" t="str">
        <f t="shared" si="0"/>
        <v>23</v>
      </c>
      <c r="R35">
        <v>1</v>
      </c>
      <c r="X35" t="s">
        <v>292</v>
      </c>
      <c r="Y35" t="s">
        <v>271</v>
      </c>
      <c r="AF35">
        <v>0</v>
      </c>
      <c r="AG35">
        <v>0</v>
      </c>
      <c r="AN35">
        <v>814</v>
      </c>
      <c r="AO35">
        <v>803</v>
      </c>
      <c r="AP35">
        <v>825</v>
      </c>
      <c r="AQ35">
        <v>818</v>
      </c>
      <c r="AR35">
        <v>4182</v>
      </c>
      <c r="AT35">
        <f>(($AO$33-$AN$31)/($AN$32-$AN$31))</f>
        <v>0.64</v>
      </c>
      <c r="AU35">
        <f>(($AP$31-$AN$31)/($AN$32-$AN$31))</f>
        <v>0.44</v>
      </c>
      <c r="AV35">
        <f>(($AQ$31-$AN$31)/($AN$32-$AN$31))</f>
        <v>0.32</v>
      </c>
      <c r="AZ35">
        <f>(($AN$32-$AP$31)/($AP$32-$AP$31))</f>
        <v>0.51851851851851849</v>
      </c>
      <c r="BA35">
        <f>(($AO$33-$AP$31)/($AP$32-$AP$31))</f>
        <v>0.18518518518518517</v>
      </c>
      <c r="BB35">
        <f>(($AQ$32-$AP$31)/($AP$32-$AP$31))</f>
        <v>0.81481481481481477</v>
      </c>
      <c r="BC35">
        <f>(($AN$32-$AQ$31)/($AQ$32-$AQ$31))</f>
        <v>0.68</v>
      </c>
      <c r="BD35">
        <f>(($AO$33-$AQ$31)/($AQ$32-$AQ$31))</f>
        <v>0.32</v>
      </c>
      <c r="BE35">
        <f>(($AP$31-$AQ$31)/($AQ$32-$AQ$31))</f>
        <v>0.12</v>
      </c>
      <c r="BG35">
        <v>1</v>
      </c>
      <c r="BH35">
        <v>195</v>
      </c>
      <c r="BI35">
        <f>($BH$39-$BH$36)/200</f>
        <v>6.5000000000000002E-2</v>
      </c>
      <c r="BQ35">
        <f>1-(($AO$33-$AN$31)/($AN$32-$AN$31))</f>
        <v>0.36</v>
      </c>
      <c r="BR35">
        <f>(($AP$31-$AN$31)/($AN$32-$AN$31))</f>
        <v>0.44</v>
      </c>
      <c r="BS35">
        <f>(($AQ$31-$AN$31)/($AN$32-$AN$31))</f>
        <v>0.32</v>
      </c>
      <c r="BW35">
        <f>1-(($AN$32-$AP$31)/($AP$32-$AP$31))</f>
        <v>0.48148148148148151</v>
      </c>
      <c r="BX35">
        <f>(($AO$33-$AP$31)/($AP$32-$AP$31))</f>
        <v>0.18518518518518517</v>
      </c>
      <c r="BY35">
        <f>1-(($AQ$32-$AP$31)/($AP$32-$AP$31))</f>
        <v>0.18518518518518523</v>
      </c>
      <c r="BZ35">
        <f>1-(($AN$32-$AQ$31)/($AQ$32-$AQ$31))</f>
        <v>0.31999999999999995</v>
      </c>
      <c r="CA35">
        <f>(($AO$33-$AQ$31)/($AQ$32-$AQ$31))</f>
        <v>0.32</v>
      </c>
      <c r="CB35">
        <f>(($AP$31-$AQ$31)/($AQ$32-$AQ$31))</f>
        <v>0.12</v>
      </c>
    </row>
    <row r="36" spans="1:80" x14ac:dyDescent="0.25">
      <c r="A36">
        <v>35</v>
      </c>
      <c r="D36">
        <v>76.827500000000001</v>
      </c>
      <c r="E36" s="2">
        <v>2</v>
      </c>
      <c r="F36">
        <v>68.812614000000011</v>
      </c>
      <c r="G36" s="3">
        <v>3</v>
      </c>
      <c r="P36">
        <v>2</v>
      </c>
      <c r="Q36" t="str">
        <f t="shared" si="0"/>
        <v>23</v>
      </c>
      <c r="R36">
        <v>4</v>
      </c>
      <c r="X36" t="s">
        <v>289</v>
      </c>
      <c r="Y36" t="s">
        <v>259</v>
      </c>
      <c r="AB36" t="s">
        <v>292</v>
      </c>
      <c r="AC36" t="str">
        <f>CONCATENATE($R36,$R37,$R38,$R39)</f>
        <v>4321</v>
      </c>
      <c r="AF36">
        <v>0</v>
      </c>
      <c r="AG36">
        <v>0</v>
      </c>
      <c r="AN36">
        <v>838</v>
      </c>
      <c r="AO36">
        <v>828</v>
      </c>
      <c r="AP36">
        <v>846</v>
      </c>
      <c r="AQ36">
        <v>843</v>
      </c>
      <c r="AR36">
        <v>4184</v>
      </c>
      <c r="BG36">
        <v>4</v>
      </c>
      <c r="BH36">
        <v>202</v>
      </c>
      <c r="BI36">
        <f>($BH$45-$BH$42)/200</f>
        <v>0.1</v>
      </c>
    </row>
    <row r="37" spans="1:80" x14ac:dyDescent="0.25">
      <c r="A37">
        <v>36</v>
      </c>
      <c r="D37">
        <v>76.796990000000008</v>
      </c>
      <c r="E37" s="2">
        <v>2</v>
      </c>
      <c r="F37">
        <v>68.842983000000004</v>
      </c>
      <c r="G37" s="3">
        <v>3</v>
      </c>
      <c r="P37">
        <v>2</v>
      </c>
      <c r="Q37" t="str">
        <f t="shared" si="0"/>
        <v>23</v>
      </c>
      <c r="R37">
        <v>3</v>
      </c>
      <c r="X37" t="s">
        <v>289</v>
      </c>
      <c r="Y37" t="s">
        <v>260</v>
      </c>
      <c r="AF37">
        <v>0</v>
      </c>
      <c r="AG37">
        <v>0</v>
      </c>
      <c r="AN37">
        <v>863</v>
      </c>
      <c r="AO37">
        <v>855</v>
      </c>
      <c r="AP37">
        <v>869</v>
      </c>
      <c r="AQ37">
        <v>866</v>
      </c>
      <c r="AR37">
        <v>4424</v>
      </c>
      <c r="BG37">
        <v>3</v>
      </c>
      <c r="BH37">
        <v>203</v>
      </c>
      <c r="BI37">
        <f>($BH$46-$BH$43)/200</f>
        <v>0.16500000000000001</v>
      </c>
    </row>
    <row r="38" spans="1:80" x14ac:dyDescent="0.25">
      <c r="A38">
        <v>37</v>
      </c>
      <c r="D38">
        <v>76.74938800000001</v>
      </c>
      <c r="E38" s="2">
        <v>2</v>
      </c>
      <c r="F38">
        <v>68.786197000000016</v>
      </c>
      <c r="G38" s="3">
        <v>3</v>
      </c>
      <c r="P38">
        <v>2</v>
      </c>
      <c r="Q38" t="str">
        <f t="shared" si="0"/>
        <v>23</v>
      </c>
      <c r="R38">
        <v>2</v>
      </c>
      <c r="X38" t="s">
        <v>289</v>
      </c>
      <c r="Y38" t="s">
        <v>261</v>
      </c>
      <c r="AN38">
        <v>884</v>
      </c>
      <c r="AO38">
        <v>879</v>
      </c>
      <c r="AP38">
        <v>892</v>
      </c>
      <c r="AQ38">
        <v>892</v>
      </c>
      <c r="AT38">
        <f>(($AO$34-$AN$33)/($AN$34-$AN$33))</f>
        <v>0.46875</v>
      </c>
      <c r="AU38">
        <f>(($AP$33-$AN$33)/($AN$34-$AN$33))</f>
        <v>0.53125</v>
      </c>
      <c r="AV38">
        <f>(($AQ$33-$AN$33)/($AN$34-$AN$33))</f>
        <v>0.125</v>
      </c>
      <c r="AW38">
        <f>(($AN$34-$AO$34)/($AO$35-$AO$34))</f>
        <v>0.51515151515151514</v>
      </c>
      <c r="AX38">
        <f>(($AP$33-$AO$34)/($AO$35-$AO$34))</f>
        <v>6.0606060606060608E-2</v>
      </c>
      <c r="AY38">
        <f>(($AQ$34-$AO$34)/($AO$35-$AO$34))</f>
        <v>0.5757575757575758</v>
      </c>
      <c r="AZ38">
        <f>(($AN$34-$AP$33)/($AP$34-$AP$33))</f>
        <v>0.55555555555555558</v>
      </c>
      <c r="BA38">
        <f>(($AO$35-$AP$34)/($AP$35-$AP$34))</f>
        <v>0.15384615384615385</v>
      </c>
      <c r="BB38">
        <f>(($AQ$34-$AP$33)/($AP$34-$AP$33))</f>
        <v>0.62962962962962965</v>
      </c>
      <c r="BC38">
        <f>(($AN$34-$AQ$33)/($AQ$34-$AQ$33))</f>
        <v>0.93333333333333335</v>
      </c>
      <c r="BD38">
        <f>(($AO$34-$AQ$33)/($AQ$34-$AQ$33))</f>
        <v>0.36666666666666664</v>
      </c>
      <c r="BE38">
        <f>(($AP$33-$AQ$33)/($AQ$34-$AQ$33))</f>
        <v>0.43333333333333335</v>
      </c>
      <c r="BG38">
        <v>2</v>
      </c>
      <c r="BH38">
        <v>209</v>
      </c>
      <c r="BI38">
        <f>($BH$47-$BH$44)/200</f>
        <v>0.09</v>
      </c>
      <c r="BQ38">
        <f>(($AO$34-$AN$33)/($AN$34-$AN$33))</f>
        <v>0.46875</v>
      </c>
      <c r="BR38">
        <f>1-(($AP$33-$AN$33)/($AN$34-$AN$33))</f>
        <v>0.46875</v>
      </c>
      <c r="BS38">
        <f>(($AQ$33-$AN$33)/($AN$34-$AN$33))</f>
        <v>0.125</v>
      </c>
      <c r="BT38">
        <f>1-(($AN$34-$AO$34)/($AO$35-$AO$34))</f>
        <v>0.48484848484848486</v>
      </c>
      <c r="BU38">
        <f>(($AP$33-$AO$34)/($AO$35-$AO$34))</f>
        <v>6.0606060606060608E-2</v>
      </c>
      <c r="BV38">
        <f>1-(($AQ$34-$AO$34)/($AO$35-$AO$34))</f>
        <v>0.4242424242424242</v>
      </c>
      <c r="BW38">
        <f>1-(($AN$34-$AP$33)/($AP$34-$AP$33))</f>
        <v>0.44444444444444442</v>
      </c>
      <c r="BX38">
        <f>(($AO$35-$AP$34)/($AP$35-$AP$34))</f>
        <v>0.15384615384615385</v>
      </c>
      <c r="BY38">
        <f>1-(($AQ$34-$AP$33)/($AP$34-$AP$33))</f>
        <v>0.37037037037037035</v>
      </c>
      <c r="BZ38">
        <f>1-(($AN$34-$AQ$33)/($AQ$34-$AQ$33))</f>
        <v>6.6666666666666652E-2</v>
      </c>
      <c r="CA38">
        <f>(($AO$34-$AQ$33)/($AQ$34-$AQ$33))</f>
        <v>0.36666666666666664</v>
      </c>
      <c r="CB38">
        <f>(($AP$33-$AQ$33)/($AQ$34-$AQ$33))</f>
        <v>0.43333333333333335</v>
      </c>
    </row>
    <row r="39" spans="1:80" x14ac:dyDescent="0.25">
      <c r="A39">
        <v>38</v>
      </c>
      <c r="D39">
        <v>76.717960000000005</v>
      </c>
      <c r="E39" s="2">
        <v>2</v>
      </c>
      <c r="F39">
        <v>68.750091000000012</v>
      </c>
      <c r="G39" s="3">
        <v>3</v>
      </c>
      <c r="P39">
        <v>2</v>
      </c>
      <c r="Q39" t="str">
        <f t="shared" si="0"/>
        <v>23</v>
      </c>
      <c r="R39">
        <v>1</v>
      </c>
      <c r="X39" t="s">
        <v>289</v>
      </c>
      <c r="Y39" t="s">
        <v>262</v>
      </c>
      <c r="AN39">
        <v>907</v>
      </c>
      <c r="AO39">
        <v>900</v>
      </c>
      <c r="AP39">
        <v>914</v>
      </c>
      <c r="AQ39">
        <v>912</v>
      </c>
      <c r="AT39">
        <f>(($AO$35-$AN$34)/($AN$35-$AN$34))</f>
        <v>0.59259259259259256</v>
      </c>
      <c r="AU39">
        <f>(($AP$34-$AN$34)/($AN$35-$AN$34))</f>
        <v>0.44444444444444442</v>
      </c>
      <c r="AV39">
        <f>(($AQ$34-$AN$34)/($AN$35-$AN$34))</f>
        <v>7.407407407407407E-2</v>
      </c>
      <c r="AW39">
        <f>(($AN$35-$AO$35)/($AO$36-$AO$35))</f>
        <v>0.44</v>
      </c>
      <c r="AX39">
        <f>(($AP$34-$AO$34)/($AO$35-$AO$34))</f>
        <v>0.87878787878787878</v>
      </c>
      <c r="AY39">
        <f>(($AQ$35-$AO$35)/($AO$36-$AO$35))</f>
        <v>0.6</v>
      </c>
      <c r="AZ39">
        <f>(($AN$35-$AP$34)/($AP$35-$AP$34))</f>
        <v>0.57692307692307687</v>
      </c>
      <c r="BA39">
        <f>(($AO$36-$AP$35)/($AP$36-$AP$35))</f>
        <v>0.14285714285714285</v>
      </c>
      <c r="BB39">
        <f>(($AQ$35-$AP$34)/($AP$35-$AP$34))</f>
        <v>0.73076923076923073</v>
      </c>
      <c r="BC39">
        <f>(($AN$35-$AQ$34)/($AQ$35-$AQ$34))</f>
        <v>0.86206896551724133</v>
      </c>
      <c r="BD39">
        <f>(($AO$35-$AQ$34)/($AQ$35-$AQ$34))</f>
        <v>0.48275862068965519</v>
      </c>
      <c r="BE39">
        <f>(($AP$34-$AQ$34)/($AQ$35-$AQ$34))</f>
        <v>0.34482758620689657</v>
      </c>
      <c r="BG39">
        <v>1</v>
      </c>
      <c r="BH39">
        <v>215</v>
      </c>
      <c r="BI39">
        <f>($BH$48-$BH$45)/200</f>
        <v>0.15</v>
      </c>
      <c r="BQ39">
        <f>1-(($AO$35-$AN$34)/($AN$35-$AN$34))</f>
        <v>0.40740740740740744</v>
      </c>
      <c r="BR39">
        <f>(($AP$34-$AN$34)/($AN$35-$AN$34))</f>
        <v>0.44444444444444442</v>
      </c>
      <c r="BS39">
        <f>(($AQ$34-$AN$34)/($AN$35-$AN$34))</f>
        <v>7.407407407407407E-2</v>
      </c>
      <c r="BT39">
        <f>(($AN$35-$AO$35)/($AO$36-$AO$35))</f>
        <v>0.44</v>
      </c>
      <c r="BU39">
        <f>1-(($AP$34-$AO$34)/($AO$35-$AO$34))</f>
        <v>0.12121212121212122</v>
      </c>
      <c r="BV39">
        <f>1-(($AQ$35-$AO$35)/($AO$36-$AO$35))</f>
        <v>0.4</v>
      </c>
      <c r="BW39">
        <f>1-(($AN$35-$AP$34)/($AP$35-$AP$34))</f>
        <v>0.42307692307692313</v>
      </c>
      <c r="BX39">
        <f>(($AO$36-$AP$35)/($AP$36-$AP$35))</f>
        <v>0.14285714285714285</v>
      </c>
      <c r="BY39">
        <f>1-(($AQ$35-$AP$34)/($AP$35-$AP$34))</f>
        <v>0.26923076923076927</v>
      </c>
      <c r="BZ39">
        <f>1-(($AN$35-$AQ$34)/($AQ$35-$AQ$34))</f>
        <v>0.13793103448275867</v>
      </c>
      <c r="CA39">
        <f>(($AO$35-$AQ$34)/($AQ$35-$AQ$34))</f>
        <v>0.48275862068965519</v>
      </c>
      <c r="CB39">
        <f>(($AP$34-$AQ$34)/($AQ$35-$AQ$34))</f>
        <v>0.34482758620689657</v>
      </c>
    </row>
    <row r="40" spans="1:80" x14ac:dyDescent="0.25">
      <c r="A40">
        <v>39</v>
      </c>
      <c r="D40">
        <v>76.711684000000005</v>
      </c>
      <c r="E40" s="2">
        <v>2</v>
      </c>
      <c r="F40">
        <v>68.760353000000009</v>
      </c>
      <c r="G40" s="3">
        <v>3</v>
      </c>
      <c r="P40">
        <v>2</v>
      </c>
      <c r="Q40" t="str">
        <f t="shared" si="0"/>
        <v>23</v>
      </c>
      <c r="R40" t="s">
        <v>22</v>
      </c>
      <c r="X40" t="s">
        <v>289</v>
      </c>
      <c r="Y40" t="s">
        <v>259</v>
      </c>
      <c r="AN40">
        <v>928</v>
      </c>
      <c r="AO40">
        <v>922</v>
      </c>
      <c r="AP40">
        <v>936</v>
      </c>
      <c r="AQ40">
        <v>936</v>
      </c>
      <c r="AT40">
        <f>(($AO$36-$AN$35)/($AN$36-$AN$35))</f>
        <v>0.58333333333333337</v>
      </c>
      <c r="AU40">
        <f>(($AP$35-$AN$35)/($AN$36-$AN$35))</f>
        <v>0.45833333333333331</v>
      </c>
      <c r="AV40">
        <f>(($AQ$35-$AN$35)/($AN$36-$AN$35))</f>
        <v>0.16666666666666666</v>
      </c>
      <c r="AW40">
        <f>(($AN$36-$AO$36)/($AO$37-$AO$36))</f>
        <v>0.37037037037037035</v>
      </c>
      <c r="AX40">
        <f>(($AP$35-$AO$35)/($AO$36-$AO$35))</f>
        <v>0.88</v>
      </c>
      <c r="AY40">
        <f>(($AQ$36-$AO$36)/($AO$37-$AO$36))</f>
        <v>0.55555555555555558</v>
      </c>
      <c r="AZ40">
        <f>(($AN$36-$AP$35)/($AP$36-$AP$35))</f>
        <v>0.61904761904761907</v>
      </c>
      <c r="BA40">
        <f>(($AO$37-$AP$36)/($AP$37-$AP$36))</f>
        <v>0.39130434782608697</v>
      </c>
      <c r="BB40">
        <f>(($AQ$36-$AP$35)/($AP$36-$AP$35))</f>
        <v>0.8571428571428571</v>
      </c>
      <c r="BC40">
        <f>(($AN$36-$AQ$35)/($AQ$36-$AQ$35))</f>
        <v>0.8</v>
      </c>
      <c r="BD40">
        <f>(($AO$36-$AQ$35)/($AQ$36-$AQ$35))</f>
        <v>0.4</v>
      </c>
      <c r="BE40">
        <f>(($AP$35-$AQ$35)/($AQ$36-$AQ$35))</f>
        <v>0.28000000000000003</v>
      </c>
      <c r="BG40" t="s">
        <v>22</v>
      </c>
      <c r="BH40">
        <v>222</v>
      </c>
      <c r="BI40">
        <f>($BH$49-$BH$46)/200</f>
        <v>8.5000000000000006E-2</v>
      </c>
      <c r="BQ40">
        <f>1-(($AO$36-$AN$35)/($AN$36-$AN$35))</f>
        <v>0.41666666666666663</v>
      </c>
      <c r="BR40">
        <f>(($AP$35-$AN$35)/($AN$36-$AN$35))</f>
        <v>0.45833333333333331</v>
      </c>
      <c r="BS40">
        <f>(($AQ$35-$AN$35)/($AN$36-$AN$35))</f>
        <v>0.16666666666666666</v>
      </c>
      <c r="BT40">
        <f>(($AN$36-$AO$36)/($AO$37-$AO$36))</f>
        <v>0.37037037037037035</v>
      </c>
      <c r="BU40">
        <f>1-(($AP$35-$AO$35)/($AO$36-$AO$35))</f>
        <v>0.12</v>
      </c>
      <c r="BV40">
        <f>1-(($AQ$36-$AO$36)/($AO$37-$AO$36))</f>
        <v>0.44444444444444442</v>
      </c>
      <c r="BW40">
        <f>1-(($AN$36-$AP$35)/($AP$36-$AP$35))</f>
        <v>0.38095238095238093</v>
      </c>
      <c r="BX40">
        <f>(($AO$37-$AP$36)/($AP$37-$AP$36))</f>
        <v>0.39130434782608697</v>
      </c>
      <c r="BY40">
        <f>1-(($AQ$36-$AP$35)/($AP$36-$AP$35))</f>
        <v>0.1428571428571429</v>
      </c>
      <c r="BZ40">
        <f>1-(($AN$36-$AQ$35)/($AQ$36-$AQ$35))</f>
        <v>0.19999999999999996</v>
      </c>
      <c r="CA40">
        <f>(($AO$36-$AQ$35)/($AQ$36-$AQ$35))</f>
        <v>0.4</v>
      </c>
      <c r="CB40">
        <f>(($AP$35-$AQ$35)/($AQ$36-$AQ$35))</f>
        <v>0.28000000000000003</v>
      </c>
    </row>
    <row r="41" spans="1:80" x14ac:dyDescent="0.25">
      <c r="A41">
        <v>40</v>
      </c>
      <c r="D41">
        <v>76.752347</v>
      </c>
      <c r="E41" s="2">
        <v>2</v>
      </c>
      <c r="F41">
        <v>68.771358000000006</v>
      </c>
      <c r="G41" s="3">
        <v>3</v>
      </c>
      <c r="P41">
        <v>2</v>
      </c>
      <c r="Q41" t="str">
        <f t="shared" si="0"/>
        <v>23</v>
      </c>
      <c r="R41" t="s">
        <v>22</v>
      </c>
      <c r="X41" t="s">
        <v>289</v>
      </c>
      <c r="Y41" t="s">
        <v>260</v>
      </c>
      <c r="AN41">
        <v>950</v>
      </c>
      <c r="AO41">
        <v>943</v>
      </c>
      <c r="AP41">
        <v>960</v>
      </c>
      <c r="AQ41">
        <v>958</v>
      </c>
      <c r="AT41">
        <f>(($AO$37-$AN$36)/($AN$37-$AN$36))</f>
        <v>0.68</v>
      </c>
      <c r="AU41">
        <f>(($AP$36-$AN$36)/($AN$37-$AN$36))</f>
        <v>0.32</v>
      </c>
      <c r="AV41">
        <f>(($AQ$36-$AN$36)/($AN$37-$AN$36))</f>
        <v>0.2</v>
      </c>
      <c r="AW41">
        <f>(($AN$37-$AO$37)/($AO$38-$AO$37))</f>
        <v>0.33333333333333331</v>
      </c>
      <c r="AX41">
        <f>(($AP$36-$AO$36)/($AO$37-$AO$36))</f>
        <v>0.66666666666666663</v>
      </c>
      <c r="AY41">
        <f>(($AQ$37-$AO$37)/($AO$38-$AO$37))</f>
        <v>0.45833333333333331</v>
      </c>
      <c r="AZ41">
        <f>(($AN$37-$AP$36)/($AP$37-$AP$36))</f>
        <v>0.73913043478260865</v>
      </c>
      <c r="BA41">
        <f>(($AO$38-$AP$37)/($AP$38-$AP$37))</f>
        <v>0.43478260869565216</v>
      </c>
      <c r="BB41">
        <f>(($AQ$37-$AP$36)/($AP$37-$AP$36))</f>
        <v>0.86956521739130432</v>
      </c>
      <c r="BC41">
        <f>(($AN$37-$AQ$36)/($AQ$37-$AQ$36))</f>
        <v>0.86956521739130432</v>
      </c>
      <c r="BD41">
        <f>(($AO$37-$AQ$36)/($AQ$37-$AQ$36))</f>
        <v>0.52173913043478259</v>
      </c>
      <c r="BE41">
        <f>(($AP$36-$AQ$36)/($AQ$37-$AQ$36))</f>
        <v>0.13043478260869565</v>
      </c>
      <c r="BG41" t="s">
        <v>22</v>
      </c>
      <c r="BH41">
        <v>224</v>
      </c>
      <c r="BI41">
        <f>($BH$50-$BH$47)/200</f>
        <v>0.14000000000000001</v>
      </c>
      <c r="BQ41">
        <f>1-(($AO$37-$AN$36)/($AN$37-$AN$36))</f>
        <v>0.31999999999999995</v>
      </c>
      <c r="BR41">
        <f>(($AP$36-$AN$36)/($AN$37-$AN$36))</f>
        <v>0.32</v>
      </c>
      <c r="BS41">
        <f>(($AQ$36-$AN$36)/($AN$37-$AN$36))</f>
        <v>0.2</v>
      </c>
      <c r="BT41">
        <f>(($AN$37-$AO$37)/($AO$38-$AO$37))</f>
        <v>0.33333333333333331</v>
      </c>
      <c r="BU41">
        <f>1-(($AP$36-$AO$36)/($AO$37-$AO$36))</f>
        <v>0.33333333333333337</v>
      </c>
      <c r="BV41">
        <f>(($AQ$37-$AO$37)/($AO$38-$AO$37))</f>
        <v>0.45833333333333331</v>
      </c>
      <c r="BW41">
        <f>1-(($AN$37-$AP$36)/($AP$37-$AP$36))</f>
        <v>0.26086956521739135</v>
      </c>
      <c r="BX41">
        <f>(($AO$38-$AP$37)/($AP$38-$AP$37))</f>
        <v>0.43478260869565216</v>
      </c>
      <c r="BY41">
        <f>1-(($AQ$37-$AP$36)/($AP$37-$AP$36))</f>
        <v>0.13043478260869568</v>
      </c>
      <c r="BZ41">
        <f>1-(($AN$37-$AQ$36)/($AQ$37-$AQ$36))</f>
        <v>0.13043478260869568</v>
      </c>
      <c r="CA41">
        <f>1-(($AO$37-$AQ$36)/($AQ$37-$AQ$36))</f>
        <v>0.47826086956521741</v>
      </c>
      <c r="CB41">
        <f>(($AP$36-$AQ$36)/($AQ$37-$AQ$36))</f>
        <v>0.13043478260869565</v>
      </c>
    </row>
    <row r="42" spans="1:80" x14ac:dyDescent="0.25">
      <c r="A42">
        <v>41</v>
      </c>
      <c r="D42">
        <v>76.805204000000003</v>
      </c>
      <c r="E42" s="2">
        <v>2</v>
      </c>
      <c r="F42">
        <v>68.753830000000008</v>
      </c>
      <c r="G42" s="3">
        <v>3</v>
      </c>
      <c r="P42">
        <v>2</v>
      </c>
      <c r="Q42" t="str">
        <f t="shared" si="0"/>
        <v>23</v>
      </c>
      <c r="R42">
        <v>2</v>
      </c>
      <c r="X42" t="s">
        <v>289</v>
      </c>
      <c r="Y42" t="s">
        <v>261</v>
      </c>
      <c r="AB42" t="s">
        <v>289</v>
      </c>
      <c r="AC42" t="str">
        <f>CONCATENATE($R42,$R43,$R44,$R45)</f>
        <v>2341</v>
      </c>
      <c r="AN42">
        <v>973</v>
      </c>
      <c r="AO42">
        <v>965</v>
      </c>
      <c r="AP42">
        <v>986</v>
      </c>
      <c r="AQ42">
        <v>983</v>
      </c>
      <c r="AT42">
        <f>(($AO$38-$AN$37)/($AN$38-$AN$37))</f>
        <v>0.76190476190476186</v>
      </c>
      <c r="AU42">
        <f>(($AP$37-$AN$37)/($AN$38-$AN$37))</f>
        <v>0.2857142857142857</v>
      </c>
      <c r="AV42">
        <f>(($AQ$37-$AN$37)/($AN$38-$AN$37))</f>
        <v>0.14285714285714285</v>
      </c>
      <c r="AW42">
        <f>(($AN$38-$AO$38)/($AO$39-$AO$38))</f>
        <v>0.23809523809523808</v>
      </c>
      <c r="AX42">
        <f>(($AP$37-$AO$37)/($AO$38-$AO$37))</f>
        <v>0.58333333333333337</v>
      </c>
      <c r="AY42">
        <f>(($AQ$38-$AO$38)/($AO$39-$AO$38))</f>
        <v>0.61904761904761907</v>
      </c>
      <c r="AZ42">
        <f>(($AN$38-$AP$37)/($AP$38-$AP$37))</f>
        <v>0.65217391304347827</v>
      </c>
      <c r="BA42">
        <f>(($AO$39-$AP$38)/($AP$39-$AP$38))</f>
        <v>0.36363636363636365</v>
      </c>
      <c r="BB42">
        <f>(($AQ$38-$AP$38)/($AP$39-$AP$38))</f>
        <v>0</v>
      </c>
      <c r="BC42">
        <f>(($AN$38-$AQ$37)/($AQ$38-$AQ$37))</f>
        <v>0.69230769230769229</v>
      </c>
      <c r="BD42">
        <f>(($AO$38-$AQ$37)/($AQ$38-$AQ$37))</f>
        <v>0.5</v>
      </c>
      <c r="BE42">
        <f>(($AP$37-$AQ$37)/($AQ$38-$AQ$37))</f>
        <v>0.11538461538461539</v>
      </c>
      <c r="BG42">
        <v>2</v>
      </c>
      <c r="BH42">
        <v>225</v>
      </c>
      <c r="BI42">
        <f>($BH$51-$BH$48)/200</f>
        <v>0.08</v>
      </c>
      <c r="BQ42">
        <f>1-(($AO$38-$AN$37)/($AN$38-$AN$37))</f>
        <v>0.23809523809523814</v>
      </c>
      <c r="BR42">
        <f>(($AP$37-$AN$37)/($AN$38-$AN$37))</f>
        <v>0.2857142857142857</v>
      </c>
      <c r="BS42">
        <f>(($AQ$37-$AN$37)/($AN$38-$AN$37))</f>
        <v>0.14285714285714285</v>
      </c>
      <c r="BT42">
        <f>(($AN$38-$AO$38)/($AO$39-$AO$38))</f>
        <v>0.23809523809523808</v>
      </c>
      <c r="BU42">
        <f>1-(($AP$37-$AO$37)/($AO$38-$AO$37))</f>
        <v>0.41666666666666663</v>
      </c>
      <c r="BV42">
        <f>1-(($AQ$38-$AO$38)/($AO$39-$AO$38))</f>
        <v>0.38095238095238093</v>
      </c>
      <c r="BW42">
        <f>1-(($AN$38-$AP$37)/($AP$38-$AP$37))</f>
        <v>0.34782608695652173</v>
      </c>
      <c r="BX42">
        <f>(($AO$39-$AP$38)/($AP$39-$AP$38))</f>
        <v>0.36363636363636365</v>
      </c>
      <c r="BY42">
        <f>(($AQ$38-$AP$38)/($AP$39-$AP$38))</f>
        <v>0</v>
      </c>
      <c r="BZ42">
        <f>1-(($AN$38-$AQ$37)/($AQ$38-$AQ$37))</f>
        <v>0.30769230769230771</v>
      </c>
      <c r="CA42">
        <f>(($AO$38-$AQ$37)/($AQ$38-$AQ$37))</f>
        <v>0.5</v>
      </c>
      <c r="CB42">
        <f>(($AP$37-$AQ$37)/($AQ$38-$AQ$37))</f>
        <v>0.11538461538461539</v>
      </c>
    </row>
    <row r="43" spans="1:80" x14ac:dyDescent="0.25">
      <c r="A43">
        <v>42</v>
      </c>
      <c r="D43">
        <v>76.805204000000003</v>
      </c>
      <c r="E43" s="2">
        <v>2</v>
      </c>
      <c r="F43">
        <v>68.745937000000012</v>
      </c>
      <c r="G43" s="3">
        <v>3</v>
      </c>
      <c r="P43">
        <v>2</v>
      </c>
      <c r="Q43" t="str">
        <f t="shared" si="0"/>
        <v>23</v>
      </c>
      <c r="R43">
        <v>3</v>
      </c>
      <c r="X43" t="s">
        <v>289</v>
      </c>
      <c r="Y43" t="s">
        <v>262</v>
      </c>
      <c r="AN43">
        <v>1007</v>
      </c>
      <c r="AO43">
        <v>993</v>
      </c>
      <c r="AP43">
        <v>990</v>
      </c>
      <c r="AQ43">
        <v>1010</v>
      </c>
      <c r="AT43">
        <f>(($AO$39-$AN$38)/($AN$39-$AN$38))</f>
        <v>0.69565217391304346</v>
      </c>
      <c r="AU43">
        <f>(($AP$38-$AN$38)/($AN$39-$AN$38))</f>
        <v>0.34782608695652173</v>
      </c>
      <c r="AV43">
        <f>(($AQ$38-$AN$38)/($AN$39-$AN$38))</f>
        <v>0.34782608695652173</v>
      </c>
      <c r="AW43">
        <f>(($AN$39-$AO$39)/($AO$40-$AO$39))</f>
        <v>0.31818181818181818</v>
      </c>
      <c r="AX43">
        <f>(($AP$38-$AO$38)/($AO$39-$AO$38))</f>
        <v>0.61904761904761907</v>
      </c>
      <c r="AY43">
        <f>(($AQ$39-$AO$39)/($AO$40-$AO$39))</f>
        <v>0.54545454545454541</v>
      </c>
      <c r="AZ43">
        <f>(($AN$39-$AP$38)/($AP$39-$AP$38))</f>
        <v>0.68181818181818177</v>
      </c>
      <c r="BA43">
        <f>(($AO$40-$AP$39)/($AP$40-$AP$39))</f>
        <v>0.36363636363636365</v>
      </c>
      <c r="BB43">
        <f>(($AQ$39-$AP$38)/($AP$39-$AP$38))</f>
        <v>0.90909090909090906</v>
      </c>
      <c r="BC43">
        <f>(($AN$39-$AQ$38)/($AQ$39-$AQ$38))</f>
        <v>0.75</v>
      </c>
      <c r="BD43">
        <f>(($AO$39-$AQ$38)/($AQ$39-$AQ$38))</f>
        <v>0.4</v>
      </c>
      <c r="BE43">
        <f>(($AP$38-$AQ$38)/($AQ$39-$AQ$38))</f>
        <v>0</v>
      </c>
      <c r="BG43">
        <v>3</v>
      </c>
      <c r="BH43">
        <v>227</v>
      </c>
      <c r="BI43">
        <f>($BH$52-$BH$49)/200</f>
        <v>0.12</v>
      </c>
      <c r="BQ43">
        <f>1-(($AO$39-$AN$38)/($AN$39-$AN$38))</f>
        <v>0.30434782608695654</v>
      </c>
      <c r="BR43">
        <f>(($AP$38-$AN$38)/($AN$39-$AN$38))</f>
        <v>0.34782608695652173</v>
      </c>
      <c r="BS43">
        <f>(($AQ$38-$AN$38)/($AN$39-$AN$38))</f>
        <v>0.34782608695652173</v>
      </c>
      <c r="BT43">
        <f>(($AN$39-$AO$39)/($AO$40-$AO$39))</f>
        <v>0.31818181818181818</v>
      </c>
      <c r="BU43">
        <f>1-(($AP$38-$AO$38)/($AO$39-$AO$38))</f>
        <v>0.38095238095238093</v>
      </c>
      <c r="BV43">
        <f>1-(($AQ$39-$AO$39)/($AO$40-$AO$39))</f>
        <v>0.45454545454545459</v>
      </c>
      <c r="BW43">
        <f>1-(($AN$39-$AP$38)/($AP$39-$AP$38))</f>
        <v>0.31818181818181823</v>
      </c>
      <c r="BX43">
        <f>(($AO$40-$AP$39)/($AP$40-$AP$39))</f>
        <v>0.36363636363636365</v>
      </c>
      <c r="BY43">
        <f>1-(($AQ$39-$AP$38)/($AP$39-$AP$38))</f>
        <v>9.0909090909090939E-2</v>
      </c>
      <c r="BZ43">
        <f>1-(($AN$39-$AQ$38)/($AQ$39-$AQ$38))</f>
        <v>0.25</v>
      </c>
      <c r="CA43">
        <f>(($AO$39-$AQ$38)/($AQ$39-$AQ$38))</f>
        <v>0.4</v>
      </c>
      <c r="CB43">
        <f>(($AP$38-$AQ$38)/($AQ$39-$AQ$38))</f>
        <v>0</v>
      </c>
    </row>
    <row r="44" spans="1:80" x14ac:dyDescent="0.25">
      <c r="A44">
        <v>43</v>
      </c>
      <c r="F44">
        <v>68.764618000000013</v>
      </c>
      <c r="G44" s="3">
        <v>3</v>
      </c>
      <c r="P44">
        <v>1</v>
      </c>
      <c r="Q44" t="str">
        <f t="shared" si="0"/>
        <v>3</v>
      </c>
      <c r="R44">
        <v>4</v>
      </c>
      <c r="X44" t="s">
        <v>289</v>
      </c>
      <c r="Y44" t="s">
        <v>259</v>
      </c>
      <c r="AN44">
        <v>1034</v>
      </c>
      <c r="AO44">
        <v>1023</v>
      </c>
      <c r="AP44">
        <v>1019</v>
      </c>
      <c r="AQ44">
        <v>1038</v>
      </c>
      <c r="AT44">
        <f>(($AO$40-$AN$39)/($AN$40-$AN$39))</f>
        <v>0.7142857142857143</v>
      </c>
      <c r="AU44">
        <f>(($AP$39-$AN$39)/($AN$40-$AN$39))</f>
        <v>0.33333333333333331</v>
      </c>
      <c r="AV44">
        <f>(($AQ$39-$AN$39)/($AN$40-$AN$39))</f>
        <v>0.23809523809523808</v>
      </c>
      <c r="AW44">
        <f>(($AN$40-$AO$40)/($AO$41-$AO$40))</f>
        <v>0.2857142857142857</v>
      </c>
      <c r="AX44">
        <f>(($AP$39-$AO$39)/($AO$40-$AO$39))</f>
        <v>0.63636363636363635</v>
      </c>
      <c r="AY44">
        <f>(($AQ$40-$AO$40)/($AO$41-$AO$40))</f>
        <v>0.66666666666666663</v>
      </c>
      <c r="AZ44">
        <f>(($AN$40-$AP$39)/($AP$40-$AP$39))</f>
        <v>0.63636363636363635</v>
      </c>
      <c r="BA44">
        <f>(($AO$41-$AP$40)/($AP$41-$AP$40))</f>
        <v>0.29166666666666669</v>
      </c>
      <c r="BB44">
        <f>(($AQ$40-$AP$40)/($AP$41-$AP$40))</f>
        <v>0</v>
      </c>
      <c r="BC44">
        <f>(($AN$40-$AQ$39)/($AQ$40-$AQ$39))</f>
        <v>0.66666666666666663</v>
      </c>
      <c r="BD44">
        <f>(($AO$40-$AQ$39)/($AQ$40-$AQ$39))</f>
        <v>0.41666666666666669</v>
      </c>
      <c r="BE44">
        <f>(($AP$39-$AQ$39)/($AQ$40-$AQ$39))</f>
        <v>8.3333333333333329E-2</v>
      </c>
      <c r="BG44">
        <v>4</v>
      </c>
      <c r="BH44">
        <v>244</v>
      </c>
      <c r="BI44">
        <f>($BH$53-$BH$50)/200</f>
        <v>7.4999999999999997E-2</v>
      </c>
      <c r="BQ44">
        <f>1-(($AO$40-$AN$39)/($AN$40-$AN$39))</f>
        <v>0.2857142857142857</v>
      </c>
      <c r="BR44">
        <f>(($AP$39-$AN$39)/($AN$40-$AN$39))</f>
        <v>0.33333333333333331</v>
      </c>
      <c r="BS44">
        <f>(($AQ$39-$AN$39)/($AN$40-$AN$39))</f>
        <v>0.23809523809523808</v>
      </c>
      <c r="BT44">
        <f>(($AN$40-$AO$40)/($AO$41-$AO$40))</f>
        <v>0.2857142857142857</v>
      </c>
      <c r="BU44">
        <f>1-(($AP$39-$AO$39)/($AO$40-$AO$39))</f>
        <v>0.36363636363636365</v>
      </c>
      <c r="BV44">
        <f>1-(($AQ$40-$AO$40)/($AO$41-$AO$40))</f>
        <v>0.33333333333333337</v>
      </c>
      <c r="BW44">
        <f>1-(($AN$40-$AP$39)/($AP$40-$AP$39))</f>
        <v>0.36363636363636365</v>
      </c>
      <c r="BX44">
        <f>(($AO$41-$AP$40)/($AP$41-$AP$40))</f>
        <v>0.29166666666666669</v>
      </c>
      <c r="BY44">
        <f>(($AQ$40-$AP$40)/($AP$41-$AP$40))</f>
        <v>0</v>
      </c>
      <c r="BZ44">
        <f>1-(($AN$40-$AQ$39)/($AQ$40-$AQ$39))</f>
        <v>0.33333333333333337</v>
      </c>
      <c r="CA44">
        <f>(($AO$40-$AQ$39)/($AQ$40-$AQ$39))</f>
        <v>0.41666666666666669</v>
      </c>
      <c r="CB44">
        <f>(($AP$39-$AQ$39)/($AQ$40-$AQ$39))</f>
        <v>8.3333333333333329E-2</v>
      </c>
    </row>
    <row r="45" spans="1:80" x14ac:dyDescent="0.25">
      <c r="A45">
        <v>44</v>
      </c>
      <c r="P45">
        <v>0</v>
      </c>
      <c r="Q45" t="str">
        <f t="shared" si="0"/>
        <v/>
      </c>
      <c r="R45">
        <v>1</v>
      </c>
      <c r="X45" t="s">
        <v>289</v>
      </c>
      <c r="Y45" t="s">
        <v>260</v>
      </c>
      <c r="AN45">
        <v>1055</v>
      </c>
      <c r="AO45">
        <v>1047</v>
      </c>
      <c r="AP45">
        <v>1043</v>
      </c>
      <c r="AQ45">
        <v>1061</v>
      </c>
      <c r="AT45">
        <f>(($AO$41-$AN$40)/($AN$41-$AN$40))</f>
        <v>0.68181818181818177</v>
      </c>
      <c r="AU45">
        <f>(($AP$40-$AN$40)/($AN$41-$AN$40))</f>
        <v>0.36363636363636365</v>
      </c>
      <c r="AV45">
        <f>(($AQ$40-$AN$40)/($AN$41-$AN$40))</f>
        <v>0.36363636363636365</v>
      </c>
      <c r="AW45">
        <f>(($AN$41-$AO$41)/($AO$42-$AO$41))</f>
        <v>0.31818181818181818</v>
      </c>
      <c r="AX45">
        <f>(($AP$40-$AO$40)/($AO$41-$AO$40))</f>
        <v>0.66666666666666663</v>
      </c>
      <c r="AY45">
        <f>(($AQ$41-$AO$41)/($AO$42-$AO$41))</f>
        <v>0.68181818181818177</v>
      </c>
      <c r="AZ45">
        <f>(($AN$41-$AP$40)/($AP$41-$AP$40))</f>
        <v>0.58333333333333337</v>
      </c>
      <c r="BA45">
        <f>(($AO$42-$AP$41)/($AP$42-$AP$41))</f>
        <v>0.19230769230769232</v>
      </c>
      <c r="BB45">
        <f>(($AQ$41-$AP$40)/($AP$41-$AP$40))</f>
        <v>0.91666666666666663</v>
      </c>
      <c r="BC45">
        <f>(($AN$41-$AQ$40)/($AQ$41-$AQ$40))</f>
        <v>0.63636363636363635</v>
      </c>
      <c r="BD45">
        <f>(($AO$41-$AQ$40)/($AQ$41-$AQ$40))</f>
        <v>0.31818181818181818</v>
      </c>
      <c r="BE45">
        <f>(($AP$40-$AQ$40)/($AQ$41-$AQ$40))</f>
        <v>0</v>
      </c>
      <c r="BG45">
        <v>1</v>
      </c>
      <c r="BH45">
        <v>245</v>
      </c>
      <c r="BI45">
        <f>($BH$54-$BH$51)/200</f>
        <v>0.115</v>
      </c>
      <c r="BQ45">
        <f>1-(($AO$41-$AN$40)/($AN$41-$AN$40))</f>
        <v>0.31818181818181823</v>
      </c>
      <c r="BR45">
        <f>(($AP$40-$AN$40)/($AN$41-$AN$40))</f>
        <v>0.36363636363636365</v>
      </c>
      <c r="BS45">
        <f>(($AQ$40-$AN$40)/($AN$41-$AN$40))</f>
        <v>0.36363636363636365</v>
      </c>
      <c r="BT45">
        <f>(($AN$41-$AO$41)/($AO$42-$AO$41))</f>
        <v>0.31818181818181818</v>
      </c>
      <c r="BU45">
        <f>1-(($AP$40-$AO$40)/($AO$41-$AO$40))</f>
        <v>0.33333333333333337</v>
      </c>
      <c r="BV45">
        <f>1-(($AQ$41-$AO$41)/($AO$42-$AO$41))</f>
        <v>0.31818181818181823</v>
      </c>
      <c r="BW45">
        <f>1-(($AN$41-$AP$40)/($AP$41-$AP$40))</f>
        <v>0.41666666666666663</v>
      </c>
      <c r="BX45">
        <f>(($AO$42-$AP$41)/($AP$42-$AP$41))</f>
        <v>0.19230769230769232</v>
      </c>
      <c r="BY45">
        <f>1-(($AQ$41-$AP$40)/($AP$41-$AP$40))</f>
        <v>8.333333333333337E-2</v>
      </c>
      <c r="BZ45">
        <f>1-(($AN$41-$AQ$40)/($AQ$41-$AQ$40))</f>
        <v>0.36363636363636365</v>
      </c>
      <c r="CA45">
        <f>(($AO$41-$AQ$40)/($AQ$41-$AQ$40))</f>
        <v>0.31818181818181818</v>
      </c>
      <c r="CB45">
        <f>(($AP$40-$AQ$40)/($AQ$41-$AQ$40))</f>
        <v>0</v>
      </c>
    </row>
    <row r="46" spans="1:80" x14ac:dyDescent="0.25">
      <c r="A46">
        <v>45</v>
      </c>
      <c r="H46">
        <v>76.793623000000011</v>
      </c>
      <c r="I46" s="4">
        <v>4</v>
      </c>
      <c r="P46">
        <v>1</v>
      </c>
      <c r="Q46" t="str">
        <f t="shared" si="0"/>
        <v>4</v>
      </c>
      <c r="R46">
        <v>2</v>
      </c>
      <c r="X46" t="s">
        <v>289</v>
      </c>
      <c r="Y46" t="s">
        <v>261</v>
      </c>
      <c r="AB46" t="s">
        <v>289</v>
      </c>
      <c r="AC46" t="str">
        <f>CONCATENATE($R46,$R47,$R48,$R49)</f>
        <v>2341</v>
      </c>
      <c r="AN46">
        <v>1076</v>
      </c>
      <c r="AO46">
        <v>1070</v>
      </c>
      <c r="AP46">
        <v>1063</v>
      </c>
      <c r="AQ46">
        <v>1085</v>
      </c>
      <c r="AT46">
        <f>(($AO$42-$AN$41)/($AN$42-$AN$41))</f>
        <v>0.65217391304347827</v>
      </c>
      <c r="AU46">
        <f>(($AP$41-$AN$41)/($AN$42-$AN$41))</f>
        <v>0.43478260869565216</v>
      </c>
      <c r="AV46">
        <f>(($AQ$41-$AN$41)/($AN$42-$AN$41))</f>
        <v>0.34782608695652173</v>
      </c>
      <c r="AX46">
        <f>(($AP$41-$AO$41)/($AO$42-$AO$41))</f>
        <v>0.77272727272727271</v>
      </c>
      <c r="AZ46">
        <f>(($AN$42-$AP$41)/($AP$42-$AP$41))</f>
        <v>0.5</v>
      </c>
      <c r="BB46">
        <f>(($AQ$42-$AP$41)/($AP$42-$AP$41))</f>
        <v>0.88461538461538458</v>
      </c>
      <c r="BC46">
        <f>(($AN$42-$AQ$41)/($AQ$42-$AQ$41))</f>
        <v>0.6</v>
      </c>
      <c r="BD46">
        <f>(($AO$42-$AQ$41)/($AQ$42-$AQ$41))</f>
        <v>0.28000000000000003</v>
      </c>
      <c r="BE46">
        <f>(($AP$41-$AQ$41)/($AQ$42-$AQ$41))</f>
        <v>0.08</v>
      </c>
      <c r="BG46">
        <v>2</v>
      </c>
      <c r="BH46">
        <v>260</v>
      </c>
      <c r="BI46">
        <f>($BH$55-$BH$52)/200</f>
        <v>0.09</v>
      </c>
      <c r="BQ46">
        <f>1-(($AO$42-$AN$41)/($AN$42-$AN$41))</f>
        <v>0.34782608695652173</v>
      </c>
      <c r="BR46">
        <f>(($AP$41-$AN$41)/($AN$42-$AN$41))</f>
        <v>0.43478260869565216</v>
      </c>
      <c r="BS46">
        <f>(($AQ$41-$AN$41)/($AN$42-$AN$41))</f>
        <v>0.34782608695652173</v>
      </c>
      <c r="BU46">
        <f>1-(($AP$41-$AO$41)/($AO$42-$AO$41))</f>
        <v>0.22727272727272729</v>
      </c>
      <c r="BW46">
        <f>(($AN$42-$AP$41)/($AP$42-$AP$41))</f>
        <v>0.5</v>
      </c>
      <c r="BY46">
        <f>1-(($AQ$42-$AP$41)/($AP$42-$AP$41))</f>
        <v>0.11538461538461542</v>
      </c>
      <c r="BZ46">
        <f>1-(($AN$42-$AQ$41)/($AQ$42-$AQ$41))</f>
        <v>0.4</v>
      </c>
      <c r="CA46">
        <f>(($AO$42-$AQ$41)/($AQ$42-$AQ$41))</f>
        <v>0.28000000000000003</v>
      </c>
      <c r="CB46">
        <f>(($AP$41-$AQ$41)/($AQ$42-$AQ$41))</f>
        <v>0.08</v>
      </c>
    </row>
    <row r="47" spans="1:80" x14ac:dyDescent="0.25">
      <c r="A47">
        <v>46</v>
      </c>
      <c r="H47">
        <v>76.799030000000002</v>
      </c>
      <c r="I47" s="4">
        <v>4</v>
      </c>
      <c r="P47">
        <v>1</v>
      </c>
      <c r="Q47" t="str">
        <f t="shared" si="0"/>
        <v>4</v>
      </c>
      <c r="R47">
        <v>3</v>
      </c>
      <c r="X47" t="s">
        <v>289</v>
      </c>
      <c r="Y47" t="s">
        <v>262</v>
      </c>
      <c r="AN47">
        <v>1100</v>
      </c>
      <c r="AO47">
        <v>1094</v>
      </c>
      <c r="AP47">
        <v>1084</v>
      </c>
      <c r="AQ47">
        <v>1107</v>
      </c>
      <c r="BG47">
        <v>3</v>
      </c>
      <c r="BH47">
        <v>262</v>
      </c>
      <c r="BI47">
        <f>($BH$56-$BH$53)/200</f>
        <v>9.5000000000000001E-2</v>
      </c>
    </row>
    <row r="48" spans="1:80" x14ac:dyDescent="0.25">
      <c r="A48">
        <v>47</v>
      </c>
      <c r="B48">
        <v>88.138879000000003</v>
      </c>
      <c r="C48" s="5">
        <v>1</v>
      </c>
      <c r="H48">
        <v>76.791786000000002</v>
      </c>
      <c r="I48" s="4">
        <v>4</v>
      </c>
      <c r="P48">
        <v>2</v>
      </c>
      <c r="Q48" t="str">
        <f t="shared" si="0"/>
        <v>14</v>
      </c>
      <c r="R48">
        <v>4</v>
      </c>
      <c r="X48" t="s">
        <v>289</v>
      </c>
      <c r="Y48" t="s">
        <v>259</v>
      </c>
      <c r="AN48">
        <v>1123</v>
      </c>
      <c r="AO48">
        <v>1116</v>
      </c>
      <c r="AP48">
        <v>1108</v>
      </c>
      <c r="AQ48">
        <v>1130</v>
      </c>
      <c r="BG48">
        <v>4</v>
      </c>
      <c r="BH48">
        <v>275</v>
      </c>
      <c r="BI48">
        <f>($BH$57-$BH$54)/200</f>
        <v>7.4999999999999997E-2</v>
      </c>
    </row>
    <row r="49" spans="1:80" x14ac:dyDescent="0.25">
      <c r="A49">
        <v>48</v>
      </c>
      <c r="B49">
        <v>88.203417999999999</v>
      </c>
      <c r="C49" s="5">
        <v>1</v>
      </c>
      <c r="H49">
        <v>76.726786000000004</v>
      </c>
      <c r="I49" s="4">
        <v>4</v>
      </c>
      <c r="P49">
        <v>2</v>
      </c>
      <c r="Q49" t="str">
        <f t="shared" si="0"/>
        <v>14</v>
      </c>
      <c r="R49">
        <v>1</v>
      </c>
      <c r="X49" t="s">
        <v>289</v>
      </c>
      <c r="Y49" t="s">
        <v>260</v>
      </c>
      <c r="AN49">
        <v>1145</v>
      </c>
      <c r="AO49">
        <v>1140</v>
      </c>
      <c r="AP49">
        <v>1130</v>
      </c>
      <c r="AQ49">
        <v>1153</v>
      </c>
      <c r="AT49">
        <f>(($AO$44-$AN$43)/($AN$44-$AN$43))</f>
        <v>0.59259259259259256</v>
      </c>
      <c r="AU49">
        <f>(($AP$44-$AN$43)/($AN$44-$AN$43))</f>
        <v>0.44444444444444442</v>
      </c>
      <c r="AV49">
        <f>(($AQ$43-$AN$43)/($AN$44-$AN$43))</f>
        <v>0.1111111111111111</v>
      </c>
      <c r="AW49">
        <f>(($AN$43-$AO$43)/($AO$44-$AO$43))</f>
        <v>0.46666666666666667</v>
      </c>
      <c r="AX49">
        <f>(($AP$44-$AO$43)/($AO$44-$AO$43))</f>
        <v>0.8666666666666667</v>
      </c>
      <c r="AY49">
        <f>(($AQ$43-$AO$43)/($AO$44-$AO$43))</f>
        <v>0.56666666666666665</v>
      </c>
      <c r="AZ49">
        <f>(($AN$43-$AP$43)/($AP$44-$AP$43))</f>
        <v>0.58620689655172409</v>
      </c>
      <c r="BA49">
        <f>(($AO$43-$AP$43)/($AP$44-$AP$43))</f>
        <v>0.10344827586206896</v>
      </c>
      <c r="BB49">
        <f>(($AQ$43-$AP$43)/($AP$44-$AP$43))</f>
        <v>0.68965517241379315</v>
      </c>
      <c r="BC49">
        <f>(($AN$44-$AQ$43)/($AQ$44-$AQ$43))</f>
        <v>0.8571428571428571</v>
      </c>
      <c r="BD49">
        <f>(($AO$44-$AQ$43)/($AQ$44-$AQ$43))</f>
        <v>0.4642857142857143</v>
      </c>
      <c r="BE49">
        <f>(($AP$44-$AQ$43)/($AQ$44-$AQ$43))</f>
        <v>0.32142857142857145</v>
      </c>
      <c r="BG49">
        <v>1</v>
      </c>
      <c r="BH49">
        <v>277</v>
      </c>
      <c r="BI49">
        <f>($BH$58-$BH$55)/200</f>
        <v>0.09</v>
      </c>
      <c r="BQ49">
        <f>1-(($AO$44-$AN$43)/($AN$44-$AN$43))</f>
        <v>0.40740740740740744</v>
      </c>
      <c r="BR49">
        <f>(($AP$44-$AN$43)/($AN$44-$AN$43))</f>
        <v>0.44444444444444442</v>
      </c>
      <c r="BS49">
        <f>(($AQ$43-$AN$43)/($AN$44-$AN$43))</f>
        <v>0.1111111111111111</v>
      </c>
      <c r="BT49">
        <f>(($AN$43-$AO$43)/($AO$44-$AO$43))</f>
        <v>0.46666666666666667</v>
      </c>
      <c r="BU49">
        <f>1-(($AP$44-$AO$43)/($AO$44-$AO$43))</f>
        <v>0.1333333333333333</v>
      </c>
      <c r="BV49">
        <f>1-(($AQ$43-$AO$43)/($AO$44-$AO$43))</f>
        <v>0.43333333333333335</v>
      </c>
      <c r="BW49">
        <f>1-(($AN$43-$AP$43)/($AP$44-$AP$43))</f>
        <v>0.41379310344827591</v>
      </c>
      <c r="BX49">
        <f>(($AO$43-$AP$43)/($AP$44-$AP$43))</f>
        <v>0.10344827586206896</v>
      </c>
      <c r="BY49">
        <f>1-(($AQ$43-$AP$43)/($AP$44-$AP$43))</f>
        <v>0.31034482758620685</v>
      </c>
      <c r="BZ49">
        <f>1-(($AN$44-$AQ$43)/($AQ$44-$AQ$43))</f>
        <v>0.1428571428571429</v>
      </c>
      <c r="CA49">
        <f>(($AO$44-$AQ$43)/($AQ$44-$AQ$43))</f>
        <v>0.4642857142857143</v>
      </c>
      <c r="CB49">
        <f>(($AP$44-$AQ$43)/($AQ$44-$AQ$43))</f>
        <v>0.32142857142857145</v>
      </c>
    </row>
    <row r="50" spans="1:80" x14ac:dyDescent="0.25">
      <c r="A50">
        <v>49</v>
      </c>
      <c r="B50">
        <v>88.188573000000005</v>
      </c>
      <c r="C50" s="5">
        <v>1</v>
      </c>
      <c r="H50">
        <v>76.700459000000009</v>
      </c>
      <c r="I50" s="4">
        <v>4</v>
      </c>
      <c r="P50">
        <v>2</v>
      </c>
      <c r="Q50" t="str">
        <f t="shared" si="0"/>
        <v>14</v>
      </c>
      <c r="R50">
        <v>2</v>
      </c>
      <c r="X50" t="s">
        <v>289</v>
      </c>
      <c r="Y50" t="s">
        <v>261</v>
      </c>
      <c r="AB50" t="s">
        <v>289</v>
      </c>
      <c r="AC50" t="str">
        <f>CONCATENATE($R50,$R51,$R52,$R53)</f>
        <v>2341</v>
      </c>
      <c r="AN50">
        <v>1166</v>
      </c>
      <c r="AO50">
        <v>1161</v>
      </c>
      <c r="AP50">
        <v>1153</v>
      </c>
      <c r="AQ50">
        <v>1174</v>
      </c>
      <c r="AT50">
        <f>(($AO$45-$AN$44)/($AN$45-$AN$44))</f>
        <v>0.61904761904761907</v>
      </c>
      <c r="AU50">
        <f>(($AP$45-$AN$44)/($AN$45-$AN$44))</f>
        <v>0.42857142857142855</v>
      </c>
      <c r="AV50">
        <f>(($AQ$44-$AN$44)/($AN$45-$AN$44))</f>
        <v>0.19047619047619047</v>
      </c>
      <c r="AW50">
        <f>(($AN$44-$AO$44)/($AO$45-$AO$44))</f>
        <v>0.45833333333333331</v>
      </c>
      <c r="AX50">
        <f>(($AP$45-$AO$44)/($AO$45-$AO$44))</f>
        <v>0.83333333333333337</v>
      </c>
      <c r="AY50">
        <f>(($AQ$44-$AO$44)/($AO$45-$AO$44))</f>
        <v>0.625</v>
      </c>
      <c r="AZ50">
        <f>(($AN$44-$AP$44)/($AP$45-$AP$44))</f>
        <v>0.625</v>
      </c>
      <c r="BA50">
        <f>(($AO$44-$AP$44)/($AP$45-$AP$44))</f>
        <v>0.16666666666666666</v>
      </c>
      <c r="BB50">
        <f>(($AQ$44-$AP$44)/($AP$45-$AP$44))</f>
        <v>0.79166666666666663</v>
      </c>
      <c r="BC50">
        <f>(($AN$45-$AQ$44)/($AQ$45-$AQ$44))</f>
        <v>0.73913043478260865</v>
      </c>
      <c r="BD50">
        <f>(($AO$45-$AQ$44)/($AQ$45-$AQ$44))</f>
        <v>0.39130434782608697</v>
      </c>
      <c r="BE50">
        <f>(($AP$45-$AQ$44)/($AQ$45-$AQ$44))</f>
        <v>0.21739130434782608</v>
      </c>
      <c r="BG50">
        <v>2</v>
      </c>
      <c r="BH50">
        <v>290</v>
      </c>
      <c r="BI50">
        <f>($BH$59-$BH$56)/200</f>
        <v>0.1</v>
      </c>
      <c r="BQ50">
        <f>1-(($AO$45-$AN$44)/($AN$45-$AN$44))</f>
        <v>0.38095238095238093</v>
      </c>
      <c r="BR50">
        <f>(($AP$45-$AN$44)/($AN$45-$AN$44))</f>
        <v>0.42857142857142855</v>
      </c>
      <c r="BS50">
        <f>(($AQ$44-$AN$44)/($AN$45-$AN$44))</f>
        <v>0.19047619047619047</v>
      </c>
      <c r="BT50">
        <f>(($AN$44-$AO$44)/($AO$45-$AO$44))</f>
        <v>0.45833333333333331</v>
      </c>
      <c r="BU50">
        <f>1-(($AP$45-$AO$44)/($AO$45-$AO$44))</f>
        <v>0.16666666666666663</v>
      </c>
      <c r="BV50">
        <f>1-(($AQ$44-$AO$44)/($AO$45-$AO$44))</f>
        <v>0.375</v>
      </c>
      <c r="BW50">
        <f>1-(($AN$44-$AP$44)/($AP$45-$AP$44))</f>
        <v>0.375</v>
      </c>
      <c r="BX50">
        <f>(($AO$44-$AP$44)/($AP$45-$AP$44))</f>
        <v>0.16666666666666666</v>
      </c>
      <c r="BY50">
        <f>1-(($AQ$44-$AP$44)/($AP$45-$AP$44))</f>
        <v>0.20833333333333337</v>
      </c>
      <c r="BZ50">
        <f>1-(($AN$45-$AQ$44)/($AQ$45-$AQ$44))</f>
        <v>0.26086956521739135</v>
      </c>
      <c r="CA50">
        <f>(($AO$45-$AQ$44)/($AQ$45-$AQ$44))</f>
        <v>0.39130434782608697</v>
      </c>
      <c r="CB50">
        <f>(($AP$45-$AQ$44)/($AQ$45-$AQ$44))</f>
        <v>0.21739130434782608</v>
      </c>
    </row>
    <row r="51" spans="1:80" x14ac:dyDescent="0.25">
      <c r="A51">
        <v>50</v>
      </c>
      <c r="B51">
        <v>88.188266000000013</v>
      </c>
      <c r="C51" s="5">
        <v>1</v>
      </c>
      <c r="H51">
        <v>76.687398000000002</v>
      </c>
      <c r="I51" s="4">
        <v>4</v>
      </c>
      <c r="P51">
        <v>2</v>
      </c>
      <c r="Q51" t="str">
        <f t="shared" si="0"/>
        <v>14</v>
      </c>
      <c r="R51">
        <v>3</v>
      </c>
      <c r="X51" t="s">
        <v>289</v>
      </c>
      <c r="Y51" t="s">
        <v>262</v>
      </c>
      <c r="AN51">
        <v>1189</v>
      </c>
      <c r="AO51">
        <v>1182</v>
      </c>
      <c r="AP51">
        <v>1174</v>
      </c>
      <c r="AQ51">
        <v>1197</v>
      </c>
      <c r="AT51">
        <f>(($AO$46-$AN$45)/($AN$46-$AN$45))</f>
        <v>0.7142857142857143</v>
      </c>
      <c r="AU51">
        <f>(($AP$46-$AN$45)/($AN$46-$AN$45))</f>
        <v>0.38095238095238093</v>
      </c>
      <c r="AV51">
        <f>(($AQ$45-$AN$45)/($AN$46-$AN$45))</f>
        <v>0.2857142857142857</v>
      </c>
      <c r="AW51">
        <f>(($AN$45-$AO$45)/($AO$46-$AO$45))</f>
        <v>0.34782608695652173</v>
      </c>
      <c r="AX51">
        <f>(($AP$46-$AO$45)/($AO$46-$AO$45))</f>
        <v>0.69565217391304346</v>
      </c>
      <c r="AY51">
        <f>(($AQ$45-$AO$45)/($AO$46-$AO$45))</f>
        <v>0.60869565217391308</v>
      </c>
      <c r="AZ51">
        <f>(($AN$45-$AP$45)/($AP$46-$AP$45))</f>
        <v>0.6</v>
      </c>
      <c r="BA51">
        <f>(($AO$45-$AP$45)/($AP$46-$AP$45))</f>
        <v>0.2</v>
      </c>
      <c r="BB51">
        <f>(($AQ$45-$AP$45)/($AP$46-$AP$45))</f>
        <v>0.9</v>
      </c>
      <c r="BC51">
        <f>(($AN$46-$AQ$45)/($AQ$46-$AQ$45))</f>
        <v>0.625</v>
      </c>
      <c r="BD51">
        <f>(($AO$46-$AQ$45)/($AQ$46-$AQ$45))</f>
        <v>0.375</v>
      </c>
      <c r="BE51">
        <f>(($AP$46-$AQ$45)/($AQ$46-$AQ$45))</f>
        <v>8.3333333333333329E-2</v>
      </c>
      <c r="BG51">
        <v>3</v>
      </c>
      <c r="BH51">
        <v>291</v>
      </c>
      <c r="BI51">
        <f>($BH$60-$BH$57)/200</f>
        <v>8.5000000000000006E-2</v>
      </c>
      <c r="BQ51">
        <f>1-(($AO$46-$AN$45)/($AN$46-$AN$45))</f>
        <v>0.2857142857142857</v>
      </c>
      <c r="BR51">
        <f>(($AP$46-$AN$45)/($AN$46-$AN$45))</f>
        <v>0.38095238095238093</v>
      </c>
      <c r="BS51">
        <f>(($AQ$45-$AN$45)/($AN$46-$AN$45))</f>
        <v>0.2857142857142857</v>
      </c>
      <c r="BT51">
        <f>(($AN$45-$AO$45)/($AO$46-$AO$45))</f>
        <v>0.34782608695652173</v>
      </c>
      <c r="BU51">
        <f>1-(($AP$46-$AO$45)/($AO$46-$AO$45))</f>
        <v>0.30434782608695654</v>
      </c>
      <c r="BV51">
        <f>1-(($AQ$45-$AO$45)/($AO$46-$AO$45))</f>
        <v>0.39130434782608692</v>
      </c>
      <c r="BW51">
        <f>1-(($AN$45-$AP$45)/($AP$46-$AP$45))</f>
        <v>0.4</v>
      </c>
      <c r="BX51">
        <f>(($AO$45-$AP$45)/($AP$46-$AP$45))</f>
        <v>0.2</v>
      </c>
      <c r="BY51">
        <f>1-(($AQ$45-$AP$45)/($AP$46-$AP$45))</f>
        <v>9.9999999999999978E-2</v>
      </c>
      <c r="BZ51">
        <f>1-(($AN$46-$AQ$45)/($AQ$46-$AQ$45))</f>
        <v>0.375</v>
      </c>
      <c r="CA51">
        <f>(($AO$46-$AQ$45)/($AQ$46-$AQ$45))</f>
        <v>0.375</v>
      </c>
      <c r="CB51">
        <f>(($AP$46-$AQ$45)/($AQ$46-$AQ$45))</f>
        <v>8.3333333333333329E-2</v>
      </c>
    </row>
    <row r="52" spans="1:80" x14ac:dyDescent="0.25">
      <c r="A52">
        <v>51</v>
      </c>
      <c r="B52">
        <v>88.170612000000006</v>
      </c>
      <c r="C52" s="5">
        <v>1</v>
      </c>
      <c r="H52">
        <v>76.688163000000003</v>
      </c>
      <c r="I52" s="4">
        <v>4</v>
      </c>
      <c r="P52">
        <v>2</v>
      </c>
      <c r="Q52" t="str">
        <f t="shared" si="0"/>
        <v>14</v>
      </c>
      <c r="R52">
        <v>4</v>
      </c>
      <c r="X52" t="s">
        <v>289</v>
      </c>
      <c r="Y52" t="s">
        <v>259</v>
      </c>
      <c r="AN52">
        <v>1211</v>
      </c>
      <c r="AO52">
        <v>1204</v>
      </c>
      <c r="AP52">
        <v>1198</v>
      </c>
      <c r="AQ52">
        <v>1219</v>
      </c>
      <c r="AT52">
        <f>(($AO$47-$AN$46)/($AN$47-$AN$46))</f>
        <v>0.75</v>
      </c>
      <c r="AU52">
        <f>(($AP$47-$AN$46)/($AN$47-$AN$46))</f>
        <v>0.33333333333333331</v>
      </c>
      <c r="AV52">
        <f>(($AQ$46-$AN$46)/($AN$47-$AN$46))</f>
        <v>0.375</v>
      </c>
      <c r="AW52">
        <f>(($AN$46-$AO$46)/($AO$47-$AO$46))</f>
        <v>0.25</v>
      </c>
      <c r="AX52">
        <f>(($AP$47-$AO$46)/($AO$47-$AO$46))</f>
        <v>0.58333333333333337</v>
      </c>
      <c r="AY52">
        <f>(($AQ$46-$AO$46)/($AO$47-$AO$46))</f>
        <v>0.625</v>
      </c>
      <c r="AZ52">
        <f>(($AN$46-$AP$46)/($AP$47-$AP$46))</f>
        <v>0.61904761904761907</v>
      </c>
      <c r="BA52">
        <f>(($AO$46-$AP$46)/($AP$47-$AP$46))</f>
        <v>0.33333333333333331</v>
      </c>
      <c r="BB52">
        <f>(($AQ$46-$AP$47)/($AP$48-$AP$47))</f>
        <v>4.1666666666666664E-2</v>
      </c>
      <c r="BC52">
        <f>(($AN$47-$AQ$46)/($AQ$47-$AQ$46))</f>
        <v>0.68181818181818177</v>
      </c>
      <c r="BD52">
        <f>(($AO$47-$AQ$46)/($AQ$47-$AQ$46))</f>
        <v>0.40909090909090912</v>
      </c>
      <c r="BE52">
        <f>(($AP$47-$AQ$45)/($AQ$46-$AQ$45))</f>
        <v>0.95833333333333337</v>
      </c>
      <c r="BG52">
        <v>4</v>
      </c>
      <c r="BH52">
        <v>301</v>
      </c>
      <c r="BI52">
        <f>($BH$61-$BH$58)/200</f>
        <v>0.08</v>
      </c>
      <c r="BQ52">
        <f>1-(($AO$47-$AN$46)/($AN$47-$AN$46))</f>
        <v>0.25</v>
      </c>
      <c r="BR52">
        <f>(($AP$47-$AN$46)/($AN$47-$AN$46))</f>
        <v>0.33333333333333331</v>
      </c>
      <c r="BS52">
        <f>(($AQ$46-$AN$46)/($AN$47-$AN$46))</f>
        <v>0.375</v>
      </c>
      <c r="BT52">
        <f>(($AN$46-$AO$46)/($AO$47-$AO$46))</f>
        <v>0.25</v>
      </c>
      <c r="BU52">
        <f>1-(($AP$47-$AO$46)/($AO$47-$AO$46))</f>
        <v>0.41666666666666663</v>
      </c>
      <c r="BV52">
        <f>1-(($AQ$46-$AO$46)/($AO$47-$AO$46))</f>
        <v>0.375</v>
      </c>
      <c r="BW52">
        <f>1-(($AN$46-$AP$46)/($AP$47-$AP$46))</f>
        <v>0.38095238095238093</v>
      </c>
      <c r="BX52">
        <f>(($AO$46-$AP$46)/($AP$47-$AP$46))</f>
        <v>0.33333333333333331</v>
      </c>
      <c r="BY52">
        <f>(($AQ$46-$AP$47)/($AP$48-$AP$47))</f>
        <v>4.1666666666666664E-2</v>
      </c>
      <c r="BZ52">
        <f>1-(($AN$47-$AQ$46)/($AQ$47-$AQ$46))</f>
        <v>0.31818181818181823</v>
      </c>
      <c r="CA52">
        <f>(($AO$47-$AQ$46)/($AQ$47-$AQ$46))</f>
        <v>0.40909090909090912</v>
      </c>
      <c r="CB52">
        <f>1-(($AP$47-$AQ$45)/($AQ$46-$AQ$45))</f>
        <v>4.166666666666663E-2</v>
      </c>
    </row>
    <row r="53" spans="1:80" x14ac:dyDescent="0.25">
      <c r="A53">
        <v>52</v>
      </c>
      <c r="B53">
        <v>88.180968000000007</v>
      </c>
      <c r="C53" s="5">
        <v>1</v>
      </c>
      <c r="H53">
        <v>76.710051000000007</v>
      </c>
      <c r="I53" s="4">
        <v>4</v>
      </c>
      <c r="P53">
        <v>2</v>
      </c>
      <c r="Q53" t="str">
        <f t="shared" si="0"/>
        <v>14</v>
      </c>
      <c r="R53">
        <v>1</v>
      </c>
      <c r="X53" t="s">
        <v>289</v>
      </c>
      <c r="Y53" t="s">
        <v>260</v>
      </c>
      <c r="AN53">
        <v>1234</v>
      </c>
      <c r="AO53">
        <v>1227</v>
      </c>
      <c r="AP53">
        <v>1222</v>
      </c>
      <c r="AQ53">
        <v>1264</v>
      </c>
      <c r="AT53">
        <f>(($AO$48-$AN$47)/($AN$48-$AN$47))</f>
        <v>0.69565217391304346</v>
      </c>
      <c r="AU53">
        <f>(($AP$48-$AN$47)/($AN$48-$AN$47))</f>
        <v>0.34782608695652173</v>
      </c>
      <c r="AV53">
        <f>(($AQ$47-$AN$47)/($AN$48-$AN$47))</f>
        <v>0.30434782608695654</v>
      </c>
      <c r="AW53">
        <f>(($AN$47-$AO$47)/($AO$48-$AO$47))</f>
        <v>0.27272727272727271</v>
      </c>
      <c r="AX53">
        <f>(($AP$48-$AO$47)/($AO$48-$AO$47))</f>
        <v>0.63636363636363635</v>
      </c>
      <c r="AY53">
        <f>(($AQ$47-$AO$47)/($AO$48-$AO$47))</f>
        <v>0.59090909090909094</v>
      </c>
      <c r="AZ53">
        <f>(($AN$47-$AP$47)/($AP$48-$AP$47))</f>
        <v>0.66666666666666663</v>
      </c>
      <c r="BA53">
        <f>(($AO$47-$AP$47)/($AP$48-$AP$47))</f>
        <v>0.41666666666666669</v>
      </c>
      <c r="BB53">
        <f>(($AQ$47-$AP$47)/($AP$48-$AP$47))</f>
        <v>0.95833333333333337</v>
      </c>
      <c r="BC53">
        <f>(($AN$48-$AQ$47)/($AQ$48-$AQ$47))</f>
        <v>0.69565217391304346</v>
      </c>
      <c r="BD53">
        <f>(($AO$48-$AQ$47)/($AQ$48-$AQ$47))</f>
        <v>0.39130434782608697</v>
      </c>
      <c r="BE53">
        <f>(($AP$48-$AQ$47)/($AQ$48-$AQ$47))</f>
        <v>4.3478260869565216E-2</v>
      </c>
      <c r="BG53">
        <v>1</v>
      </c>
      <c r="BH53">
        <v>305</v>
      </c>
      <c r="BI53">
        <f>($BH$62-$BH$59)/200</f>
        <v>8.5000000000000006E-2</v>
      </c>
      <c r="BQ53">
        <f>1-(($AO$48-$AN$47)/($AN$48-$AN$47))</f>
        <v>0.30434782608695654</v>
      </c>
      <c r="BR53">
        <f>(($AP$48-$AN$47)/($AN$48-$AN$47))</f>
        <v>0.34782608695652173</v>
      </c>
      <c r="BS53">
        <f>(($AQ$47-$AN$47)/($AN$48-$AN$47))</f>
        <v>0.30434782608695654</v>
      </c>
      <c r="BT53">
        <f>(($AN$47-$AO$47)/($AO$48-$AO$47))</f>
        <v>0.27272727272727271</v>
      </c>
      <c r="BU53">
        <f>1-(($AP$48-$AO$47)/($AO$48-$AO$47))</f>
        <v>0.36363636363636365</v>
      </c>
      <c r="BV53">
        <f>1-(($AQ$47-$AO$47)/($AO$48-$AO$47))</f>
        <v>0.40909090909090906</v>
      </c>
      <c r="BW53">
        <f>1-(($AN$47-$AP$47)/($AP$48-$AP$47))</f>
        <v>0.33333333333333337</v>
      </c>
      <c r="BX53">
        <f>(($AO$47-$AP$47)/($AP$48-$AP$47))</f>
        <v>0.41666666666666669</v>
      </c>
      <c r="BY53">
        <f>1-(($AQ$47-$AP$47)/($AP$48-$AP$47))</f>
        <v>4.166666666666663E-2</v>
      </c>
      <c r="BZ53">
        <f>1-(($AN$48-$AQ$47)/($AQ$48-$AQ$47))</f>
        <v>0.30434782608695654</v>
      </c>
      <c r="CA53">
        <f>(($AO$48-$AQ$47)/($AQ$48-$AQ$47))</f>
        <v>0.39130434782608697</v>
      </c>
      <c r="CB53">
        <f>(($AP$48-$AQ$47)/($AQ$48-$AQ$47))</f>
        <v>4.3478260869565216E-2</v>
      </c>
    </row>
    <row r="54" spans="1:80" x14ac:dyDescent="0.25">
      <c r="A54">
        <v>53</v>
      </c>
      <c r="B54">
        <v>88.17801</v>
      </c>
      <c r="C54" s="5">
        <v>1</v>
      </c>
      <c r="H54">
        <v>76.793623000000011</v>
      </c>
      <c r="I54" s="4">
        <v>4</v>
      </c>
      <c r="P54">
        <v>2</v>
      </c>
      <c r="Q54" t="str">
        <f t="shared" si="0"/>
        <v>14</v>
      </c>
      <c r="R54">
        <v>2</v>
      </c>
      <c r="X54" t="s">
        <v>289</v>
      </c>
      <c r="Y54" t="s">
        <v>261</v>
      </c>
      <c r="AB54" t="s">
        <v>289</v>
      </c>
      <c r="AC54" t="str">
        <f>CONCATENATE($R54,$R55,$R56,$R57)</f>
        <v>2341</v>
      </c>
      <c r="AN54">
        <v>1262</v>
      </c>
      <c r="AO54">
        <v>1244</v>
      </c>
      <c r="AP54">
        <v>1245</v>
      </c>
      <c r="AQ54">
        <v>1295</v>
      </c>
      <c r="AT54">
        <f>(($AO$49-$AN$48)/($AN$49-$AN$48))</f>
        <v>0.77272727272727271</v>
      </c>
      <c r="AU54">
        <f>(($AP$49-$AN$48)/($AN$49-$AN$48))</f>
        <v>0.31818181818181818</v>
      </c>
      <c r="AV54">
        <f>(($AQ$48-$AN$48)/($AN$49-$AN$48))</f>
        <v>0.31818181818181818</v>
      </c>
      <c r="AW54">
        <f>(($AN$48-$AO$48)/($AO$49-$AO$48))</f>
        <v>0.29166666666666669</v>
      </c>
      <c r="AX54">
        <f>(($AP$49-$AO$48)/($AO$49-$AO$48))</f>
        <v>0.58333333333333337</v>
      </c>
      <c r="AY54">
        <f>(($AQ$48-$AO$48)/($AO$49-$AO$48))</f>
        <v>0.58333333333333337</v>
      </c>
      <c r="AZ54">
        <f>(($AN$48-$AP$48)/($AP$49-$AP$48))</f>
        <v>0.68181818181818177</v>
      </c>
      <c r="BA54">
        <f>(($AO$48-$AP$48)/($AP$49-$AP$48))</f>
        <v>0.36363636363636365</v>
      </c>
      <c r="BB54">
        <f>(($AQ$48-$AP$49)/($AP$50-$AP$49))</f>
        <v>0</v>
      </c>
      <c r="BC54">
        <f>(($AN$49-$AQ$48)/($AQ$49-$AQ$48))</f>
        <v>0.65217391304347827</v>
      </c>
      <c r="BD54">
        <f>(($AO$49-$AQ$48)/($AQ$49-$AQ$48))</f>
        <v>0.43478260869565216</v>
      </c>
      <c r="BE54">
        <f>(($AP$49-$AQ$48)/($AQ$49-$AQ$48))</f>
        <v>0</v>
      </c>
      <c r="BG54">
        <v>2</v>
      </c>
      <c r="BH54">
        <v>314</v>
      </c>
      <c r="BI54">
        <f>($BH$63-$BH$60)/200</f>
        <v>0.11</v>
      </c>
      <c r="BQ54">
        <f>1-(($AO$49-$AN$48)/($AN$49-$AN$48))</f>
        <v>0.22727272727272729</v>
      </c>
      <c r="BR54">
        <f>(($AP$49-$AN$48)/($AN$49-$AN$48))</f>
        <v>0.31818181818181818</v>
      </c>
      <c r="BS54">
        <f>(($AQ$48-$AN$48)/($AN$49-$AN$48))</f>
        <v>0.31818181818181818</v>
      </c>
      <c r="BT54">
        <f>(($AN$48-$AO$48)/($AO$49-$AO$48))</f>
        <v>0.29166666666666669</v>
      </c>
      <c r="BU54">
        <f>1-(($AP$49-$AO$48)/($AO$49-$AO$48))</f>
        <v>0.41666666666666663</v>
      </c>
      <c r="BV54">
        <f>1-(($AQ$48-$AO$48)/($AO$49-$AO$48))</f>
        <v>0.41666666666666663</v>
      </c>
      <c r="BW54">
        <f>1-(($AN$48-$AP$48)/($AP$49-$AP$48))</f>
        <v>0.31818181818181823</v>
      </c>
      <c r="BX54">
        <f>(($AO$48-$AP$48)/($AP$49-$AP$48))</f>
        <v>0.36363636363636365</v>
      </c>
      <c r="BY54">
        <f>(($AQ$48-$AP$49)/($AP$50-$AP$49))</f>
        <v>0</v>
      </c>
      <c r="BZ54">
        <f>1-(($AN$49-$AQ$48)/($AQ$49-$AQ$48))</f>
        <v>0.34782608695652173</v>
      </c>
      <c r="CA54">
        <f>(($AO$49-$AQ$48)/($AQ$49-$AQ$48))</f>
        <v>0.43478260869565216</v>
      </c>
      <c r="CB54">
        <f>(($AP$49-$AQ$48)/($AQ$49-$AQ$48))</f>
        <v>0</v>
      </c>
    </row>
    <row r="55" spans="1:80" x14ac:dyDescent="0.25">
      <c r="A55">
        <v>54</v>
      </c>
      <c r="B55">
        <v>88.172551000000013</v>
      </c>
      <c r="C55" s="5">
        <v>1</v>
      </c>
      <c r="P55">
        <v>1</v>
      </c>
      <c r="Q55" t="str">
        <f t="shared" si="0"/>
        <v>1</v>
      </c>
      <c r="R55">
        <v>3</v>
      </c>
      <c r="X55" t="s">
        <v>289</v>
      </c>
      <c r="Y55" t="s">
        <v>262</v>
      </c>
      <c r="AN55">
        <v>1294</v>
      </c>
      <c r="AO55">
        <v>1280</v>
      </c>
      <c r="AP55">
        <v>1278</v>
      </c>
      <c r="AQ55">
        <v>1324</v>
      </c>
      <c r="AT55">
        <f>(($AO$50-$AN$49)/($AN$50-$AN$49))</f>
        <v>0.76190476190476186</v>
      </c>
      <c r="AU55">
        <f>(($AP$50-$AN$49)/($AN$50-$AN$49))</f>
        <v>0.38095238095238093</v>
      </c>
      <c r="AV55">
        <f>(($AQ$49-$AN$49)/($AN$50-$AN$49))</f>
        <v>0.38095238095238093</v>
      </c>
      <c r="AW55">
        <f>(($AN$49-$AO$49)/($AO$50-$AO$49))</f>
        <v>0.23809523809523808</v>
      </c>
      <c r="AX55">
        <f>(($AP$50-$AO$49)/($AO$50-$AO$49))</f>
        <v>0.61904761904761907</v>
      </c>
      <c r="AY55">
        <f>(($AQ$49-$AO$49)/($AO$50-$AO$49))</f>
        <v>0.61904761904761907</v>
      </c>
      <c r="AZ55">
        <f>(($AN$49-$AP$49)/($AP$50-$AP$49))</f>
        <v>0.65217391304347827</v>
      </c>
      <c r="BA55">
        <f>(($AO$49-$AP$49)/($AP$50-$AP$49))</f>
        <v>0.43478260869565216</v>
      </c>
      <c r="BB55">
        <f>(($AQ$49-$AP$50)/($AP$51-$AP$50))</f>
        <v>0</v>
      </c>
      <c r="BC55">
        <f>(($AN$50-$AQ$49)/($AQ$50-$AQ$49))</f>
        <v>0.61904761904761907</v>
      </c>
      <c r="BD55">
        <f>(($AO$50-$AQ$49)/($AQ$50-$AQ$49))</f>
        <v>0.38095238095238093</v>
      </c>
      <c r="BE55">
        <f>(($AP$50-$AQ$49)/($AQ$50-$AQ$49))</f>
        <v>0</v>
      </c>
      <c r="BG55">
        <v>3</v>
      </c>
      <c r="BH55">
        <v>319</v>
      </c>
      <c r="BI55">
        <f>($BH$64-$BH$61)/200</f>
        <v>0.08</v>
      </c>
      <c r="BQ55">
        <f>1-(($AO$50-$AN$49)/($AN$50-$AN$49))</f>
        <v>0.23809523809523814</v>
      </c>
      <c r="BR55">
        <f>(($AP$50-$AN$49)/($AN$50-$AN$49))</f>
        <v>0.38095238095238093</v>
      </c>
      <c r="BS55">
        <f>(($AQ$49-$AN$49)/($AN$50-$AN$49))</f>
        <v>0.38095238095238093</v>
      </c>
      <c r="BT55">
        <f>(($AN$49-$AO$49)/($AO$50-$AO$49))</f>
        <v>0.23809523809523808</v>
      </c>
      <c r="BU55">
        <f>1-(($AP$50-$AO$49)/($AO$50-$AO$49))</f>
        <v>0.38095238095238093</v>
      </c>
      <c r="BV55">
        <f>1-(($AQ$49-$AO$49)/($AO$50-$AO$49))</f>
        <v>0.38095238095238093</v>
      </c>
      <c r="BW55">
        <f>1-(($AN$49-$AP$49)/($AP$50-$AP$49))</f>
        <v>0.34782608695652173</v>
      </c>
      <c r="BX55">
        <f>(($AO$49-$AP$49)/($AP$50-$AP$49))</f>
        <v>0.43478260869565216</v>
      </c>
      <c r="BY55">
        <f>(($AQ$49-$AP$50)/($AP$51-$AP$50))</f>
        <v>0</v>
      </c>
      <c r="BZ55">
        <f>1-(($AN$50-$AQ$49)/($AQ$50-$AQ$49))</f>
        <v>0.38095238095238093</v>
      </c>
      <c r="CA55">
        <f>(($AO$50-$AQ$49)/($AQ$50-$AQ$49))</f>
        <v>0.38095238095238093</v>
      </c>
      <c r="CB55">
        <f>(($AP$50-$AQ$49)/($AQ$50-$AQ$49))</f>
        <v>0</v>
      </c>
    </row>
    <row r="56" spans="1:80" x14ac:dyDescent="0.25">
      <c r="A56">
        <v>55</v>
      </c>
      <c r="B56">
        <v>88.174081000000001</v>
      </c>
      <c r="C56" s="5">
        <v>1</v>
      </c>
      <c r="P56">
        <v>1</v>
      </c>
      <c r="Q56" t="str">
        <f t="shared" si="0"/>
        <v>1</v>
      </c>
      <c r="R56">
        <v>4</v>
      </c>
      <c r="X56" t="s">
        <v>289</v>
      </c>
      <c r="Y56" t="s">
        <v>259</v>
      </c>
      <c r="AN56">
        <v>1323</v>
      </c>
      <c r="AO56">
        <v>1309</v>
      </c>
      <c r="AP56">
        <v>1308</v>
      </c>
      <c r="AQ56">
        <v>1352</v>
      </c>
      <c r="AT56">
        <f>(($AO$51-$AN$50)/($AN$51-$AN$50))</f>
        <v>0.69565217391304346</v>
      </c>
      <c r="AU56">
        <f>(($AP$51-$AN$50)/($AN$51-$AN$50))</f>
        <v>0.34782608695652173</v>
      </c>
      <c r="AV56">
        <f>(($AQ$50-$AN$50)/($AN$51-$AN$50))</f>
        <v>0.34782608695652173</v>
      </c>
      <c r="AW56">
        <f>(($AN$50-$AO$50)/($AO$51-$AO$50))</f>
        <v>0.23809523809523808</v>
      </c>
      <c r="AX56">
        <f>(($AP$51-$AO$50)/($AO$51-$AO$50))</f>
        <v>0.61904761904761907</v>
      </c>
      <c r="AY56">
        <f>(($AQ$50-$AO$50)/($AO$51-$AO$50))</f>
        <v>0.61904761904761907</v>
      </c>
      <c r="AZ56">
        <f>(($AN$50-$AP$50)/($AP$51-$AP$50))</f>
        <v>0.61904761904761907</v>
      </c>
      <c r="BA56">
        <f>(($AO$50-$AP$50)/($AP$51-$AP$50))</f>
        <v>0.38095238095238093</v>
      </c>
      <c r="BB56">
        <f>(($AQ$50-$AP$51)/($AP$52-$AP$51))</f>
        <v>0</v>
      </c>
      <c r="BC56">
        <f>(($AN$51-$AQ$50)/($AQ$51-$AQ$50))</f>
        <v>0.65217391304347827</v>
      </c>
      <c r="BD56">
        <f>(($AO$51-$AQ$50)/($AQ$51-$AQ$50))</f>
        <v>0.34782608695652173</v>
      </c>
      <c r="BE56">
        <f>(($AP$51-$AQ$50)/($AQ$51-$AQ$50))</f>
        <v>0</v>
      </c>
      <c r="BG56">
        <v>4</v>
      </c>
      <c r="BH56">
        <v>324</v>
      </c>
      <c r="BI56">
        <f>($BH$65-$BH$62)/200</f>
        <v>9.5000000000000001E-2</v>
      </c>
      <c r="BQ56">
        <f>1-(($AO$51-$AN$50)/($AN$51-$AN$50))</f>
        <v>0.30434782608695654</v>
      </c>
      <c r="BR56">
        <f>(($AP$51-$AN$50)/($AN$51-$AN$50))</f>
        <v>0.34782608695652173</v>
      </c>
      <c r="BS56">
        <f>(($AQ$50-$AN$50)/($AN$51-$AN$50))</f>
        <v>0.34782608695652173</v>
      </c>
      <c r="BT56">
        <f>(($AN$50-$AO$50)/($AO$51-$AO$50))</f>
        <v>0.23809523809523808</v>
      </c>
      <c r="BU56">
        <f>1-(($AP$51-$AO$50)/($AO$51-$AO$50))</f>
        <v>0.38095238095238093</v>
      </c>
      <c r="BV56">
        <f>1-(($AQ$50-$AO$50)/($AO$51-$AO$50))</f>
        <v>0.38095238095238093</v>
      </c>
      <c r="BW56">
        <f>1-(($AN$50-$AP$50)/($AP$51-$AP$50))</f>
        <v>0.38095238095238093</v>
      </c>
      <c r="BX56">
        <f>(($AO$50-$AP$50)/($AP$51-$AP$50))</f>
        <v>0.38095238095238093</v>
      </c>
      <c r="BY56">
        <f>(($AQ$50-$AP$51)/($AP$52-$AP$51))</f>
        <v>0</v>
      </c>
      <c r="BZ56">
        <f>1-(($AN$51-$AQ$50)/($AQ$51-$AQ$50))</f>
        <v>0.34782608695652173</v>
      </c>
      <c r="CA56">
        <f>(($AO$51-$AQ$50)/($AQ$51-$AQ$50))</f>
        <v>0.34782608695652173</v>
      </c>
      <c r="CB56">
        <f>(($AP$51-$AQ$50)/($AQ$51-$AQ$50))</f>
        <v>0</v>
      </c>
    </row>
    <row r="57" spans="1:80" x14ac:dyDescent="0.25">
      <c r="A57">
        <v>56</v>
      </c>
      <c r="B57">
        <v>88.126836000000011</v>
      </c>
      <c r="C57" s="5">
        <v>1</v>
      </c>
      <c r="P57">
        <v>1</v>
      </c>
      <c r="Q57" t="str">
        <f t="shared" si="0"/>
        <v>1</v>
      </c>
      <c r="R57">
        <v>1</v>
      </c>
      <c r="X57" t="s">
        <v>289</v>
      </c>
      <c r="Y57" t="s">
        <v>260</v>
      </c>
      <c r="AN57">
        <v>1348</v>
      </c>
      <c r="AO57">
        <v>1337</v>
      </c>
      <c r="AP57">
        <v>1335</v>
      </c>
      <c r="AQ57">
        <v>1378</v>
      </c>
      <c r="AT57">
        <f>(($AO$52-$AN$51)/($AN$52-$AN$51))</f>
        <v>0.68181818181818177</v>
      </c>
      <c r="AU57">
        <f>(($AP$52-$AN$51)/($AN$52-$AN$51))</f>
        <v>0.40909090909090912</v>
      </c>
      <c r="AV57">
        <f>(($AQ$51-$AN$51)/($AN$52-$AN$51))</f>
        <v>0.36363636363636365</v>
      </c>
      <c r="AW57">
        <f>(($AN$51-$AO$51)/($AO$52-$AO$51))</f>
        <v>0.31818181818181818</v>
      </c>
      <c r="AX57">
        <f>(($AP$52-$AO$51)/($AO$52-$AO$51))</f>
        <v>0.72727272727272729</v>
      </c>
      <c r="AY57">
        <f>(($AQ$51-$AO$51)/($AO$52-$AO$51))</f>
        <v>0.68181818181818177</v>
      </c>
      <c r="AZ57">
        <f>(($AN$51-$AP$51)/($AP$52-$AP$51))</f>
        <v>0.625</v>
      </c>
      <c r="BA57">
        <f>(($AO$51-$AP$51)/($AP$52-$AP$51))</f>
        <v>0.33333333333333331</v>
      </c>
      <c r="BB57">
        <f>(($AQ$51-$AP$51)/($AP$52-$AP$51))</f>
        <v>0.95833333333333337</v>
      </c>
      <c r="BC57">
        <f>(($AN$52-$AQ$51)/($AQ$52-$AQ$51))</f>
        <v>0.63636363636363635</v>
      </c>
      <c r="BD57">
        <f>(($AO$52-$AQ$51)/($AQ$52-$AQ$51))</f>
        <v>0.31818181818181818</v>
      </c>
      <c r="BE57">
        <f>(($AP$52-$AQ$51)/($AQ$52-$AQ$51))</f>
        <v>4.5454545454545456E-2</v>
      </c>
      <c r="BG57">
        <v>1</v>
      </c>
      <c r="BH57">
        <v>329</v>
      </c>
      <c r="BI57">
        <f>($BH$66-$BH$63)/200</f>
        <v>8.5000000000000006E-2</v>
      </c>
      <c r="BQ57">
        <f>1-(($AO$52-$AN$51)/($AN$52-$AN$51))</f>
        <v>0.31818181818181823</v>
      </c>
      <c r="BR57">
        <f>(($AP$52-$AN$51)/($AN$52-$AN$51))</f>
        <v>0.40909090909090912</v>
      </c>
      <c r="BS57">
        <f>(($AQ$51-$AN$51)/($AN$52-$AN$51))</f>
        <v>0.36363636363636365</v>
      </c>
      <c r="BT57">
        <f>(($AN$51-$AO$51)/($AO$52-$AO$51))</f>
        <v>0.31818181818181818</v>
      </c>
      <c r="BU57">
        <f>1-(($AP$52-$AO$51)/($AO$52-$AO$51))</f>
        <v>0.27272727272727271</v>
      </c>
      <c r="BV57">
        <f>1-(($AQ$51-$AO$51)/($AO$52-$AO$51))</f>
        <v>0.31818181818181823</v>
      </c>
      <c r="BW57">
        <f>1-(($AN$51-$AP$51)/($AP$52-$AP$51))</f>
        <v>0.375</v>
      </c>
      <c r="BX57">
        <f>(($AO$51-$AP$51)/($AP$52-$AP$51))</f>
        <v>0.33333333333333331</v>
      </c>
      <c r="BY57">
        <f>1-(($AQ$51-$AP$51)/($AP$52-$AP$51))</f>
        <v>4.166666666666663E-2</v>
      </c>
      <c r="BZ57">
        <f>1-(($AN$52-$AQ$51)/($AQ$52-$AQ$51))</f>
        <v>0.36363636363636365</v>
      </c>
      <c r="CA57">
        <f>(($AO$52-$AQ$51)/($AQ$52-$AQ$51))</f>
        <v>0.31818181818181818</v>
      </c>
      <c r="CB57">
        <f>(($AP$52-$AQ$51)/($AQ$52-$AQ$51))</f>
        <v>4.5454545454545456E-2</v>
      </c>
    </row>
    <row r="58" spans="1:80" x14ac:dyDescent="0.25">
      <c r="A58">
        <v>57</v>
      </c>
      <c r="B58">
        <v>88.138879000000003</v>
      </c>
      <c r="C58" s="5">
        <v>1</v>
      </c>
      <c r="P58">
        <v>1</v>
      </c>
      <c r="Q58" t="str">
        <f t="shared" si="0"/>
        <v>1</v>
      </c>
      <c r="R58">
        <v>2</v>
      </c>
      <c r="X58" t="s">
        <v>289</v>
      </c>
      <c r="Y58" t="s">
        <v>261</v>
      </c>
      <c r="AB58" t="s">
        <v>289</v>
      </c>
      <c r="AC58" t="str">
        <f>CONCATENATE($R58,$R59,$R60,$R61)</f>
        <v>2341</v>
      </c>
      <c r="AN58">
        <v>1373</v>
      </c>
      <c r="AO58">
        <v>1363</v>
      </c>
      <c r="AP58">
        <v>1359</v>
      </c>
      <c r="AQ58">
        <v>1404</v>
      </c>
      <c r="AT58">
        <f>(($AO$53-$AN$52)/($AN$53-$AN$52))</f>
        <v>0.69565217391304346</v>
      </c>
      <c r="AU58">
        <f>(($AP$53-$AN$52)/($AN$53-$AN$52))</f>
        <v>0.47826086956521741</v>
      </c>
      <c r="AV58">
        <f>(($AQ$52-$AN$52)/($AN$53-$AN$52))</f>
        <v>0.34782608695652173</v>
      </c>
      <c r="AW58">
        <f>(($AN$52-$AO$52)/($AO$53-$AO$52))</f>
        <v>0.30434782608695654</v>
      </c>
      <c r="AX58">
        <f>(($AP$53-$AO$52)/($AO$53-$AO$52))</f>
        <v>0.78260869565217395</v>
      </c>
      <c r="AY58">
        <f>(($AQ$52-$AO$52)/($AO$53-$AO$52))</f>
        <v>0.65217391304347827</v>
      </c>
      <c r="AZ58">
        <f>(($AN$52-$AP$52)/($AP$53-$AP$52))</f>
        <v>0.54166666666666663</v>
      </c>
      <c r="BA58">
        <f>(($AO$52-$AP$52)/($AP$53-$AP$52))</f>
        <v>0.25</v>
      </c>
      <c r="BB58">
        <f>(($AQ$52-$AP$52)/($AP$53-$AP$52))</f>
        <v>0.875</v>
      </c>
      <c r="BG58">
        <v>2</v>
      </c>
      <c r="BH58">
        <v>337</v>
      </c>
      <c r="BI58">
        <f>($BH$67-$BH$64)/200</f>
        <v>0.12</v>
      </c>
      <c r="BQ58">
        <f>1-(($AO$53-$AN$52)/($AN$53-$AN$52))</f>
        <v>0.30434782608695654</v>
      </c>
      <c r="BR58">
        <f>(($AP$53-$AN$52)/($AN$53-$AN$52))</f>
        <v>0.47826086956521741</v>
      </c>
      <c r="BS58">
        <f>(($AQ$52-$AN$52)/($AN$53-$AN$52))</f>
        <v>0.34782608695652173</v>
      </c>
      <c r="BT58">
        <f>(($AN$52-$AO$52)/($AO$53-$AO$52))</f>
        <v>0.30434782608695654</v>
      </c>
      <c r="BU58">
        <f>1-(($AP$53-$AO$52)/($AO$53-$AO$52))</f>
        <v>0.21739130434782605</v>
      </c>
      <c r="BV58">
        <f>1-(($AQ$52-$AO$52)/($AO$53-$AO$52))</f>
        <v>0.34782608695652173</v>
      </c>
      <c r="BW58">
        <f>1-(($AN$52-$AP$52)/($AP$53-$AP$52))</f>
        <v>0.45833333333333337</v>
      </c>
      <c r="BX58">
        <f>(($AO$52-$AP$52)/($AP$53-$AP$52))</f>
        <v>0.25</v>
      </c>
      <c r="BY58">
        <f>1-(($AQ$52-$AP$52)/($AP$53-$AP$52))</f>
        <v>0.125</v>
      </c>
    </row>
    <row r="59" spans="1:80" x14ac:dyDescent="0.25">
      <c r="A59">
        <v>58</v>
      </c>
      <c r="D59">
        <v>96.779336000000001</v>
      </c>
      <c r="E59" s="2">
        <v>2</v>
      </c>
      <c r="P59">
        <v>1</v>
      </c>
      <c r="Q59" t="str">
        <f t="shared" si="0"/>
        <v>2</v>
      </c>
      <c r="R59">
        <v>3</v>
      </c>
      <c r="X59" t="s">
        <v>289</v>
      </c>
      <c r="Y59" t="s">
        <v>262</v>
      </c>
      <c r="AN59">
        <v>1397</v>
      </c>
      <c r="AO59">
        <v>1391</v>
      </c>
      <c r="AP59">
        <v>1382</v>
      </c>
      <c r="AQ59">
        <v>1426</v>
      </c>
      <c r="BG59">
        <v>3</v>
      </c>
      <c r="BH59">
        <v>344</v>
      </c>
      <c r="BI59">
        <f>($BH$68-$BH$65)/200</f>
        <v>6.5000000000000002E-2</v>
      </c>
    </row>
    <row r="60" spans="1:80" x14ac:dyDescent="0.25">
      <c r="A60">
        <v>59</v>
      </c>
      <c r="D60">
        <v>96.779542000000006</v>
      </c>
      <c r="E60" s="2">
        <v>2</v>
      </c>
      <c r="P60">
        <v>1</v>
      </c>
      <c r="Q60" t="str">
        <f t="shared" si="0"/>
        <v>2</v>
      </c>
      <c r="R60">
        <v>4</v>
      </c>
      <c r="X60" t="s">
        <v>290</v>
      </c>
      <c r="Y60" t="s">
        <v>263</v>
      </c>
      <c r="AN60">
        <v>1420</v>
      </c>
      <c r="AO60">
        <v>1414</v>
      </c>
      <c r="AP60">
        <v>1405</v>
      </c>
      <c r="AQ60">
        <v>1450</v>
      </c>
      <c r="BG60">
        <v>4</v>
      </c>
      <c r="BH60">
        <v>346</v>
      </c>
      <c r="BI60">
        <f>($BH$69-$BH$66)/200</f>
        <v>0.09</v>
      </c>
    </row>
    <row r="61" spans="1:80" x14ac:dyDescent="0.25">
      <c r="A61">
        <v>60</v>
      </c>
      <c r="D61">
        <v>96.771888000000004</v>
      </c>
      <c r="E61" s="2">
        <v>2</v>
      </c>
      <c r="F61">
        <v>89.270816000000011</v>
      </c>
      <c r="G61" s="3">
        <v>3</v>
      </c>
      <c r="P61">
        <v>2</v>
      </c>
      <c r="Q61" t="str">
        <f t="shared" si="0"/>
        <v>23</v>
      </c>
      <c r="R61">
        <v>1</v>
      </c>
      <c r="X61" t="s">
        <v>291</v>
      </c>
      <c r="Y61" t="s">
        <v>264</v>
      </c>
      <c r="AN61">
        <v>1442</v>
      </c>
      <c r="AO61">
        <v>1435</v>
      </c>
      <c r="AP61">
        <v>1428</v>
      </c>
      <c r="AQ61">
        <v>1473</v>
      </c>
      <c r="AT61">
        <f>(($AO$55-$AN$54)/($AN$55-$AN$54))</f>
        <v>0.5625</v>
      </c>
      <c r="AU61">
        <f>(($AP$55-$AN$54)/($AN$55-$AN$54))</f>
        <v>0.5</v>
      </c>
      <c r="AV61">
        <f>(($AQ$53-$AN$54)/($AN$55-$AN$54))</f>
        <v>6.25E-2</v>
      </c>
      <c r="AW61">
        <f>(($AN$54-$AO$54)/($AO$55-$AO$54))</f>
        <v>0.5</v>
      </c>
      <c r="AX61">
        <f>(($AP$54-$AO$54)/($AO$55-$AO$54))</f>
        <v>2.7777777777777776E-2</v>
      </c>
      <c r="AY61">
        <f>(($AQ$53-$AO$54)/($AO$55-$AO$54))</f>
        <v>0.55555555555555558</v>
      </c>
      <c r="AZ61">
        <f>(($AN$54-$AP$54)/($AP$55-$AP$54))</f>
        <v>0.51515151515151514</v>
      </c>
      <c r="BA61">
        <f>(($AO$55-$AP$55)/($AP$56-$AP$55))</f>
        <v>6.6666666666666666E-2</v>
      </c>
      <c r="BB61">
        <f>(($AQ$53-$AP$54)/($AP$55-$AP$54))</f>
        <v>0.5757575757575758</v>
      </c>
      <c r="BC61">
        <f>(($AN$55-$AQ$53)/($AQ$54-$AQ$53))</f>
        <v>0.967741935483871</v>
      </c>
      <c r="BD61">
        <f>(($AO$55-$AQ$53)/($AQ$54-$AQ$53))</f>
        <v>0.5161290322580645</v>
      </c>
      <c r="BE61">
        <f>(($AP$55-$AQ$53)/($AQ$54-$AQ$53))</f>
        <v>0.45161290322580644</v>
      </c>
      <c r="BG61">
        <v>1</v>
      </c>
      <c r="BH61">
        <v>353</v>
      </c>
      <c r="BI61">
        <f>($BH$70-$BH$67)/200</f>
        <v>7.4999999999999997E-2</v>
      </c>
      <c r="BQ61">
        <f>1-(($AO$55-$AN$54)/($AN$55-$AN$54))</f>
        <v>0.4375</v>
      </c>
      <c r="BR61">
        <f>(($AP$55-$AN$54)/($AN$55-$AN$54))</f>
        <v>0.5</v>
      </c>
      <c r="BS61">
        <f>(($AQ$53-$AN$54)/($AN$55-$AN$54))</f>
        <v>6.25E-2</v>
      </c>
      <c r="BT61">
        <f>(($AN$54-$AO$54)/($AO$55-$AO$54))</f>
        <v>0.5</v>
      </c>
      <c r="BU61">
        <f>(($AP$54-$AO$54)/($AO$55-$AO$54))</f>
        <v>2.7777777777777776E-2</v>
      </c>
      <c r="BV61">
        <f>1-(($AQ$53-$AO$54)/($AO$55-$AO$54))</f>
        <v>0.44444444444444442</v>
      </c>
      <c r="BW61">
        <f>1-(($AN$54-$AP$54)/($AP$55-$AP$54))</f>
        <v>0.48484848484848486</v>
      </c>
      <c r="BX61">
        <f>(($AO$55-$AP$55)/($AP$56-$AP$55))</f>
        <v>6.6666666666666666E-2</v>
      </c>
      <c r="BY61">
        <f>1-(($AQ$53-$AP$54)/($AP$55-$AP$54))</f>
        <v>0.4242424242424242</v>
      </c>
      <c r="BZ61">
        <f>1-(($AN$55-$AQ$53)/($AQ$54-$AQ$53))</f>
        <v>3.2258064516129004E-2</v>
      </c>
      <c r="CA61">
        <f>1-(($AO$55-$AQ$53)/($AQ$54-$AQ$53))</f>
        <v>0.4838709677419355</v>
      </c>
      <c r="CB61">
        <f>(($AP$55-$AQ$53)/($AQ$54-$AQ$53))</f>
        <v>0.45161290322580644</v>
      </c>
    </row>
    <row r="62" spans="1:80" x14ac:dyDescent="0.25">
      <c r="A62">
        <v>61</v>
      </c>
      <c r="D62">
        <v>96.770869000000005</v>
      </c>
      <c r="E62" s="2">
        <v>2</v>
      </c>
      <c r="F62">
        <v>89.300969000000009</v>
      </c>
      <c r="G62" s="3">
        <v>3</v>
      </c>
      <c r="P62">
        <v>2</v>
      </c>
      <c r="Q62" t="str">
        <f t="shared" si="0"/>
        <v>23</v>
      </c>
      <c r="R62">
        <v>2</v>
      </c>
      <c r="X62" t="s">
        <v>290</v>
      </c>
      <c r="Y62" t="s">
        <v>268</v>
      </c>
      <c r="AB62" t="s">
        <v>289</v>
      </c>
      <c r="AC62" t="str">
        <f>CONCATENATE($R62,$R63,$R64,$R65)</f>
        <v>2341</v>
      </c>
      <c r="AN62">
        <v>1465</v>
      </c>
      <c r="AO62">
        <v>1458</v>
      </c>
      <c r="AP62">
        <v>1451</v>
      </c>
      <c r="AQ62">
        <v>1496</v>
      </c>
      <c r="AT62">
        <f>(($AO$56-$AN$55)/($AN$56-$AN$55))</f>
        <v>0.51724137931034486</v>
      </c>
      <c r="AU62">
        <f>(($AP$56-$AN$55)/($AN$56-$AN$55))</f>
        <v>0.48275862068965519</v>
      </c>
      <c r="AV62">
        <f>(($AQ$54-$AN$55)/($AN$56-$AN$55))</f>
        <v>3.4482758620689655E-2</v>
      </c>
      <c r="AW62">
        <f>(($AN$55-$AO$55)/($AO$56-$AO$55))</f>
        <v>0.48275862068965519</v>
      </c>
      <c r="AX62">
        <f>(($AP$55-$AO$54)/($AO$55-$AO$54))</f>
        <v>0.94444444444444442</v>
      </c>
      <c r="AY62">
        <f>(($AQ$54-$AO$55)/($AO$56-$AO$55))</f>
        <v>0.51724137931034486</v>
      </c>
      <c r="AZ62">
        <f>(($AN$55-$AP$55)/($AP$56-$AP$55))</f>
        <v>0.53333333333333333</v>
      </c>
      <c r="BA62">
        <f>(($AO$56-$AP$56)/($AP$57-$AP$56))</f>
        <v>3.7037037037037035E-2</v>
      </c>
      <c r="BB62">
        <f>(($AQ$54-$AP$55)/($AP$56-$AP$55))</f>
        <v>0.56666666666666665</v>
      </c>
      <c r="BC62">
        <f>(($AN$56-$AQ$54)/($AQ$55-$AQ$54))</f>
        <v>0.96551724137931039</v>
      </c>
      <c r="BD62">
        <f>(($AO$56-$AQ$54)/($AQ$55-$AQ$54))</f>
        <v>0.48275862068965519</v>
      </c>
      <c r="BE62">
        <f>(($AP$56-$AQ$54)/($AQ$55-$AQ$54))</f>
        <v>0.44827586206896552</v>
      </c>
      <c r="BG62">
        <v>2</v>
      </c>
      <c r="BH62">
        <v>361</v>
      </c>
      <c r="BI62">
        <f>($BH$71-$BH$68)/200</f>
        <v>0.11</v>
      </c>
      <c r="BQ62">
        <f>1-(($AO$56-$AN$55)/($AN$56-$AN$55))</f>
        <v>0.48275862068965514</v>
      </c>
      <c r="BR62">
        <f>(($AP$56-$AN$55)/($AN$56-$AN$55))</f>
        <v>0.48275862068965519</v>
      </c>
      <c r="BS62">
        <f>(($AQ$54-$AN$55)/($AN$56-$AN$55))</f>
        <v>3.4482758620689655E-2</v>
      </c>
      <c r="BT62">
        <f>(($AN$55-$AO$55)/($AO$56-$AO$55))</f>
        <v>0.48275862068965519</v>
      </c>
      <c r="BU62">
        <f>1-(($AP$55-$AO$54)/($AO$55-$AO$54))</f>
        <v>5.555555555555558E-2</v>
      </c>
      <c r="BV62">
        <f>1-(($AQ$54-$AO$55)/($AO$56-$AO$55))</f>
        <v>0.48275862068965514</v>
      </c>
      <c r="BW62">
        <f>1-(($AN$55-$AP$55)/($AP$56-$AP$55))</f>
        <v>0.46666666666666667</v>
      </c>
      <c r="BX62">
        <f>(($AO$56-$AP$56)/($AP$57-$AP$56))</f>
        <v>3.7037037037037035E-2</v>
      </c>
      <c r="BY62">
        <f>1-(($AQ$54-$AP$55)/($AP$56-$AP$55))</f>
        <v>0.43333333333333335</v>
      </c>
      <c r="BZ62">
        <f>1-(($AN$56-$AQ$54)/($AQ$55-$AQ$54))</f>
        <v>3.4482758620689613E-2</v>
      </c>
      <c r="CA62">
        <f>(($AO$56-$AQ$54)/($AQ$55-$AQ$54))</f>
        <v>0.48275862068965519</v>
      </c>
      <c r="CB62">
        <f>(($AP$56-$AQ$54)/($AQ$55-$AQ$54))</f>
        <v>0.44827586206896552</v>
      </c>
    </row>
    <row r="63" spans="1:80" x14ac:dyDescent="0.25">
      <c r="A63">
        <v>62</v>
      </c>
      <c r="D63">
        <v>96.759849000000003</v>
      </c>
      <c r="E63" s="2">
        <v>2</v>
      </c>
      <c r="F63">
        <v>89.274846000000011</v>
      </c>
      <c r="G63" s="3">
        <v>3</v>
      </c>
      <c r="P63">
        <v>2</v>
      </c>
      <c r="Q63" t="str">
        <f t="shared" si="0"/>
        <v>23</v>
      </c>
      <c r="R63">
        <v>3</v>
      </c>
      <c r="X63" t="s">
        <v>292</v>
      </c>
      <c r="Y63" t="s">
        <v>269</v>
      </c>
      <c r="AN63">
        <v>1488</v>
      </c>
      <c r="AO63">
        <v>1480</v>
      </c>
      <c r="AP63">
        <v>1473</v>
      </c>
      <c r="AQ63">
        <v>1519</v>
      </c>
      <c r="AT63">
        <f>(($AO$57-$AN$56)/($AN$57-$AN$56))</f>
        <v>0.56000000000000005</v>
      </c>
      <c r="AU63">
        <f>(($AP$57-$AN$56)/($AN$57-$AN$56))</f>
        <v>0.48</v>
      </c>
      <c r="AV63">
        <f>(($AQ$55-$AN$56)/($AN$57-$AN$56))</f>
        <v>0.04</v>
      </c>
      <c r="AW63">
        <f>(($AN$56-$AO$56)/($AO$57-$AO$56))</f>
        <v>0.5</v>
      </c>
      <c r="AX63">
        <f>(($AP$56-$AO$55)/($AO$56-$AO$55))</f>
        <v>0.96551724137931039</v>
      </c>
      <c r="AY63">
        <f>(($AQ$55-$AO$56)/($AO$57-$AO$56))</f>
        <v>0.5357142857142857</v>
      </c>
      <c r="AZ63">
        <f>(($AN$56-$AP$56)/($AP$57-$AP$56))</f>
        <v>0.55555555555555558</v>
      </c>
      <c r="BA63">
        <f>(($AO$57-$AP$57)/($AP$58-$AP$57))</f>
        <v>8.3333333333333329E-2</v>
      </c>
      <c r="BB63">
        <f>(($AQ$55-$AP$56)/($AP$57-$AP$56))</f>
        <v>0.59259259259259256</v>
      </c>
      <c r="BC63">
        <f>(($AN$57-$AQ$55)/($AQ$56-$AQ$55))</f>
        <v>0.8571428571428571</v>
      </c>
      <c r="BD63">
        <f>(($AO$57-$AQ$55)/($AQ$56-$AQ$55))</f>
        <v>0.4642857142857143</v>
      </c>
      <c r="BE63">
        <f>(($AP$57-$AQ$55)/($AQ$56-$AQ$55))</f>
        <v>0.39285714285714285</v>
      </c>
      <c r="BG63">
        <v>3</v>
      </c>
      <c r="BH63">
        <v>368</v>
      </c>
      <c r="BI63">
        <f>($BH$72-$BH$69)/200</f>
        <v>6.5000000000000002E-2</v>
      </c>
      <c r="BQ63">
        <f>1-(($AO$57-$AN$56)/($AN$57-$AN$56))</f>
        <v>0.43999999999999995</v>
      </c>
      <c r="BR63">
        <f>(($AP$57-$AN$56)/($AN$57-$AN$56))</f>
        <v>0.48</v>
      </c>
      <c r="BS63">
        <f>(($AQ$55-$AN$56)/($AN$57-$AN$56))</f>
        <v>0.04</v>
      </c>
      <c r="BT63">
        <f>(($AN$56-$AO$56)/($AO$57-$AO$56))</f>
        <v>0.5</v>
      </c>
      <c r="BU63">
        <f>1-(($AP$56-$AO$55)/($AO$56-$AO$55))</f>
        <v>3.4482758620689613E-2</v>
      </c>
      <c r="BV63">
        <f>1-(($AQ$55-$AO$56)/($AO$57-$AO$56))</f>
        <v>0.4642857142857143</v>
      </c>
      <c r="BW63">
        <f>1-(($AN$56-$AP$56)/($AP$57-$AP$56))</f>
        <v>0.44444444444444442</v>
      </c>
      <c r="BX63">
        <f>(($AO$57-$AP$57)/($AP$58-$AP$57))</f>
        <v>8.3333333333333329E-2</v>
      </c>
      <c r="BY63">
        <f>1-(($AQ$55-$AP$56)/($AP$57-$AP$56))</f>
        <v>0.40740740740740744</v>
      </c>
      <c r="BZ63">
        <f>1-(($AN$57-$AQ$55)/($AQ$56-$AQ$55))</f>
        <v>0.1428571428571429</v>
      </c>
      <c r="CA63">
        <f>(($AO$57-$AQ$55)/($AQ$56-$AQ$55))</f>
        <v>0.4642857142857143</v>
      </c>
      <c r="CB63">
        <f>(($AP$57-$AQ$55)/($AQ$56-$AQ$55))</f>
        <v>0.39285714285714285</v>
      </c>
    </row>
    <row r="64" spans="1:80" x14ac:dyDescent="0.25">
      <c r="A64">
        <v>63</v>
      </c>
      <c r="D64">
        <v>96.768777</v>
      </c>
      <c r="E64" s="2">
        <v>2</v>
      </c>
      <c r="F64">
        <v>89.283162000000004</v>
      </c>
      <c r="G64" s="3">
        <v>3</v>
      </c>
      <c r="P64">
        <v>2</v>
      </c>
      <c r="Q64" t="str">
        <f t="shared" si="0"/>
        <v>23</v>
      </c>
      <c r="R64">
        <v>4</v>
      </c>
      <c r="X64" t="s">
        <v>292</v>
      </c>
      <c r="Y64" t="s">
        <v>270</v>
      </c>
      <c r="AN64">
        <v>1513</v>
      </c>
      <c r="AO64">
        <v>1502</v>
      </c>
      <c r="AP64">
        <v>1497</v>
      </c>
      <c r="AQ64">
        <v>1548</v>
      </c>
      <c r="AT64">
        <f>(($AO$58-$AN$57)/($AN$58-$AN$57))</f>
        <v>0.6</v>
      </c>
      <c r="AU64">
        <f>(($AP$58-$AN$57)/($AN$58-$AN$57))</f>
        <v>0.44</v>
      </c>
      <c r="AV64">
        <f>(($AQ$56-$AN$57)/($AN$58-$AN$57))</f>
        <v>0.16</v>
      </c>
      <c r="AW64">
        <f>(($AN$57-$AO$57)/($AO$58-$AO$57))</f>
        <v>0.42307692307692307</v>
      </c>
      <c r="AX64">
        <f>(($AP$57-$AO$56)/($AO$57-$AO$56))</f>
        <v>0.9285714285714286</v>
      </c>
      <c r="AY64">
        <f>(($AQ$56-$AO$57)/($AO$58-$AO$57))</f>
        <v>0.57692307692307687</v>
      </c>
      <c r="AZ64">
        <f>(($AN$57-$AP$57)/($AP$58-$AP$57))</f>
        <v>0.54166666666666663</v>
      </c>
      <c r="BA64">
        <f>(($AO$58-$AP$58)/($AP$59-$AP$58))</f>
        <v>0.17391304347826086</v>
      </c>
      <c r="BB64">
        <f>(($AQ$56-$AP$57)/($AP$58-$AP$57))</f>
        <v>0.70833333333333337</v>
      </c>
      <c r="BC64">
        <f>(($AN$58-$AQ$56)/($AQ$57-$AQ$56))</f>
        <v>0.80769230769230771</v>
      </c>
      <c r="BD64">
        <f>(($AO$58-$AQ$56)/($AQ$57-$AQ$56))</f>
        <v>0.42307692307692307</v>
      </c>
      <c r="BE64">
        <f>(($AP$58-$AQ$56)/($AQ$57-$AQ$56))</f>
        <v>0.26923076923076922</v>
      </c>
      <c r="BG64">
        <v>4</v>
      </c>
      <c r="BH64">
        <v>369</v>
      </c>
      <c r="BI64">
        <f>($BH$73-$BH$70)/200</f>
        <v>0.08</v>
      </c>
      <c r="BQ64">
        <f>1-(($AO$58-$AN$57)/($AN$58-$AN$57))</f>
        <v>0.4</v>
      </c>
      <c r="BR64">
        <f>(($AP$58-$AN$57)/($AN$58-$AN$57))</f>
        <v>0.44</v>
      </c>
      <c r="BS64">
        <f>(($AQ$56-$AN$57)/($AN$58-$AN$57))</f>
        <v>0.16</v>
      </c>
      <c r="BT64">
        <f>(($AN$57-$AO$57)/($AO$58-$AO$57))</f>
        <v>0.42307692307692307</v>
      </c>
      <c r="BU64">
        <f>1-(($AP$57-$AO$56)/($AO$57-$AO$56))</f>
        <v>7.1428571428571397E-2</v>
      </c>
      <c r="BV64">
        <f>1-(($AQ$56-$AO$57)/($AO$58-$AO$57))</f>
        <v>0.42307692307692313</v>
      </c>
      <c r="BW64">
        <f>1-(($AN$57-$AP$57)/($AP$58-$AP$57))</f>
        <v>0.45833333333333337</v>
      </c>
      <c r="BX64">
        <f>(($AO$58-$AP$58)/($AP$59-$AP$58))</f>
        <v>0.17391304347826086</v>
      </c>
      <c r="BY64">
        <f>1-(($AQ$56-$AP$57)/($AP$58-$AP$57))</f>
        <v>0.29166666666666663</v>
      </c>
      <c r="BZ64">
        <f>1-(($AN$58-$AQ$56)/($AQ$57-$AQ$56))</f>
        <v>0.19230769230769229</v>
      </c>
      <c r="CA64">
        <f>(($AO$58-$AQ$56)/($AQ$57-$AQ$56))</f>
        <v>0.42307692307692307</v>
      </c>
      <c r="CB64">
        <f>(($AP$58-$AQ$56)/($AQ$57-$AQ$56))</f>
        <v>0.26923076923076922</v>
      </c>
    </row>
    <row r="65" spans="1:80" x14ac:dyDescent="0.25">
      <c r="A65">
        <v>64</v>
      </c>
      <c r="D65">
        <v>96.738319000000004</v>
      </c>
      <c r="E65" s="2">
        <v>2</v>
      </c>
      <c r="F65">
        <v>89.274795000000012</v>
      </c>
      <c r="G65" s="3">
        <v>3</v>
      </c>
      <c r="P65">
        <v>2</v>
      </c>
      <c r="Q65" t="str">
        <f t="shared" si="0"/>
        <v>23</v>
      </c>
      <c r="R65">
        <v>1</v>
      </c>
      <c r="X65" t="s">
        <v>292</v>
      </c>
      <c r="Y65" t="s">
        <v>271</v>
      </c>
      <c r="AN65">
        <v>1547</v>
      </c>
      <c r="AO65">
        <v>1531</v>
      </c>
      <c r="AP65">
        <v>1525</v>
      </c>
      <c r="AQ65">
        <v>1576</v>
      </c>
      <c r="AT65">
        <f>(($AO$59-$AN$58)/($AN$59-$AN$58))</f>
        <v>0.75</v>
      </c>
      <c r="AU65">
        <f>(($AP$59-$AN$58)/($AN$59-$AN$58))</f>
        <v>0.375</v>
      </c>
      <c r="AV65">
        <f>(($AQ$57-$AN$58)/($AN$59-$AN$58))</f>
        <v>0.20833333333333334</v>
      </c>
      <c r="AW65">
        <f>(($AN$58-$AO$58)/($AO$59-$AO$58))</f>
        <v>0.35714285714285715</v>
      </c>
      <c r="AX65">
        <f>(($AP$58-$AO$57)/($AO$58-$AO$57))</f>
        <v>0.84615384615384615</v>
      </c>
      <c r="AY65">
        <f>(($AQ$57-$AO$58)/($AO$59-$AO$58))</f>
        <v>0.5357142857142857</v>
      </c>
      <c r="AZ65">
        <f>(($AN$58-$AP$58)/($AP$59-$AP$58))</f>
        <v>0.60869565217391308</v>
      </c>
      <c r="BA65">
        <f>(($AO$59-$AP$59)/($AP$60-$AP$59))</f>
        <v>0.39130434782608697</v>
      </c>
      <c r="BB65">
        <f>(($AQ$57-$AP$58)/($AP$59-$AP$58))</f>
        <v>0.82608695652173914</v>
      </c>
      <c r="BC65">
        <f>(($AN$59-$AQ$57)/($AQ$58-$AQ$57))</f>
        <v>0.73076923076923073</v>
      </c>
      <c r="BD65">
        <f>(($AO$59-$AQ$57)/($AQ$58-$AQ$57))</f>
        <v>0.5</v>
      </c>
      <c r="BE65">
        <f>(($AP$59-$AQ$57)/($AQ$58-$AQ$57))</f>
        <v>0.15384615384615385</v>
      </c>
      <c r="BG65">
        <v>1</v>
      </c>
      <c r="BH65">
        <v>380</v>
      </c>
      <c r="BI65">
        <f>($BH$74-$BH$71)/200</f>
        <v>7.4999999999999997E-2</v>
      </c>
      <c r="BQ65">
        <f>1-(($AO$59-$AN$58)/($AN$59-$AN$58))</f>
        <v>0.25</v>
      </c>
      <c r="BR65">
        <f>(($AP$59-$AN$58)/($AN$59-$AN$58))</f>
        <v>0.375</v>
      </c>
      <c r="BS65">
        <f>(($AQ$57-$AN$58)/($AN$59-$AN$58))</f>
        <v>0.20833333333333334</v>
      </c>
      <c r="BT65">
        <f>(($AN$58-$AO$58)/($AO$59-$AO$58))</f>
        <v>0.35714285714285715</v>
      </c>
      <c r="BU65">
        <f>1-(($AP$58-$AO$57)/($AO$58-$AO$57))</f>
        <v>0.15384615384615385</v>
      </c>
      <c r="BV65">
        <f>1-(($AQ$57-$AO$58)/($AO$59-$AO$58))</f>
        <v>0.4642857142857143</v>
      </c>
      <c r="BW65">
        <f>1-(($AN$58-$AP$58)/($AP$59-$AP$58))</f>
        <v>0.39130434782608692</v>
      </c>
      <c r="BX65">
        <f>(($AO$59-$AP$59)/($AP$60-$AP$59))</f>
        <v>0.39130434782608697</v>
      </c>
      <c r="BY65">
        <f>1-(($AQ$57-$AP$58)/($AP$59-$AP$58))</f>
        <v>0.17391304347826086</v>
      </c>
      <c r="BZ65">
        <f>1-(($AN$59-$AQ$57)/($AQ$58-$AQ$57))</f>
        <v>0.26923076923076927</v>
      </c>
      <c r="CA65">
        <f>(($AO$59-$AQ$57)/($AQ$58-$AQ$57))</f>
        <v>0.5</v>
      </c>
      <c r="CB65">
        <f>(($AP$59-$AQ$57)/($AQ$58-$AQ$57))</f>
        <v>0.15384615384615385</v>
      </c>
    </row>
    <row r="66" spans="1:80" x14ac:dyDescent="0.25">
      <c r="A66">
        <v>65</v>
      </c>
      <c r="D66">
        <v>96.81275500000001</v>
      </c>
      <c r="E66" s="2">
        <v>2</v>
      </c>
      <c r="F66">
        <v>89.265102000000013</v>
      </c>
      <c r="G66" s="3">
        <v>3</v>
      </c>
      <c r="P66">
        <v>2</v>
      </c>
      <c r="Q66" t="str">
        <f t="shared" ref="Q66:Q129" si="2">CONCATENATE(C66,E66,G66,I66)</f>
        <v>23</v>
      </c>
      <c r="R66">
        <v>2</v>
      </c>
      <c r="X66" t="s">
        <v>290</v>
      </c>
      <c r="Y66" t="s">
        <v>273</v>
      </c>
      <c r="AN66">
        <v>1574</v>
      </c>
      <c r="AO66">
        <v>1560</v>
      </c>
      <c r="AP66">
        <v>1530</v>
      </c>
      <c r="AQ66">
        <v>1604</v>
      </c>
      <c r="AT66">
        <f>(($AO$60-$AN$59)/($AN$60-$AN$59))</f>
        <v>0.73913043478260865</v>
      </c>
      <c r="AU66">
        <f>(($AP$60-$AN$59)/($AN$60-$AN$59))</f>
        <v>0.34782608695652173</v>
      </c>
      <c r="AV66">
        <f>(($AQ$58-$AN$59)/($AN$60-$AN$59))</f>
        <v>0.30434782608695654</v>
      </c>
      <c r="AW66">
        <f>(($AN$59-$AO$59)/($AO$60-$AO$59))</f>
        <v>0.2608695652173913</v>
      </c>
      <c r="AX66">
        <f>(($AP$59-$AO$58)/($AO$59-$AO$58))</f>
        <v>0.6785714285714286</v>
      </c>
      <c r="AY66">
        <f>(($AQ$58-$AO$59)/($AO$60-$AO$59))</f>
        <v>0.56521739130434778</v>
      </c>
      <c r="AZ66">
        <f>(($AN$59-$AP$59)/($AP$60-$AP$59))</f>
        <v>0.65217391304347827</v>
      </c>
      <c r="BA66">
        <f>(($AO$60-$AP$60)/($AP$61-$AP$60))</f>
        <v>0.39130434782608697</v>
      </c>
      <c r="BB66">
        <f>(($AQ$58-$AP$59)/($AP$60-$AP$59))</f>
        <v>0.95652173913043481</v>
      </c>
      <c r="BC66">
        <f>(($AN$60-$AQ$58)/($AQ$59-$AQ$58))</f>
        <v>0.72727272727272729</v>
      </c>
      <c r="BD66">
        <f>(($AO$60-$AQ$58)/($AQ$59-$AQ$58))</f>
        <v>0.45454545454545453</v>
      </c>
      <c r="BE66">
        <f>(($AP$60-$AQ$58)/($AQ$59-$AQ$58))</f>
        <v>4.5454545454545456E-2</v>
      </c>
      <c r="BG66">
        <v>2</v>
      </c>
      <c r="BH66">
        <v>385</v>
      </c>
      <c r="BI66">
        <f>($BH$75-$BH$72)/200</f>
        <v>0.11</v>
      </c>
      <c r="BQ66">
        <f>1-(($AO$60-$AN$59)/($AN$60-$AN$59))</f>
        <v>0.26086956521739135</v>
      </c>
      <c r="BR66">
        <f>(($AP$60-$AN$59)/($AN$60-$AN$59))</f>
        <v>0.34782608695652173</v>
      </c>
      <c r="BS66">
        <f>(($AQ$58-$AN$59)/($AN$60-$AN$59))</f>
        <v>0.30434782608695654</v>
      </c>
      <c r="BT66">
        <f>(($AN$59-$AO$59)/($AO$60-$AO$59))</f>
        <v>0.2608695652173913</v>
      </c>
      <c r="BU66">
        <f>1-(($AP$59-$AO$58)/($AO$59-$AO$58))</f>
        <v>0.3214285714285714</v>
      </c>
      <c r="BV66">
        <f>1-(($AQ$58-$AO$59)/($AO$60-$AO$59))</f>
        <v>0.43478260869565222</v>
      </c>
      <c r="BW66">
        <f>1-(($AN$59-$AP$59)/($AP$60-$AP$59))</f>
        <v>0.34782608695652173</v>
      </c>
      <c r="BX66">
        <f>(($AO$60-$AP$60)/($AP$61-$AP$60))</f>
        <v>0.39130434782608697</v>
      </c>
      <c r="BY66">
        <f>1-(($AQ$58-$AP$59)/($AP$60-$AP$59))</f>
        <v>4.3478260869565188E-2</v>
      </c>
      <c r="BZ66">
        <f>1-(($AN$60-$AQ$58)/($AQ$59-$AQ$58))</f>
        <v>0.27272727272727271</v>
      </c>
      <c r="CA66">
        <f>(($AO$60-$AQ$58)/($AQ$59-$AQ$58))</f>
        <v>0.45454545454545453</v>
      </c>
      <c r="CB66">
        <f>(($AP$60-$AQ$58)/($AQ$59-$AQ$58))</f>
        <v>4.5454545454545456E-2</v>
      </c>
    </row>
    <row r="67" spans="1:80" x14ac:dyDescent="0.25">
      <c r="A67">
        <v>66</v>
      </c>
      <c r="D67">
        <v>96.779336000000001</v>
      </c>
      <c r="E67" s="2">
        <v>2</v>
      </c>
      <c r="F67">
        <v>89.253928000000002</v>
      </c>
      <c r="G67" s="3">
        <v>3</v>
      </c>
      <c r="H67">
        <v>94.719388000000009</v>
      </c>
      <c r="I67" s="4">
        <v>4</v>
      </c>
      <c r="P67">
        <v>3</v>
      </c>
      <c r="Q67" t="str">
        <f t="shared" si="2"/>
        <v>234</v>
      </c>
      <c r="R67">
        <v>3</v>
      </c>
      <c r="X67" t="s">
        <v>291</v>
      </c>
      <c r="Y67" t="s">
        <v>266</v>
      </c>
      <c r="AB67" t="s">
        <v>291</v>
      </c>
      <c r="AC67" t="str">
        <f>CONCATENATE($R67,$R68,$R69,$R70)</f>
        <v>3421</v>
      </c>
      <c r="AN67">
        <v>1601</v>
      </c>
      <c r="AO67">
        <v>1590</v>
      </c>
      <c r="AP67">
        <v>1561</v>
      </c>
      <c r="AQ67">
        <v>1630</v>
      </c>
      <c r="AT67">
        <f>(($AO$61-$AN$60)/($AN$61-$AN$60))</f>
        <v>0.68181818181818177</v>
      </c>
      <c r="AU67">
        <f>(($AP$61-$AN$60)/($AN$61-$AN$60))</f>
        <v>0.36363636363636365</v>
      </c>
      <c r="AV67">
        <f>(($AQ$59-$AN$60)/($AN$61-$AN$60))</f>
        <v>0.27272727272727271</v>
      </c>
      <c r="AW67">
        <f>(($AN$60-$AO$60)/($AO$61-$AO$60))</f>
        <v>0.2857142857142857</v>
      </c>
      <c r="AX67">
        <f>(($AP$60-$AO$59)/($AO$60-$AO$59))</f>
        <v>0.60869565217391308</v>
      </c>
      <c r="AY67">
        <f>(($AQ$59-$AO$60)/($AO$61-$AO$60))</f>
        <v>0.5714285714285714</v>
      </c>
      <c r="AZ67">
        <f>(($AN$60-$AP$60)/($AP$61-$AP$60))</f>
        <v>0.65217391304347827</v>
      </c>
      <c r="BA67">
        <f>(($AO$61-$AP$61)/($AP$62-$AP$61))</f>
        <v>0.30434782608695654</v>
      </c>
      <c r="BB67">
        <f>(($AQ$59-$AP$60)/($AP$61-$AP$60))</f>
        <v>0.91304347826086951</v>
      </c>
      <c r="BC67">
        <f>(($AN$61-$AQ$59)/($AQ$60-$AQ$59))</f>
        <v>0.66666666666666663</v>
      </c>
      <c r="BD67">
        <f>(($AO$61-$AQ$59)/($AQ$60-$AQ$59))</f>
        <v>0.375</v>
      </c>
      <c r="BE67">
        <f>(($AP$61-$AQ$59)/($AQ$60-$AQ$59))</f>
        <v>8.3333333333333329E-2</v>
      </c>
      <c r="BG67">
        <v>3</v>
      </c>
      <c r="BH67">
        <v>393</v>
      </c>
      <c r="BI67">
        <f>($BH$76-$BH$73)/200</f>
        <v>7.0000000000000007E-2</v>
      </c>
      <c r="BQ67">
        <f>1-(($AO$61-$AN$60)/($AN$61-$AN$60))</f>
        <v>0.31818181818181823</v>
      </c>
      <c r="BR67">
        <f>(($AP$61-$AN$60)/($AN$61-$AN$60))</f>
        <v>0.36363636363636365</v>
      </c>
      <c r="BS67">
        <f>(($AQ$59-$AN$60)/($AN$61-$AN$60))</f>
        <v>0.27272727272727271</v>
      </c>
      <c r="BT67">
        <f>(($AN$60-$AO$60)/($AO$61-$AO$60))</f>
        <v>0.2857142857142857</v>
      </c>
      <c r="BU67">
        <f>1-(($AP$60-$AO$59)/($AO$60-$AO$59))</f>
        <v>0.39130434782608692</v>
      </c>
      <c r="BV67">
        <f>1-(($AQ$59-$AO$60)/($AO$61-$AO$60))</f>
        <v>0.4285714285714286</v>
      </c>
      <c r="BW67">
        <f>1-(($AN$60-$AP$60)/($AP$61-$AP$60))</f>
        <v>0.34782608695652173</v>
      </c>
      <c r="BX67">
        <f>(($AO$61-$AP$61)/($AP$62-$AP$61))</f>
        <v>0.30434782608695654</v>
      </c>
      <c r="BY67">
        <f>1-(($AQ$59-$AP$60)/($AP$61-$AP$60))</f>
        <v>8.6956521739130488E-2</v>
      </c>
      <c r="BZ67">
        <f>1-(($AN$61-$AQ$59)/($AQ$60-$AQ$59))</f>
        <v>0.33333333333333337</v>
      </c>
      <c r="CA67">
        <f>(($AO$61-$AQ$59)/($AQ$60-$AQ$59))</f>
        <v>0.375</v>
      </c>
      <c r="CB67">
        <f>(($AP$61-$AQ$59)/($AQ$60-$AQ$59))</f>
        <v>8.3333333333333329E-2</v>
      </c>
    </row>
    <row r="68" spans="1:80" x14ac:dyDescent="0.25">
      <c r="A68">
        <v>67</v>
      </c>
      <c r="F68">
        <v>89.283521000000007</v>
      </c>
      <c r="G68" s="3">
        <v>3</v>
      </c>
      <c r="H68">
        <v>94.751277000000016</v>
      </c>
      <c r="I68" s="4">
        <v>4</v>
      </c>
      <c r="P68">
        <v>2</v>
      </c>
      <c r="Q68" t="str">
        <f t="shared" si="2"/>
        <v>34</v>
      </c>
      <c r="R68">
        <v>4</v>
      </c>
      <c r="X68" t="s">
        <v>291</v>
      </c>
      <c r="Y68" t="s">
        <v>267</v>
      </c>
      <c r="AN68">
        <v>1625</v>
      </c>
      <c r="AO68">
        <v>1616</v>
      </c>
      <c r="AP68">
        <v>1586</v>
      </c>
      <c r="AQ68">
        <v>1655</v>
      </c>
      <c r="AT68">
        <f>(($AO$62-$AN$61)/($AN$62-$AN$61))</f>
        <v>0.69565217391304346</v>
      </c>
      <c r="AU68">
        <f>(($AP$62-$AN$61)/($AN$62-$AN$61))</f>
        <v>0.39130434782608697</v>
      </c>
      <c r="AV68">
        <f>(($AQ$60-$AN$61)/($AN$62-$AN$61))</f>
        <v>0.34782608695652173</v>
      </c>
      <c r="AW68">
        <f>(($AN$61-$AO$61)/($AO$62-$AO$61))</f>
        <v>0.30434782608695654</v>
      </c>
      <c r="AX68">
        <f>(($AP$61-$AO$60)/($AO$61-$AO$60))</f>
        <v>0.66666666666666663</v>
      </c>
      <c r="AY68">
        <f>(($AQ$60-$AO$61)/($AO$62-$AO$61))</f>
        <v>0.65217391304347827</v>
      </c>
      <c r="AZ68">
        <f>(($AN$61-$AP$61)/($AP$62-$AP$61))</f>
        <v>0.60869565217391308</v>
      </c>
      <c r="BA68">
        <f>(($AO$62-$AP$62)/($AP$63-$AP$62))</f>
        <v>0.31818181818181818</v>
      </c>
      <c r="BB68">
        <f>(($AQ$60-$AP$61)/($AP$62-$AP$61))</f>
        <v>0.95652173913043481</v>
      </c>
      <c r="BC68">
        <f>(($AN$62-$AQ$60)/($AQ$61-$AQ$60))</f>
        <v>0.65217391304347827</v>
      </c>
      <c r="BD68">
        <f>(($AO$62-$AQ$60)/($AQ$61-$AQ$60))</f>
        <v>0.34782608695652173</v>
      </c>
      <c r="BE68">
        <f>(($AP$62-$AQ$60)/($AQ$61-$AQ$60))</f>
        <v>4.3478260869565216E-2</v>
      </c>
      <c r="BG68">
        <v>4</v>
      </c>
      <c r="BH68">
        <v>393</v>
      </c>
      <c r="BI68">
        <f>($BH$77-$BH$74)/200</f>
        <v>7.4999999999999997E-2</v>
      </c>
      <c r="BQ68">
        <f>1-(($AO$62-$AN$61)/($AN$62-$AN$61))</f>
        <v>0.30434782608695654</v>
      </c>
      <c r="BR68">
        <f>(($AP$62-$AN$61)/($AN$62-$AN$61))</f>
        <v>0.39130434782608697</v>
      </c>
      <c r="BS68">
        <f>(($AQ$60-$AN$61)/($AN$62-$AN$61))</f>
        <v>0.34782608695652173</v>
      </c>
      <c r="BT68">
        <f>(($AN$61-$AO$61)/($AO$62-$AO$61))</f>
        <v>0.30434782608695654</v>
      </c>
      <c r="BU68">
        <f>1-(($AP$61-$AO$60)/($AO$61-$AO$60))</f>
        <v>0.33333333333333337</v>
      </c>
      <c r="BV68">
        <f>1-(($AQ$60-$AO$61)/($AO$62-$AO$61))</f>
        <v>0.34782608695652173</v>
      </c>
      <c r="BW68">
        <f>1-(($AN$61-$AP$61)/($AP$62-$AP$61))</f>
        <v>0.39130434782608692</v>
      </c>
      <c r="BX68">
        <f>(($AO$62-$AP$62)/($AP$63-$AP$62))</f>
        <v>0.31818181818181818</v>
      </c>
      <c r="BY68">
        <f>1-(($AQ$60-$AP$61)/($AP$62-$AP$61))</f>
        <v>4.3478260869565188E-2</v>
      </c>
      <c r="BZ68">
        <f>1-(($AN$62-$AQ$60)/($AQ$61-$AQ$60))</f>
        <v>0.34782608695652173</v>
      </c>
      <c r="CA68">
        <f>(($AO$62-$AQ$60)/($AQ$61-$AQ$60))</f>
        <v>0.34782608695652173</v>
      </c>
      <c r="CB68">
        <f>(($AP$62-$AQ$60)/($AQ$61-$AQ$60))</f>
        <v>4.3478260869565216E-2</v>
      </c>
    </row>
    <row r="69" spans="1:80" x14ac:dyDescent="0.25">
      <c r="A69">
        <v>68</v>
      </c>
      <c r="F69">
        <v>89.270816000000011</v>
      </c>
      <c r="G69" s="3">
        <v>3</v>
      </c>
      <c r="H69">
        <v>94.737653000000009</v>
      </c>
      <c r="I69" s="4">
        <v>4</v>
      </c>
      <c r="P69">
        <v>2</v>
      </c>
      <c r="Q69" t="str">
        <f t="shared" si="2"/>
        <v>34</v>
      </c>
      <c r="R69">
        <v>2</v>
      </c>
      <c r="X69" t="s">
        <v>291</v>
      </c>
      <c r="Y69" t="s">
        <v>264</v>
      </c>
      <c r="AN69">
        <v>1649</v>
      </c>
      <c r="AO69">
        <v>1640</v>
      </c>
      <c r="AP69">
        <v>1612</v>
      </c>
      <c r="AQ69">
        <v>1679</v>
      </c>
      <c r="AT69">
        <f>(($AO$63-$AN$62)/($AN$63-$AN$62))</f>
        <v>0.65217391304347827</v>
      </c>
      <c r="AU69">
        <f>(($AP$63-$AN$62)/($AN$63-$AN$62))</f>
        <v>0.34782608695652173</v>
      </c>
      <c r="AV69">
        <f>(($AQ$61-$AN$62)/($AN$63-$AN$62))</f>
        <v>0.34782608695652173</v>
      </c>
      <c r="AW69">
        <f>(($AN$62-$AO$62)/($AO$63-$AO$62))</f>
        <v>0.31818181818181818</v>
      </c>
      <c r="AX69">
        <f>(($AP$62-$AO$61)/($AO$62-$AO$61))</f>
        <v>0.69565217391304346</v>
      </c>
      <c r="AY69">
        <f>(($AQ$61-$AO$62)/($AO$63-$AO$62))</f>
        <v>0.68181818181818177</v>
      </c>
      <c r="AZ69">
        <f>(($AN$62-$AP$62)/($AP$63-$AP$62))</f>
        <v>0.63636363636363635</v>
      </c>
      <c r="BA69">
        <f>(($AO$63-$AP$63)/($AP$64-$AP$63))</f>
        <v>0.29166666666666669</v>
      </c>
      <c r="BB69">
        <f>(($AQ$61-$AP$63)/($AP$64-$AP$63))</f>
        <v>0</v>
      </c>
      <c r="BC69">
        <f>(($AN$63-$AQ$61)/($AQ$62-$AQ$61))</f>
        <v>0.65217391304347827</v>
      </c>
      <c r="BD69">
        <f>(($AO$63-$AQ$61)/($AQ$62-$AQ$61))</f>
        <v>0.30434782608695654</v>
      </c>
      <c r="BE69">
        <f>(($AP$63-$AQ$61)/($AQ$62-$AQ$61))</f>
        <v>0</v>
      </c>
      <c r="BG69">
        <v>2</v>
      </c>
      <c r="BH69">
        <v>403</v>
      </c>
      <c r="BI69">
        <f>($BH$78-$BH$75)/200</f>
        <v>7.4999999999999997E-2</v>
      </c>
      <c r="BQ69">
        <f>1-(($AO$63-$AN$62)/($AN$63-$AN$62))</f>
        <v>0.34782608695652173</v>
      </c>
      <c r="BR69">
        <f>(($AP$63-$AN$62)/($AN$63-$AN$62))</f>
        <v>0.34782608695652173</v>
      </c>
      <c r="BS69">
        <f>(($AQ$61-$AN$62)/($AN$63-$AN$62))</f>
        <v>0.34782608695652173</v>
      </c>
      <c r="BT69">
        <f>(($AN$62-$AO$62)/($AO$63-$AO$62))</f>
        <v>0.31818181818181818</v>
      </c>
      <c r="BU69">
        <f>1-(($AP$62-$AO$61)/($AO$62-$AO$61))</f>
        <v>0.30434782608695654</v>
      </c>
      <c r="BV69">
        <f>1-(($AQ$61-$AO$62)/($AO$63-$AO$62))</f>
        <v>0.31818181818181823</v>
      </c>
      <c r="BW69">
        <f>1-(($AN$62-$AP$62)/($AP$63-$AP$62))</f>
        <v>0.36363636363636365</v>
      </c>
      <c r="BX69">
        <f>(($AO$63-$AP$63)/($AP$64-$AP$63))</f>
        <v>0.29166666666666669</v>
      </c>
      <c r="BY69">
        <f>(($AQ$61-$AP$63)/($AP$64-$AP$63))</f>
        <v>0</v>
      </c>
      <c r="BZ69">
        <f>1-(($AN$63-$AQ$61)/($AQ$62-$AQ$61))</f>
        <v>0.34782608695652173</v>
      </c>
      <c r="CA69">
        <f>(($AO$63-$AQ$61)/($AQ$62-$AQ$61))</f>
        <v>0.30434782608695654</v>
      </c>
      <c r="CB69">
        <f>(($AP$63-$AQ$61)/($AQ$62-$AQ$61))</f>
        <v>0</v>
      </c>
    </row>
    <row r="70" spans="1:80" x14ac:dyDescent="0.25">
      <c r="A70">
        <v>69</v>
      </c>
      <c r="F70">
        <v>89.270816000000011</v>
      </c>
      <c r="G70" s="3">
        <v>3</v>
      </c>
      <c r="H70">
        <v>94.75903000000001</v>
      </c>
      <c r="I70" s="4">
        <v>4</v>
      </c>
      <c r="P70">
        <v>2</v>
      </c>
      <c r="Q70" t="str">
        <f t="shared" si="2"/>
        <v>34</v>
      </c>
      <c r="R70">
        <v>1</v>
      </c>
      <c r="X70" t="s">
        <v>290</v>
      </c>
      <c r="Y70" t="s">
        <v>268</v>
      </c>
      <c r="AN70">
        <v>1673</v>
      </c>
      <c r="AO70">
        <v>1664</v>
      </c>
      <c r="AP70">
        <v>1634</v>
      </c>
      <c r="AQ70">
        <v>1702</v>
      </c>
      <c r="AT70">
        <f>(($AO$64-$AN$63)/($AN$64-$AN$63))</f>
        <v>0.56000000000000005</v>
      </c>
      <c r="AU70">
        <f>(($AP$64-$AN$63)/($AN$64-$AN$63))</f>
        <v>0.36</v>
      </c>
      <c r="AV70">
        <f>(($AQ$62-$AN$63)/($AN$64-$AN$63))</f>
        <v>0.32</v>
      </c>
      <c r="AW70">
        <f>(($AN$63-$AO$63)/($AO$64-$AO$63))</f>
        <v>0.36363636363636365</v>
      </c>
      <c r="AX70">
        <f>(($AP$63-$AO$62)/($AO$63-$AO$62))</f>
        <v>0.68181818181818177</v>
      </c>
      <c r="AY70">
        <f>(($AQ$62-$AO$63)/($AO$64-$AO$63))</f>
        <v>0.72727272727272729</v>
      </c>
      <c r="AZ70">
        <f>(($AN$63-$AP$63)/($AP$64-$AP$63))</f>
        <v>0.625</v>
      </c>
      <c r="BA70">
        <f>(($AO$64-$AP$64)/($AP$65-$AP$64))</f>
        <v>0.17857142857142858</v>
      </c>
      <c r="BB70">
        <f>(($AQ$62-$AP$63)/($AP$64-$AP$63))</f>
        <v>0.95833333333333337</v>
      </c>
      <c r="BC70">
        <f>(($AN$64-$AQ$62)/($AQ$63-$AQ$62))</f>
        <v>0.73913043478260865</v>
      </c>
      <c r="BD70">
        <f>(($AO$64-$AQ$62)/($AQ$63-$AQ$62))</f>
        <v>0.2608695652173913</v>
      </c>
      <c r="BE70">
        <f>(($AP$64-$AQ$62)/($AQ$63-$AQ$62))</f>
        <v>4.3478260869565216E-2</v>
      </c>
      <c r="BG70">
        <v>1</v>
      </c>
      <c r="BH70">
        <v>408</v>
      </c>
      <c r="BI70">
        <f>($BH$79-$BH$76)/200</f>
        <v>0.105</v>
      </c>
      <c r="BQ70">
        <f>1-(($AO$64-$AN$63)/($AN$64-$AN$63))</f>
        <v>0.43999999999999995</v>
      </c>
      <c r="BR70">
        <f>(($AP$64-$AN$63)/($AN$64-$AN$63))</f>
        <v>0.36</v>
      </c>
      <c r="BS70">
        <f>(($AQ$62-$AN$63)/($AN$64-$AN$63))</f>
        <v>0.32</v>
      </c>
      <c r="BT70">
        <f>(($AN$63-$AO$63)/($AO$64-$AO$63))</f>
        <v>0.36363636363636365</v>
      </c>
      <c r="BU70">
        <f>1-(($AP$63-$AO$62)/($AO$63-$AO$62))</f>
        <v>0.31818181818181823</v>
      </c>
      <c r="BV70">
        <f>1-(($AQ$62-$AO$63)/($AO$64-$AO$63))</f>
        <v>0.27272727272727271</v>
      </c>
      <c r="BW70">
        <f>1-(($AN$63-$AP$63)/($AP$64-$AP$63))</f>
        <v>0.375</v>
      </c>
      <c r="BX70">
        <f>(($AO$64-$AP$64)/($AP$65-$AP$64))</f>
        <v>0.17857142857142858</v>
      </c>
      <c r="BY70">
        <f>1-(($AQ$62-$AP$63)/($AP$64-$AP$63))</f>
        <v>4.166666666666663E-2</v>
      </c>
      <c r="BZ70">
        <f>1-(($AN$64-$AQ$62)/($AQ$63-$AQ$62))</f>
        <v>0.26086956521739135</v>
      </c>
      <c r="CA70">
        <f>(($AO$64-$AQ$62)/($AQ$63-$AQ$62))</f>
        <v>0.2608695652173913</v>
      </c>
      <c r="CB70">
        <f>(($AP$64-$AQ$62)/($AQ$63-$AQ$62))</f>
        <v>4.3478260869565216E-2</v>
      </c>
    </row>
    <row r="71" spans="1:80" x14ac:dyDescent="0.25">
      <c r="A71">
        <v>70</v>
      </c>
      <c r="H71">
        <v>94.749082000000016</v>
      </c>
      <c r="I71" s="4">
        <v>4</v>
      </c>
      <c r="P71">
        <v>1</v>
      </c>
      <c r="Q71" t="str">
        <f t="shared" si="2"/>
        <v>4</v>
      </c>
      <c r="R71">
        <v>4</v>
      </c>
      <c r="X71" t="s">
        <v>292</v>
      </c>
      <c r="Y71" t="s">
        <v>269</v>
      </c>
      <c r="AB71" t="s">
        <v>292</v>
      </c>
      <c r="AC71" t="str">
        <f>CONCATENATE($R71,$R72,$R73,$R74)</f>
        <v>4321</v>
      </c>
      <c r="AN71">
        <v>1696</v>
      </c>
      <c r="AO71">
        <v>1691</v>
      </c>
      <c r="AP71">
        <v>1657</v>
      </c>
      <c r="AQ71">
        <v>1724</v>
      </c>
      <c r="AX71">
        <f>(($AP$64-$AO$63)/($AO$64-$AO$63))</f>
        <v>0.77272727272727271</v>
      </c>
      <c r="AZ71">
        <f>(($AN$64-$AP$64)/($AP$65-$AP$64))</f>
        <v>0.5714285714285714</v>
      </c>
      <c r="BB71">
        <f>(($AQ$63-$AP$64)/($AP$65-$AP$64))</f>
        <v>0.7857142857142857</v>
      </c>
      <c r="BG71">
        <v>4</v>
      </c>
      <c r="BH71">
        <v>415</v>
      </c>
      <c r="BI71">
        <f>($BH$80-$BH$77)/200</f>
        <v>0.08</v>
      </c>
      <c r="BU71">
        <f>1-(($AP$64-$AO$63)/($AO$64-$AO$63))</f>
        <v>0.22727272727272729</v>
      </c>
      <c r="BW71">
        <f>1-(($AN$64-$AP$64)/($AP$65-$AP$64))</f>
        <v>0.4285714285714286</v>
      </c>
      <c r="BY71">
        <f>1-(($AQ$63-$AP$64)/($AP$65-$AP$64))</f>
        <v>0.2142857142857143</v>
      </c>
    </row>
    <row r="72" spans="1:80" x14ac:dyDescent="0.25">
      <c r="A72">
        <v>71</v>
      </c>
      <c r="H72">
        <v>94.721225000000004</v>
      </c>
      <c r="I72" s="4">
        <v>4</v>
      </c>
      <c r="P72">
        <v>1</v>
      </c>
      <c r="Q72" t="str">
        <f t="shared" si="2"/>
        <v>4</v>
      </c>
      <c r="R72">
        <v>3</v>
      </c>
      <c r="X72" t="s">
        <v>292</v>
      </c>
      <c r="Y72" t="s">
        <v>270</v>
      </c>
      <c r="AN72">
        <v>1717</v>
      </c>
      <c r="AO72">
        <v>1712</v>
      </c>
      <c r="AP72">
        <v>1680</v>
      </c>
      <c r="AQ72">
        <v>1747</v>
      </c>
      <c r="BG72">
        <v>3</v>
      </c>
      <c r="BH72">
        <v>416</v>
      </c>
      <c r="BI72">
        <f>($BH$81-$BH$78)/200</f>
        <v>7.0000000000000007E-2</v>
      </c>
    </row>
    <row r="73" spans="1:80" x14ac:dyDescent="0.25">
      <c r="A73">
        <v>72</v>
      </c>
      <c r="H73">
        <v>94.693368000000007</v>
      </c>
      <c r="I73" s="4">
        <v>4</v>
      </c>
      <c r="P73">
        <v>1</v>
      </c>
      <c r="Q73" t="str">
        <f t="shared" si="2"/>
        <v>4</v>
      </c>
      <c r="R73">
        <v>2</v>
      </c>
      <c r="X73" t="s">
        <v>292</v>
      </c>
      <c r="Y73" t="s">
        <v>271</v>
      </c>
      <c r="AN73">
        <v>1740</v>
      </c>
      <c r="AO73">
        <v>1733</v>
      </c>
      <c r="AP73">
        <v>1703</v>
      </c>
      <c r="AQ73">
        <v>1770</v>
      </c>
      <c r="BG73">
        <v>2</v>
      </c>
      <c r="BH73">
        <v>424</v>
      </c>
      <c r="BI73">
        <f>($BH$82-$BH$79)/200</f>
        <v>8.5000000000000006E-2</v>
      </c>
    </row>
    <row r="74" spans="1:80" x14ac:dyDescent="0.25">
      <c r="A74">
        <v>73</v>
      </c>
      <c r="B74">
        <v>111.82775600000001</v>
      </c>
      <c r="C74" s="5">
        <v>1</v>
      </c>
      <c r="H74">
        <v>94.773164000000008</v>
      </c>
      <c r="I74" s="4">
        <v>4</v>
      </c>
      <c r="P74">
        <v>2</v>
      </c>
      <c r="Q74" t="str">
        <f t="shared" si="2"/>
        <v>14</v>
      </c>
      <c r="R74">
        <v>1</v>
      </c>
      <c r="X74" t="s">
        <v>292</v>
      </c>
      <c r="Y74" t="s">
        <v>272</v>
      </c>
      <c r="AN74">
        <v>1762</v>
      </c>
      <c r="AO74">
        <v>1755</v>
      </c>
      <c r="AP74">
        <v>1725</v>
      </c>
      <c r="AQ74">
        <v>1795</v>
      </c>
      <c r="AT74">
        <f>(($AO$66-$AN$65)/($AN$66-$AN$65))</f>
        <v>0.48148148148148145</v>
      </c>
      <c r="AU74">
        <f>(($AP$67-$AN$65)/($AN$66-$AN$65))</f>
        <v>0.51851851851851849</v>
      </c>
      <c r="AV74">
        <f>(($AQ$64-$AN$65)/($AN$66-$AN$65))</f>
        <v>3.7037037037037035E-2</v>
      </c>
      <c r="AW74">
        <f>(($AN$65-$AO$65)/($AO$66-$AO$65))</f>
        <v>0.55172413793103448</v>
      </c>
      <c r="AX74">
        <f>(($AP$67-$AO$66)/($AO$67-$AO$66))</f>
        <v>3.3333333333333333E-2</v>
      </c>
      <c r="AY74">
        <f>(($AQ$64-$AO$65)/($AO$66-$AO$65))</f>
        <v>0.58620689655172409</v>
      </c>
      <c r="AZ74">
        <f>(($AN$65-$AP$66)/($AP$67-$AP$66))</f>
        <v>0.54838709677419351</v>
      </c>
      <c r="BA74">
        <f>(($AO$65-$AP$66)/($AP$67-$AP$66))</f>
        <v>3.2258064516129031E-2</v>
      </c>
      <c r="BB74">
        <f>(($AQ$64-$AP$66)/($AP$67-$AP$66))</f>
        <v>0.58064516129032262</v>
      </c>
      <c r="BC74">
        <f>(($AN$66-$AQ$64)/($AQ$65-$AQ$64))</f>
        <v>0.9285714285714286</v>
      </c>
      <c r="BD74">
        <f>(($AO$66-$AQ$64)/($AQ$65-$AQ$64))</f>
        <v>0.42857142857142855</v>
      </c>
      <c r="BE74">
        <f>(($AP$67-$AQ$64)/($AQ$65-$AQ$64))</f>
        <v>0.4642857142857143</v>
      </c>
      <c r="BG74">
        <v>1</v>
      </c>
      <c r="BH74">
        <v>430</v>
      </c>
      <c r="BI74">
        <f>($BH$83-$BH$80)/200</f>
        <v>0.11</v>
      </c>
      <c r="BQ74">
        <f>(($AO$66-$AN$65)/($AN$66-$AN$65))</f>
        <v>0.48148148148148145</v>
      </c>
      <c r="BR74">
        <f>1-(($AP$67-$AN$65)/($AN$66-$AN$65))</f>
        <v>0.48148148148148151</v>
      </c>
      <c r="BS74">
        <f>(($AQ$64-$AN$65)/($AN$66-$AN$65))</f>
        <v>3.7037037037037035E-2</v>
      </c>
      <c r="BT74">
        <f>1-(($AN$65-$AO$65)/($AO$66-$AO$65))</f>
        <v>0.44827586206896552</v>
      </c>
      <c r="BU74">
        <f>(($AP$67-$AO$66)/($AO$67-$AO$66))</f>
        <v>3.3333333333333333E-2</v>
      </c>
      <c r="BV74">
        <f>1-(($AQ$64-$AO$65)/($AO$66-$AO$65))</f>
        <v>0.41379310344827591</v>
      </c>
      <c r="BW74">
        <f>1-(($AN$65-$AP$66)/($AP$67-$AP$66))</f>
        <v>0.45161290322580649</v>
      </c>
      <c r="BX74">
        <f>(($AO$65-$AP$66)/($AP$67-$AP$66))</f>
        <v>3.2258064516129031E-2</v>
      </c>
      <c r="BY74">
        <f>1-(($AQ$64-$AP$66)/($AP$67-$AP$66))</f>
        <v>0.41935483870967738</v>
      </c>
      <c r="BZ74">
        <f>1-(($AN$66-$AQ$64)/($AQ$65-$AQ$64))</f>
        <v>7.1428571428571397E-2</v>
      </c>
      <c r="CA74">
        <f>(($AO$66-$AQ$64)/($AQ$65-$AQ$64))</f>
        <v>0.42857142857142855</v>
      </c>
      <c r="CB74">
        <f>(($AP$67-$AQ$64)/($AQ$65-$AQ$64))</f>
        <v>0.4642857142857143</v>
      </c>
    </row>
    <row r="75" spans="1:80" x14ac:dyDescent="0.25">
      <c r="A75">
        <v>74</v>
      </c>
      <c r="B75">
        <v>111.85489800000001</v>
      </c>
      <c r="C75" s="5">
        <v>1</v>
      </c>
      <c r="H75">
        <v>94.719388000000009</v>
      </c>
      <c r="I75" s="4">
        <v>4</v>
      </c>
      <c r="P75">
        <v>2</v>
      </c>
      <c r="Q75" t="str">
        <f t="shared" si="2"/>
        <v>14</v>
      </c>
      <c r="R75">
        <v>3</v>
      </c>
      <c r="X75" t="s">
        <v>292</v>
      </c>
      <c r="Y75" t="s">
        <v>269</v>
      </c>
      <c r="AB75" t="s">
        <v>291</v>
      </c>
      <c r="AC75" t="str">
        <f>CONCATENATE($R75,$R76,$R77,$R78)</f>
        <v>3421</v>
      </c>
      <c r="AN75">
        <v>1785</v>
      </c>
      <c r="AO75">
        <v>1777</v>
      </c>
      <c r="AP75">
        <v>1748</v>
      </c>
      <c r="AQ75">
        <v>1818</v>
      </c>
      <c r="AT75">
        <f>(($AO$67-$AN$66)/($AN$67-$AN$66))</f>
        <v>0.59259259259259256</v>
      </c>
      <c r="AU75">
        <f>(($AP$68-$AN$66)/($AN$67-$AN$66))</f>
        <v>0.44444444444444442</v>
      </c>
      <c r="AV75">
        <f>(($AQ$65-$AN$66)/($AN$67-$AN$66))</f>
        <v>7.407407407407407E-2</v>
      </c>
      <c r="AW75">
        <f>(($AN$66-$AO$66)/($AO$67-$AO$66))</f>
        <v>0.46666666666666667</v>
      </c>
      <c r="AX75">
        <f>(($AP$68-$AO$66)/($AO$67-$AO$66))</f>
        <v>0.8666666666666667</v>
      </c>
      <c r="AY75">
        <f>(($AQ$65-$AO$66)/($AO$67-$AO$66))</f>
        <v>0.53333333333333333</v>
      </c>
      <c r="AZ75">
        <f>(($AN$66-$AP$67)/($AP$68-$AP$67))</f>
        <v>0.52</v>
      </c>
      <c r="BA75">
        <f>(($AO$66-$AP$66)/($AP$67-$AP$66))</f>
        <v>0.967741935483871</v>
      </c>
      <c r="BB75">
        <f>(($AQ$65-$AP$67)/($AP$68-$AP$67))</f>
        <v>0.6</v>
      </c>
      <c r="BC75">
        <f>(($AN$67-$AQ$65)/($AQ$66-$AQ$65))</f>
        <v>0.8928571428571429</v>
      </c>
      <c r="BD75">
        <f>(($AO$67-$AQ$65)/($AQ$66-$AQ$65))</f>
        <v>0.5</v>
      </c>
      <c r="BE75">
        <f>(($AP$68-$AQ$65)/($AQ$66-$AQ$65))</f>
        <v>0.35714285714285715</v>
      </c>
      <c r="BG75">
        <v>3</v>
      </c>
      <c r="BH75">
        <v>438</v>
      </c>
      <c r="BI75">
        <f>($BH$84-$BH$81)/200</f>
        <v>9.5000000000000001E-2</v>
      </c>
      <c r="BQ75">
        <f>1-(($AO$67-$AN$66)/($AN$67-$AN$66))</f>
        <v>0.40740740740740744</v>
      </c>
      <c r="BR75">
        <f>(($AP$68-$AN$66)/($AN$67-$AN$66))</f>
        <v>0.44444444444444442</v>
      </c>
      <c r="BS75">
        <f>(($AQ$65-$AN$66)/($AN$67-$AN$66))</f>
        <v>7.407407407407407E-2</v>
      </c>
      <c r="BT75">
        <f>(($AN$66-$AO$66)/($AO$67-$AO$66))</f>
        <v>0.46666666666666667</v>
      </c>
      <c r="BU75">
        <f>1-(($AP$68-$AO$66)/($AO$67-$AO$66))</f>
        <v>0.1333333333333333</v>
      </c>
      <c r="BV75">
        <f>1-(($AQ$65-$AO$66)/($AO$67-$AO$66))</f>
        <v>0.46666666666666667</v>
      </c>
      <c r="BW75">
        <f>1-(($AN$66-$AP$67)/($AP$68-$AP$67))</f>
        <v>0.48</v>
      </c>
      <c r="BX75">
        <f>1-(($AO$66-$AP$66)/($AP$67-$AP$66))</f>
        <v>3.2258064516129004E-2</v>
      </c>
      <c r="BY75">
        <f>1-(($AQ$65-$AP$67)/($AP$68-$AP$67))</f>
        <v>0.4</v>
      </c>
      <c r="BZ75">
        <f>1-(($AN$67-$AQ$65)/($AQ$66-$AQ$65))</f>
        <v>0.1071428571428571</v>
      </c>
      <c r="CA75">
        <f>(($AO$67-$AQ$65)/($AQ$66-$AQ$65))</f>
        <v>0.5</v>
      </c>
      <c r="CB75">
        <f>(($AP$68-$AQ$65)/($AQ$66-$AQ$65))</f>
        <v>0.35714285714285715</v>
      </c>
    </row>
    <row r="76" spans="1:80" x14ac:dyDescent="0.25">
      <c r="A76">
        <v>75</v>
      </c>
      <c r="B76">
        <v>111.83469500000001</v>
      </c>
      <c r="C76" s="5">
        <v>1</v>
      </c>
      <c r="P76">
        <v>1</v>
      </c>
      <c r="Q76" t="str">
        <f t="shared" si="2"/>
        <v>1</v>
      </c>
      <c r="R76">
        <v>4</v>
      </c>
      <c r="X76" t="s">
        <v>292</v>
      </c>
      <c r="Y76" t="s">
        <v>270</v>
      </c>
      <c r="AN76">
        <v>1817</v>
      </c>
      <c r="AO76">
        <v>1802</v>
      </c>
      <c r="AP76">
        <v>1772</v>
      </c>
      <c r="AQ76">
        <v>1846</v>
      </c>
      <c r="AT76">
        <f>(($AO$68-$AN$67)/($AN$68-$AN$67))</f>
        <v>0.625</v>
      </c>
      <c r="AU76">
        <f>(($AP$69-$AN$67)/($AN$68-$AN$67))</f>
        <v>0.45833333333333331</v>
      </c>
      <c r="AV76">
        <f>(($AQ$66-$AN$67)/($AN$68-$AN$67))</f>
        <v>0.125</v>
      </c>
      <c r="AW76">
        <f>(($AN$67-$AO$67)/($AO$68-$AO$67))</f>
        <v>0.42307692307692307</v>
      </c>
      <c r="AX76">
        <f>(($AP$69-$AO$67)/($AO$68-$AO$67))</f>
        <v>0.84615384615384615</v>
      </c>
      <c r="AY76">
        <f>(($AQ$66-$AO$67)/($AO$68-$AO$67))</f>
        <v>0.53846153846153844</v>
      </c>
      <c r="AZ76">
        <f>(($AN$67-$AP$68)/($AP$69-$AP$68))</f>
        <v>0.57692307692307687</v>
      </c>
      <c r="BA76">
        <f>(($AO$67-$AP$68)/($AP$69-$AP$68))</f>
        <v>0.15384615384615385</v>
      </c>
      <c r="BB76">
        <f>(($AQ$66-$AP$68)/($AP$69-$AP$68))</f>
        <v>0.69230769230769229</v>
      </c>
      <c r="BC76">
        <f>(($AN$68-$AQ$66)/($AQ$67-$AQ$66))</f>
        <v>0.80769230769230771</v>
      </c>
      <c r="BD76">
        <f>(($AO$68-$AQ$66)/($AQ$67-$AQ$66))</f>
        <v>0.46153846153846156</v>
      </c>
      <c r="BE76">
        <f>(($AP$69-$AQ$66)/($AQ$67-$AQ$66))</f>
        <v>0.30769230769230771</v>
      </c>
      <c r="BG76">
        <v>4</v>
      </c>
      <c r="BH76">
        <v>438</v>
      </c>
      <c r="BI76">
        <f>($BH$85-$BH$82)/200</f>
        <v>6.5000000000000002E-2</v>
      </c>
      <c r="BQ76">
        <f>1-(($AO$68-$AN$67)/($AN$68-$AN$67))</f>
        <v>0.375</v>
      </c>
      <c r="BR76">
        <f>(($AP$69-$AN$67)/($AN$68-$AN$67))</f>
        <v>0.45833333333333331</v>
      </c>
      <c r="BS76">
        <f>(($AQ$66-$AN$67)/($AN$68-$AN$67))</f>
        <v>0.125</v>
      </c>
      <c r="BT76">
        <f>(($AN$67-$AO$67)/($AO$68-$AO$67))</f>
        <v>0.42307692307692307</v>
      </c>
      <c r="BU76">
        <f>1-(($AP$69-$AO$67)/($AO$68-$AO$67))</f>
        <v>0.15384615384615385</v>
      </c>
      <c r="BV76">
        <f>1-(($AQ$66-$AO$67)/($AO$68-$AO$67))</f>
        <v>0.46153846153846156</v>
      </c>
      <c r="BW76">
        <f>1-(($AN$67-$AP$68)/($AP$69-$AP$68))</f>
        <v>0.42307692307692313</v>
      </c>
      <c r="BX76">
        <f>(($AO$67-$AP$68)/($AP$69-$AP$68))</f>
        <v>0.15384615384615385</v>
      </c>
      <c r="BY76">
        <f>1-(($AQ$66-$AP$68)/($AP$69-$AP$68))</f>
        <v>0.30769230769230771</v>
      </c>
      <c r="BZ76">
        <f>1-(($AN$68-$AQ$66)/($AQ$67-$AQ$66))</f>
        <v>0.19230769230769229</v>
      </c>
      <c r="CA76">
        <f>(($AO$68-$AQ$66)/($AQ$67-$AQ$66))</f>
        <v>0.46153846153846156</v>
      </c>
      <c r="CB76">
        <f>(($AP$69-$AQ$66)/($AQ$67-$AQ$66))</f>
        <v>0.30769230769230771</v>
      </c>
    </row>
    <row r="77" spans="1:80" x14ac:dyDescent="0.25">
      <c r="A77">
        <v>76</v>
      </c>
      <c r="B77">
        <v>111.855458</v>
      </c>
      <c r="C77" s="5">
        <v>1</v>
      </c>
      <c r="P77">
        <v>1</v>
      </c>
      <c r="Q77" t="str">
        <f t="shared" si="2"/>
        <v>1</v>
      </c>
      <c r="R77">
        <v>2</v>
      </c>
      <c r="X77" t="s">
        <v>292</v>
      </c>
      <c r="Y77" t="s">
        <v>271</v>
      </c>
      <c r="AN77">
        <v>1841</v>
      </c>
      <c r="AO77">
        <v>1831</v>
      </c>
      <c r="AP77">
        <v>1798</v>
      </c>
      <c r="AQ77">
        <v>1869</v>
      </c>
      <c r="AT77">
        <f>(($AO$69-$AN$68)/($AN$69-$AN$68))</f>
        <v>0.625</v>
      </c>
      <c r="AU77">
        <f>(($AP$70-$AN$68)/($AN$69-$AN$68))</f>
        <v>0.375</v>
      </c>
      <c r="AV77">
        <f>(($AQ$67-$AN$68)/($AN$69-$AN$68))</f>
        <v>0.20833333333333334</v>
      </c>
      <c r="AW77">
        <f>(($AN$68-$AO$68)/($AO$69-$AO$68))</f>
        <v>0.375</v>
      </c>
      <c r="AX77">
        <f>(($AP$70-$AO$68)/($AO$69-$AO$68))</f>
        <v>0.75</v>
      </c>
      <c r="AY77">
        <f>(($AQ$67-$AO$68)/($AO$69-$AO$68))</f>
        <v>0.58333333333333337</v>
      </c>
      <c r="AZ77">
        <f>(($AN$68-$AP$69)/($AP$70-$AP$69))</f>
        <v>0.59090909090909094</v>
      </c>
      <c r="BA77">
        <f>(($AO$68-$AP$69)/($AP$70-$AP$69))</f>
        <v>0.18181818181818182</v>
      </c>
      <c r="BB77">
        <f>(($AQ$67-$AP$69)/($AP$70-$AP$69))</f>
        <v>0.81818181818181823</v>
      </c>
      <c r="BC77">
        <f>(($AN$69-$AQ$67)/($AQ$68-$AQ$67))</f>
        <v>0.76</v>
      </c>
      <c r="BD77">
        <f>(($AO$69-$AQ$67)/($AQ$68-$AQ$67))</f>
        <v>0.4</v>
      </c>
      <c r="BE77">
        <f>(($AP$70-$AQ$67)/($AQ$68-$AQ$67))</f>
        <v>0.16</v>
      </c>
      <c r="BG77">
        <v>2</v>
      </c>
      <c r="BH77">
        <v>445</v>
      </c>
      <c r="BI77">
        <f>($BH$86-$BH$83)/200</f>
        <v>0.08</v>
      </c>
      <c r="BQ77">
        <f>1-(($AO$69-$AN$68)/($AN$69-$AN$68))</f>
        <v>0.375</v>
      </c>
      <c r="BR77">
        <f>(($AP$70-$AN$68)/($AN$69-$AN$68))</f>
        <v>0.375</v>
      </c>
      <c r="BS77">
        <f>(($AQ$67-$AN$68)/($AN$69-$AN$68))</f>
        <v>0.20833333333333334</v>
      </c>
      <c r="BT77">
        <f>(($AN$68-$AO$68)/($AO$69-$AO$68))</f>
        <v>0.375</v>
      </c>
      <c r="BU77">
        <f>1-(($AP$70-$AO$68)/($AO$69-$AO$68))</f>
        <v>0.25</v>
      </c>
      <c r="BV77">
        <f>1-(($AQ$67-$AO$68)/($AO$69-$AO$68))</f>
        <v>0.41666666666666663</v>
      </c>
      <c r="BW77">
        <f>1-(($AN$68-$AP$69)/($AP$70-$AP$69))</f>
        <v>0.40909090909090906</v>
      </c>
      <c r="BX77">
        <f>(($AO$68-$AP$69)/($AP$70-$AP$69))</f>
        <v>0.18181818181818182</v>
      </c>
      <c r="BY77">
        <f>1-(($AQ$67-$AP$69)/($AP$70-$AP$69))</f>
        <v>0.18181818181818177</v>
      </c>
      <c r="BZ77">
        <f>1-(($AN$69-$AQ$67)/($AQ$68-$AQ$67))</f>
        <v>0.24</v>
      </c>
      <c r="CA77">
        <f>(($AO$69-$AQ$67)/($AQ$68-$AQ$67))</f>
        <v>0.4</v>
      </c>
      <c r="CB77">
        <f>(($AP$70-$AQ$67)/($AQ$68-$AQ$67))</f>
        <v>0.16</v>
      </c>
    </row>
    <row r="78" spans="1:80" x14ac:dyDescent="0.25">
      <c r="A78">
        <v>77</v>
      </c>
      <c r="B78">
        <v>111.84648200000001</v>
      </c>
      <c r="C78" s="5">
        <v>1</v>
      </c>
      <c r="P78">
        <v>1</v>
      </c>
      <c r="Q78" t="str">
        <f t="shared" si="2"/>
        <v>1</v>
      </c>
      <c r="R78">
        <v>1</v>
      </c>
      <c r="X78" t="s">
        <v>292</v>
      </c>
      <c r="Y78" t="s">
        <v>270</v>
      </c>
      <c r="AN78">
        <v>1865</v>
      </c>
      <c r="AO78">
        <v>1856</v>
      </c>
      <c r="AP78">
        <v>1803</v>
      </c>
      <c r="AQ78">
        <v>1892</v>
      </c>
      <c r="AT78">
        <f>(($AO$70-$AN$69)/($AN$70-$AN$69))</f>
        <v>0.625</v>
      </c>
      <c r="AU78">
        <f>(($AP$71-$AN$69)/($AN$70-$AN$69))</f>
        <v>0.33333333333333331</v>
      </c>
      <c r="AV78">
        <f>(($AQ$68-$AN$69)/($AN$70-$AN$69))</f>
        <v>0.25</v>
      </c>
      <c r="AW78">
        <f>(($AN$69-$AO$69)/($AO$70-$AO$69))</f>
        <v>0.375</v>
      </c>
      <c r="AX78">
        <f>(($AP$71-$AO$69)/($AO$70-$AO$69))</f>
        <v>0.70833333333333337</v>
      </c>
      <c r="AY78">
        <f>(($AQ$68-$AO$69)/($AO$70-$AO$69))</f>
        <v>0.625</v>
      </c>
      <c r="AZ78">
        <f>(($AN$69-$AP$70)/($AP$71-$AP$70))</f>
        <v>0.65217391304347827</v>
      </c>
      <c r="BA78">
        <f>(($AO$69-$AP$70)/($AP$71-$AP$70))</f>
        <v>0.2608695652173913</v>
      </c>
      <c r="BB78">
        <f>(($AQ$68-$AP$70)/($AP$71-$AP$70))</f>
        <v>0.91304347826086951</v>
      </c>
      <c r="BC78">
        <f>(($AN$70-$AQ$68)/($AQ$69-$AQ$68))</f>
        <v>0.75</v>
      </c>
      <c r="BD78">
        <f>(($AO$70-$AQ$68)/($AQ$69-$AQ$68))</f>
        <v>0.375</v>
      </c>
      <c r="BE78">
        <f>(($AP$71-$AQ$68)/($AQ$69-$AQ$68))</f>
        <v>8.3333333333333329E-2</v>
      </c>
      <c r="BG78">
        <v>1</v>
      </c>
      <c r="BH78">
        <v>453</v>
      </c>
      <c r="BI78">
        <f>($BH$92-$BH$89)/200</f>
        <v>7.0000000000000007E-2</v>
      </c>
      <c r="BQ78">
        <f>1-(($AO$70-$AN$69)/($AN$70-$AN$69))</f>
        <v>0.375</v>
      </c>
      <c r="BR78">
        <f>(($AP$71-$AN$69)/($AN$70-$AN$69))</f>
        <v>0.33333333333333331</v>
      </c>
      <c r="BS78">
        <f>(($AQ$68-$AN$69)/($AN$70-$AN$69))</f>
        <v>0.25</v>
      </c>
      <c r="BT78">
        <f>(($AN$69-$AO$69)/($AO$70-$AO$69))</f>
        <v>0.375</v>
      </c>
      <c r="BU78">
        <f>1-(($AP$71-$AO$69)/($AO$70-$AO$69))</f>
        <v>0.29166666666666663</v>
      </c>
      <c r="BV78">
        <f>1-(($AQ$68-$AO$69)/($AO$70-$AO$69))</f>
        <v>0.375</v>
      </c>
      <c r="BW78">
        <f>1-(($AN$69-$AP$70)/($AP$71-$AP$70))</f>
        <v>0.34782608695652173</v>
      </c>
      <c r="BX78">
        <f>(($AO$69-$AP$70)/($AP$71-$AP$70))</f>
        <v>0.2608695652173913</v>
      </c>
      <c r="BY78">
        <f>1-(($AQ$68-$AP$70)/($AP$71-$AP$70))</f>
        <v>8.6956521739130488E-2</v>
      </c>
      <c r="BZ78">
        <f>1-(($AN$70-$AQ$68)/($AQ$69-$AQ$68))</f>
        <v>0.25</v>
      </c>
      <c r="CA78">
        <f>(($AO$70-$AQ$68)/($AQ$69-$AQ$68))</f>
        <v>0.375</v>
      </c>
      <c r="CB78">
        <f>(($AP$71-$AQ$68)/($AQ$69-$AQ$68))</f>
        <v>8.3333333333333329E-2</v>
      </c>
    </row>
    <row r="79" spans="1:80" x14ac:dyDescent="0.25">
      <c r="A79">
        <v>78</v>
      </c>
      <c r="B79">
        <v>111.86408</v>
      </c>
      <c r="C79" s="5">
        <v>1</v>
      </c>
      <c r="P79">
        <v>1</v>
      </c>
      <c r="Q79" t="str">
        <f t="shared" si="2"/>
        <v>1</v>
      </c>
      <c r="R79">
        <v>4</v>
      </c>
      <c r="X79" t="s">
        <v>292</v>
      </c>
      <c r="Y79" t="s">
        <v>271</v>
      </c>
      <c r="AB79" t="s">
        <v>292</v>
      </c>
      <c r="AC79" t="str">
        <f>CONCATENATE($R79,$R80,$R81,$R82)</f>
        <v>4321</v>
      </c>
      <c r="AN79">
        <v>1886</v>
      </c>
      <c r="AO79">
        <v>1879</v>
      </c>
      <c r="AP79">
        <v>1830</v>
      </c>
      <c r="AQ79">
        <v>1915</v>
      </c>
      <c r="AT79">
        <f>(($AO$71-$AN$70)/($AN$71-$AN$70))</f>
        <v>0.78260869565217395</v>
      </c>
      <c r="AU79">
        <f>(($AP$72-$AN$70)/($AN$71-$AN$70))</f>
        <v>0.30434782608695654</v>
      </c>
      <c r="AV79">
        <f>(($AQ$69-$AN$70)/($AN$71-$AN$70))</f>
        <v>0.2608695652173913</v>
      </c>
      <c r="AW79">
        <f>(($AN$70-$AO$70)/($AO$71-$AO$70))</f>
        <v>0.33333333333333331</v>
      </c>
      <c r="AX79">
        <f>(($AP$72-$AO$70)/($AO$71-$AO$70))</f>
        <v>0.59259259259259256</v>
      </c>
      <c r="AY79">
        <f>(($AQ$69-$AO$70)/($AO$71-$AO$70))</f>
        <v>0.55555555555555558</v>
      </c>
      <c r="AZ79">
        <f>(($AN$70-$AP$71)/($AP$72-$AP$71))</f>
        <v>0.69565217391304346</v>
      </c>
      <c r="BA79">
        <f>(($AO$70-$AP$71)/($AP$72-$AP$71))</f>
        <v>0.30434782608695654</v>
      </c>
      <c r="BB79">
        <f>(($AQ$69-$AP$71)/($AP$72-$AP$71))</f>
        <v>0.95652173913043481</v>
      </c>
      <c r="BC79">
        <f>(($AN$71-$AQ$69)/($AQ$70-$AQ$69))</f>
        <v>0.73913043478260865</v>
      </c>
      <c r="BD79">
        <f>(($AO$71-$AQ$69)/($AQ$70-$AQ$69))</f>
        <v>0.52173913043478259</v>
      </c>
      <c r="BE79">
        <f>(($AP$72-$AQ$69)/($AQ$70-$AQ$69))</f>
        <v>4.3478260869565216E-2</v>
      </c>
      <c r="BG79">
        <v>4</v>
      </c>
      <c r="BH79">
        <v>459</v>
      </c>
      <c r="BI79">
        <f>($BH$93-$BH$90)/200</f>
        <v>0.115</v>
      </c>
      <c r="BQ79">
        <f>1-(($AO$71-$AN$70)/($AN$71-$AN$70))</f>
        <v>0.21739130434782605</v>
      </c>
      <c r="BR79">
        <f>(($AP$72-$AN$70)/($AN$71-$AN$70))</f>
        <v>0.30434782608695654</v>
      </c>
      <c r="BS79">
        <f>(($AQ$69-$AN$70)/($AN$71-$AN$70))</f>
        <v>0.2608695652173913</v>
      </c>
      <c r="BT79">
        <f>(($AN$70-$AO$70)/($AO$71-$AO$70))</f>
        <v>0.33333333333333331</v>
      </c>
      <c r="BU79">
        <f>1-(($AP$72-$AO$70)/($AO$71-$AO$70))</f>
        <v>0.40740740740740744</v>
      </c>
      <c r="BV79">
        <f>1-(($AQ$69-$AO$70)/($AO$71-$AO$70))</f>
        <v>0.44444444444444442</v>
      </c>
      <c r="BW79">
        <f>1-(($AN$70-$AP$71)/($AP$72-$AP$71))</f>
        <v>0.30434782608695654</v>
      </c>
      <c r="BX79">
        <f>(($AO$70-$AP$71)/($AP$72-$AP$71))</f>
        <v>0.30434782608695654</v>
      </c>
      <c r="BY79">
        <f>1-(($AQ$69-$AP$71)/($AP$72-$AP$71))</f>
        <v>4.3478260869565188E-2</v>
      </c>
      <c r="BZ79">
        <f>1-(($AN$71-$AQ$69)/($AQ$70-$AQ$69))</f>
        <v>0.26086956521739135</v>
      </c>
      <c r="CA79">
        <f>1-(($AO$71-$AQ$69)/($AQ$70-$AQ$69))</f>
        <v>0.47826086956521741</v>
      </c>
      <c r="CB79">
        <f>(($AP$72-$AQ$69)/($AQ$70-$AQ$69))</f>
        <v>4.3478260869565216E-2</v>
      </c>
    </row>
    <row r="80" spans="1:80" x14ac:dyDescent="0.25">
      <c r="A80">
        <v>79</v>
      </c>
      <c r="B80">
        <v>111.877858</v>
      </c>
      <c r="C80" s="5">
        <v>1</v>
      </c>
      <c r="P80">
        <v>1</v>
      </c>
      <c r="Q80" t="str">
        <f t="shared" si="2"/>
        <v>1</v>
      </c>
      <c r="R80">
        <v>3</v>
      </c>
      <c r="X80" t="s">
        <v>292</v>
      </c>
      <c r="Y80" t="s">
        <v>272</v>
      </c>
      <c r="AN80">
        <v>1909</v>
      </c>
      <c r="AO80">
        <v>1905</v>
      </c>
      <c r="AP80">
        <v>1851</v>
      </c>
      <c r="AQ80">
        <v>1938</v>
      </c>
      <c r="AT80">
        <f>(($AO$72-$AN$71)/($AN$72-$AN$71))</f>
        <v>0.76190476190476186</v>
      </c>
      <c r="AU80">
        <f>(($AP$73-$AN$71)/($AN$72-$AN$71))</f>
        <v>0.33333333333333331</v>
      </c>
      <c r="AV80">
        <f>(($AQ$70-$AN$71)/($AN$72-$AN$71))</f>
        <v>0.2857142857142857</v>
      </c>
      <c r="AW80">
        <f>(($AN$71-$AO$71)/($AO$72-$AO$71))</f>
        <v>0.23809523809523808</v>
      </c>
      <c r="AX80">
        <f>(($AP$73-$AO$71)/($AO$72-$AO$71))</f>
        <v>0.5714285714285714</v>
      </c>
      <c r="AY80">
        <f>(($AQ$70-$AO$71)/($AO$72-$AO$71))</f>
        <v>0.52380952380952384</v>
      </c>
      <c r="AZ80">
        <f>(($AN$71-$AP$72)/($AP$73-$AP$72))</f>
        <v>0.69565217391304346</v>
      </c>
      <c r="BA80">
        <f>(($AO$71-$AP$72)/($AP$73-$AP$72))</f>
        <v>0.47826086956521741</v>
      </c>
      <c r="BB80">
        <f>(($AQ$70-$AP$72)/($AP$73-$AP$72))</f>
        <v>0.95652173913043481</v>
      </c>
      <c r="BC80">
        <f>(($AN$72-$AQ$70)/($AQ$71-$AQ$70))</f>
        <v>0.68181818181818177</v>
      </c>
      <c r="BD80">
        <f>(($AO$72-$AQ$70)/($AQ$71-$AQ$70))</f>
        <v>0.45454545454545453</v>
      </c>
      <c r="BE80">
        <f>(($AP$73-$AQ$70)/($AQ$71-$AQ$70))</f>
        <v>4.5454545454545456E-2</v>
      </c>
      <c r="BG80">
        <v>3</v>
      </c>
      <c r="BH80">
        <v>461</v>
      </c>
      <c r="BI80">
        <f>($BH$94-$BH$91)/200</f>
        <v>9.5000000000000001E-2</v>
      </c>
      <c r="BQ80">
        <f>1-(($AO$72-$AN$71)/($AN$72-$AN$71))</f>
        <v>0.23809523809523814</v>
      </c>
      <c r="BR80">
        <f>(($AP$73-$AN$71)/($AN$72-$AN$71))</f>
        <v>0.33333333333333331</v>
      </c>
      <c r="BS80">
        <f>(($AQ$70-$AN$71)/($AN$72-$AN$71))</f>
        <v>0.2857142857142857</v>
      </c>
      <c r="BT80">
        <f>(($AN$71-$AO$71)/($AO$72-$AO$71))</f>
        <v>0.23809523809523808</v>
      </c>
      <c r="BU80">
        <f>1-(($AP$73-$AO$71)/($AO$72-$AO$71))</f>
        <v>0.4285714285714286</v>
      </c>
      <c r="BV80">
        <f>1-(($AQ$70-$AO$71)/($AO$72-$AO$71))</f>
        <v>0.47619047619047616</v>
      </c>
      <c r="BW80">
        <f>1-(($AN$71-$AP$72)/($AP$73-$AP$72))</f>
        <v>0.30434782608695654</v>
      </c>
      <c r="BX80">
        <f>(($AO$71-$AP$72)/($AP$73-$AP$72))</f>
        <v>0.47826086956521741</v>
      </c>
      <c r="BY80">
        <f>1-(($AQ$70-$AP$72)/($AP$73-$AP$72))</f>
        <v>4.3478260869565188E-2</v>
      </c>
      <c r="BZ80">
        <f>1-(($AN$72-$AQ$70)/($AQ$71-$AQ$70))</f>
        <v>0.31818181818181823</v>
      </c>
      <c r="CA80">
        <f>(($AO$72-$AQ$70)/($AQ$71-$AQ$70))</f>
        <v>0.45454545454545453</v>
      </c>
      <c r="CB80">
        <f>(($AP$73-$AQ$70)/($AQ$71-$AQ$70))</f>
        <v>4.5454545454545456E-2</v>
      </c>
    </row>
    <row r="81" spans="1:80" x14ac:dyDescent="0.25">
      <c r="A81">
        <v>80</v>
      </c>
      <c r="B81">
        <v>111.915052</v>
      </c>
      <c r="C81" s="5">
        <v>1</v>
      </c>
      <c r="D81">
        <v>117.40428700000001</v>
      </c>
      <c r="E81" s="2">
        <v>2</v>
      </c>
      <c r="P81">
        <v>2</v>
      </c>
      <c r="Q81" t="str">
        <f t="shared" si="2"/>
        <v>12</v>
      </c>
      <c r="R81">
        <v>2</v>
      </c>
      <c r="X81" t="s">
        <v>292</v>
      </c>
      <c r="Y81" t="s">
        <v>269</v>
      </c>
      <c r="AN81">
        <v>1931</v>
      </c>
      <c r="AO81">
        <v>1926</v>
      </c>
      <c r="AP81">
        <v>1872</v>
      </c>
      <c r="AQ81">
        <v>1960</v>
      </c>
      <c r="AT81">
        <f>(($AO$73-$AN$72)/($AN$73-$AN$72))</f>
        <v>0.69565217391304346</v>
      </c>
      <c r="AU81">
        <f>(($AP$74-$AN$72)/($AN$73-$AN$72))</f>
        <v>0.34782608695652173</v>
      </c>
      <c r="AV81">
        <f>(($AQ$71-$AN$72)/($AN$73-$AN$72))</f>
        <v>0.30434782608695654</v>
      </c>
      <c r="AW81">
        <f>(($AN$72-$AO$72)/($AO$73-$AO$72))</f>
        <v>0.23809523809523808</v>
      </c>
      <c r="AX81">
        <f>(($AP$74-$AO$72)/($AO$73-$AO$72))</f>
        <v>0.61904761904761907</v>
      </c>
      <c r="AY81">
        <f>(($AQ$71-$AO$72)/($AO$73-$AO$72))</f>
        <v>0.5714285714285714</v>
      </c>
      <c r="AZ81">
        <f>(($AN$72-$AP$73)/($AP$74-$AP$73))</f>
        <v>0.63636363636363635</v>
      </c>
      <c r="BA81">
        <f>(($AO$72-$AP$73)/($AP$74-$AP$73))</f>
        <v>0.40909090909090912</v>
      </c>
      <c r="BB81">
        <f>(($AQ$71-$AP$73)/($AP$74-$AP$73))</f>
        <v>0.95454545454545459</v>
      </c>
      <c r="BC81">
        <f>(($AN$73-$AQ$71)/($AQ$72-$AQ$71))</f>
        <v>0.69565217391304346</v>
      </c>
      <c r="BD81">
        <f>(($AO$73-$AQ$71)/($AQ$72-$AQ$71))</f>
        <v>0.39130434782608697</v>
      </c>
      <c r="BE81">
        <f>(($AP$74-$AQ$71)/($AQ$72-$AQ$71))</f>
        <v>4.3478260869565216E-2</v>
      </c>
      <c r="BG81">
        <v>2</v>
      </c>
      <c r="BH81">
        <v>467</v>
      </c>
      <c r="BI81">
        <f>($BH$95-$BH$92)/200</f>
        <v>0.09</v>
      </c>
      <c r="BQ81">
        <f>1-(($AO$73-$AN$72)/($AN$73-$AN$72))</f>
        <v>0.30434782608695654</v>
      </c>
      <c r="BR81">
        <f>(($AP$74-$AN$72)/($AN$73-$AN$72))</f>
        <v>0.34782608695652173</v>
      </c>
      <c r="BS81">
        <f>(($AQ$71-$AN$72)/($AN$73-$AN$72))</f>
        <v>0.30434782608695654</v>
      </c>
      <c r="BT81">
        <f>(($AN$72-$AO$72)/($AO$73-$AO$72))</f>
        <v>0.23809523809523808</v>
      </c>
      <c r="BU81">
        <f>1-(($AP$74-$AO$72)/($AO$73-$AO$72))</f>
        <v>0.38095238095238093</v>
      </c>
      <c r="BV81">
        <f>1-(($AQ$71-$AO$72)/($AO$73-$AO$72))</f>
        <v>0.4285714285714286</v>
      </c>
      <c r="BW81">
        <f>1-(($AN$72-$AP$73)/($AP$74-$AP$73))</f>
        <v>0.36363636363636365</v>
      </c>
      <c r="BX81">
        <f>(($AO$72-$AP$73)/($AP$74-$AP$73))</f>
        <v>0.40909090909090912</v>
      </c>
      <c r="BY81">
        <f>1-(($AQ$71-$AP$73)/($AP$74-$AP$73))</f>
        <v>4.5454545454545414E-2</v>
      </c>
      <c r="BZ81">
        <f>1-(($AN$73-$AQ$71)/($AQ$72-$AQ$71))</f>
        <v>0.30434782608695654</v>
      </c>
      <c r="CA81">
        <f>(($AO$73-$AQ$71)/($AQ$72-$AQ$71))</f>
        <v>0.39130434782608697</v>
      </c>
      <c r="CB81">
        <f>(($AP$74-$AQ$71)/($AQ$72-$AQ$71))</f>
        <v>4.3478260869565216E-2</v>
      </c>
    </row>
    <row r="82" spans="1:80" x14ac:dyDescent="0.25">
      <c r="A82">
        <v>81</v>
      </c>
      <c r="B82">
        <v>111.910459</v>
      </c>
      <c r="C82" s="5">
        <v>1</v>
      </c>
      <c r="D82">
        <v>117.44296</v>
      </c>
      <c r="E82" s="2">
        <v>2</v>
      </c>
      <c r="P82">
        <v>2</v>
      </c>
      <c r="Q82" t="str">
        <f t="shared" si="2"/>
        <v>12</v>
      </c>
      <c r="R82">
        <v>1</v>
      </c>
      <c r="X82" t="s">
        <v>292</v>
      </c>
      <c r="Y82" t="s">
        <v>270</v>
      </c>
      <c r="AN82">
        <v>1953</v>
      </c>
      <c r="AO82">
        <v>1948</v>
      </c>
      <c r="AP82">
        <v>1893</v>
      </c>
      <c r="AQ82">
        <v>1983</v>
      </c>
      <c r="AT82">
        <f>(($AO$74-$AN$73)/($AN$74-$AN$73))</f>
        <v>0.68181818181818177</v>
      </c>
      <c r="AU82">
        <f>(($AP$75-$AN$73)/($AN$74-$AN$73))</f>
        <v>0.36363636363636365</v>
      </c>
      <c r="AV82">
        <f>(($AQ$72-$AN$73)/($AN$74-$AN$73))</f>
        <v>0.31818181818181818</v>
      </c>
      <c r="AW82">
        <f>(($AN$73-$AO$73)/($AO$74-$AO$73))</f>
        <v>0.31818181818181818</v>
      </c>
      <c r="AX82">
        <f>(($AP$75-$AO$73)/($AO$74-$AO$73))</f>
        <v>0.68181818181818177</v>
      </c>
      <c r="AY82">
        <f>(($AQ$72-$AO$73)/($AO$74-$AO$73))</f>
        <v>0.63636363636363635</v>
      </c>
      <c r="AZ82">
        <f>(($AN$73-$AP$74)/($AP$75-$AP$74))</f>
        <v>0.65217391304347827</v>
      </c>
      <c r="BA82">
        <f>(($AO$73-$AP$74)/($AP$75-$AP$74))</f>
        <v>0.34782608695652173</v>
      </c>
      <c r="BB82">
        <f>(($AQ$72-$AP$74)/($AP$75-$AP$74))</f>
        <v>0.95652173913043481</v>
      </c>
      <c r="BC82">
        <f>(($AN$74-$AQ$72)/($AQ$73-$AQ$72))</f>
        <v>0.65217391304347827</v>
      </c>
      <c r="BD82">
        <f>(($AO$74-$AQ$72)/($AQ$73-$AQ$72))</f>
        <v>0.34782608695652173</v>
      </c>
      <c r="BE82">
        <f>(($AP$75-$AQ$72)/($AQ$73-$AQ$72))</f>
        <v>4.3478260869565216E-2</v>
      </c>
      <c r="BG82">
        <v>1</v>
      </c>
      <c r="BH82">
        <v>476</v>
      </c>
      <c r="BI82">
        <f>($BH$96-$BH$93)/200</f>
        <v>7.4999999999999997E-2</v>
      </c>
      <c r="BQ82">
        <f>1-(($AO$74-$AN$73)/($AN$74-$AN$73))</f>
        <v>0.31818181818181823</v>
      </c>
      <c r="BR82">
        <f>(($AP$75-$AN$73)/($AN$74-$AN$73))</f>
        <v>0.36363636363636365</v>
      </c>
      <c r="BS82">
        <f>(($AQ$72-$AN$73)/($AN$74-$AN$73))</f>
        <v>0.31818181818181818</v>
      </c>
      <c r="BT82">
        <f>(($AN$73-$AO$73)/($AO$74-$AO$73))</f>
        <v>0.31818181818181818</v>
      </c>
      <c r="BU82">
        <f>1-(($AP$75-$AO$73)/($AO$74-$AO$73))</f>
        <v>0.31818181818181823</v>
      </c>
      <c r="BV82">
        <f>1-(($AQ$72-$AO$73)/($AO$74-$AO$73))</f>
        <v>0.36363636363636365</v>
      </c>
      <c r="BW82">
        <f>1-(($AN$73-$AP$74)/($AP$75-$AP$74))</f>
        <v>0.34782608695652173</v>
      </c>
      <c r="BX82">
        <f>(($AO$73-$AP$74)/($AP$75-$AP$74))</f>
        <v>0.34782608695652173</v>
      </c>
      <c r="BY82">
        <f>1-(($AQ$72-$AP$74)/($AP$75-$AP$74))</f>
        <v>4.3478260869565188E-2</v>
      </c>
      <c r="BZ82">
        <f>1-(($AN$74-$AQ$72)/($AQ$73-$AQ$72))</f>
        <v>0.34782608695652173</v>
      </c>
      <c r="CA82">
        <f>(($AO$74-$AQ$72)/($AQ$73-$AQ$72))</f>
        <v>0.34782608695652173</v>
      </c>
      <c r="CB82">
        <f>(($AP$75-$AQ$72)/($AQ$73-$AQ$72))</f>
        <v>4.3478260869565216E-2</v>
      </c>
    </row>
    <row r="83" spans="1:80" x14ac:dyDescent="0.25">
      <c r="A83">
        <v>82</v>
      </c>
      <c r="B83">
        <v>111.82775600000001</v>
      </c>
      <c r="C83" s="5">
        <v>1</v>
      </c>
      <c r="D83">
        <v>117.434487</v>
      </c>
      <c r="E83" s="2">
        <v>2</v>
      </c>
      <c r="P83">
        <v>2</v>
      </c>
      <c r="Q83" t="str">
        <f t="shared" si="2"/>
        <v>12</v>
      </c>
      <c r="R83">
        <v>4</v>
      </c>
      <c r="X83" t="s">
        <v>292</v>
      </c>
      <c r="Y83" t="s">
        <v>271</v>
      </c>
      <c r="AB83" t="s">
        <v>292</v>
      </c>
      <c r="AC83" t="str">
        <f>CONCATENATE($R83,$R84,$R85,$R86)</f>
        <v>4321</v>
      </c>
      <c r="AN83">
        <v>1974</v>
      </c>
      <c r="AO83">
        <v>1968</v>
      </c>
      <c r="AP83">
        <v>1915</v>
      </c>
      <c r="AQ83">
        <v>2005</v>
      </c>
      <c r="AT83">
        <f>(($AO$75-$AN$74)/($AN$75-$AN$74))</f>
        <v>0.65217391304347827</v>
      </c>
      <c r="AU83">
        <f>(($AP$76-$AN$74)/($AN$75-$AN$74))</f>
        <v>0.43478260869565216</v>
      </c>
      <c r="AV83">
        <f>(($AQ$73-$AN$74)/($AN$75-$AN$74))</f>
        <v>0.34782608695652173</v>
      </c>
      <c r="AW83">
        <f>(($AN$74-$AO$74)/($AO$75-$AO$74))</f>
        <v>0.31818181818181818</v>
      </c>
      <c r="AX83">
        <f>(($AP$76-$AO$74)/($AO$75-$AO$74))</f>
        <v>0.77272727272727271</v>
      </c>
      <c r="AY83">
        <f>(($AQ$73-$AO$74)/($AO$75-$AO$74))</f>
        <v>0.68181818181818177</v>
      </c>
      <c r="AZ83">
        <f>(($AN$74-$AP$75)/($AP$76-$AP$75))</f>
        <v>0.58333333333333337</v>
      </c>
      <c r="BA83">
        <f>(($AO$74-$AP$75)/($AP$76-$AP$75))</f>
        <v>0.29166666666666669</v>
      </c>
      <c r="BB83">
        <f>(($AQ$73-$AP$75)/($AP$76-$AP$75))</f>
        <v>0.91666666666666663</v>
      </c>
      <c r="BC83">
        <f>(($AN$75-$AQ$73)/($AQ$74-$AQ$73))</f>
        <v>0.6</v>
      </c>
      <c r="BD83">
        <f>(($AO$75-$AQ$73)/($AQ$74-$AQ$73))</f>
        <v>0.28000000000000003</v>
      </c>
      <c r="BE83">
        <f>(($AP$76-$AQ$73)/($AQ$74-$AQ$73))</f>
        <v>0.08</v>
      </c>
      <c r="BG83">
        <v>4</v>
      </c>
      <c r="BH83">
        <v>483</v>
      </c>
      <c r="BI83">
        <f>($BH$97-$BH$94)/200</f>
        <v>9.5000000000000001E-2</v>
      </c>
      <c r="BQ83">
        <f>1-(($AO$75-$AN$74)/($AN$75-$AN$74))</f>
        <v>0.34782608695652173</v>
      </c>
      <c r="BR83">
        <f>(($AP$76-$AN$74)/($AN$75-$AN$74))</f>
        <v>0.43478260869565216</v>
      </c>
      <c r="BS83">
        <f>(($AQ$73-$AN$74)/($AN$75-$AN$74))</f>
        <v>0.34782608695652173</v>
      </c>
      <c r="BT83">
        <f>(($AN$74-$AO$74)/($AO$75-$AO$74))</f>
        <v>0.31818181818181818</v>
      </c>
      <c r="BU83">
        <f>1-(($AP$76-$AO$74)/($AO$75-$AO$74))</f>
        <v>0.22727272727272729</v>
      </c>
      <c r="BV83">
        <f>1-(($AQ$73-$AO$74)/($AO$75-$AO$74))</f>
        <v>0.31818181818181823</v>
      </c>
      <c r="BW83">
        <f>1-(($AN$74-$AP$75)/($AP$76-$AP$75))</f>
        <v>0.41666666666666663</v>
      </c>
      <c r="BX83">
        <f>(($AO$74-$AP$75)/($AP$76-$AP$75))</f>
        <v>0.29166666666666669</v>
      </c>
      <c r="BY83">
        <f>1-(($AQ$73-$AP$75)/($AP$76-$AP$75))</f>
        <v>8.333333333333337E-2</v>
      </c>
      <c r="BZ83">
        <f>1-(($AN$75-$AQ$73)/($AQ$74-$AQ$73))</f>
        <v>0.4</v>
      </c>
      <c r="CA83">
        <f>(($AO$75-$AQ$73)/($AQ$74-$AQ$73))</f>
        <v>0.28000000000000003</v>
      </c>
      <c r="CB83">
        <f>(($AP$76-$AQ$73)/($AQ$74-$AQ$73))</f>
        <v>0.08</v>
      </c>
    </row>
    <row r="84" spans="1:80" x14ac:dyDescent="0.25">
      <c r="A84">
        <v>83</v>
      </c>
      <c r="D84">
        <v>117.33688800000002</v>
      </c>
      <c r="E84" s="2">
        <v>2</v>
      </c>
      <c r="P84">
        <v>1</v>
      </c>
      <c r="Q84" t="str">
        <f t="shared" si="2"/>
        <v>2</v>
      </c>
      <c r="R84">
        <v>3</v>
      </c>
      <c r="X84" t="s">
        <v>292</v>
      </c>
      <c r="Y84" t="s">
        <v>272</v>
      </c>
      <c r="AN84">
        <v>1996</v>
      </c>
      <c r="AO84">
        <v>1989</v>
      </c>
      <c r="AP84">
        <v>1938</v>
      </c>
      <c r="AQ84">
        <v>2051</v>
      </c>
      <c r="AZ84">
        <f>(($AN$75-$AP$76)/($AP$77-$AP$76))</f>
        <v>0.5</v>
      </c>
      <c r="BA84">
        <f>(($AO$75-$AP$76)/($AP$77-$AP$76))</f>
        <v>0.19230769230769232</v>
      </c>
      <c r="BB84">
        <f>(($AQ$74-$AP$76)/($AP$77-$AP$76))</f>
        <v>0.88461538461538458</v>
      </c>
      <c r="BG84">
        <v>3</v>
      </c>
      <c r="BH84">
        <v>486</v>
      </c>
      <c r="BI84">
        <f>($BH$98-$BH$95)/200</f>
        <v>0.105</v>
      </c>
      <c r="BW84">
        <f>(($AN$75-$AP$76)/($AP$77-$AP$76))</f>
        <v>0.5</v>
      </c>
      <c r="BX84">
        <f>(($AO$75-$AP$76)/($AP$77-$AP$76))</f>
        <v>0.19230769230769232</v>
      </c>
      <c r="BY84">
        <f>1-(($AQ$74-$AP$76)/($AP$77-$AP$76))</f>
        <v>0.11538461538461542</v>
      </c>
    </row>
    <row r="85" spans="1:80" x14ac:dyDescent="0.25">
      <c r="A85">
        <v>84</v>
      </c>
      <c r="D85">
        <v>117.37183900000001</v>
      </c>
      <c r="E85" s="2">
        <v>2</v>
      </c>
      <c r="P85">
        <v>1</v>
      </c>
      <c r="Q85" t="str">
        <f t="shared" si="2"/>
        <v>2</v>
      </c>
      <c r="R85">
        <v>2</v>
      </c>
      <c r="X85" t="s">
        <v>292</v>
      </c>
      <c r="Y85" t="s">
        <v>269</v>
      </c>
      <c r="AN85">
        <v>2021</v>
      </c>
      <c r="AO85">
        <v>2011</v>
      </c>
      <c r="AP85">
        <v>1960</v>
      </c>
      <c r="AQ85">
        <v>2075</v>
      </c>
      <c r="BG85">
        <v>2</v>
      </c>
      <c r="BH85">
        <v>489</v>
      </c>
      <c r="BI85">
        <f>($BH$99-$BH$96)/200</f>
        <v>0.08</v>
      </c>
    </row>
    <row r="86" spans="1:80" x14ac:dyDescent="0.25">
      <c r="A86">
        <v>85</v>
      </c>
      <c r="D86">
        <v>117.37402800000001</v>
      </c>
      <c r="E86" s="2">
        <v>2</v>
      </c>
      <c r="F86">
        <v>113.54597200000001</v>
      </c>
      <c r="G86" s="3">
        <v>3</v>
      </c>
      <c r="P86">
        <v>2</v>
      </c>
      <c r="Q86" t="str">
        <f t="shared" si="2"/>
        <v>23</v>
      </c>
      <c r="R86">
        <v>1</v>
      </c>
      <c r="X86" t="s">
        <v>292</v>
      </c>
      <c r="Y86" t="s">
        <v>270</v>
      </c>
      <c r="AN86">
        <v>2024</v>
      </c>
      <c r="AO86">
        <v>2036</v>
      </c>
      <c r="AP86">
        <v>1983</v>
      </c>
      <c r="AQ86">
        <v>2097</v>
      </c>
      <c r="BG86">
        <v>1</v>
      </c>
      <c r="BH86">
        <v>499</v>
      </c>
      <c r="BI86">
        <f>($BH$100-$BH$97)/200</f>
        <v>7.0000000000000007E-2</v>
      </c>
    </row>
    <row r="87" spans="1:80" x14ac:dyDescent="0.25">
      <c r="A87">
        <v>86</v>
      </c>
      <c r="D87">
        <v>117.42913200000001</v>
      </c>
      <c r="E87" s="2">
        <v>2</v>
      </c>
      <c r="F87">
        <v>113.54913400000001</v>
      </c>
      <c r="G87" s="3">
        <v>3</v>
      </c>
      <c r="P87">
        <v>2</v>
      </c>
      <c r="Q87" t="str">
        <f t="shared" si="2"/>
        <v>23</v>
      </c>
      <c r="R87" t="s">
        <v>22</v>
      </c>
      <c r="X87" t="s">
        <v>292</v>
      </c>
      <c r="Y87" t="s">
        <v>271</v>
      </c>
      <c r="AN87">
        <v>2051</v>
      </c>
      <c r="AO87">
        <v>2064</v>
      </c>
      <c r="AP87">
        <v>2007</v>
      </c>
      <c r="AQ87">
        <v>2120</v>
      </c>
      <c r="AT87">
        <f>(($AO$77-$AN$76)/($AN$77-$AN$76))</f>
        <v>0.58333333333333337</v>
      </c>
      <c r="AU87">
        <f>(($AP$79-$AN$76)/($AN$77-$AN$76))</f>
        <v>0.54166666666666663</v>
      </c>
      <c r="AV87">
        <f>(($AQ$75-$AN$76)/($AN$77-$AN$76))</f>
        <v>4.1666666666666664E-2</v>
      </c>
      <c r="AW87">
        <f>(($AN$76-$AO$76)/($AO$77-$AO$76))</f>
        <v>0.51724137931034486</v>
      </c>
      <c r="AX87">
        <f>(($AP$78-$AO$76)/($AO$77-$AO$76))</f>
        <v>3.4482758620689655E-2</v>
      </c>
      <c r="AY87">
        <f>(($AQ$75-$AO$76)/($AO$77-$AO$76))</f>
        <v>0.55172413793103448</v>
      </c>
      <c r="AZ87">
        <f>(($AN$76-$AP$78)/($AP$79-$AP$78))</f>
        <v>0.51851851851851849</v>
      </c>
      <c r="BA87">
        <f>(($AO$77-$AP$79)/($AP$80-$AP$79))</f>
        <v>4.7619047619047616E-2</v>
      </c>
      <c r="BB87">
        <f>(($AQ$75-$AP$78)/($AP$79-$AP$78))</f>
        <v>0.55555555555555558</v>
      </c>
      <c r="BC87">
        <f>(($AN$77-$AQ$75)/($AQ$76-$AQ$75))</f>
        <v>0.8214285714285714</v>
      </c>
      <c r="BD87">
        <f>(($AO$77-$AQ$75)/($AQ$76-$AQ$75))</f>
        <v>0.4642857142857143</v>
      </c>
      <c r="BE87">
        <f>(($AP$79-$AQ$75)/($AQ$76-$AQ$75))</f>
        <v>0.42857142857142855</v>
      </c>
      <c r="BG87" t="s">
        <v>22</v>
      </c>
      <c r="BH87">
        <v>503</v>
      </c>
      <c r="BI87">
        <f>($BH$101-$BH$98)/200</f>
        <v>0.08</v>
      </c>
      <c r="BQ87">
        <f>1-(($AO$77-$AN$76)/($AN$77-$AN$76))</f>
        <v>0.41666666666666663</v>
      </c>
      <c r="BR87">
        <f>1-(($AP$79-$AN$76)/($AN$77-$AN$76))</f>
        <v>0.45833333333333337</v>
      </c>
      <c r="BS87">
        <f>(($AQ$75-$AN$76)/($AN$77-$AN$76))</f>
        <v>4.1666666666666664E-2</v>
      </c>
      <c r="BT87">
        <f>1-(($AN$76-$AO$76)/($AO$77-$AO$76))</f>
        <v>0.48275862068965514</v>
      </c>
      <c r="BU87">
        <f>(($AP$78-$AO$76)/($AO$77-$AO$76))</f>
        <v>3.4482758620689655E-2</v>
      </c>
      <c r="BV87">
        <f>1-(($AQ$75-$AO$76)/($AO$77-$AO$76))</f>
        <v>0.44827586206896552</v>
      </c>
      <c r="BW87">
        <f>1-(($AN$76-$AP$78)/($AP$79-$AP$78))</f>
        <v>0.48148148148148151</v>
      </c>
      <c r="BX87">
        <f>(($AO$77-$AP$79)/($AP$80-$AP$79))</f>
        <v>4.7619047619047616E-2</v>
      </c>
      <c r="BY87">
        <f>1-(($AQ$75-$AP$78)/($AP$79-$AP$78))</f>
        <v>0.44444444444444442</v>
      </c>
      <c r="BZ87">
        <f>1-(($AN$77-$AQ$75)/($AQ$76-$AQ$75))</f>
        <v>0.1785714285714286</v>
      </c>
      <c r="CA87">
        <f>(($AO$77-$AQ$75)/($AQ$76-$AQ$75))</f>
        <v>0.4642857142857143</v>
      </c>
      <c r="CB87">
        <f>(($AP$79-$AQ$75)/($AQ$76-$AQ$75))</f>
        <v>0.42857142857142855</v>
      </c>
    </row>
    <row r="88" spans="1:80" x14ac:dyDescent="0.25">
      <c r="A88">
        <v>87</v>
      </c>
      <c r="D88">
        <v>117.40428700000001</v>
      </c>
      <c r="E88" s="2">
        <v>2</v>
      </c>
      <c r="F88">
        <v>113.55653100000001</v>
      </c>
      <c r="G88" s="3">
        <v>3</v>
      </c>
      <c r="P88">
        <v>2</v>
      </c>
      <c r="Q88" t="str">
        <f t="shared" si="2"/>
        <v>23</v>
      </c>
      <c r="R88" t="s">
        <v>22</v>
      </c>
      <c r="X88" t="s">
        <v>290</v>
      </c>
      <c r="Y88" t="s">
        <v>273</v>
      </c>
      <c r="AN88">
        <v>2079</v>
      </c>
      <c r="AO88">
        <v>2088</v>
      </c>
      <c r="AP88">
        <v>2039</v>
      </c>
      <c r="AQ88">
        <v>2143</v>
      </c>
      <c r="AT88">
        <f>(($AO$78-$AN$77)/($AN$78-$AN$77))</f>
        <v>0.625</v>
      </c>
      <c r="AU88">
        <f>(($AP$80-$AN$77)/($AN$78-$AN$77))</f>
        <v>0.41666666666666669</v>
      </c>
      <c r="AV88">
        <f>(($AQ$76-$AN$77)/($AN$78-$AN$77))</f>
        <v>0.20833333333333334</v>
      </c>
      <c r="AW88">
        <f>(($AN$77-$AO$77)/($AO$78-$AO$77))</f>
        <v>0.4</v>
      </c>
      <c r="AX88">
        <f>(($AP$79-$AO$76)/($AO$77-$AO$76))</f>
        <v>0.96551724137931039</v>
      </c>
      <c r="AY88">
        <f>(($AQ$76-$AO$77)/($AO$78-$AO$77))</f>
        <v>0.6</v>
      </c>
      <c r="AZ88">
        <f>(($AN$77-$AP$79)/($AP$80-$AP$79))</f>
        <v>0.52380952380952384</v>
      </c>
      <c r="BA88">
        <f>(($AO$78-$AP$80)/($AP$81-$AP$80))</f>
        <v>0.23809523809523808</v>
      </c>
      <c r="BB88">
        <f>(($AQ$76-$AP$79)/($AP$80-$AP$79))</f>
        <v>0.76190476190476186</v>
      </c>
      <c r="BC88">
        <f>(($AN$78-$AQ$76)/($AQ$77-$AQ$76))</f>
        <v>0.82608695652173914</v>
      </c>
      <c r="BD88">
        <f>(($AO$78-$AQ$76)/($AQ$77-$AQ$76))</f>
        <v>0.43478260869565216</v>
      </c>
      <c r="BE88">
        <f>(($AP$80-$AQ$76)/($AQ$77-$AQ$76))</f>
        <v>0.21739130434782608</v>
      </c>
      <c r="BG88" t="s">
        <v>22</v>
      </c>
      <c r="BH88">
        <v>505</v>
      </c>
      <c r="BI88">
        <f>($BH$102-$BH$99)/200</f>
        <v>0.105</v>
      </c>
      <c r="BQ88">
        <f>1-(($AO$78-$AN$77)/($AN$78-$AN$77))</f>
        <v>0.375</v>
      </c>
      <c r="BR88">
        <f>(($AP$80-$AN$77)/($AN$78-$AN$77))</f>
        <v>0.41666666666666669</v>
      </c>
      <c r="BS88">
        <f>(($AQ$76-$AN$77)/($AN$78-$AN$77))</f>
        <v>0.20833333333333334</v>
      </c>
      <c r="BT88">
        <f>(($AN$77-$AO$77)/($AO$78-$AO$77))</f>
        <v>0.4</v>
      </c>
      <c r="BU88">
        <f>1-(($AP$79-$AO$76)/($AO$77-$AO$76))</f>
        <v>3.4482758620689613E-2</v>
      </c>
      <c r="BV88">
        <f>1-(($AQ$76-$AO$77)/($AO$78-$AO$77))</f>
        <v>0.4</v>
      </c>
      <c r="BW88">
        <f>1-(($AN$77-$AP$79)/($AP$80-$AP$79))</f>
        <v>0.47619047619047616</v>
      </c>
      <c r="BX88">
        <f>(($AO$78-$AP$80)/($AP$81-$AP$80))</f>
        <v>0.23809523809523808</v>
      </c>
      <c r="BY88">
        <f>1-(($AQ$76-$AP$79)/($AP$80-$AP$79))</f>
        <v>0.23809523809523814</v>
      </c>
      <c r="BZ88">
        <f>1-(($AN$78-$AQ$76)/($AQ$77-$AQ$76))</f>
        <v>0.17391304347826086</v>
      </c>
      <c r="CA88">
        <f>(($AO$78-$AQ$76)/($AQ$77-$AQ$76))</f>
        <v>0.43478260869565216</v>
      </c>
      <c r="CB88">
        <f>(($AP$80-$AQ$76)/($AQ$77-$AQ$76))</f>
        <v>0.21739130434782608</v>
      </c>
    </row>
    <row r="89" spans="1:80" x14ac:dyDescent="0.25">
      <c r="A89">
        <v>88</v>
      </c>
      <c r="F89">
        <v>113.51453900000001</v>
      </c>
      <c r="G89" s="3">
        <v>3</v>
      </c>
      <c r="H89">
        <v>116.42143000000002</v>
      </c>
      <c r="I89" s="4">
        <v>4</v>
      </c>
      <c r="P89">
        <v>2</v>
      </c>
      <c r="Q89" t="str">
        <f t="shared" si="2"/>
        <v>34</v>
      </c>
      <c r="R89">
        <v>1</v>
      </c>
      <c r="X89" t="s">
        <v>291</v>
      </c>
      <c r="Y89" t="s">
        <v>266</v>
      </c>
      <c r="AB89" t="s">
        <v>292</v>
      </c>
      <c r="AC89" t="str">
        <f>CONCATENATE($R89,$R90,$R91,$R92)</f>
        <v>1432</v>
      </c>
      <c r="AN89">
        <v>2103</v>
      </c>
      <c r="AO89">
        <v>2110</v>
      </c>
      <c r="AP89">
        <v>2066</v>
      </c>
      <c r="AQ89">
        <v>2166</v>
      </c>
      <c r="AT89">
        <f>(($AO$79-$AN$78)/($AN$79-$AN$78))</f>
        <v>0.66666666666666663</v>
      </c>
      <c r="AU89">
        <f>(($AP$81-$AN$78)/($AN$79-$AN$78))</f>
        <v>0.33333333333333331</v>
      </c>
      <c r="AV89">
        <f>(($AQ$77-$AN$78)/($AN$79-$AN$78))</f>
        <v>0.19047619047619047</v>
      </c>
      <c r="AW89">
        <f>(($AN$78-$AO$78)/($AO$79-$AO$78))</f>
        <v>0.39130434782608697</v>
      </c>
      <c r="AX89">
        <f>(($AP$80-$AO$77)/($AO$78-$AO$77))</f>
        <v>0.8</v>
      </c>
      <c r="AY89">
        <f>(($AQ$77-$AO$78)/($AO$79-$AO$78))</f>
        <v>0.56521739130434778</v>
      </c>
      <c r="AZ89">
        <f>(($AN$78-$AP$80)/($AP$81-$AP$80))</f>
        <v>0.66666666666666663</v>
      </c>
      <c r="BA89">
        <f>(($AO$79-$AP$81)/($AP$82-$AP$81))</f>
        <v>0.33333333333333331</v>
      </c>
      <c r="BB89">
        <f>(($AQ$77-$AP$80)/($AP$81-$AP$80))</f>
        <v>0.8571428571428571</v>
      </c>
      <c r="BC89">
        <f>(($AN$79-$AQ$77)/($AQ$78-$AQ$77))</f>
        <v>0.73913043478260865</v>
      </c>
      <c r="BD89">
        <f>(($AO$79-$AQ$77)/($AQ$78-$AQ$77))</f>
        <v>0.43478260869565216</v>
      </c>
      <c r="BE89">
        <f>(($AP$81-$AQ$77)/($AQ$78-$AQ$77))</f>
        <v>0.13043478260869565</v>
      </c>
      <c r="BG89">
        <v>1</v>
      </c>
      <c r="BH89">
        <v>506</v>
      </c>
      <c r="BI89">
        <f>($BH$103-$BH$100)/200</f>
        <v>7.4999999999999997E-2</v>
      </c>
      <c r="BQ89">
        <f>1-(($AO$79-$AN$78)/($AN$79-$AN$78))</f>
        <v>0.33333333333333337</v>
      </c>
      <c r="BR89">
        <f>(($AP$81-$AN$78)/($AN$79-$AN$78))</f>
        <v>0.33333333333333331</v>
      </c>
      <c r="BS89">
        <f>(($AQ$77-$AN$78)/($AN$79-$AN$78))</f>
        <v>0.19047619047619047</v>
      </c>
      <c r="BT89">
        <f>(($AN$78-$AO$78)/($AO$79-$AO$78))</f>
        <v>0.39130434782608697</v>
      </c>
      <c r="BU89">
        <f>1-(($AP$80-$AO$77)/($AO$78-$AO$77))</f>
        <v>0.19999999999999996</v>
      </c>
      <c r="BV89">
        <f>1-(($AQ$77-$AO$78)/($AO$79-$AO$78))</f>
        <v>0.43478260869565222</v>
      </c>
      <c r="BW89">
        <f>1-(($AN$78-$AP$80)/($AP$81-$AP$80))</f>
        <v>0.33333333333333337</v>
      </c>
      <c r="BX89">
        <f>(($AO$79-$AP$81)/($AP$82-$AP$81))</f>
        <v>0.33333333333333331</v>
      </c>
      <c r="BY89">
        <f>1-(($AQ$77-$AP$80)/($AP$81-$AP$80))</f>
        <v>0.1428571428571429</v>
      </c>
      <c r="BZ89">
        <f>1-(($AN$79-$AQ$77)/($AQ$78-$AQ$77))</f>
        <v>0.26086956521739135</v>
      </c>
      <c r="CA89">
        <f>(($AO$79-$AQ$77)/($AQ$78-$AQ$77))</f>
        <v>0.43478260869565216</v>
      </c>
      <c r="CB89">
        <f>(($AP$81-$AQ$77)/($AQ$78-$AQ$77))</f>
        <v>0.13043478260869565</v>
      </c>
    </row>
    <row r="90" spans="1:80" x14ac:dyDescent="0.25">
      <c r="A90">
        <v>89</v>
      </c>
      <c r="F90">
        <v>113.50622700000001</v>
      </c>
      <c r="G90" s="3">
        <v>3</v>
      </c>
      <c r="H90">
        <v>116.423879</v>
      </c>
      <c r="I90" s="4">
        <v>4</v>
      </c>
      <c r="P90">
        <v>2</v>
      </c>
      <c r="Q90" t="str">
        <f t="shared" si="2"/>
        <v>34</v>
      </c>
      <c r="R90">
        <v>4</v>
      </c>
      <c r="X90" t="s">
        <v>291</v>
      </c>
      <c r="Y90" t="s">
        <v>267</v>
      </c>
      <c r="AN90">
        <v>2127</v>
      </c>
      <c r="AO90">
        <v>2136</v>
      </c>
      <c r="AP90">
        <v>2093</v>
      </c>
      <c r="AQ90">
        <v>2190</v>
      </c>
      <c r="AT90">
        <f>(($AO$80-$AN$79)/($AN$80-$AN$79))</f>
        <v>0.82608695652173914</v>
      </c>
      <c r="AU90">
        <f>(($AP$82-$AN$79)/($AN$80-$AN$79))</f>
        <v>0.30434782608695654</v>
      </c>
      <c r="AV90">
        <f>(($AQ$78-$AN$79)/($AN$80-$AN$79))</f>
        <v>0.2608695652173913</v>
      </c>
      <c r="AW90">
        <f>(($AN$79-$AO$79)/($AO$80-$AO$79))</f>
        <v>0.26923076923076922</v>
      </c>
      <c r="AX90">
        <f>(($AP$81-$AO$78)/($AO$79-$AO$78))</f>
        <v>0.69565217391304346</v>
      </c>
      <c r="AY90">
        <f>(($AQ$78-$AO$79)/($AO$80-$AO$79))</f>
        <v>0.5</v>
      </c>
      <c r="AZ90">
        <f>(($AN$79-$AP$81)/($AP$82-$AP$81))</f>
        <v>0.66666666666666663</v>
      </c>
      <c r="BA90">
        <f>(($AO$80-$AP$82)/($AP$83-$AP$82))</f>
        <v>0.54545454545454541</v>
      </c>
      <c r="BB90">
        <f>(($AQ$78-$AP$81)/($AP$82-$AP$81))</f>
        <v>0.95238095238095233</v>
      </c>
      <c r="BC90">
        <f>(($AN$80-$AQ$78)/($AQ$79-$AQ$78))</f>
        <v>0.73913043478260865</v>
      </c>
      <c r="BD90">
        <f>(($AO$80-$AQ$78)/($AQ$79-$AQ$78))</f>
        <v>0.56521739130434778</v>
      </c>
      <c r="BE90">
        <f>(($AP$82-$AQ$78)/($AQ$79-$AQ$78))</f>
        <v>4.3478260869565216E-2</v>
      </c>
      <c r="BG90">
        <v>4</v>
      </c>
      <c r="BH90">
        <v>508</v>
      </c>
      <c r="BI90">
        <f>($BH$104-$BH$101)/200</f>
        <v>8.5000000000000006E-2</v>
      </c>
      <c r="BQ90">
        <f>1-(($AO$80-$AN$79)/($AN$80-$AN$79))</f>
        <v>0.17391304347826086</v>
      </c>
      <c r="BR90">
        <f>(($AP$82-$AN$79)/($AN$80-$AN$79))</f>
        <v>0.30434782608695654</v>
      </c>
      <c r="BS90">
        <f>(($AQ$78-$AN$79)/($AN$80-$AN$79))</f>
        <v>0.2608695652173913</v>
      </c>
      <c r="BT90">
        <f>(($AN$79-$AO$79)/($AO$80-$AO$79))</f>
        <v>0.26923076923076922</v>
      </c>
      <c r="BU90">
        <f>1-(($AP$81-$AO$78)/($AO$79-$AO$78))</f>
        <v>0.30434782608695654</v>
      </c>
      <c r="BV90">
        <f>(($AQ$78-$AO$79)/($AO$80-$AO$79))</f>
        <v>0.5</v>
      </c>
      <c r="BW90">
        <f>1-(($AN$79-$AP$81)/($AP$82-$AP$81))</f>
        <v>0.33333333333333337</v>
      </c>
      <c r="BX90">
        <f>1-(($AO$80-$AP$82)/($AP$83-$AP$82))</f>
        <v>0.45454545454545459</v>
      </c>
      <c r="BY90">
        <f>1-(($AQ$78-$AP$81)/($AP$82-$AP$81))</f>
        <v>4.7619047619047672E-2</v>
      </c>
      <c r="BZ90">
        <f>1-(($AN$80-$AQ$78)/($AQ$79-$AQ$78))</f>
        <v>0.26086956521739135</v>
      </c>
      <c r="CA90">
        <f>1-(($AO$80-$AQ$78)/($AQ$79-$AQ$78))</f>
        <v>0.43478260869565222</v>
      </c>
      <c r="CB90">
        <f>(($AP$82-$AQ$78)/($AQ$79-$AQ$78))</f>
        <v>4.3478260869565216E-2</v>
      </c>
    </row>
    <row r="91" spans="1:80" x14ac:dyDescent="0.25">
      <c r="A91">
        <v>90</v>
      </c>
      <c r="F91">
        <v>113.49658300000002</v>
      </c>
      <c r="G91" s="3">
        <v>3</v>
      </c>
      <c r="H91">
        <v>116.438367</v>
      </c>
      <c r="I91" s="4">
        <v>4</v>
      </c>
      <c r="P91">
        <v>2</v>
      </c>
      <c r="Q91" t="str">
        <f t="shared" si="2"/>
        <v>34</v>
      </c>
      <c r="R91">
        <v>3</v>
      </c>
      <c r="X91" t="s">
        <v>291</v>
      </c>
      <c r="Y91" t="s">
        <v>264</v>
      </c>
      <c r="AN91">
        <v>2152</v>
      </c>
      <c r="AO91">
        <v>2159</v>
      </c>
      <c r="AP91">
        <v>2118</v>
      </c>
      <c r="AQ91">
        <v>2214</v>
      </c>
      <c r="AT91">
        <f>(($AO$81-$AN$80)/($AN$81-$AN$80))</f>
        <v>0.77272727272727271</v>
      </c>
      <c r="AU91">
        <f>(($AP$83-$AN$80)/($AN$81-$AN$80))</f>
        <v>0.27272727272727271</v>
      </c>
      <c r="AV91">
        <f>(($AQ$79-$AN$80)/($AN$81-$AN$80))</f>
        <v>0.27272727272727271</v>
      </c>
      <c r="AW91">
        <f>(($AN$80-$AO$80)/($AO$81-$AO$80))</f>
        <v>0.19047619047619047</v>
      </c>
      <c r="AX91">
        <f>(($AP$82-$AO$79)/($AO$80-$AO$79))</f>
        <v>0.53846153846153844</v>
      </c>
      <c r="AY91">
        <f>(($AQ$79-$AO$80)/($AO$81-$AO$80))</f>
        <v>0.47619047619047616</v>
      </c>
      <c r="AZ91">
        <f>(($AN$80-$AP$82)/($AP$83-$AP$82))</f>
        <v>0.72727272727272729</v>
      </c>
      <c r="BA91">
        <f>(($AO$81-$AP$83)/($AP$84-$AP$83))</f>
        <v>0.47826086956521741</v>
      </c>
      <c r="BB91">
        <f>(($AQ$79-$AP$83)/($AP$84-$AP$83))</f>
        <v>0</v>
      </c>
      <c r="BC91">
        <f>(($AN$81-$AQ$79)/($AQ$80-$AQ$79))</f>
        <v>0.69565217391304346</v>
      </c>
      <c r="BD91">
        <f>(($AO$81-$AQ$79)/($AQ$80-$AQ$79))</f>
        <v>0.47826086956521741</v>
      </c>
      <c r="BE91">
        <f>(($AP$83-$AQ$79)/($AQ$80-$AQ$79))</f>
        <v>0</v>
      </c>
      <c r="BG91">
        <v>3</v>
      </c>
      <c r="BH91">
        <v>516</v>
      </c>
      <c r="BI91">
        <f>($BH$105-$BH$102)/200</f>
        <v>0.08</v>
      </c>
      <c r="BQ91">
        <f>1-(($AO$81-$AN$80)/($AN$81-$AN$80))</f>
        <v>0.22727272727272729</v>
      </c>
      <c r="BR91">
        <f>(($AP$83-$AN$80)/($AN$81-$AN$80))</f>
        <v>0.27272727272727271</v>
      </c>
      <c r="BS91">
        <f>(($AQ$79-$AN$80)/($AN$81-$AN$80))</f>
        <v>0.27272727272727271</v>
      </c>
      <c r="BT91">
        <f>(($AN$80-$AO$80)/($AO$81-$AO$80))</f>
        <v>0.19047619047619047</v>
      </c>
      <c r="BU91">
        <f>1-(($AP$82-$AO$79)/($AO$80-$AO$79))</f>
        <v>0.46153846153846156</v>
      </c>
      <c r="BV91">
        <f>(($AQ$79-$AO$80)/($AO$81-$AO$80))</f>
        <v>0.47619047619047616</v>
      </c>
      <c r="BW91">
        <f>1-(($AN$80-$AP$82)/($AP$83-$AP$82))</f>
        <v>0.27272727272727271</v>
      </c>
      <c r="BX91">
        <f>(($AO$81-$AP$83)/($AP$84-$AP$83))</f>
        <v>0.47826086956521741</v>
      </c>
      <c r="BY91">
        <f>(($AQ$79-$AP$83)/($AP$84-$AP$83))</f>
        <v>0</v>
      </c>
      <c r="BZ91">
        <f>1-(($AN$81-$AQ$79)/($AQ$80-$AQ$79))</f>
        <v>0.30434782608695654</v>
      </c>
      <c r="CA91">
        <f>(($AO$81-$AQ$79)/($AQ$80-$AQ$79))</f>
        <v>0.47826086956521741</v>
      </c>
      <c r="CB91">
        <f>(($AP$83-$AQ$79)/($AQ$80-$AQ$79))</f>
        <v>0</v>
      </c>
    </row>
    <row r="92" spans="1:80" x14ac:dyDescent="0.25">
      <c r="A92">
        <v>91</v>
      </c>
      <c r="F92">
        <v>113.545613</v>
      </c>
      <c r="G92" s="3">
        <v>3</v>
      </c>
      <c r="H92">
        <v>116.42821600000001</v>
      </c>
      <c r="I92" s="4">
        <v>4</v>
      </c>
      <c r="P92">
        <v>2</v>
      </c>
      <c r="Q92" t="str">
        <f t="shared" si="2"/>
        <v>34</v>
      </c>
      <c r="R92">
        <v>2</v>
      </c>
      <c r="X92" t="s">
        <v>290</v>
      </c>
      <c r="Y92" t="s">
        <v>268</v>
      </c>
      <c r="AN92">
        <v>2177</v>
      </c>
      <c r="AO92">
        <v>2181</v>
      </c>
      <c r="AP92">
        <v>2141</v>
      </c>
      <c r="AQ92">
        <v>2235</v>
      </c>
      <c r="AT92">
        <f>(($AO$82-$AN$81)/($AN$82-$AN$81))</f>
        <v>0.77272727272727271</v>
      </c>
      <c r="AU92">
        <f>(($AP$84-$AN$81)/($AN$82-$AN$81))</f>
        <v>0.31818181818181818</v>
      </c>
      <c r="AV92">
        <f>(($AQ$80-$AN$81)/($AN$82-$AN$81))</f>
        <v>0.31818181818181818</v>
      </c>
      <c r="AW92">
        <f>(($AN$81-$AO$81)/($AO$82-$AO$81))</f>
        <v>0.22727272727272727</v>
      </c>
      <c r="AX92">
        <f>(($AP$83-$AO$80)/($AO$81-$AO$80))</f>
        <v>0.47619047619047616</v>
      </c>
      <c r="AY92">
        <f>(($AQ$80-$AO$81)/($AO$82-$AO$81))</f>
        <v>0.54545454545454541</v>
      </c>
      <c r="AZ92">
        <f>(($AN$81-$AP$83)/($AP$84-$AP$83))</f>
        <v>0.69565217391304346</v>
      </c>
      <c r="BA92">
        <f>(($AO$82-$AP$84)/($AP$85-$AP$84))</f>
        <v>0.45454545454545453</v>
      </c>
      <c r="BB92">
        <f>(($AQ$80-$AP$84)/($AP$85-$AP$84))</f>
        <v>0</v>
      </c>
      <c r="BC92">
        <f>(($AN$82-$AQ$80)/($AQ$81-$AQ$80))</f>
        <v>0.68181818181818177</v>
      </c>
      <c r="BD92">
        <f>(($AO$82-$AQ$80)/($AQ$81-$AQ$80))</f>
        <v>0.45454545454545453</v>
      </c>
      <c r="BE92">
        <f>(($AP$84-$AQ$80)/($AQ$81-$AQ$80))</f>
        <v>0</v>
      </c>
      <c r="BG92">
        <v>2</v>
      </c>
      <c r="BH92">
        <v>520</v>
      </c>
      <c r="BI92">
        <f>($BH$106-$BH$103)/200</f>
        <v>0.115</v>
      </c>
      <c r="BQ92">
        <f>1-(($AO$82-$AN$81)/($AN$82-$AN$81))</f>
        <v>0.22727272727272729</v>
      </c>
      <c r="BR92">
        <f>(($AP$84-$AN$81)/($AN$82-$AN$81))</f>
        <v>0.31818181818181818</v>
      </c>
      <c r="BS92">
        <f>(($AQ$80-$AN$81)/($AN$82-$AN$81))</f>
        <v>0.31818181818181818</v>
      </c>
      <c r="BT92">
        <f>(($AN$81-$AO$81)/($AO$82-$AO$81))</f>
        <v>0.22727272727272727</v>
      </c>
      <c r="BU92">
        <f>(($AP$83-$AO$80)/($AO$81-$AO$80))</f>
        <v>0.47619047619047616</v>
      </c>
      <c r="BV92">
        <f>1-(($AQ$80-$AO$81)/($AO$82-$AO$81))</f>
        <v>0.45454545454545459</v>
      </c>
      <c r="BW92">
        <f>1-(($AN$81-$AP$83)/($AP$84-$AP$83))</f>
        <v>0.30434782608695654</v>
      </c>
      <c r="BX92">
        <f>(($AO$82-$AP$84)/($AP$85-$AP$84))</f>
        <v>0.45454545454545453</v>
      </c>
      <c r="BY92">
        <f>(($AQ$80-$AP$84)/($AP$85-$AP$84))</f>
        <v>0</v>
      </c>
      <c r="BZ92">
        <f>1-(($AN$82-$AQ$80)/($AQ$81-$AQ$80))</f>
        <v>0.31818181818181823</v>
      </c>
      <c r="CA92">
        <f>(($AO$82-$AQ$80)/($AQ$81-$AQ$80))</f>
        <v>0.45454545454545453</v>
      </c>
      <c r="CB92">
        <f>(($AP$84-$AQ$80)/($AQ$81-$AQ$80))</f>
        <v>0</v>
      </c>
    </row>
    <row r="93" spans="1:80" x14ac:dyDescent="0.25">
      <c r="A93">
        <v>92</v>
      </c>
      <c r="F93">
        <v>113.57056200000001</v>
      </c>
      <c r="G93" s="3">
        <v>3</v>
      </c>
      <c r="H93">
        <v>116.37811400000001</v>
      </c>
      <c r="I93" s="4">
        <v>4</v>
      </c>
      <c r="P93">
        <v>2</v>
      </c>
      <c r="Q93" t="str">
        <f t="shared" si="2"/>
        <v>34</v>
      </c>
      <c r="R93">
        <v>1</v>
      </c>
      <c r="X93" t="s">
        <v>292</v>
      </c>
      <c r="Y93" t="s">
        <v>269</v>
      </c>
      <c r="AB93" t="s">
        <v>292</v>
      </c>
      <c r="AC93" t="str">
        <f>CONCATENATE($R93,$R94,$R95,$R96)</f>
        <v>1432</v>
      </c>
      <c r="AN93">
        <v>2200</v>
      </c>
      <c r="AO93">
        <v>2204</v>
      </c>
      <c r="AP93">
        <v>2166</v>
      </c>
      <c r="AQ93">
        <v>2262</v>
      </c>
      <c r="AT93">
        <f>(($AO$83-$AN$82)/($AN$83-$AN$82))</f>
        <v>0.7142857142857143</v>
      </c>
      <c r="AU93">
        <f>(($AP$85-$AN$82)/($AN$83-$AN$82))</f>
        <v>0.33333333333333331</v>
      </c>
      <c r="AV93">
        <f>(($AQ$81-$AN$82)/($AN$83-$AN$82))</f>
        <v>0.33333333333333331</v>
      </c>
      <c r="AW93">
        <f>(($AN$82-$AO$82)/($AO$83-$AO$82))</f>
        <v>0.25</v>
      </c>
      <c r="AX93">
        <f>(($AP$84-$AO$81)/($AO$82-$AO$81))</f>
        <v>0.54545454545454541</v>
      </c>
      <c r="AY93">
        <f>(($AQ$81-$AO$82)/($AO$83-$AO$82))</f>
        <v>0.6</v>
      </c>
      <c r="AZ93">
        <f>(($AN$82-$AP$84)/($AP$85-$AP$84))</f>
        <v>0.68181818181818177</v>
      </c>
      <c r="BA93">
        <f>(($AO$83-$AP$85)/($AP$86-$AP$85))</f>
        <v>0.34782608695652173</v>
      </c>
      <c r="BB93">
        <f>(($AQ$81-$AP$85)/($AP$86-$AP$85))</f>
        <v>0</v>
      </c>
      <c r="BC93">
        <f>(($AN$83-$AQ$81)/($AQ$82-$AQ$81))</f>
        <v>0.60869565217391308</v>
      </c>
      <c r="BD93">
        <f>(($AO$83-$AQ$81)/($AQ$82-$AQ$81))</f>
        <v>0.34782608695652173</v>
      </c>
      <c r="BE93">
        <f>(($AP$85-$AQ$81)/($AQ$82-$AQ$81))</f>
        <v>0</v>
      </c>
      <c r="BG93">
        <v>1</v>
      </c>
      <c r="BH93">
        <v>531</v>
      </c>
      <c r="BI93">
        <f>($BH$107-$BH$104)/200</f>
        <v>0.08</v>
      </c>
      <c r="BQ93">
        <f>1-(($AO$83-$AN$82)/($AN$83-$AN$82))</f>
        <v>0.2857142857142857</v>
      </c>
      <c r="BR93">
        <f>(($AP$85-$AN$82)/($AN$83-$AN$82))</f>
        <v>0.33333333333333331</v>
      </c>
      <c r="BS93">
        <f>(($AQ$81-$AN$82)/($AN$83-$AN$82))</f>
        <v>0.33333333333333331</v>
      </c>
      <c r="BT93">
        <f>(($AN$82-$AO$82)/($AO$83-$AO$82))</f>
        <v>0.25</v>
      </c>
      <c r="BU93">
        <f>1-(($AP$84-$AO$81)/($AO$82-$AO$81))</f>
        <v>0.45454545454545459</v>
      </c>
      <c r="BV93">
        <f>1-(($AQ$81-$AO$82)/($AO$83-$AO$82))</f>
        <v>0.4</v>
      </c>
      <c r="BW93">
        <f>1-(($AN$82-$AP$84)/($AP$85-$AP$84))</f>
        <v>0.31818181818181823</v>
      </c>
      <c r="BX93">
        <f>(($AO$83-$AP$85)/($AP$86-$AP$85))</f>
        <v>0.34782608695652173</v>
      </c>
      <c r="BY93">
        <f>(($AQ$81-$AP$85)/($AP$86-$AP$85))</f>
        <v>0</v>
      </c>
      <c r="BZ93">
        <f>1-(($AN$83-$AQ$81)/($AQ$82-$AQ$81))</f>
        <v>0.39130434782608692</v>
      </c>
      <c r="CA93">
        <f>(($AO$83-$AQ$81)/($AQ$82-$AQ$81))</f>
        <v>0.34782608695652173</v>
      </c>
      <c r="CB93">
        <f>(($AP$85-$AQ$81)/($AQ$82-$AQ$81))</f>
        <v>0</v>
      </c>
    </row>
    <row r="94" spans="1:80" x14ac:dyDescent="0.25">
      <c r="A94">
        <v>93</v>
      </c>
      <c r="F94">
        <v>113.560563</v>
      </c>
      <c r="G94" s="3">
        <v>3</v>
      </c>
      <c r="H94">
        <v>116.42923500000001</v>
      </c>
      <c r="I94" s="4">
        <v>4</v>
      </c>
      <c r="P94">
        <v>2</v>
      </c>
      <c r="Q94" t="str">
        <f t="shared" si="2"/>
        <v>34</v>
      </c>
      <c r="R94">
        <v>4</v>
      </c>
      <c r="X94" t="s">
        <v>292</v>
      </c>
      <c r="Y94" t="s">
        <v>270</v>
      </c>
      <c r="AN94">
        <v>2220</v>
      </c>
      <c r="AO94">
        <v>2225</v>
      </c>
      <c r="AP94">
        <v>2189</v>
      </c>
      <c r="AQ94">
        <v>2292</v>
      </c>
      <c r="AT94">
        <f>(($AO$84-$AN$83)/($AN$84-$AN$83))</f>
        <v>0.68181818181818177</v>
      </c>
      <c r="AU94">
        <f>(($AP$86-$AN$83)/($AN$84-$AN$83))</f>
        <v>0.40909090909090912</v>
      </c>
      <c r="AV94">
        <f>(($AQ$82-$AN$83)/($AN$84-$AN$83))</f>
        <v>0.40909090909090912</v>
      </c>
      <c r="AW94">
        <f>(($AN$83-$AO$83)/($AO$84-$AO$83))</f>
        <v>0.2857142857142857</v>
      </c>
      <c r="AX94">
        <f>(($AP$85-$AO$82)/($AO$83-$AO$82))</f>
        <v>0.6</v>
      </c>
      <c r="AY94">
        <f>(($AQ$82-$AO$83)/($AO$84-$AO$83))</f>
        <v>0.7142857142857143</v>
      </c>
      <c r="AZ94">
        <f>(($AN$83-$AP$85)/($AP$86-$AP$85))</f>
        <v>0.60869565217391308</v>
      </c>
      <c r="BA94">
        <f>(($AO$84-$AP$86)/($AP$87-$AP$86))</f>
        <v>0.25</v>
      </c>
      <c r="BB94">
        <f>(($AQ$82-$AP$86)/($AP$87-$AP$86))</f>
        <v>0</v>
      </c>
      <c r="BC94">
        <f>(($AN$84-$AQ$82)/($AQ$83-$AQ$82))</f>
        <v>0.59090909090909094</v>
      </c>
      <c r="BD94">
        <f>(($AO$84-$AQ$82)/($AQ$83-$AQ$82))</f>
        <v>0.27272727272727271</v>
      </c>
      <c r="BE94">
        <f>(($AP$86-$AQ$82)/($AQ$83-$AQ$82))</f>
        <v>0</v>
      </c>
      <c r="BG94">
        <v>4</v>
      </c>
      <c r="BH94">
        <v>535</v>
      </c>
      <c r="BI94">
        <f>($BH$108-$BH$105)/200</f>
        <v>0.08</v>
      </c>
      <c r="BQ94">
        <f>1-(($AO$84-$AN$83)/($AN$84-$AN$83))</f>
        <v>0.31818181818181823</v>
      </c>
      <c r="BR94">
        <f>(($AP$86-$AN$83)/($AN$84-$AN$83))</f>
        <v>0.40909090909090912</v>
      </c>
      <c r="BS94">
        <f>(($AQ$82-$AN$83)/($AN$84-$AN$83))</f>
        <v>0.40909090909090912</v>
      </c>
      <c r="BT94">
        <f>(($AN$83-$AO$83)/($AO$84-$AO$83))</f>
        <v>0.2857142857142857</v>
      </c>
      <c r="BU94">
        <f>1-(($AP$85-$AO$82)/($AO$83-$AO$82))</f>
        <v>0.4</v>
      </c>
      <c r="BV94">
        <f>1-(($AQ$82-$AO$83)/($AO$84-$AO$83))</f>
        <v>0.2857142857142857</v>
      </c>
      <c r="BW94">
        <f>1-(($AN$83-$AP$85)/($AP$86-$AP$85))</f>
        <v>0.39130434782608692</v>
      </c>
      <c r="BX94">
        <f>(($AO$84-$AP$86)/($AP$87-$AP$86))</f>
        <v>0.25</v>
      </c>
      <c r="BY94">
        <f>(($AQ$82-$AP$86)/($AP$87-$AP$86))</f>
        <v>0</v>
      </c>
      <c r="BZ94">
        <f>1-(($AN$84-$AQ$82)/($AQ$83-$AQ$82))</f>
        <v>0.40909090909090906</v>
      </c>
      <c r="CA94">
        <f>(($AO$84-$AQ$82)/($AQ$83-$AQ$82))</f>
        <v>0.27272727272727271</v>
      </c>
      <c r="CB94">
        <f>(($AP$86-$AQ$82)/($AQ$83-$AQ$82))</f>
        <v>0</v>
      </c>
    </row>
    <row r="95" spans="1:80" x14ac:dyDescent="0.25">
      <c r="A95">
        <v>94</v>
      </c>
      <c r="F95">
        <v>113.54597200000001</v>
      </c>
      <c r="G95" s="3">
        <v>3</v>
      </c>
      <c r="H95">
        <v>116.40836800000001</v>
      </c>
      <c r="I95" s="4">
        <v>4</v>
      </c>
      <c r="P95">
        <v>2</v>
      </c>
      <c r="Q95" t="str">
        <f t="shared" si="2"/>
        <v>34</v>
      </c>
      <c r="R95">
        <v>3</v>
      </c>
      <c r="X95" t="s">
        <v>292</v>
      </c>
      <c r="Y95" t="s">
        <v>271</v>
      </c>
      <c r="AN95">
        <v>2242</v>
      </c>
      <c r="AO95">
        <v>2250</v>
      </c>
      <c r="AP95">
        <v>2213</v>
      </c>
      <c r="AQ95">
        <v>2320</v>
      </c>
      <c r="AT95">
        <f>(($AO$85-$AN$84)/($AN$85-$AN$84))</f>
        <v>0.6</v>
      </c>
      <c r="AU95">
        <f>(($AP$87-$AN$84)/($AN$85-$AN$84))</f>
        <v>0.44</v>
      </c>
      <c r="AV95">
        <f>(($AQ$83-$AN$84)/($AN$85-$AN$84))</f>
        <v>0.36</v>
      </c>
      <c r="AW95">
        <f>(($AN$84-$AO$84)/($AO$85-$AO$84))</f>
        <v>0.31818181818181818</v>
      </c>
      <c r="AX95">
        <f>(($AP$86-$AO$83)/($AO$84-$AO$83))</f>
        <v>0.7142857142857143</v>
      </c>
      <c r="AY95">
        <f>(($AQ$83-$AO$84)/($AO$85-$AO$84))</f>
        <v>0.72727272727272729</v>
      </c>
      <c r="AZ95">
        <f>(($AN$84-$AP$86)/($AP$87-$AP$86))</f>
        <v>0.54166666666666663</v>
      </c>
      <c r="BB95">
        <f>(($AQ$83-$AP$86)/($AP$87-$AP$86))</f>
        <v>0.91666666666666663</v>
      </c>
      <c r="BG95">
        <v>3</v>
      </c>
      <c r="BH95">
        <v>538</v>
      </c>
      <c r="BI95">
        <f>($BH$109-$BH$106)/200</f>
        <v>7.4999999999999997E-2</v>
      </c>
      <c r="BQ95">
        <f>1-(($AO$85-$AN$84)/($AN$85-$AN$84))</f>
        <v>0.4</v>
      </c>
      <c r="BR95">
        <f>(($AP$87-$AN$84)/($AN$85-$AN$84))</f>
        <v>0.44</v>
      </c>
      <c r="BS95">
        <f>(($AQ$83-$AN$84)/($AN$85-$AN$84))</f>
        <v>0.36</v>
      </c>
      <c r="BT95">
        <f>(($AN$84-$AO$84)/($AO$85-$AO$84))</f>
        <v>0.31818181818181818</v>
      </c>
      <c r="BU95">
        <f>1-(($AP$86-$AO$83)/($AO$84-$AO$83))</f>
        <v>0.2857142857142857</v>
      </c>
      <c r="BV95">
        <f>1-(($AQ$83-$AO$84)/($AO$85-$AO$84))</f>
        <v>0.27272727272727271</v>
      </c>
      <c r="BW95">
        <f>1-(($AN$84-$AP$86)/($AP$87-$AP$86))</f>
        <v>0.45833333333333337</v>
      </c>
      <c r="BY95">
        <f>1-(($AQ$83-$AP$86)/($AP$87-$AP$86))</f>
        <v>8.333333333333337E-2</v>
      </c>
    </row>
    <row r="96" spans="1:80" x14ac:dyDescent="0.25">
      <c r="A96">
        <v>95</v>
      </c>
      <c r="F96">
        <v>113.52765400000001</v>
      </c>
      <c r="G96" s="3">
        <v>3</v>
      </c>
      <c r="H96">
        <v>116.48765300000001</v>
      </c>
      <c r="I96" s="4">
        <v>4</v>
      </c>
      <c r="P96">
        <v>2</v>
      </c>
      <c r="Q96" t="str">
        <f t="shared" si="2"/>
        <v>34</v>
      </c>
      <c r="R96">
        <v>2</v>
      </c>
      <c r="X96" t="s">
        <v>290</v>
      </c>
      <c r="Y96" t="s">
        <v>273</v>
      </c>
      <c r="AN96">
        <v>2265</v>
      </c>
      <c r="AO96">
        <v>2275</v>
      </c>
      <c r="AP96">
        <v>2234</v>
      </c>
      <c r="AQ96">
        <v>2344</v>
      </c>
      <c r="AX96">
        <f>(($AP$87-$AO$84)/($AO$85-$AO$84))</f>
        <v>0.81818181818181823</v>
      </c>
      <c r="BG96">
        <v>2</v>
      </c>
      <c r="BH96">
        <v>546</v>
      </c>
      <c r="BI96">
        <f>($BH$110-$BH$107)/200</f>
        <v>0.105</v>
      </c>
      <c r="BU96">
        <f>1-(($AP$87-$AO$84)/($AO$85-$AO$84))</f>
        <v>0.18181818181818177</v>
      </c>
    </row>
    <row r="97" spans="1:80" x14ac:dyDescent="0.25">
      <c r="A97">
        <v>96</v>
      </c>
      <c r="H97">
        <v>116.51102200000001</v>
      </c>
      <c r="I97" s="4">
        <v>4</v>
      </c>
      <c r="P97">
        <v>1</v>
      </c>
      <c r="Q97" t="str">
        <f t="shared" si="2"/>
        <v>4</v>
      </c>
      <c r="R97">
        <v>1</v>
      </c>
      <c r="X97" t="s">
        <v>291</v>
      </c>
      <c r="Y97" t="s">
        <v>266</v>
      </c>
      <c r="AB97" t="s">
        <v>292</v>
      </c>
      <c r="AC97" t="str">
        <f>CONCATENATE($R97,$R98,$R99,$R100)</f>
        <v>1432</v>
      </c>
      <c r="AN97">
        <v>2291</v>
      </c>
      <c r="AO97">
        <v>2306</v>
      </c>
      <c r="AP97">
        <v>2258</v>
      </c>
      <c r="AQ97">
        <v>2367</v>
      </c>
      <c r="BG97">
        <v>1</v>
      </c>
      <c r="BH97">
        <v>554</v>
      </c>
      <c r="BI97">
        <f>($BH$111-$BH$108)/200</f>
        <v>7.0000000000000007E-2</v>
      </c>
    </row>
    <row r="98" spans="1:80" x14ac:dyDescent="0.25">
      <c r="A98">
        <v>97</v>
      </c>
      <c r="H98">
        <v>116.42143000000002</v>
      </c>
      <c r="I98" s="4">
        <v>4</v>
      </c>
      <c r="P98">
        <v>1</v>
      </c>
      <c r="Q98" t="str">
        <f t="shared" si="2"/>
        <v>4</v>
      </c>
      <c r="R98">
        <v>4</v>
      </c>
      <c r="X98" t="s">
        <v>291</v>
      </c>
      <c r="Y98" t="s">
        <v>267</v>
      </c>
      <c r="AN98">
        <v>2315</v>
      </c>
      <c r="AO98">
        <v>2330</v>
      </c>
      <c r="AP98">
        <v>2282</v>
      </c>
      <c r="AQ98">
        <v>2391</v>
      </c>
      <c r="BG98">
        <v>4</v>
      </c>
      <c r="BH98">
        <v>559</v>
      </c>
      <c r="BI98">
        <f>($BH$112-$BH$109)/200</f>
        <v>0.1</v>
      </c>
    </row>
    <row r="99" spans="1:80" x14ac:dyDescent="0.25">
      <c r="A99">
        <v>98</v>
      </c>
      <c r="P99">
        <v>0</v>
      </c>
      <c r="Q99" t="str">
        <f t="shared" si="2"/>
        <v/>
      </c>
      <c r="R99">
        <v>3</v>
      </c>
      <c r="X99" t="s">
        <v>291</v>
      </c>
      <c r="Y99" t="s">
        <v>264</v>
      </c>
      <c r="AN99">
        <v>2336</v>
      </c>
      <c r="AO99">
        <v>2353</v>
      </c>
      <c r="AP99">
        <v>2303</v>
      </c>
      <c r="AQ99">
        <v>2416</v>
      </c>
      <c r="AT99">
        <f>(($AO$86-$AN$86)/($AN$87-$AN$86))</f>
        <v>0.44444444444444442</v>
      </c>
      <c r="AU99">
        <f>(($AP$88-$AN$86)/($AN$87-$AN$86))</f>
        <v>0.55555555555555558</v>
      </c>
      <c r="AV99">
        <f>(($AQ$84-$AN$87)/($AN$88-$AN$87))</f>
        <v>0</v>
      </c>
      <c r="AW99">
        <f>(($AN$87-$AO$86)/($AO$87-$AO$86))</f>
        <v>0.5357142857142857</v>
      </c>
      <c r="AX99">
        <f>(($AP$88-$AO$86)/($AO$87-$AO$86))</f>
        <v>0.10714285714285714</v>
      </c>
      <c r="AY99">
        <f>(($AQ$84-$AO$86)/($AO$87-$AO$86))</f>
        <v>0.5357142857142857</v>
      </c>
      <c r="AZ99">
        <f>(($AN$87-$AP$88)/($AP$89-$AP$88))</f>
        <v>0.44444444444444442</v>
      </c>
      <c r="BA99">
        <f>(($AO$87-$AP$88)/($AP$89-$AP$88))</f>
        <v>0.92592592592592593</v>
      </c>
      <c r="BB99">
        <f>(($AQ$84-$AP$88)/($AP$89-$AP$88))</f>
        <v>0.44444444444444442</v>
      </c>
      <c r="BC99">
        <f>(($AN$87-$AQ$84)/($AQ$85-$AQ$84))</f>
        <v>0</v>
      </c>
      <c r="BD99">
        <f>(($AO$87-$AQ$84)/($AQ$85-$AQ$84))</f>
        <v>0.54166666666666663</v>
      </c>
      <c r="BE99">
        <f>(($AP$89-$AQ$84)/($AQ$85-$AQ$84))</f>
        <v>0.625</v>
      </c>
      <c r="BG99">
        <v>3</v>
      </c>
      <c r="BH99">
        <v>562</v>
      </c>
      <c r="BI99">
        <f>($BH$113-$BH$110)/200</f>
        <v>0.09</v>
      </c>
      <c r="BQ99">
        <f>(($AO$86-$AN$86)/($AN$87-$AN$86))</f>
        <v>0.44444444444444442</v>
      </c>
      <c r="BR99">
        <f>1-(($AP$88-$AN$86)/($AN$87-$AN$86))</f>
        <v>0.44444444444444442</v>
      </c>
      <c r="BS99">
        <f>(($AQ$84-$AN$87)/($AN$88-$AN$87))</f>
        <v>0</v>
      </c>
      <c r="BT99">
        <f>1-(($AN$87-$AO$86)/($AO$87-$AO$86))</f>
        <v>0.4642857142857143</v>
      </c>
      <c r="BU99">
        <f>(($AP$88-$AO$86)/($AO$87-$AO$86))</f>
        <v>0.10714285714285714</v>
      </c>
      <c r="BV99">
        <f>1-(($AQ$84-$AO$86)/($AO$87-$AO$86))</f>
        <v>0.4642857142857143</v>
      </c>
      <c r="BW99">
        <f>(($AN$87-$AP$88)/($AP$89-$AP$88))</f>
        <v>0.44444444444444442</v>
      </c>
      <c r="BX99">
        <f>1-(($AO$87-$AP$88)/($AP$89-$AP$88))</f>
        <v>7.407407407407407E-2</v>
      </c>
      <c r="BY99">
        <f>(($AQ$84-$AP$88)/($AP$89-$AP$88))</f>
        <v>0.44444444444444442</v>
      </c>
      <c r="BZ99">
        <f>(($AN$87-$AQ$84)/($AQ$85-$AQ$84))</f>
        <v>0</v>
      </c>
      <c r="CA99">
        <f>1-(($AO$87-$AQ$84)/($AQ$85-$AQ$84))</f>
        <v>0.45833333333333337</v>
      </c>
      <c r="CB99">
        <f>1-(($AP$89-$AQ$84)/($AQ$85-$AQ$84))</f>
        <v>0.375</v>
      </c>
    </row>
    <row r="100" spans="1:80" x14ac:dyDescent="0.25">
      <c r="A100">
        <v>99</v>
      </c>
      <c r="B100">
        <v>133.78101800000002</v>
      </c>
      <c r="C100" s="5">
        <v>1</v>
      </c>
      <c r="P100">
        <v>1</v>
      </c>
      <c r="Q100" t="str">
        <f t="shared" si="2"/>
        <v>1</v>
      </c>
      <c r="R100">
        <v>2</v>
      </c>
      <c r="X100" t="s">
        <v>290</v>
      </c>
      <c r="Y100" t="s">
        <v>268</v>
      </c>
      <c r="AN100">
        <v>2360</v>
      </c>
      <c r="AO100">
        <v>2375</v>
      </c>
      <c r="AP100">
        <v>2324</v>
      </c>
      <c r="AQ100">
        <v>2438</v>
      </c>
      <c r="AT100">
        <f>(($AO$87-$AN$87)/($AN$88-$AN$87))</f>
        <v>0.4642857142857143</v>
      </c>
      <c r="AU100">
        <f>(($AP$89-$AN$87)/($AN$88-$AN$87))</f>
        <v>0.5357142857142857</v>
      </c>
      <c r="AV100">
        <f>(($AQ$85-$AN$87)/($AN$88-$AN$87))</f>
        <v>0.8571428571428571</v>
      </c>
      <c r="AW100">
        <f>(($AN$88-$AO$87)/($AO$88-$AO$87))</f>
        <v>0.625</v>
      </c>
      <c r="AX100">
        <f>(($AP$89-$AO$87)/($AO$88-$AO$87))</f>
        <v>8.3333333333333329E-2</v>
      </c>
      <c r="AY100">
        <f>(($AQ$85-$AO$87)/($AO$88-$AO$87))</f>
        <v>0.45833333333333331</v>
      </c>
      <c r="AZ100">
        <f>(($AN$88-$AP$89)/($AP$90-$AP$89))</f>
        <v>0.48148148148148145</v>
      </c>
      <c r="BA100">
        <f>(($AO$88-$AP$89)/($AP$90-$AP$89))</f>
        <v>0.81481481481481477</v>
      </c>
      <c r="BB100">
        <f>(($AQ$85-$AP$89)/($AP$90-$AP$89))</f>
        <v>0.33333333333333331</v>
      </c>
      <c r="BC100">
        <f>(($AN$88-$AQ$85)/($AQ$86-$AQ$85))</f>
        <v>0.18181818181818182</v>
      </c>
      <c r="BD100">
        <f>(($AO$88-$AQ$85)/($AQ$86-$AQ$85))</f>
        <v>0.59090909090909094</v>
      </c>
      <c r="BE100">
        <f>(($AP$90-$AQ$85)/($AQ$86-$AQ$85))</f>
        <v>0.81818181818181823</v>
      </c>
      <c r="BG100">
        <v>2</v>
      </c>
      <c r="BH100">
        <v>568</v>
      </c>
      <c r="BI100">
        <f>($BH$114-$BH$111)/200</f>
        <v>0.12</v>
      </c>
      <c r="BQ100">
        <f>(($AO$87-$AN$87)/($AN$88-$AN$87))</f>
        <v>0.4642857142857143</v>
      </c>
      <c r="BR100">
        <f>1-(($AP$89-$AN$87)/($AN$88-$AN$87))</f>
        <v>0.4642857142857143</v>
      </c>
      <c r="BS100">
        <f>1-(($AQ$85-$AN$87)/($AN$88-$AN$87))</f>
        <v>0.1428571428571429</v>
      </c>
      <c r="BT100">
        <f>1-(($AN$88-$AO$87)/($AO$88-$AO$87))</f>
        <v>0.375</v>
      </c>
      <c r="BU100">
        <f>(($AP$89-$AO$87)/($AO$88-$AO$87))</f>
        <v>8.3333333333333329E-2</v>
      </c>
      <c r="BV100">
        <f>(($AQ$85-$AO$87)/($AO$88-$AO$87))</f>
        <v>0.45833333333333331</v>
      </c>
      <c r="BW100">
        <f>(($AN$88-$AP$89)/($AP$90-$AP$89))</f>
        <v>0.48148148148148145</v>
      </c>
      <c r="BX100">
        <f>1-(($AO$88-$AP$89)/($AP$90-$AP$89))</f>
        <v>0.18518518518518523</v>
      </c>
      <c r="BY100">
        <f>(($AQ$85-$AP$89)/($AP$90-$AP$89))</f>
        <v>0.33333333333333331</v>
      </c>
      <c r="BZ100">
        <f>(($AN$88-$AQ$85)/($AQ$86-$AQ$85))</f>
        <v>0.18181818181818182</v>
      </c>
      <c r="CA100">
        <f>1-(($AO$88-$AQ$85)/($AQ$86-$AQ$85))</f>
        <v>0.40909090909090906</v>
      </c>
      <c r="CB100">
        <f>1-(($AP$90-$AQ$85)/($AQ$86-$AQ$85))</f>
        <v>0.18181818181818177</v>
      </c>
    </row>
    <row r="101" spans="1:80" x14ac:dyDescent="0.25">
      <c r="A101">
        <v>100</v>
      </c>
      <c r="B101">
        <v>133.78101800000002</v>
      </c>
      <c r="C101" s="5">
        <v>1</v>
      </c>
      <c r="P101">
        <v>1</v>
      </c>
      <c r="Q101" t="str">
        <f t="shared" si="2"/>
        <v>1</v>
      </c>
      <c r="R101">
        <v>1</v>
      </c>
      <c r="X101" t="s">
        <v>292</v>
      </c>
      <c r="Y101" t="s">
        <v>269</v>
      </c>
      <c r="AB101" t="s">
        <v>291</v>
      </c>
      <c r="AC101" t="str">
        <f>CONCATENATE($R101,$R102,$R103,$R104)</f>
        <v>1342</v>
      </c>
      <c r="AN101">
        <v>2383</v>
      </c>
      <c r="AO101">
        <v>2405</v>
      </c>
      <c r="AP101">
        <v>2344</v>
      </c>
      <c r="AQ101">
        <v>2461</v>
      </c>
      <c r="AT101">
        <f>(($AO$88-$AN$88)/($AN$89-$AN$88))</f>
        <v>0.375</v>
      </c>
      <c r="AU101">
        <f>(($AP$90-$AN$88)/($AN$89-$AN$88))</f>
        <v>0.58333333333333337</v>
      </c>
      <c r="AV101">
        <f>(($AQ$86-$AN$88)/($AN$89-$AN$88))</f>
        <v>0.75</v>
      </c>
      <c r="AW101">
        <f>(($AN$89-$AO$88)/($AO$89-$AO$88))</f>
        <v>0.68181818181818177</v>
      </c>
      <c r="AX101">
        <f>(($AP$90-$AO$88)/($AO$89-$AO$88))</f>
        <v>0.22727272727272727</v>
      </c>
      <c r="AY101">
        <f>(($AQ$86-$AO$88)/($AO$89-$AO$88))</f>
        <v>0.40909090909090912</v>
      </c>
      <c r="AZ101">
        <f>(($AN$89-$AP$90)/($AP$91-$AP$90))</f>
        <v>0.4</v>
      </c>
      <c r="BA101">
        <f>(($AO$89-$AP$90)/($AP$91-$AP$90))</f>
        <v>0.68</v>
      </c>
      <c r="BB101">
        <f>(($AQ$86-$AP$90)/($AP$91-$AP$90))</f>
        <v>0.16</v>
      </c>
      <c r="BC101">
        <f>(($AN$89-$AQ$86)/($AQ$87-$AQ$86))</f>
        <v>0.2608695652173913</v>
      </c>
      <c r="BD101">
        <f>(($AO$89-$AQ$86)/($AQ$87-$AQ$86))</f>
        <v>0.56521739130434778</v>
      </c>
      <c r="BE101">
        <f>(($AP$91-$AQ$86)/($AQ$87-$AQ$86))</f>
        <v>0.91304347826086951</v>
      </c>
      <c r="BG101">
        <v>1</v>
      </c>
      <c r="BH101">
        <v>575</v>
      </c>
      <c r="BI101">
        <f>($BH$115-$BH$112)/200</f>
        <v>6.5000000000000002E-2</v>
      </c>
      <c r="BQ101">
        <f>(($AO$88-$AN$88)/($AN$89-$AN$88))</f>
        <v>0.375</v>
      </c>
      <c r="BR101">
        <f>1-(($AP$90-$AN$88)/($AN$89-$AN$88))</f>
        <v>0.41666666666666663</v>
      </c>
      <c r="BS101">
        <f>1-(($AQ$86-$AN$88)/($AN$89-$AN$88))</f>
        <v>0.25</v>
      </c>
      <c r="BT101">
        <f>1-(($AN$89-$AO$88)/($AO$89-$AO$88))</f>
        <v>0.31818181818181823</v>
      </c>
      <c r="BU101">
        <f>(($AP$90-$AO$88)/($AO$89-$AO$88))</f>
        <v>0.22727272727272727</v>
      </c>
      <c r="BV101">
        <f>(($AQ$86-$AO$88)/($AO$89-$AO$88))</f>
        <v>0.40909090909090912</v>
      </c>
      <c r="BW101">
        <f>(($AN$89-$AP$90)/($AP$91-$AP$90))</f>
        <v>0.4</v>
      </c>
      <c r="BX101">
        <f>1-(($AO$89-$AP$90)/($AP$91-$AP$90))</f>
        <v>0.31999999999999995</v>
      </c>
      <c r="BY101">
        <f>(($AQ$86-$AP$90)/($AP$91-$AP$90))</f>
        <v>0.16</v>
      </c>
      <c r="BZ101">
        <f>(($AN$89-$AQ$86)/($AQ$87-$AQ$86))</f>
        <v>0.2608695652173913</v>
      </c>
      <c r="CA101">
        <f>1-(($AO$89-$AQ$86)/($AQ$87-$AQ$86))</f>
        <v>0.43478260869565222</v>
      </c>
      <c r="CB101">
        <f>1-(($AP$91-$AQ$86)/($AQ$87-$AQ$86))</f>
        <v>8.6956521739130488E-2</v>
      </c>
    </row>
    <row r="102" spans="1:80" x14ac:dyDescent="0.25">
      <c r="A102">
        <v>101</v>
      </c>
      <c r="B102">
        <v>133.815763</v>
      </c>
      <c r="C102" s="5">
        <v>1</v>
      </c>
      <c r="P102">
        <v>1</v>
      </c>
      <c r="Q102" t="str">
        <f t="shared" si="2"/>
        <v>1</v>
      </c>
      <c r="R102">
        <v>3</v>
      </c>
      <c r="X102" t="s">
        <v>292</v>
      </c>
      <c r="Y102" t="s">
        <v>270</v>
      </c>
      <c r="AN102">
        <v>2410</v>
      </c>
      <c r="AO102">
        <v>2427</v>
      </c>
      <c r="AP102">
        <v>2367</v>
      </c>
      <c r="AQ102">
        <v>2485</v>
      </c>
      <c r="AT102">
        <f>(($AO$89-$AN$89)/($AN$90-$AN$89))</f>
        <v>0.29166666666666669</v>
      </c>
      <c r="AU102">
        <f>(($AP$91-$AN$89)/($AN$90-$AN$89))</f>
        <v>0.625</v>
      </c>
      <c r="AV102">
        <f>(($AQ$87-$AN$89)/($AN$90-$AN$89))</f>
        <v>0.70833333333333337</v>
      </c>
      <c r="AW102">
        <f>(($AN$90-$AO$89)/($AO$90-$AO$89))</f>
        <v>0.65384615384615385</v>
      </c>
      <c r="AX102">
        <f>(($AP$91-$AO$89)/($AO$90-$AO$89))</f>
        <v>0.30769230769230771</v>
      </c>
      <c r="AY102">
        <f>(($AQ$87-$AO$89)/($AO$90-$AO$89))</f>
        <v>0.38461538461538464</v>
      </c>
      <c r="AZ102">
        <f>(($AN$90-$AP$91)/($AP$92-$AP$91))</f>
        <v>0.39130434782608697</v>
      </c>
      <c r="BA102">
        <f>(($AO$90-$AP$91)/($AP$92-$AP$91))</f>
        <v>0.78260869565217395</v>
      </c>
      <c r="BB102">
        <f>(($AQ$87-$AP$91)/($AP$92-$AP$91))</f>
        <v>8.6956521739130432E-2</v>
      </c>
      <c r="BC102">
        <f>(($AN$90-$AQ$87)/($AQ$88-$AQ$87))</f>
        <v>0.30434782608695654</v>
      </c>
      <c r="BD102">
        <f>(($AO$90-$AQ$87)/($AQ$88-$AQ$87))</f>
        <v>0.69565217391304346</v>
      </c>
      <c r="BE102">
        <f>(($AP$92-$AQ$87)/($AQ$88-$AQ$87))</f>
        <v>0.91304347826086951</v>
      </c>
      <c r="BG102">
        <v>3</v>
      </c>
      <c r="BH102">
        <v>583</v>
      </c>
      <c r="BI102">
        <f>($BH$116-$BH$113)/200</f>
        <v>7.4999999999999997E-2</v>
      </c>
      <c r="BQ102">
        <f>(($AO$89-$AN$89)/($AN$90-$AN$89))</f>
        <v>0.29166666666666669</v>
      </c>
      <c r="BR102">
        <f>1-(($AP$91-$AN$89)/($AN$90-$AN$89))</f>
        <v>0.375</v>
      </c>
      <c r="BS102">
        <f>1-(($AQ$87-$AN$89)/($AN$90-$AN$89))</f>
        <v>0.29166666666666663</v>
      </c>
      <c r="BT102">
        <f>1-(($AN$90-$AO$89)/($AO$90-$AO$89))</f>
        <v>0.34615384615384615</v>
      </c>
      <c r="BU102">
        <f>(($AP$91-$AO$89)/($AO$90-$AO$89))</f>
        <v>0.30769230769230771</v>
      </c>
      <c r="BV102">
        <f>(($AQ$87-$AO$89)/($AO$90-$AO$89))</f>
        <v>0.38461538461538464</v>
      </c>
      <c r="BW102">
        <f>(($AN$90-$AP$91)/($AP$92-$AP$91))</f>
        <v>0.39130434782608697</v>
      </c>
      <c r="BX102">
        <f>1-(($AO$90-$AP$91)/($AP$92-$AP$91))</f>
        <v>0.21739130434782605</v>
      </c>
      <c r="BY102">
        <f>(($AQ$87-$AP$91)/($AP$92-$AP$91))</f>
        <v>8.6956521739130432E-2</v>
      </c>
      <c r="BZ102">
        <f>(($AN$90-$AQ$87)/($AQ$88-$AQ$87))</f>
        <v>0.30434782608695654</v>
      </c>
      <c r="CA102">
        <f>1-(($AO$90-$AQ$87)/($AQ$88-$AQ$87))</f>
        <v>0.30434782608695654</v>
      </c>
      <c r="CB102">
        <f>1-(($AP$92-$AQ$87)/($AQ$88-$AQ$87))</f>
        <v>8.6956521739130488E-2</v>
      </c>
    </row>
    <row r="103" spans="1:80" x14ac:dyDescent="0.25">
      <c r="A103">
        <v>102</v>
      </c>
      <c r="B103">
        <v>133.79939000000002</v>
      </c>
      <c r="C103" s="5">
        <v>1</v>
      </c>
      <c r="P103">
        <v>1</v>
      </c>
      <c r="Q103" t="str">
        <f t="shared" si="2"/>
        <v>1</v>
      </c>
      <c r="R103">
        <v>4</v>
      </c>
      <c r="X103" t="s">
        <v>292</v>
      </c>
      <c r="Y103" t="s">
        <v>271</v>
      </c>
      <c r="AN103">
        <v>2432</v>
      </c>
      <c r="AO103">
        <v>2447</v>
      </c>
      <c r="AP103">
        <v>2392</v>
      </c>
      <c r="AQ103">
        <v>2508</v>
      </c>
      <c r="AT103">
        <f>(($AO$90-$AN$90)/($AN$91-$AN$90))</f>
        <v>0.36</v>
      </c>
      <c r="AU103">
        <f>(($AP$92-$AN$90)/($AN$91-$AN$90))</f>
        <v>0.56000000000000005</v>
      </c>
      <c r="AV103">
        <f>(($AQ$88-$AN$90)/($AN$91-$AN$90))</f>
        <v>0.64</v>
      </c>
      <c r="AW103">
        <f>(($AN$91-$AO$90)/($AO$91-$AO$90))</f>
        <v>0.69565217391304346</v>
      </c>
      <c r="AX103">
        <f>(($AP$92-$AO$90)/($AO$91-$AO$90))</f>
        <v>0.21739130434782608</v>
      </c>
      <c r="AY103">
        <f>(($AQ$88-$AO$90)/($AO$91-$AO$90))</f>
        <v>0.30434782608695654</v>
      </c>
      <c r="AZ103">
        <f>(($AN$91-$AP$92)/($AP$93-$AP$92))</f>
        <v>0.44</v>
      </c>
      <c r="BA103">
        <f>(($AO$91-$AP$92)/($AP$93-$AP$92))</f>
        <v>0.72</v>
      </c>
      <c r="BB103">
        <f>(($AQ$88-$AP$92)/($AP$93-$AP$92))</f>
        <v>0.08</v>
      </c>
      <c r="BC103">
        <f>(($AN$91-$AQ$88)/($AQ$89-$AQ$88))</f>
        <v>0.39130434782608697</v>
      </c>
      <c r="BD103">
        <f>(($AO$91-$AQ$88)/($AQ$89-$AQ$88))</f>
        <v>0.69565217391304346</v>
      </c>
      <c r="BE103">
        <f>(($AP$93-$AQ$89)/($AQ$90-$AQ$89))</f>
        <v>0</v>
      </c>
      <c r="BG103">
        <v>4</v>
      </c>
      <c r="BH103">
        <v>583</v>
      </c>
      <c r="BI103">
        <f>($BH$117-$BH$114)/200</f>
        <v>0.08</v>
      </c>
      <c r="BQ103">
        <f>(($AO$90-$AN$90)/($AN$91-$AN$90))</f>
        <v>0.36</v>
      </c>
      <c r="BR103">
        <f>1-(($AP$92-$AN$90)/($AN$91-$AN$90))</f>
        <v>0.43999999999999995</v>
      </c>
      <c r="BS103">
        <f>1-(($AQ$88-$AN$90)/($AN$91-$AN$90))</f>
        <v>0.36</v>
      </c>
      <c r="BT103">
        <f>1-(($AN$91-$AO$90)/($AO$91-$AO$90))</f>
        <v>0.30434782608695654</v>
      </c>
      <c r="BU103">
        <f>(($AP$92-$AO$90)/($AO$91-$AO$90))</f>
        <v>0.21739130434782608</v>
      </c>
      <c r="BV103">
        <f>(($AQ$88-$AO$90)/($AO$91-$AO$90))</f>
        <v>0.30434782608695654</v>
      </c>
      <c r="BW103">
        <f>(($AN$91-$AP$92)/($AP$93-$AP$92))</f>
        <v>0.44</v>
      </c>
      <c r="BX103">
        <f>1-(($AO$91-$AP$92)/($AP$93-$AP$92))</f>
        <v>0.28000000000000003</v>
      </c>
      <c r="BY103">
        <f>(($AQ$88-$AP$92)/($AP$93-$AP$92))</f>
        <v>0.08</v>
      </c>
      <c r="BZ103">
        <f>(($AN$91-$AQ$88)/($AQ$89-$AQ$88))</f>
        <v>0.39130434782608697</v>
      </c>
      <c r="CA103">
        <f>1-(($AO$91-$AQ$88)/($AQ$89-$AQ$88))</f>
        <v>0.30434782608695654</v>
      </c>
      <c r="CB103">
        <f>(($AP$93-$AQ$89)/($AQ$90-$AQ$89))</f>
        <v>0</v>
      </c>
    </row>
    <row r="104" spans="1:80" x14ac:dyDescent="0.25">
      <c r="A104">
        <v>103</v>
      </c>
      <c r="B104">
        <v>133.77163000000002</v>
      </c>
      <c r="C104" s="5">
        <v>1</v>
      </c>
      <c r="P104">
        <v>1</v>
      </c>
      <c r="Q104" t="str">
        <f t="shared" si="2"/>
        <v>1</v>
      </c>
      <c r="R104">
        <v>2</v>
      </c>
      <c r="X104" t="s">
        <v>292</v>
      </c>
      <c r="Y104" t="s">
        <v>272</v>
      </c>
      <c r="AN104">
        <v>2453</v>
      </c>
      <c r="AO104">
        <v>2470</v>
      </c>
      <c r="AP104">
        <v>2416</v>
      </c>
      <c r="AQ104">
        <v>2535</v>
      </c>
      <c r="AT104">
        <f>(($AO$91-$AN$91)/($AN$92-$AN$91))</f>
        <v>0.28000000000000003</v>
      </c>
      <c r="AU104">
        <f>(($AP$93-$AN$91)/($AN$92-$AN$91))</f>
        <v>0.56000000000000005</v>
      </c>
      <c r="AV104">
        <f>(($AQ$89-$AN$91)/($AN$92-$AN$91))</f>
        <v>0.56000000000000005</v>
      </c>
      <c r="AW104">
        <f>(($AN$92-$AO$91)/($AO$92-$AO$91))</f>
        <v>0.81818181818181823</v>
      </c>
      <c r="AX104">
        <f>(($AP$93-$AO$91)/($AO$92-$AO$91))</f>
        <v>0.31818181818181818</v>
      </c>
      <c r="AY104">
        <f>(($AQ$89-$AO$91)/($AO$92-$AO$91))</f>
        <v>0.31818181818181818</v>
      </c>
      <c r="AZ104">
        <f>(($AN$92-$AP$93)/($AP$94-$AP$93))</f>
        <v>0.47826086956521741</v>
      </c>
      <c r="BA104">
        <f>(($AO$92-$AP$93)/($AP$94-$AP$93))</f>
        <v>0.65217391304347827</v>
      </c>
      <c r="BB104">
        <f>(($AQ$89-$AP$93)/($AP$94-$AP$93))</f>
        <v>0</v>
      </c>
      <c r="BC104">
        <f>(($AN$92-$AQ$89)/($AQ$90-$AQ$89))</f>
        <v>0.45833333333333331</v>
      </c>
      <c r="BD104">
        <f>(($AO$92-$AQ$89)/($AQ$90-$AQ$89))</f>
        <v>0.625</v>
      </c>
      <c r="BE104">
        <f>(($AP$94-$AQ$89)/($AQ$90-$AQ$89))</f>
        <v>0.95833333333333337</v>
      </c>
      <c r="BG104">
        <v>2</v>
      </c>
      <c r="BH104">
        <v>592</v>
      </c>
      <c r="BI104">
        <f>($BH$118-$BH$115)/200</f>
        <v>0.105</v>
      </c>
      <c r="BQ104">
        <f>(($AO$91-$AN$91)/($AN$92-$AN$91))</f>
        <v>0.28000000000000003</v>
      </c>
      <c r="BR104">
        <f>1-(($AP$93-$AN$91)/($AN$92-$AN$91))</f>
        <v>0.43999999999999995</v>
      </c>
      <c r="BS104">
        <f>1-(($AQ$89-$AN$91)/($AN$92-$AN$91))</f>
        <v>0.43999999999999995</v>
      </c>
      <c r="BT104">
        <f>1-(($AN$92-$AO$91)/($AO$92-$AO$91))</f>
        <v>0.18181818181818177</v>
      </c>
      <c r="BU104">
        <f>(($AP$93-$AO$91)/($AO$92-$AO$91))</f>
        <v>0.31818181818181818</v>
      </c>
      <c r="BV104">
        <f>(($AQ$89-$AO$91)/($AO$92-$AO$91))</f>
        <v>0.31818181818181818</v>
      </c>
      <c r="BW104">
        <f>(($AN$92-$AP$93)/($AP$94-$AP$93))</f>
        <v>0.47826086956521741</v>
      </c>
      <c r="BX104">
        <f>1-(($AO$92-$AP$93)/($AP$94-$AP$93))</f>
        <v>0.34782608695652173</v>
      </c>
      <c r="BY104">
        <f>(($AQ$89-$AP$93)/($AP$94-$AP$93))</f>
        <v>0</v>
      </c>
      <c r="BZ104">
        <f>(($AN$92-$AQ$89)/($AQ$90-$AQ$89))</f>
        <v>0.45833333333333331</v>
      </c>
      <c r="CA104">
        <f>1-(($AO$92-$AQ$89)/($AQ$90-$AQ$89))</f>
        <v>0.375</v>
      </c>
      <c r="CB104">
        <f>1-(($AP$94-$AQ$89)/($AQ$90-$AQ$89))</f>
        <v>4.166666666666663E-2</v>
      </c>
    </row>
    <row r="105" spans="1:80" x14ac:dyDescent="0.25">
      <c r="A105">
        <v>104</v>
      </c>
      <c r="B105">
        <v>133.82214100000002</v>
      </c>
      <c r="C105" s="5">
        <v>1</v>
      </c>
      <c r="D105">
        <v>149.58617099999998</v>
      </c>
      <c r="E105" s="2">
        <v>2</v>
      </c>
      <c r="P105">
        <v>2</v>
      </c>
      <c r="Q105" t="str">
        <f t="shared" si="2"/>
        <v>12</v>
      </c>
      <c r="R105">
        <v>1</v>
      </c>
      <c r="X105" t="s">
        <v>292</v>
      </c>
      <c r="Y105" t="s">
        <v>269</v>
      </c>
      <c r="AB105" t="s">
        <v>292</v>
      </c>
      <c r="AC105" t="str">
        <f>CONCATENATE($R105,$R106,$R107,$R108)</f>
        <v>1432</v>
      </c>
      <c r="AN105">
        <v>2476</v>
      </c>
      <c r="AO105">
        <v>2491</v>
      </c>
      <c r="AP105">
        <v>2439</v>
      </c>
      <c r="AQ105">
        <v>2558</v>
      </c>
      <c r="AT105">
        <f>(($AO$92-$AN$92)/($AN$93-$AN$92))</f>
        <v>0.17391304347826086</v>
      </c>
      <c r="AU105">
        <f>(($AP$94-$AN$92)/($AN$93-$AN$92))</f>
        <v>0.52173913043478259</v>
      </c>
      <c r="AV105">
        <f>(($AQ$90-$AN$92)/($AN$93-$AN$92))</f>
        <v>0.56521739130434778</v>
      </c>
      <c r="AW105">
        <f>(($AN$93-$AO$92)/($AO$93-$AO$92))</f>
        <v>0.82608695652173914</v>
      </c>
      <c r="AX105">
        <f>(($AP$94-$AO$92)/($AO$93-$AO$92))</f>
        <v>0.34782608695652173</v>
      </c>
      <c r="AY105">
        <f>(($AQ$90-$AO$92)/($AO$93-$AO$92))</f>
        <v>0.39130434782608697</v>
      </c>
      <c r="AZ105">
        <f>(($AN$93-$AP$94)/($AP$95-$AP$94))</f>
        <v>0.45833333333333331</v>
      </c>
      <c r="BA105">
        <f>(($AO$93-$AP$94)/($AP$95-$AP$94))</f>
        <v>0.625</v>
      </c>
      <c r="BB105">
        <f>(($AQ$90-$AP$94)/($AP$95-$AP$94))</f>
        <v>4.1666666666666664E-2</v>
      </c>
      <c r="BC105">
        <f>(($AN$93-$AQ$90)/($AQ$91-$AQ$90))</f>
        <v>0.41666666666666669</v>
      </c>
      <c r="BD105">
        <f>(($AO$93-$AQ$90)/($AQ$91-$AQ$90))</f>
        <v>0.58333333333333337</v>
      </c>
      <c r="BE105">
        <f>(($AP$95-$AQ$90)/($AQ$91-$AQ$90))</f>
        <v>0.95833333333333337</v>
      </c>
      <c r="BG105">
        <v>1</v>
      </c>
      <c r="BH105">
        <v>599</v>
      </c>
      <c r="BI105">
        <f>($BH$119-$BH$116)/200</f>
        <v>7.0000000000000007E-2</v>
      </c>
      <c r="BQ105">
        <f>(($AO$92-$AN$92)/($AN$93-$AN$92))</f>
        <v>0.17391304347826086</v>
      </c>
      <c r="BR105">
        <f>1-(($AP$94-$AN$92)/($AN$93-$AN$92))</f>
        <v>0.47826086956521741</v>
      </c>
      <c r="BS105">
        <f>1-(($AQ$90-$AN$92)/($AN$93-$AN$92))</f>
        <v>0.43478260869565222</v>
      </c>
      <c r="BT105">
        <f>1-(($AN$93-$AO$92)/($AO$93-$AO$92))</f>
        <v>0.17391304347826086</v>
      </c>
      <c r="BU105">
        <f>(($AP$94-$AO$92)/($AO$93-$AO$92))</f>
        <v>0.34782608695652173</v>
      </c>
      <c r="BV105">
        <f>(($AQ$90-$AO$92)/($AO$93-$AO$92))</f>
        <v>0.39130434782608697</v>
      </c>
      <c r="BW105">
        <f>(($AN$93-$AP$94)/($AP$95-$AP$94))</f>
        <v>0.45833333333333331</v>
      </c>
      <c r="BX105">
        <f>1-(($AO$93-$AP$94)/($AP$95-$AP$94))</f>
        <v>0.375</v>
      </c>
      <c r="BY105">
        <f>(($AQ$90-$AP$94)/($AP$95-$AP$94))</f>
        <v>4.1666666666666664E-2</v>
      </c>
      <c r="BZ105">
        <f>(($AN$93-$AQ$90)/($AQ$91-$AQ$90))</f>
        <v>0.41666666666666669</v>
      </c>
      <c r="CA105">
        <f>1-(($AO$93-$AQ$90)/($AQ$91-$AQ$90))</f>
        <v>0.41666666666666663</v>
      </c>
      <c r="CB105">
        <f>1-(($AP$95-$AQ$90)/($AQ$91-$AQ$90))</f>
        <v>4.166666666666663E-2</v>
      </c>
    </row>
    <row r="106" spans="1:80" x14ac:dyDescent="0.25">
      <c r="A106">
        <v>105</v>
      </c>
      <c r="B106">
        <v>133.81066200000001</v>
      </c>
      <c r="C106" s="5">
        <v>1</v>
      </c>
      <c r="D106">
        <v>149.58617099999998</v>
      </c>
      <c r="E106" s="2">
        <v>2</v>
      </c>
      <c r="P106">
        <v>2</v>
      </c>
      <c r="Q106" t="str">
        <f t="shared" si="2"/>
        <v>12</v>
      </c>
      <c r="R106">
        <v>4</v>
      </c>
      <c r="X106" t="s">
        <v>292</v>
      </c>
      <c r="Y106" t="s">
        <v>270</v>
      </c>
      <c r="AN106">
        <v>2499</v>
      </c>
      <c r="AO106">
        <v>2516</v>
      </c>
      <c r="AP106">
        <v>2461</v>
      </c>
      <c r="AQ106">
        <v>2577</v>
      </c>
      <c r="AT106">
        <f>(($AO$93-$AN$93)/($AN$94-$AN$93))</f>
        <v>0.2</v>
      </c>
      <c r="AU106">
        <f>(($AP$95-$AN$93)/($AN$94-$AN$93))</f>
        <v>0.65</v>
      </c>
      <c r="AV106">
        <f>(($AQ$91-$AN$93)/($AN$94-$AN$93))</f>
        <v>0.7</v>
      </c>
      <c r="AW106">
        <f>(($AN$94-$AO$93)/($AO$94-$AO$93))</f>
        <v>0.76190476190476186</v>
      </c>
      <c r="AX106">
        <f>(($AP$95-$AO$93)/($AO$94-$AO$93))</f>
        <v>0.42857142857142855</v>
      </c>
      <c r="AY106">
        <f>(($AQ$91-$AO$93)/($AO$94-$AO$93))</f>
        <v>0.47619047619047616</v>
      </c>
      <c r="AZ106">
        <f>(($AN$94-$AP$95)/($AP$96-$AP$95))</f>
        <v>0.33333333333333331</v>
      </c>
      <c r="BA106">
        <f>(($AO$94-$AP$95)/($AP$96-$AP$95))</f>
        <v>0.5714285714285714</v>
      </c>
      <c r="BB106">
        <f>(($AQ$91-$AP$95)/($AP$96-$AP$95))</f>
        <v>4.7619047619047616E-2</v>
      </c>
      <c r="BC106">
        <f>(($AN$94-$AQ$91)/($AQ$92-$AQ$91))</f>
        <v>0.2857142857142857</v>
      </c>
      <c r="BD106">
        <f>(($AO$94-$AQ$91)/($AQ$92-$AQ$91))</f>
        <v>0.52380952380952384</v>
      </c>
      <c r="BE106">
        <f>(($AP$96-$AQ$91)/($AQ$92-$AQ$91))</f>
        <v>0.95238095238095233</v>
      </c>
      <c r="BG106">
        <v>4</v>
      </c>
      <c r="BH106">
        <v>606</v>
      </c>
      <c r="BI106">
        <f>($BH$120-$BH$117)/200</f>
        <v>7.4999999999999997E-2</v>
      </c>
      <c r="BQ106">
        <f>(($AO$93-$AN$93)/($AN$94-$AN$93))</f>
        <v>0.2</v>
      </c>
      <c r="BR106">
        <f>1-(($AP$95-$AN$93)/($AN$94-$AN$93))</f>
        <v>0.35</v>
      </c>
      <c r="BS106">
        <f>1-(($AQ$91-$AN$93)/($AN$94-$AN$93))</f>
        <v>0.30000000000000004</v>
      </c>
      <c r="BT106">
        <f>1-(($AN$94-$AO$93)/($AO$94-$AO$93))</f>
        <v>0.23809523809523814</v>
      </c>
      <c r="BU106">
        <f>(($AP$95-$AO$93)/($AO$94-$AO$93))</f>
        <v>0.42857142857142855</v>
      </c>
      <c r="BV106">
        <f>(($AQ$91-$AO$93)/($AO$94-$AO$93))</f>
        <v>0.47619047619047616</v>
      </c>
      <c r="BW106">
        <f>(($AN$94-$AP$95)/($AP$96-$AP$95))</f>
        <v>0.33333333333333331</v>
      </c>
      <c r="BX106">
        <f>1-(($AO$94-$AP$95)/($AP$96-$AP$95))</f>
        <v>0.4285714285714286</v>
      </c>
      <c r="BY106">
        <f>(($AQ$91-$AP$95)/($AP$96-$AP$95))</f>
        <v>4.7619047619047616E-2</v>
      </c>
      <c r="BZ106">
        <f>(($AN$94-$AQ$91)/($AQ$92-$AQ$91))</f>
        <v>0.2857142857142857</v>
      </c>
      <c r="CA106">
        <f>1-(($AO$94-$AQ$91)/($AQ$92-$AQ$91))</f>
        <v>0.47619047619047616</v>
      </c>
      <c r="CB106">
        <f>1-(($AP$96-$AQ$91)/($AQ$92-$AQ$91))</f>
        <v>4.7619047619047672E-2</v>
      </c>
    </row>
    <row r="107" spans="1:80" x14ac:dyDescent="0.25">
      <c r="A107">
        <v>106</v>
      </c>
      <c r="B107">
        <v>133.84045900000001</v>
      </c>
      <c r="C107" s="5">
        <v>1</v>
      </c>
      <c r="D107">
        <v>149.58617099999998</v>
      </c>
      <c r="E107" s="2">
        <v>2</v>
      </c>
      <c r="P107">
        <v>2</v>
      </c>
      <c r="Q107" t="str">
        <f t="shared" si="2"/>
        <v>12</v>
      </c>
      <c r="R107">
        <v>3</v>
      </c>
      <c r="X107" t="s">
        <v>292</v>
      </c>
      <c r="Y107" t="s">
        <v>271</v>
      </c>
      <c r="AN107">
        <v>2527</v>
      </c>
      <c r="AO107">
        <v>2546</v>
      </c>
      <c r="AP107">
        <v>2486</v>
      </c>
      <c r="AQ107">
        <v>2597</v>
      </c>
      <c r="AT107">
        <f>(($AO$94-$AN$94)/($AN$95-$AN$94))</f>
        <v>0.22727272727272727</v>
      </c>
      <c r="AU107">
        <f>(($AP$96-$AN$94)/($AN$95-$AN$94))</f>
        <v>0.63636363636363635</v>
      </c>
      <c r="AV107">
        <f>(($AQ$92-$AN$94)/($AN$95-$AN$94))</f>
        <v>0.68181818181818177</v>
      </c>
      <c r="AW107">
        <f>(($AN$95-$AO$94)/($AO$95-$AO$94))</f>
        <v>0.68</v>
      </c>
      <c r="AX107">
        <f>(($AP$96-$AO$94)/($AO$95-$AO$94))</f>
        <v>0.36</v>
      </c>
      <c r="AY107">
        <f>(($AQ$92-$AO$94)/($AO$95-$AO$94))</f>
        <v>0.4</v>
      </c>
      <c r="AZ107">
        <f>(($AN$95-$AP$96)/($AP$97-$AP$96))</f>
        <v>0.33333333333333331</v>
      </c>
      <c r="BA107">
        <f>(($AO$95-$AP$96)/($AP$97-$AP$96))</f>
        <v>0.66666666666666663</v>
      </c>
      <c r="BB107">
        <f>(($AQ$92-$AP$96)/($AP$97-$AP$96))</f>
        <v>4.1666666666666664E-2</v>
      </c>
      <c r="BC107">
        <f>(($AN$95-$AQ$92)/($AQ$93-$AQ$92))</f>
        <v>0.25925925925925924</v>
      </c>
      <c r="BD107">
        <f>(($AO$95-$AQ$92)/($AQ$93-$AQ$92))</f>
        <v>0.55555555555555558</v>
      </c>
      <c r="BE107">
        <f>(($AP$97-$AQ$92)/($AQ$93-$AQ$92))</f>
        <v>0.85185185185185186</v>
      </c>
      <c r="BG107">
        <v>3</v>
      </c>
      <c r="BH107">
        <v>608</v>
      </c>
      <c r="BI107">
        <f>($BH$121-$BH$118)/200</f>
        <v>0.08</v>
      </c>
      <c r="BQ107">
        <f>(($AO$94-$AN$94)/($AN$95-$AN$94))</f>
        <v>0.22727272727272727</v>
      </c>
      <c r="BR107">
        <f>1-(($AP$96-$AN$94)/($AN$95-$AN$94))</f>
        <v>0.36363636363636365</v>
      </c>
      <c r="BS107">
        <f>1-(($AQ$92-$AN$94)/($AN$95-$AN$94))</f>
        <v>0.31818181818181823</v>
      </c>
      <c r="BT107">
        <f>1-(($AN$95-$AO$94)/($AO$95-$AO$94))</f>
        <v>0.31999999999999995</v>
      </c>
      <c r="BU107">
        <f>(($AP$96-$AO$94)/($AO$95-$AO$94))</f>
        <v>0.36</v>
      </c>
      <c r="BV107">
        <f>(($AQ$92-$AO$94)/($AO$95-$AO$94))</f>
        <v>0.4</v>
      </c>
      <c r="BW107">
        <f>(($AN$95-$AP$96)/($AP$97-$AP$96))</f>
        <v>0.33333333333333331</v>
      </c>
      <c r="BX107">
        <f>1-(($AO$95-$AP$96)/($AP$97-$AP$96))</f>
        <v>0.33333333333333337</v>
      </c>
      <c r="BY107">
        <f>(($AQ$92-$AP$96)/($AP$97-$AP$96))</f>
        <v>4.1666666666666664E-2</v>
      </c>
      <c r="BZ107">
        <f>(($AN$95-$AQ$92)/($AQ$93-$AQ$92))</f>
        <v>0.25925925925925924</v>
      </c>
      <c r="CA107">
        <f>1-(($AO$95-$AQ$92)/($AQ$93-$AQ$92))</f>
        <v>0.44444444444444442</v>
      </c>
      <c r="CB107">
        <f>1-(($AP$97-$AQ$92)/($AQ$93-$AQ$92))</f>
        <v>0.14814814814814814</v>
      </c>
    </row>
    <row r="108" spans="1:80" x14ac:dyDescent="0.25">
      <c r="A108">
        <v>107</v>
      </c>
      <c r="B108">
        <v>133.78101800000002</v>
      </c>
      <c r="C108" s="5">
        <v>1</v>
      </c>
      <c r="D108">
        <v>149.58617099999998</v>
      </c>
      <c r="E108" s="2">
        <v>2</v>
      </c>
      <c r="P108">
        <v>2</v>
      </c>
      <c r="Q108" t="str">
        <f t="shared" si="2"/>
        <v>12</v>
      </c>
      <c r="R108">
        <v>2</v>
      </c>
      <c r="X108" t="s">
        <v>292</v>
      </c>
      <c r="Y108" t="s">
        <v>272</v>
      </c>
      <c r="AN108">
        <v>2535</v>
      </c>
      <c r="AO108">
        <v>2571</v>
      </c>
      <c r="AP108">
        <v>2511</v>
      </c>
      <c r="AQ108">
        <v>2619</v>
      </c>
      <c r="AT108">
        <f>(($AO$95-$AN$95)/($AN$96-$AN$95))</f>
        <v>0.34782608695652173</v>
      </c>
      <c r="AU108">
        <f>(($AP$97-$AN$95)/($AN$96-$AN$95))</f>
        <v>0.69565217391304346</v>
      </c>
      <c r="AV108">
        <f>(($AQ$93-$AN$95)/($AN$96-$AN$95))</f>
        <v>0.86956521739130432</v>
      </c>
      <c r="AW108">
        <f>(($AN$96-$AO$95)/($AO$96-$AO$95))</f>
        <v>0.6</v>
      </c>
      <c r="AX108">
        <f>(($AP$97-$AO$95)/($AO$96-$AO$95))</f>
        <v>0.32</v>
      </c>
      <c r="AY108">
        <f>(($AQ$93-$AO$95)/($AO$96-$AO$95))</f>
        <v>0.48</v>
      </c>
      <c r="AZ108">
        <f>(($AN$96-$AP$97)/($AP$98-$AP$97))</f>
        <v>0.29166666666666669</v>
      </c>
      <c r="BA108">
        <f>(($AO$96-$AP$97)/($AP$98-$AP$97))</f>
        <v>0.70833333333333337</v>
      </c>
      <c r="BB108">
        <f>(($AQ$93-$AP$97)/($AP$98-$AP$97))</f>
        <v>0.16666666666666666</v>
      </c>
      <c r="BG108">
        <v>2</v>
      </c>
      <c r="BH108">
        <v>615</v>
      </c>
      <c r="BI108">
        <f>($BH$122-$BH$119)/200</f>
        <v>0.11</v>
      </c>
      <c r="BQ108">
        <f>(($AO$95-$AN$95)/($AN$96-$AN$95))</f>
        <v>0.34782608695652173</v>
      </c>
      <c r="BR108">
        <f>1-(($AP$97-$AN$95)/($AN$96-$AN$95))</f>
        <v>0.30434782608695654</v>
      </c>
      <c r="BS108">
        <f>1-(($AQ$93-$AN$95)/($AN$96-$AN$95))</f>
        <v>0.13043478260869568</v>
      </c>
      <c r="BT108">
        <f>1-(($AN$96-$AO$95)/($AO$96-$AO$95))</f>
        <v>0.4</v>
      </c>
      <c r="BU108">
        <f>(($AP$97-$AO$95)/($AO$96-$AO$95))</f>
        <v>0.32</v>
      </c>
      <c r="BV108">
        <f>(($AQ$93-$AO$95)/($AO$96-$AO$95))</f>
        <v>0.48</v>
      </c>
      <c r="BW108">
        <f>(($AN$96-$AP$97)/($AP$98-$AP$97))</f>
        <v>0.29166666666666669</v>
      </c>
      <c r="BX108">
        <f>1-(($AO$96-$AP$97)/($AP$98-$AP$97))</f>
        <v>0.29166666666666663</v>
      </c>
      <c r="BY108">
        <f>(($AQ$93-$AP$97)/($AP$98-$AP$97))</f>
        <v>0.16666666666666666</v>
      </c>
    </row>
    <row r="109" spans="1:80" x14ac:dyDescent="0.25">
      <c r="A109">
        <v>108</v>
      </c>
      <c r="B109">
        <v>133.78101800000002</v>
      </c>
      <c r="C109" s="5">
        <v>1</v>
      </c>
      <c r="D109">
        <v>149.58617099999998</v>
      </c>
      <c r="E109" s="2">
        <v>2</v>
      </c>
      <c r="P109">
        <v>2</v>
      </c>
      <c r="Q109" t="str">
        <f t="shared" si="2"/>
        <v>12</v>
      </c>
      <c r="R109">
        <v>1</v>
      </c>
      <c r="X109" t="s">
        <v>292</v>
      </c>
      <c r="Y109" t="s">
        <v>269</v>
      </c>
      <c r="AB109" t="s">
        <v>291</v>
      </c>
      <c r="AC109" t="str">
        <f>CONCATENATE($R109,$R110,$R111,$R112)</f>
        <v>1342</v>
      </c>
      <c r="AN109">
        <v>2561</v>
      </c>
      <c r="AO109">
        <v>2591</v>
      </c>
      <c r="AP109">
        <v>2550</v>
      </c>
      <c r="AQ109">
        <v>2642</v>
      </c>
      <c r="BG109">
        <v>1</v>
      </c>
      <c r="BH109">
        <v>621</v>
      </c>
      <c r="BI109">
        <f>($BH$123-$BH$120)/200</f>
        <v>0.08</v>
      </c>
    </row>
    <row r="110" spans="1:80" x14ac:dyDescent="0.25">
      <c r="A110">
        <v>109</v>
      </c>
      <c r="D110">
        <v>149.58617099999998</v>
      </c>
      <c r="E110" s="2">
        <v>2</v>
      </c>
      <c r="P110">
        <v>1</v>
      </c>
      <c r="Q110" t="str">
        <f t="shared" si="2"/>
        <v>2</v>
      </c>
      <c r="R110">
        <v>3</v>
      </c>
      <c r="X110" t="s">
        <v>292</v>
      </c>
      <c r="Y110" t="s">
        <v>270</v>
      </c>
      <c r="AN110">
        <v>2586</v>
      </c>
      <c r="AO110">
        <v>2609</v>
      </c>
      <c r="AP110">
        <v>2573</v>
      </c>
      <c r="AQ110">
        <v>2664</v>
      </c>
      <c r="BG110">
        <v>3</v>
      </c>
      <c r="BH110">
        <v>629</v>
      </c>
      <c r="BI110">
        <f>($BH$124-$BH$121)/200</f>
        <v>7.0000000000000007E-2</v>
      </c>
    </row>
    <row r="111" spans="1:80" x14ac:dyDescent="0.25">
      <c r="A111">
        <v>110</v>
      </c>
      <c r="D111">
        <v>149.58617099999998</v>
      </c>
      <c r="E111" s="2">
        <v>2</v>
      </c>
      <c r="F111">
        <v>135.161328</v>
      </c>
      <c r="G111" s="3">
        <v>3</v>
      </c>
      <c r="H111">
        <v>135.69846800000002</v>
      </c>
      <c r="I111" s="4">
        <v>4</v>
      </c>
      <c r="P111">
        <v>3</v>
      </c>
      <c r="Q111" t="str">
        <f t="shared" si="2"/>
        <v>234</v>
      </c>
      <c r="R111">
        <v>4</v>
      </c>
      <c r="X111" t="s">
        <v>292</v>
      </c>
      <c r="Y111" t="s">
        <v>271</v>
      </c>
      <c r="AN111">
        <v>2612</v>
      </c>
      <c r="AO111">
        <v>2630</v>
      </c>
      <c r="AP111">
        <v>2597</v>
      </c>
      <c r="AQ111">
        <v>2686</v>
      </c>
      <c r="AT111">
        <f>(($AO$97-$AN$97)/($AN$98-$AN$97))</f>
        <v>0.625</v>
      </c>
      <c r="AU111">
        <f>(($AP$99-$AN$97)/($AN$98-$AN$97))</f>
        <v>0.5</v>
      </c>
      <c r="AV111">
        <f>(($AQ$94-$AN$97)/($AN$98-$AN$97))</f>
        <v>4.1666666666666664E-2</v>
      </c>
      <c r="AW111">
        <f>(($AN$98-$AO$97)/($AO$98-$AO$97))</f>
        <v>0.375</v>
      </c>
      <c r="AX111">
        <f>(($AP$100-$AO$97)/($AO$98-$AO$97))</f>
        <v>0.75</v>
      </c>
      <c r="AY111">
        <f>(($AQ$95-$AO$97)/($AO$98-$AO$97))</f>
        <v>0.58333333333333337</v>
      </c>
      <c r="AZ111">
        <f>(($AN$98-$AP$99)/($AP$100-$AP$99))</f>
        <v>0.5714285714285714</v>
      </c>
      <c r="BA111">
        <f>(($AO$97-$AP$99)/($AP$100-$AP$99))</f>
        <v>0.14285714285714285</v>
      </c>
      <c r="BB111">
        <f>(($AQ$95-$AP$99)/($AP$100-$AP$99))</f>
        <v>0.80952380952380953</v>
      </c>
      <c r="BC111">
        <f>(($AN$98-$AQ$94)/($AQ$95-$AQ$94))</f>
        <v>0.8214285714285714</v>
      </c>
      <c r="BD111">
        <f>(($AO$97-$AQ$94)/($AQ$95-$AQ$94))</f>
        <v>0.5</v>
      </c>
      <c r="BE111">
        <f>(($AP$99-$AQ$94)/($AQ$95-$AQ$94))</f>
        <v>0.39285714285714285</v>
      </c>
      <c r="BG111">
        <v>4</v>
      </c>
      <c r="BH111">
        <v>629</v>
      </c>
      <c r="BI111">
        <f>($BH$125-$BH$122)/200</f>
        <v>7.4999999999999997E-2</v>
      </c>
      <c r="BQ111">
        <f>1-(($AO$97-$AN$97)/($AN$98-$AN$97))</f>
        <v>0.375</v>
      </c>
      <c r="BR111">
        <f>(($AP$99-$AN$97)/($AN$98-$AN$97))</f>
        <v>0.5</v>
      </c>
      <c r="BS111">
        <f>(($AQ$94-$AN$97)/($AN$98-$AN$97))</f>
        <v>4.1666666666666664E-2</v>
      </c>
      <c r="BT111">
        <f>(($AN$98-$AO$97)/($AO$98-$AO$97))</f>
        <v>0.375</v>
      </c>
      <c r="BU111">
        <f>1-(($AP$100-$AO$97)/($AO$98-$AO$97))</f>
        <v>0.25</v>
      </c>
      <c r="BV111">
        <f>1-(($AQ$95-$AO$97)/($AO$98-$AO$97))</f>
        <v>0.41666666666666663</v>
      </c>
      <c r="BW111">
        <f>1-(($AN$98-$AP$99)/($AP$100-$AP$99))</f>
        <v>0.4285714285714286</v>
      </c>
      <c r="BX111">
        <f>(($AO$97-$AP$99)/($AP$100-$AP$99))</f>
        <v>0.14285714285714285</v>
      </c>
      <c r="BY111">
        <f>1-(($AQ$95-$AP$99)/($AP$100-$AP$99))</f>
        <v>0.19047619047619047</v>
      </c>
      <c r="BZ111">
        <f>1-(($AN$98-$AQ$94)/($AQ$95-$AQ$94))</f>
        <v>0.1785714285714286</v>
      </c>
      <c r="CA111">
        <f>(($AO$97-$AQ$94)/($AQ$95-$AQ$94))</f>
        <v>0.5</v>
      </c>
      <c r="CB111">
        <f>(($AP$99-$AQ$94)/($AQ$95-$AQ$94))</f>
        <v>0.39285714285714285</v>
      </c>
    </row>
    <row r="112" spans="1:80" x14ac:dyDescent="0.25">
      <c r="A112">
        <v>111</v>
      </c>
      <c r="F112">
        <v>135.161328</v>
      </c>
      <c r="G112" s="3">
        <v>3</v>
      </c>
      <c r="H112">
        <v>135.69846800000002</v>
      </c>
      <c r="I112" s="4">
        <v>4</v>
      </c>
      <c r="P112">
        <v>2</v>
      </c>
      <c r="Q112" t="str">
        <f t="shared" si="2"/>
        <v>34</v>
      </c>
      <c r="R112">
        <v>2</v>
      </c>
      <c r="X112" t="s">
        <v>292</v>
      </c>
      <c r="Y112" t="s">
        <v>272</v>
      </c>
      <c r="AN112">
        <v>2634</v>
      </c>
      <c r="AO112">
        <v>2655</v>
      </c>
      <c r="AP112">
        <v>2619</v>
      </c>
      <c r="AQ112">
        <v>2707</v>
      </c>
      <c r="AT112">
        <f>(($AO$98-$AN$98)/($AN$99-$AN$98))</f>
        <v>0.7142857142857143</v>
      </c>
      <c r="AU112">
        <f>(($AP$100-$AN$98)/($AN$99-$AN$98))</f>
        <v>0.42857142857142855</v>
      </c>
      <c r="AV112">
        <f>(($AQ$95-$AN$98)/($AN$99-$AN$98))</f>
        <v>0.23809523809523808</v>
      </c>
      <c r="AW112">
        <f>(($AN$99-$AO$98)/($AO$99-$AO$98))</f>
        <v>0.2608695652173913</v>
      </c>
      <c r="AX112">
        <f>(($AP$101-$AO$98)/($AO$99-$AO$98))</f>
        <v>0.60869565217391308</v>
      </c>
      <c r="AY112">
        <f>(($AQ$96-$AO$98)/($AO$99-$AO$98))</f>
        <v>0.60869565217391308</v>
      </c>
      <c r="AZ112">
        <f>(($AN$99-$AP$100)/($AP$101-$AP$100))</f>
        <v>0.6</v>
      </c>
      <c r="BA112">
        <f>(($AO$98-$AP$100)/($AP$101-$AP$100))</f>
        <v>0.3</v>
      </c>
      <c r="BB112">
        <f>(($AQ$96-$AP$101)/($AP$102-$AP$101))</f>
        <v>0</v>
      </c>
      <c r="BC112">
        <f>(($AN$99-$AQ$95)/($AQ$96-$AQ$95))</f>
        <v>0.66666666666666663</v>
      </c>
      <c r="BD112">
        <f>(($AO$98-$AQ$95)/($AQ$96-$AQ$95))</f>
        <v>0.41666666666666669</v>
      </c>
      <c r="BE112">
        <f>(($AP$100-$AQ$95)/($AQ$96-$AQ$95))</f>
        <v>0.16666666666666666</v>
      </c>
      <c r="BG112">
        <v>2</v>
      </c>
      <c r="BH112">
        <v>641</v>
      </c>
      <c r="BI112">
        <f>($BH$126-$BH$123)/200</f>
        <v>0.105</v>
      </c>
      <c r="BQ112">
        <f>1-(($AO$98-$AN$98)/($AN$99-$AN$98))</f>
        <v>0.2857142857142857</v>
      </c>
      <c r="BR112">
        <f>(($AP$100-$AN$98)/($AN$99-$AN$98))</f>
        <v>0.42857142857142855</v>
      </c>
      <c r="BS112">
        <f>(($AQ$95-$AN$98)/($AN$99-$AN$98))</f>
        <v>0.23809523809523808</v>
      </c>
      <c r="BT112">
        <f>(($AN$99-$AO$98)/($AO$99-$AO$98))</f>
        <v>0.2608695652173913</v>
      </c>
      <c r="BU112">
        <f>1-(($AP$101-$AO$98)/($AO$99-$AO$98))</f>
        <v>0.39130434782608692</v>
      </c>
      <c r="BV112">
        <f>1-(($AQ$96-$AO$98)/($AO$99-$AO$98))</f>
        <v>0.39130434782608692</v>
      </c>
      <c r="BW112">
        <f>1-(($AN$99-$AP$100)/($AP$101-$AP$100))</f>
        <v>0.4</v>
      </c>
      <c r="BX112">
        <f>(($AO$98-$AP$100)/($AP$101-$AP$100))</f>
        <v>0.3</v>
      </c>
      <c r="BY112">
        <f>(($AQ$96-$AP$101)/($AP$102-$AP$101))</f>
        <v>0</v>
      </c>
      <c r="BZ112">
        <f>1-(($AN$99-$AQ$95)/($AQ$96-$AQ$95))</f>
        <v>0.33333333333333337</v>
      </c>
      <c r="CA112">
        <f>(($AO$98-$AQ$95)/($AQ$96-$AQ$95))</f>
        <v>0.41666666666666669</v>
      </c>
      <c r="CB112">
        <f>(($AP$100-$AQ$95)/($AQ$96-$AQ$95))</f>
        <v>0.16666666666666666</v>
      </c>
    </row>
    <row r="113" spans="1:80" x14ac:dyDescent="0.25">
      <c r="A113">
        <v>112</v>
      </c>
      <c r="F113">
        <v>135.161328</v>
      </c>
      <c r="G113" s="3">
        <v>3</v>
      </c>
      <c r="H113">
        <v>135.69846800000002</v>
      </c>
      <c r="I113" s="4">
        <v>4</v>
      </c>
      <c r="P113">
        <v>2</v>
      </c>
      <c r="Q113" t="str">
        <f t="shared" si="2"/>
        <v>34</v>
      </c>
      <c r="R113">
        <v>1</v>
      </c>
      <c r="X113" t="s">
        <v>292</v>
      </c>
      <c r="Y113" t="s">
        <v>269</v>
      </c>
      <c r="AB113" t="s">
        <v>292</v>
      </c>
      <c r="AC113" t="str">
        <f>CONCATENATE($R113,$R114,$R115,$R116)</f>
        <v>1432</v>
      </c>
      <c r="AN113">
        <v>2658</v>
      </c>
      <c r="AO113">
        <v>2673</v>
      </c>
      <c r="AP113">
        <v>2641</v>
      </c>
      <c r="AQ113">
        <v>2731</v>
      </c>
      <c r="AT113">
        <f>(($AO$99-$AN$99)/($AN$100-$AN$99))</f>
        <v>0.70833333333333337</v>
      </c>
      <c r="AU113">
        <f>(($AP$101-$AN$99)/($AN$100-$AN$99))</f>
        <v>0.33333333333333331</v>
      </c>
      <c r="AV113">
        <f>(($AQ$96-$AN$99)/($AN$100-$AN$99))</f>
        <v>0.33333333333333331</v>
      </c>
      <c r="AW113">
        <f>(($AN$100-$AO$99)/($AO$100-$AO$99))</f>
        <v>0.31818181818181818</v>
      </c>
      <c r="AX113">
        <f>(($AP$102-$AO$99)/($AO$100-$AO$99))</f>
        <v>0.63636363636363635</v>
      </c>
      <c r="AY113">
        <f>(($AQ$97-$AO$99)/($AO$100-$AO$99))</f>
        <v>0.63636363636363635</v>
      </c>
      <c r="AZ113">
        <f>(($AN$100-$AP$101)/($AP$102-$AP$101))</f>
        <v>0.69565217391304346</v>
      </c>
      <c r="BA113">
        <f>(($AO$99-$AP$101)/($AP$102-$AP$101))</f>
        <v>0.39130434782608697</v>
      </c>
      <c r="BB113">
        <f>(($AQ$97-$AP$102)/($AP$103-$AP$102))</f>
        <v>0</v>
      </c>
      <c r="BC113">
        <f>(($AN$100-$AQ$96)/($AQ$97-$AQ$96))</f>
        <v>0.69565217391304346</v>
      </c>
      <c r="BD113">
        <f>(($AO$99-$AQ$96)/($AQ$97-$AQ$96))</f>
        <v>0.39130434782608697</v>
      </c>
      <c r="BE113">
        <f>(($AP$101-$AQ$96)/($AQ$97-$AQ$96))</f>
        <v>0</v>
      </c>
      <c r="BG113">
        <v>1</v>
      </c>
      <c r="BH113">
        <v>647</v>
      </c>
      <c r="BI113">
        <f>($BH$127-$BH$124)/200</f>
        <v>9.5000000000000001E-2</v>
      </c>
      <c r="BQ113">
        <f>1-(($AO$99-$AN$99)/($AN$100-$AN$99))</f>
        <v>0.29166666666666663</v>
      </c>
      <c r="BR113">
        <f>(($AP$101-$AN$99)/($AN$100-$AN$99))</f>
        <v>0.33333333333333331</v>
      </c>
      <c r="BS113">
        <f>(($AQ$96-$AN$99)/($AN$100-$AN$99))</f>
        <v>0.33333333333333331</v>
      </c>
      <c r="BT113">
        <f>(($AN$100-$AO$99)/($AO$100-$AO$99))</f>
        <v>0.31818181818181818</v>
      </c>
      <c r="BU113">
        <f>1-(($AP$102-$AO$99)/($AO$100-$AO$99))</f>
        <v>0.36363636363636365</v>
      </c>
      <c r="BV113">
        <f>1-(($AQ$97-$AO$99)/($AO$100-$AO$99))</f>
        <v>0.36363636363636365</v>
      </c>
      <c r="BW113">
        <f>1-(($AN$100-$AP$101)/($AP$102-$AP$101))</f>
        <v>0.30434782608695654</v>
      </c>
      <c r="BX113">
        <f>(($AO$99-$AP$101)/($AP$102-$AP$101))</f>
        <v>0.39130434782608697</v>
      </c>
      <c r="BY113">
        <f>(($AQ$97-$AP$102)/($AP$103-$AP$102))</f>
        <v>0</v>
      </c>
      <c r="BZ113">
        <f>1-(($AN$100-$AQ$96)/($AQ$97-$AQ$96))</f>
        <v>0.30434782608695654</v>
      </c>
      <c r="CA113">
        <f>(($AO$99-$AQ$96)/($AQ$97-$AQ$96))</f>
        <v>0.39130434782608697</v>
      </c>
      <c r="CB113">
        <f>(($AP$101-$AQ$96)/($AQ$97-$AQ$96))</f>
        <v>0</v>
      </c>
    </row>
    <row r="114" spans="1:80" x14ac:dyDescent="0.25">
      <c r="A114">
        <v>113</v>
      </c>
      <c r="F114">
        <v>135.161328</v>
      </c>
      <c r="G114" s="3">
        <v>3</v>
      </c>
      <c r="H114">
        <v>135.69846800000002</v>
      </c>
      <c r="I114" s="4">
        <v>4</v>
      </c>
      <c r="P114">
        <v>2</v>
      </c>
      <c r="Q114" t="str">
        <f t="shared" si="2"/>
        <v>34</v>
      </c>
      <c r="R114">
        <v>4</v>
      </c>
      <c r="X114" t="s">
        <v>292</v>
      </c>
      <c r="Y114" t="s">
        <v>270</v>
      </c>
      <c r="AN114">
        <v>2678</v>
      </c>
      <c r="AO114">
        <v>2694</v>
      </c>
      <c r="AP114">
        <v>2663</v>
      </c>
      <c r="AQ114">
        <v>2754</v>
      </c>
      <c r="AT114">
        <f>(($AO$100-$AN$100)/($AN$101-$AN$100))</f>
        <v>0.65217391304347827</v>
      </c>
      <c r="AU114">
        <f>(($AP$102-$AN$100)/($AN$101-$AN$100))</f>
        <v>0.30434782608695654</v>
      </c>
      <c r="AV114">
        <f>(($AQ$97-$AN$100)/($AN$101-$AN$100))</f>
        <v>0.30434782608695654</v>
      </c>
      <c r="AW114">
        <f>(($AN$101-$AO$100)/($AO$101-$AO$100))</f>
        <v>0.26666666666666666</v>
      </c>
      <c r="AX114">
        <f>(($AP$103-$AO$100)/($AO$101-$AO$100))</f>
        <v>0.56666666666666665</v>
      </c>
      <c r="AY114">
        <f>(($AQ$98-$AO$100)/($AO$101-$AO$100))</f>
        <v>0.53333333333333333</v>
      </c>
      <c r="AZ114">
        <f>(($AN$101-$AP$102)/($AP$103-$AP$102))</f>
        <v>0.64</v>
      </c>
      <c r="BA114">
        <f>(($AO$100-$AP$102)/($AP$103-$AP$102))</f>
        <v>0.32</v>
      </c>
      <c r="BB114">
        <f>(($AQ$98-$AP$102)/($AP$103-$AP$102))</f>
        <v>0.96</v>
      </c>
      <c r="BC114">
        <f>(($AN$101-$AQ$97)/($AQ$98-$AQ$97))</f>
        <v>0.66666666666666663</v>
      </c>
      <c r="BD114">
        <f>(($AO$100-$AQ$97)/($AQ$98-$AQ$97))</f>
        <v>0.33333333333333331</v>
      </c>
      <c r="BE114">
        <f>(($AP$102-$AQ$97)/($AQ$98-$AQ$97))</f>
        <v>0</v>
      </c>
      <c r="BG114">
        <v>4</v>
      </c>
      <c r="BH114">
        <v>653</v>
      </c>
      <c r="BI114">
        <f>($BH$128-$BH$125)/200</f>
        <v>0.08</v>
      </c>
      <c r="BQ114">
        <f>1-(($AO$100-$AN$100)/($AN$101-$AN$100))</f>
        <v>0.34782608695652173</v>
      </c>
      <c r="BR114">
        <f>(($AP$102-$AN$100)/($AN$101-$AN$100))</f>
        <v>0.30434782608695654</v>
      </c>
      <c r="BS114">
        <f>(($AQ$97-$AN$100)/($AN$101-$AN$100))</f>
        <v>0.30434782608695654</v>
      </c>
      <c r="BT114">
        <f>(($AN$101-$AO$100)/($AO$101-$AO$100))</f>
        <v>0.26666666666666666</v>
      </c>
      <c r="BU114">
        <f>1-(($AP$103-$AO$100)/($AO$101-$AO$100))</f>
        <v>0.43333333333333335</v>
      </c>
      <c r="BV114">
        <f>1-(($AQ$98-$AO$100)/($AO$101-$AO$100))</f>
        <v>0.46666666666666667</v>
      </c>
      <c r="BW114">
        <f>1-(($AN$101-$AP$102)/($AP$103-$AP$102))</f>
        <v>0.36</v>
      </c>
      <c r="BX114">
        <f>(($AO$100-$AP$102)/($AP$103-$AP$102))</f>
        <v>0.32</v>
      </c>
      <c r="BY114">
        <f>1-(($AQ$98-$AP$102)/($AP$103-$AP$102))</f>
        <v>4.0000000000000036E-2</v>
      </c>
      <c r="BZ114">
        <f>1-(($AN$101-$AQ$97)/($AQ$98-$AQ$97))</f>
        <v>0.33333333333333337</v>
      </c>
      <c r="CA114">
        <f>(($AO$100-$AQ$97)/($AQ$98-$AQ$97))</f>
        <v>0.33333333333333331</v>
      </c>
      <c r="CB114">
        <f>(($AP$102-$AQ$97)/($AQ$98-$AQ$97))</f>
        <v>0</v>
      </c>
    </row>
    <row r="115" spans="1:80" x14ac:dyDescent="0.25">
      <c r="A115">
        <v>114</v>
      </c>
      <c r="F115">
        <v>135.161328</v>
      </c>
      <c r="G115" s="3">
        <v>3</v>
      </c>
      <c r="H115">
        <v>135.69846800000002</v>
      </c>
      <c r="I115" s="4">
        <v>4</v>
      </c>
      <c r="P115">
        <v>2</v>
      </c>
      <c r="Q115" t="str">
        <f t="shared" si="2"/>
        <v>34</v>
      </c>
      <c r="R115">
        <v>3</v>
      </c>
      <c r="X115" t="s">
        <v>292</v>
      </c>
      <c r="Y115" t="s">
        <v>271</v>
      </c>
      <c r="AN115">
        <v>2699</v>
      </c>
      <c r="AO115">
        <v>2717</v>
      </c>
      <c r="AP115">
        <v>2685</v>
      </c>
      <c r="AQ115">
        <v>2783</v>
      </c>
      <c r="AT115">
        <f>(($AO$101-$AN$101)/($AN$102-$AN$101))</f>
        <v>0.81481481481481477</v>
      </c>
      <c r="AU115">
        <f>(($AP$103-$AN$101)/($AN$102-$AN$101))</f>
        <v>0.33333333333333331</v>
      </c>
      <c r="AV115">
        <f>(($AQ$98-$AN$101)/($AN$102-$AN$101))</f>
        <v>0.29629629629629628</v>
      </c>
      <c r="AW115">
        <f>(($AN$102-$AO$101)/($AO$102-$AO$101))</f>
        <v>0.22727272727272727</v>
      </c>
      <c r="AX115">
        <f>(($AP$104-$AO$101)/($AO$102-$AO$101))</f>
        <v>0.5</v>
      </c>
      <c r="AY115">
        <f>(($AQ$99-$AO$101)/($AO$102-$AO$101))</f>
        <v>0.5</v>
      </c>
      <c r="AZ115">
        <f>(($AN$102-$AP$103)/($AP$104-$AP$103))</f>
        <v>0.75</v>
      </c>
      <c r="BA115">
        <f>(($AO$101-$AP$103)/($AP$104-$AP$103))</f>
        <v>0.54166666666666663</v>
      </c>
      <c r="BB115">
        <f>(($AQ$99-$AP$104)/($AP$105-$AP$104))</f>
        <v>0</v>
      </c>
      <c r="BC115">
        <f>(($AN$102-$AQ$98)/($AQ$99-$AQ$98))</f>
        <v>0.76</v>
      </c>
      <c r="BD115">
        <f>(($AO$101-$AQ$98)/($AQ$99-$AQ$98))</f>
        <v>0.56000000000000005</v>
      </c>
      <c r="BE115">
        <f>(($AP$103-$AQ$98)/($AQ$99-$AQ$98))</f>
        <v>0.04</v>
      </c>
      <c r="BG115">
        <v>3</v>
      </c>
      <c r="BH115">
        <v>654</v>
      </c>
      <c r="BI115">
        <f>($BH$129-$BH$126)/200</f>
        <v>8.5000000000000006E-2</v>
      </c>
      <c r="BQ115">
        <f>1-(($AO$101-$AN$101)/($AN$102-$AN$101))</f>
        <v>0.18518518518518523</v>
      </c>
      <c r="BR115">
        <f>(($AP$103-$AN$101)/($AN$102-$AN$101))</f>
        <v>0.33333333333333331</v>
      </c>
      <c r="BS115">
        <f>(($AQ$98-$AN$101)/($AN$102-$AN$101))</f>
        <v>0.29629629629629628</v>
      </c>
      <c r="BT115">
        <f>(($AN$102-$AO$101)/($AO$102-$AO$101))</f>
        <v>0.22727272727272727</v>
      </c>
      <c r="BU115">
        <f>(($AP$104-$AO$101)/($AO$102-$AO$101))</f>
        <v>0.5</v>
      </c>
      <c r="BV115">
        <f>(($AQ$99-$AO$101)/($AO$102-$AO$101))</f>
        <v>0.5</v>
      </c>
      <c r="BW115">
        <f>1-(($AN$102-$AP$103)/($AP$104-$AP$103))</f>
        <v>0.25</v>
      </c>
      <c r="BX115">
        <f>1-(($AO$101-$AP$103)/($AP$104-$AP$103))</f>
        <v>0.45833333333333337</v>
      </c>
      <c r="BY115">
        <f>(($AQ$99-$AP$104)/($AP$105-$AP$104))</f>
        <v>0</v>
      </c>
      <c r="BZ115">
        <f>1-(($AN$102-$AQ$98)/($AQ$99-$AQ$98))</f>
        <v>0.24</v>
      </c>
      <c r="CA115">
        <f>1-(($AO$101-$AQ$98)/($AQ$99-$AQ$98))</f>
        <v>0.43999999999999995</v>
      </c>
      <c r="CB115">
        <f>(($AP$103-$AQ$98)/($AQ$99-$AQ$98))</f>
        <v>0.04</v>
      </c>
    </row>
    <row r="116" spans="1:80" x14ac:dyDescent="0.25">
      <c r="A116">
        <v>115</v>
      </c>
      <c r="F116">
        <v>135.161328</v>
      </c>
      <c r="G116" s="3">
        <v>3</v>
      </c>
      <c r="H116">
        <v>135.69846800000002</v>
      </c>
      <c r="I116" s="4">
        <v>4</v>
      </c>
      <c r="P116">
        <v>2</v>
      </c>
      <c r="Q116" t="str">
        <f t="shared" si="2"/>
        <v>34</v>
      </c>
      <c r="R116">
        <v>2</v>
      </c>
      <c r="X116" t="s">
        <v>292</v>
      </c>
      <c r="Y116" t="s">
        <v>272</v>
      </c>
      <c r="AN116">
        <v>2722</v>
      </c>
      <c r="AO116">
        <v>2736</v>
      </c>
      <c r="AP116">
        <v>2706</v>
      </c>
      <c r="AQ116">
        <v>2811</v>
      </c>
      <c r="AT116">
        <f>(($AO$102-$AN$102)/($AN$103-$AN$102))</f>
        <v>0.77272727272727271</v>
      </c>
      <c r="AU116">
        <f>(($AP$104-$AN$102)/($AN$103-$AN$102))</f>
        <v>0.27272727272727271</v>
      </c>
      <c r="AV116">
        <f>(($AQ$99-$AN$102)/($AN$103-$AN$102))</f>
        <v>0.27272727272727271</v>
      </c>
      <c r="AW116">
        <f>(($AN$103-$AO$102)/($AO$103-$AO$102))</f>
        <v>0.25</v>
      </c>
      <c r="AX116">
        <f>(($AP$105-$AO$102)/($AO$103-$AO$102))</f>
        <v>0.6</v>
      </c>
      <c r="AY116">
        <f>(($AQ$100-$AO$102)/($AO$103-$AO$102))</f>
        <v>0.55000000000000004</v>
      </c>
      <c r="AZ116">
        <f>(($AN$103-$AP$104)/($AP$105-$AP$104))</f>
        <v>0.69565217391304346</v>
      </c>
      <c r="BA116">
        <f>(($AO$102-$AP$104)/($AP$105-$AP$104))</f>
        <v>0.47826086956521741</v>
      </c>
      <c r="BB116">
        <f>(($AQ$100-$AP$104)/($AP$105-$AP$104))</f>
        <v>0.95652173913043481</v>
      </c>
      <c r="BC116">
        <f>(($AN$103-$AQ$99)/($AQ$100-$AQ$99))</f>
        <v>0.72727272727272729</v>
      </c>
      <c r="BD116">
        <f>(($AO$102-$AQ$99)/($AQ$100-$AQ$99))</f>
        <v>0.5</v>
      </c>
      <c r="BE116">
        <f>(($AP$104-$AQ$99)/($AQ$100-$AQ$99))</f>
        <v>0</v>
      </c>
      <c r="BG116">
        <v>2</v>
      </c>
      <c r="BH116">
        <v>662</v>
      </c>
      <c r="BI116">
        <f>($BH$130-$BH$127)/200</f>
        <v>0.11</v>
      </c>
      <c r="BQ116">
        <f>1-(($AO$102-$AN$102)/($AN$103-$AN$102))</f>
        <v>0.22727272727272729</v>
      </c>
      <c r="BR116">
        <f>(($AP$104-$AN$102)/($AN$103-$AN$102))</f>
        <v>0.27272727272727271</v>
      </c>
      <c r="BS116">
        <f>(($AQ$99-$AN$102)/($AN$103-$AN$102))</f>
        <v>0.27272727272727271</v>
      </c>
      <c r="BT116">
        <f>(($AN$103-$AO$102)/($AO$103-$AO$102))</f>
        <v>0.25</v>
      </c>
      <c r="BU116">
        <f>1-(($AP$105-$AO$102)/($AO$103-$AO$102))</f>
        <v>0.4</v>
      </c>
      <c r="BV116">
        <f>1-(($AQ$100-$AO$102)/($AO$103-$AO$102))</f>
        <v>0.44999999999999996</v>
      </c>
      <c r="BW116">
        <f>1-(($AN$103-$AP$104)/($AP$105-$AP$104))</f>
        <v>0.30434782608695654</v>
      </c>
      <c r="BX116">
        <f>(($AO$102-$AP$104)/($AP$105-$AP$104))</f>
        <v>0.47826086956521741</v>
      </c>
      <c r="BY116">
        <f>1-(($AQ$100-$AP$104)/($AP$105-$AP$104))</f>
        <v>4.3478260869565188E-2</v>
      </c>
      <c r="BZ116">
        <f>1-(($AN$103-$AQ$99)/($AQ$100-$AQ$99))</f>
        <v>0.27272727272727271</v>
      </c>
      <c r="CA116">
        <f>(($AO$102-$AQ$99)/($AQ$100-$AQ$99))</f>
        <v>0.5</v>
      </c>
      <c r="CB116">
        <f>(($AP$104-$AQ$99)/($AQ$100-$AQ$99))</f>
        <v>0</v>
      </c>
    </row>
    <row r="117" spans="1:80" x14ac:dyDescent="0.25">
      <c r="A117">
        <v>116</v>
      </c>
      <c r="F117">
        <v>135.161328</v>
      </c>
      <c r="G117" s="3">
        <v>3</v>
      </c>
      <c r="H117">
        <v>135.69846800000002</v>
      </c>
      <c r="I117" s="4">
        <v>4</v>
      </c>
      <c r="P117">
        <v>2</v>
      </c>
      <c r="Q117" t="str">
        <f t="shared" si="2"/>
        <v>34</v>
      </c>
      <c r="R117">
        <v>1</v>
      </c>
      <c r="X117" t="s">
        <v>292</v>
      </c>
      <c r="Y117" t="s">
        <v>269</v>
      </c>
      <c r="AB117" t="s">
        <v>292</v>
      </c>
      <c r="AC117" t="str">
        <f>CONCATENATE($R117,$R118,$R119,$R120)</f>
        <v>1432</v>
      </c>
      <c r="AN117">
        <v>2741</v>
      </c>
      <c r="AO117">
        <v>2769</v>
      </c>
      <c r="AP117">
        <v>2731</v>
      </c>
      <c r="AQ117">
        <v>2833</v>
      </c>
      <c r="AT117">
        <f>(($AO$103-$AN$103)/($AN$104-$AN$103))</f>
        <v>0.7142857142857143</v>
      </c>
      <c r="AU117">
        <f>(($AP$105-$AN$103)/($AN$104-$AN$103))</f>
        <v>0.33333333333333331</v>
      </c>
      <c r="AV117">
        <f>(($AQ$100-$AN$103)/($AN$104-$AN$103))</f>
        <v>0.2857142857142857</v>
      </c>
      <c r="AW117">
        <f>(($AN$104-$AO$103)/($AO$104-$AO$103))</f>
        <v>0.2608695652173913</v>
      </c>
      <c r="AX117">
        <f>(($AP$106-$AO$103)/($AO$104-$AO$103))</f>
        <v>0.60869565217391308</v>
      </c>
      <c r="AY117">
        <f>(($AQ$101-$AO$103)/($AO$104-$AO$103))</f>
        <v>0.60869565217391308</v>
      </c>
      <c r="AZ117">
        <f>(($AN$104-$AP$105)/($AP$106-$AP$105))</f>
        <v>0.63636363636363635</v>
      </c>
      <c r="BA117">
        <f>(($AO$103-$AP$105)/($AP$106-$AP$105))</f>
        <v>0.36363636363636365</v>
      </c>
      <c r="BB117">
        <f>(($AQ$101-$AP$106)/($AP$107-$AP$106))</f>
        <v>0</v>
      </c>
      <c r="BC117">
        <f>(($AN$104-$AQ$100)/($AQ$101-$AQ$100))</f>
        <v>0.65217391304347827</v>
      </c>
      <c r="BD117">
        <f>(($AO$103-$AQ$100)/($AQ$101-$AQ$100))</f>
        <v>0.39130434782608697</v>
      </c>
      <c r="BE117">
        <f>(($AP$105-$AQ$100)/($AQ$101-$AQ$100))</f>
        <v>4.3478260869565216E-2</v>
      </c>
      <c r="BG117">
        <v>1</v>
      </c>
      <c r="BH117">
        <v>669</v>
      </c>
      <c r="BI117">
        <f>($BH$131-$BH$128)/200</f>
        <v>0.11</v>
      </c>
      <c r="BQ117">
        <f>1-(($AO$103-$AN$103)/($AN$104-$AN$103))</f>
        <v>0.2857142857142857</v>
      </c>
      <c r="BR117">
        <f>(($AP$105-$AN$103)/($AN$104-$AN$103))</f>
        <v>0.33333333333333331</v>
      </c>
      <c r="BS117">
        <f>(($AQ$100-$AN$103)/($AN$104-$AN$103))</f>
        <v>0.2857142857142857</v>
      </c>
      <c r="BT117">
        <f>(($AN$104-$AO$103)/($AO$104-$AO$103))</f>
        <v>0.2608695652173913</v>
      </c>
      <c r="BU117">
        <f>1-(($AP$106-$AO$103)/($AO$104-$AO$103))</f>
        <v>0.39130434782608692</v>
      </c>
      <c r="BV117">
        <f>1-(($AQ$101-$AO$103)/($AO$104-$AO$103))</f>
        <v>0.39130434782608692</v>
      </c>
      <c r="BW117">
        <f>1-(($AN$104-$AP$105)/($AP$106-$AP$105))</f>
        <v>0.36363636363636365</v>
      </c>
      <c r="BX117">
        <f>(($AO$103-$AP$105)/($AP$106-$AP$105))</f>
        <v>0.36363636363636365</v>
      </c>
      <c r="BY117">
        <f>(($AQ$101-$AP$106)/($AP$107-$AP$106))</f>
        <v>0</v>
      </c>
      <c r="BZ117">
        <f>1-(($AN$104-$AQ$100)/($AQ$101-$AQ$100))</f>
        <v>0.34782608695652173</v>
      </c>
      <c r="CA117">
        <f>(($AO$103-$AQ$100)/($AQ$101-$AQ$100))</f>
        <v>0.39130434782608697</v>
      </c>
      <c r="CB117">
        <f>(($AP$105-$AQ$100)/($AQ$101-$AQ$100))</f>
        <v>4.3478260869565216E-2</v>
      </c>
    </row>
    <row r="118" spans="1:80" x14ac:dyDescent="0.25">
      <c r="A118">
        <v>117</v>
      </c>
      <c r="F118">
        <v>135.161328</v>
      </c>
      <c r="G118" s="3">
        <v>3</v>
      </c>
      <c r="H118">
        <v>135.69846800000002</v>
      </c>
      <c r="I118" s="4">
        <v>4</v>
      </c>
      <c r="P118">
        <v>2</v>
      </c>
      <c r="Q118" t="str">
        <f t="shared" si="2"/>
        <v>34</v>
      </c>
      <c r="R118">
        <v>4</v>
      </c>
      <c r="X118" t="s">
        <v>293</v>
      </c>
      <c r="Y118" t="s">
        <v>274</v>
      </c>
      <c r="AN118">
        <v>2750</v>
      </c>
      <c r="AO118">
        <v>2796</v>
      </c>
      <c r="AP118">
        <v>2764</v>
      </c>
      <c r="AQ118">
        <v>2857</v>
      </c>
      <c r="AT118">
        <f>(($AO$104-$AN$104)/($AN$105-$AN$104))</f>
        <v>0.73913043478260865</v>
      </c>
      <c r="AU118">
        <f>(($AP$106-$AN$104)/($AN$105-$AN$104))</f>
        <v>0.34782608695652173</v>
      </c>
      <c r="AV118">
        <f>(($AQ$101-$AN$104)/($AN$105-$AN$104))</f>
        <v>0.34782608695652173</v>
      </c>
      <c r="AW118">
        <f>(($AN$105-$AO$104)/($AO$105-$AO$104))</f>
        <v>0.2857142857142857</v>
      </c>
      <c r="AX118">
        <f>(($AP$107-$AO$104)/($AO$105-$AO$104))</f>
        <v>0.76190476190476186</v>
      </c>
      <c r="AY118">
        <f>(($AQ$102-$AO$104)/($AO$105-$AO$104))</f>
        <v>0.7142857142857143</v>
      </c>
      <c r="AZ118">
        <f>(($AN$105-$AP$106)/($AP$107-$AP$106))</f>
        <v>0.6</v>
      </c>
      <c r="BA118">
        <f>(($AO$104-$AP$106)/($AP$107-$AP$106))</f>
        <v>0.36</v>
      </c>
      <c r="BB118">
        <f>(($AQ$102-$AP$106)/($AP$107-$AP$106))</f>
        <v>0.96</v>
      </c>
      <c r="BC118">
        <f>(($AN$105-$AQ$101)/($AQ$102-$AQ$101))</f>
        <v>0.625</v>
      </c>
      <c r="BD118">
        <f>(($AO$104-$AQ$101)/($AQ$102-$AQ$101))</f>
        <v>0.375</v>
      </c>
      <c r="BE118">
        <f>(($AP$106-$AQ$101)/($AQ$102-$AQ$101))</f>
        <v>0</v>
      </c>
      <c r="BG118">
        <v>4</v>
      </c>
      <c r="BH118">
        <v>675</v>
      </c>
      <c r="BI118">
        <f>($BH$137-$BH$134)/200</f>
        <v>8.5000000000000006E-2</v>
      </c>
      <c r="BQ118">
        <f>1-(($AO$104-$AN$104)/($AN$105-$AN$104))</f>
        <v>0.26086956521739135</v>
      </c>
      <c r="BR118">
        <f>(($AP$106-$AN$104)/($AN$105-$AN$104))</f>
        <v>0.34782608695652173</v>
      </c>
      <c r="BS118">
        <f>(($AQ$101-$AN$104)/($AN$105-$AN$104))</f>
        <v>0.34782608695652173</v>
      </c>
      <c r="BT118">
        <f>(($AN$105-$AO$104)/($AO$105-$AO$104))</f>
        <v>0.2857142857142857</v>
      </c>
      <c r="BU118">
        <f>1-(($AP$107-$AO$104)/($AO$105-$AO$104))</f>
        <v>0.23809523809523814</v>
      </c>
      <c r="BV118">
        <f>1-(($AQ$102-$AO$104)/($AO$105-$AO$104))</f>
        <v>0.2857142857142857</v>
      </c>
      <c r="BW118">
        <f>1-(($AN$105-$AP$106)/($AP$107-$AP$106))</f>
        <v>0.4</v>
      </c>
      <c r="BX118">
        <f>(($AO$104-$AP$106)/($AP$107-$AP$106))</f>
        <v>0.36</v>
      </c>
      <c r="BY118">
        <f>1-(($AQ$102-$AP$106)/($AP$107-$AP$106))</f>
        <v>4.0000000000000036E-2</v>
      </c>
      <c r="BZ118">
        <f>1-(($AN$105-$AQ$101)/($AQ$102-$AQ$101))</f>
        <v>0.375</v>
      </c>
      <c r="CA118">
        <f>(($AO$104-$AQ$101)/($AQ$102-$AQ$101))</f>
        <v>0.375</v>
      </c>
      <c r="CB118">
        <f>(($AP$106-$AQ$101)/($AQ$102-$AQ$101))</f>
        <v>0</v>
      </c>
    </row>
    <row r="119" spans="1:80" x14ac:dyDescent="0.25">
      <c r="A119">
        <v>118</v>
      </c>
      <c r="F119">
        <v>135.161328</v>
      </c>
      <c r="G119" s="3">
        <v>3</v>
      </c>
      <c r="H119">
        <v>135.69846800000002</v>
      </c>
      <c r="I119" s="4">
        <v>4</v>
      </c>
      <c r="P119">
        <v>2</v>
      </c>
      <c r="Q119" t="str">
        <f t="shared" si="2"/>
        <v>34</v>
      </c>
      <c r="R119">
        <v>3</v>
      </c>
      <c r="X119" t="s">
        <v>293</v>
      </c>
      <c r="Y119" t="s">
        <v>275</v>
      </c>
      <c r="AN119">
        <v>2781</v>
      </c>
      <c r="AO119">
        <v>2820</v>
      </c>
      <c r="AP119">
        <v>2790</v>
      </c>
      <c r="AQ119">
        <v>2881</v>
      </c>
      <c r="AT119">
        <f>(($AO$105-$AN$105)/($AN$106-$AN$105))</f>
        <v>0.65217391304347827</v>
      </c>
      <c r="AU119">
        <f>(($AP$107-$AN$105)/($AN$106-$AN$105))</f>
        <v>0.43478260869565216</v>
      </c>
      <c r="AV119">
        <f>(($AQ$102-$AN$105)/($AN$106-$AN$105))</f>
        <v>0.39130434782608697</v>
      </c>
      <c r="AW119">
        <f>(($AN$106-$AO$105)/($AO$106-$AO$105))</f>
        <v>0.32</v>
      </c>
      <c r="AX119">
        <f>(($AP$108-$AO$105)/($AO$106-$AO$105))</f>
        <v>0.8</v>
      </c>
      <c r="AY119">
        <f>(($AQ$103-$AO$105)/($AO$106-$AO$105))</f>
        <v>0.68</v>
      </c>
      <c r="AZ119">
        <f>(($AN$106-$AP$107)/($AP$108-$AP$107))</f>
        <v>0.52</v>
      </c>
      <c r="BA119">
        <f>(($AO$105-$AP$107)/($AP$108-$AP$107))</f>
        <v>0.2</v>
      </c>
      <c r="BB119">
        <f>(($AQ$103-$AP$107)/($AP$108-$AP$107))</f>
        <v>0.88</v>
      </c>
      <c r="BC119">
        <f>(($AN$106-$AQ$102)/($AQ$103-$AQ$102))</f>
        <v>0.60869565217391308</v>
      </c>
      <c r="BD119">
        <f>(($AO$105-$AQ$102)/($AQ$103-$AQ$102))</f>
        <v>0.2608695652173913</v>
      </c>
      <c r="BE119">
        <f>(($AP$107-$AQ$102)/($AQ$103-$AQ$102))</f>
        <v>4.3478260869565216E-2</v>
      </c>
      <c r="BG119">
        <v>3</v>
      </c>
      <c r="BH119">
        <v>676</v>
      </c>
      <c r="BI119">
        <f>($BH$138-$BH$135)/200</f>
        <v>0.14000000000000001</v>
      </c>
      <c r="BQ119">
        <f>1-(($AO$105-$AN$105)/($AN$106-$AN$105))</f>
        <v>0.34782608695652173</v>
      </c>
      <c r="BR119">
        <f>(($AP$107-$AN$105)/($AN$106-$AN$105))</f>
        <v>0.43478260869565216</v>
      </c>
      <c r="BS119">
        <f>(($AQ$102-$AN$105)/($AN$106-$AN$105))</f>
        <v>0.39130434782608697</v>
      </c>
      <c r="BT119">
        <f>(($AN$106-$AO$105)/($AO$106-$AO$105))</f>
        <v>0.32</v>
      </c>
      <c r="BU119">
        <f>1-(($AP$108-$AO$105)/($AO$106-$AO$105))</f>
        <v>0.19999999999999996</v>
      </c>
      <c r="BV119">
        <f>1-(($AQ$103-$AO$105)/($AO$106-$AO$105))</f>
        <v>0.31999999999999995</v>
      </c>
      <c r="BW119">
        <f>1-(($AN$106-$AP$107)/($AP$108-$AP$107))</f>
        <v>0.48</v>
      </c>
      <c r="BX119">
        <f>(($AO$105-$AP$107)/($AP$108-$AP$107))</f>
        <v>0.2</v>
      </c>
      <c r="BY119">
        <f>1-(($AQ$103-$AP$107)/($AP$108-$AP$107))</f>
        <v>0.12</v>
      </c>
      <c r="BZ119">
        <f>1-(($AN$106-$AQ$102)/($AQ$103-$AQ$102))</f>
        <v>0.39130434782608692</v>
      </c>
      <c r="CA119">
        <f>(($AO$105-$AQ$102)/($AQ$103-$AQ$102))</f>
        <v>0.2608695652173913</v>
      </c>
      <c r="CB119">
        <f>(($AP$107-$AQ$102)/($AQ$103-$AQ$102))</f>
        <v>4.3478260869565216E-2</v>
      </c>
    </row>
    <row r="120" spans="1:80" x14ac:dyDescent="0.25">
      <c r="A120">
        <v>119</v>
      </c>
      <c r="P120">
        <v>0</v>
      </c>
      <c r="Q120" t="str">
        <f t="shared" si="2"/>
        <v/>
      </c>
      <c r="R120">
        <v>2</v>
      </c>
      <c r="X120" t="s">
        <v>293</v>
      </c>
      <c r="Y120" t="s">
        <v>276</v>
      </c>
      <c r="AN120">
        <v>2804</v>
      </c>
      <c r="AO120">
        <v>2845</v>
      </c>
      <c r="AP120">
        <v>2813</v>
      </c>
      <c r="AQ120">
        <v>2904</v>
      </c>
      <c r="AT120">
        <f>(($AO$106-$AN$106)/($AN$107-$AN$106))</f>
        <v>0.6071428571428571</v>
      </c>
      <c r="AU120">
        <f>(($AP$108-$AN$106)/($AN$107-$AN$106))</f>
        <v>0.42857142857142855</v>
      </c>
      <c r="AV120">
        <f>(($AQ$103-$AN$106)/($AN$107-$AN$106))</f>
        <v>0.32142857142857145</v>
      </c>
      <c r="BG120">
        <v>2</v>
      </c>
      <c r="BH120">
        <v>684</v>
      </c>
      <c r="BI120">
        <f>($BH$139-$BH$136)/200</f>
        <v>9.5000000000000001E-2</v>
      </c>
      <c r="BQ120">
        <f>1-(($AO$106-$AN$106)/($AN$107-$AN$106))</f>
        <v>0.3928571428571429</v>
      </c>
      <c r="BR120">
        <f>(($AP$108-$AN$106)/($AN$107-$AN$106))</f>
        <v>0.42857142857142855</v>
      </c>
      <c r="BS120">
        <f>(($AQ$103-$AN$106)/($AN$107-$AN$106))</f>
        <v>0.32142857142857145</v>
      </c>
    </row>
    <row r="121" spans="1:80" x14ac:dyDescent="0.25">
      <c r="A121">
        <v>120</v>
      </c>
      <c r="P121">
        <v>0</v>
      </c>
      <c r="Q121" t="str">
        <f t="shared" si="2"/>
        <v/>
      </c>
      <c r="R121">
        <v>1</v>
      </c>
      <c r="X121" t="s">
        <v>290</v>
      </c>
      <c r="Y121" t="s">
        <v>277</v>
      </c>
      <c r="AB121" t="s">
        <v>292</v>
      </c>
      <c r="AC121" t="str">
        <f>CONCATENATE($R121,$R122,$R123,$R124)</f>
        <v>1432</v>
      </c>
      <c r="AN121">
        <v>2827</v>
      </c>
      <c r="AO121">
        <v>2870</v>
      </c>
      <c r="AP121">
        <v>2835</v>
      </c>
      <c r="AQ121">
        <v>2927</v>
      </c>
      <c r="BG121">
        <v>1</v>
      </c>
      <c r="BH121">
        <v>691</v>
      </c>
      <c r="BI121">
        <f>($BH$140-$BH$137)/200</f>
        <v>0.13500000000000001</v>
      </c>
    </row>
    <row r="122" spans="1:80" x14ac:dyDescent="0.25">
      <c r="A122">
        <v>121</v>
      </c>
      <c r="P122">
        <v>0</v>
      </c>
      <c r="Q122" t="str">
        <f t="shared" si="2"/>
        <v/>
      </c>
      <c r="R122">
        <v>4</v>
      </c>
      <c r="X122" t="s">
        <v>292</v>
      </c>
      <c r="Y122" t="s">
        <v>270</v>
      </c>
      <c r="AN122">
        <v>2852</v>
      </c>
      <c r="AO122">
        <v>2894</v>
      </c>
      <c r="AP122">
        <v>2859</v>
      </c>
      <c r="AQ122">
        <v>2949</v>
      </c>
      <c r="BG122">
        <v>4</v>
      </c>
      <c r="BH122">
        <v>698</v>
      </c>
      <c r="BI122">
        <f>($BH$141-$BH$138)/200</f>
        <v>0.08</v>
      </c>
    </row>
    <row r="123" spans="1:80" x14ac:dyDescent="0.25">
      <c r="A123">
        <v>122</v>
      </c>
      <c r="P123">
        <v>0</v>
      </c>
      <c r="Q123" t="str">
        <f t="shared" si="2"/>
        <v/>
      </c>
      <c r="R123">
        <v>3</v>
      </c>
      <c r="X123" t="s">
        <v>292</v>
      </c>
      <c r="Y123" t="s">
        <v>271</v>
      </c>
      <c r="AN123">
        <v>2875</v>
      </c>
      <c r="AO123">
        <v>2914</v>
      </c>
      <c r="AP123">
        <v>2881</v>
      </c>
      <c r="AQ123">
        <v>2972</v>
      </c>
      <c r="AT123">
        <f>(($AO$107-$AN$108)/($AN$109-$AN$108))</f>
        <v>0.42307692307692307</v>
      </c>
      <c r="AU123">
        <f>(($AP$109-$AN$108)/($AN$109-$AN$108))</f>
        <v>0.57692307692307687</v>
      </c>
      <c r="AV123">
        <f>(($AQ$104-$AN$108)/($AN$109-$AN$108))</f>
        <v>0</v>
      </c>
      <c r="AW123">
        <f>(($AN$109-$AO$107)/($AO$108-$AO$107))</f>
        <v>0.6</v>
      </c>
      <c r="AX123">
        <f>(($AP$109-$AO$107)/($AO$108-$AO$107))</f>
        <v>0.16</v>
      </c>
      <c r="AY123">
        <f>(($AQ$105-$AO$107)/($AO$108-$AO$107))</f>
        <v>0.48</v>
      </c>
      <c r="AZ123">
        <f>(($AN$109-$AP$109)/($AP$110-$AP$109))</f>
        <v>0.47826086956521741</v>
      </c>
      <c r="BA123">
        <f>(($AO$108-$AP$109)/($AP$110-$AP$109))</f>
        <v>0.91304347826086951</v>
      </c>
      <c r="BB123">
        <f>(($AQ$105-$AP$109)/($AP$110-$AP$109))</f>
        <v>0.34782608695652173</v>
      </c>
      <c r="BC123">
        <f>(($AN$108-$AQ$104)/($AQ$105-$AQ$104))</f>
        <v>0</v>
      </c>
      <c r="BD123">
        <f>(($AO$107-$AQ$104)/($AQ$105-$AQ$104))</f>
        <v>0.47826086956521741</v>
      </c>
      <c r="BE123">
        <f>(($AP$109-$AQ$104)/($AQ$105-$AQ$104))</f>
        <v>0.65217391304347827</v>
      </c>
      <c r="BG123">
        <v>3</v>
      </c>
      <c r="BH123">
        <v>700</v>
      </c>
      <c r="BI123">
        <f>($BH$142-$BH$139)/200</f>
        <v>0.125</v>
      </c>
      <c r="BQ123">
        <f>(($AO$107-$AN$108)/($AN$109-$AN$108))</f>
        <v>0.42307692307692307</v>
      </c>
      <c r="BR123">
        <f>1-(($AP$109-$AN$108)/($AN$109-$AN$108))</f>
        <v>0.42307692307692313</v>
      </c>
      <c r="BS123">
        <f>(($AQ$104-$AN$108)/($AN$109-$AN$108))</f>
        <v>0</v>
      </c>
      <c r="BT123">
        <f>1-(($AN$109-$AO$107)/($AO$108-$AO$107))</f>
        <v>0.4</v>
      </c>
      <c r="BU123">
        <f>(($AP$109-$AO$107)/($AO$108-$AO$107))</f>
        <v>0.16</v>
      </c>
      <c r="BV123">
        <f>(($AQ$105-$AO$107)/($AO$108-$AO$107))</f>
        <v>0.48</v>
      </c>
      <c r="BW123">
        <f>(($AN$109-$AP$109)/($AP$110-$AP$109))</f>
        <v>0.47826086956521741</v>
      </c>
      <c r="BX123">
        <f>1-(($AO$108-$AP$109)/($AP$110-$AP$109))</f>
        <v>8.6956521739130488E-2</v>
      </c>
      <c r="BY123">
        <f>(($AQ$105-$AP$109)/($AP$110-$AP$109))</f>
        <v>0.34782608695652173</v>
      </c>
      <c r="BZ123">
        <f>(($AN$108-$AQ$104)/($AQ$105-$AQ$104))</f>
        <v>0</v>
      </c>
      <c r="CA123">
        <f>(($AO$107-$AQ$104)/($AQ$105-$AQ$104))</f>
        <v>0.47826086956521741</v>
      </c>
      <c r="CB123">
        <f>1-(($AP$109-$AQ$104)/($AQ$105-$AQ$104))</f>
        <v>0.34782608695652173</v>
      </c>
    </row>
    <row r="124" spans="1:80" x14ac:dyDescent="0.25">
      <c r="A124">
        <v>123</v>
      </c>
      <c r="P124">
        <v>0</v>
      </c>
      <c r="Q124" t="str">
        <f t="shared" si="2"/>
        <v/>
      </c>
      <c r="R124">
        <v>2</v>
      </c>
      <c r="X124" t="s">
        <v>292</v>
      </c>
      <c r="Y124" t="s">
        <v>272</v>
      </c>
      <c r="AN124">
        <v>2898</v>
      </c>
      <c r="AO124">
        <v>2936</v>
      </c>
      <c r="AP124">
        <v>2905</v>
      </c>
      <c r="AQ124">
        <v>2995</v>
      </c>
      <c r="AT124">
        <f>(($AO$108-$AN$109)/($AN$110-$AN$109))</f>
        <v>0.4</v>
      </c>
      <c r="AU124">
        <f>(($AP$110-$AN$109)/($AN$110-$AN$109))</f>
        <v>0.48</v>
      </c>
      <c r="AV124">
        <f>(($AQ$105-$AN$108)/($AN$109-$AN$108))</f>
        <v>0.88461538461538458</v>
      </c>
      <c r="AW124">
        <f>(($AN$110-$AO$108)/($AO$109-$AO$108))</f>
        <v>0.75</v>
      </c>
      <c r="AX124">
        <f>(($AP$110-$AO$108)/($AO$109-$AO$108))</f>
        <v>0.1</v>
      </c>
      <c r="AY124">
        <f>(($AQ$106-$AO$108)/($AO$109-$AO$108))</f>
        <v>0.3</v>
      </c>
      <c r="AZ124">
        <f>(($AN$110-$AP$110)/($AP$111-$AP$110))</f>
        <v>0.54166666666666663</v>
      </c>
      <c r="BA124">
        <f>(($AO$109-$AP$110)/($AP$111-$AP$110))</f>
        <v>0.75</v>
      </c>
      <c r="BB124">
        <f>(($AQ$106-$AP$110)/($AP$111-$AP$110))</f>
        <v>0.16666666666666666</v>
      </c>
      <c r="BC124">
        <f>(($AN$109-$AQ$105)/($AQ$106-$AQ$105))</f>
        <v>0.15789473684210525</v>
      </c>
      <c r="BD124">
        <f>(($AO$108-$AQ$105)/($AQ$106-$AQ$105))</f>
        <v>0.68421052631578949</v>
      </c>
      <c r="BE124">
        <f>(($AP$110-$AQ$105)/($AQ$106-$AQ$105))</f>
        <v>0.78947368421052633</v>
      </c>
      <c r="BG124">
        <v>2</v>
      </c>
      <c r="BH124">
        <v>705</v>
      </c>
      <c r="BI124">
        <f>($BH$143-$BH$140)/200</f>
        <v>9.5000000000000001E-2</v>
      </c>
      <c r="BQ124">
        <f>(($AO$108-$AN$109)/($AN$110-$AN$109))</f>
        <v>0.4</v>
      </c>
      <c r="BR124">
        <f>(($AP$110-$AN$109)/($AN$110-$AN$109))</f>
        <v>0.48</v>
      </c>
      <c r="BS124">
        <f>1-(($AQ$105-$AN$108)/($AN$109-$AN$108))</f>
        <v>0.11538461538461542</v>
      </c>
      <c r="BT124">
        <f>1-(($AN$110-$AO$108)/($AO$109-$AO$108))</f>
        <v>0.25</v>
      </c>
      <c r="BU124">
        <f>(($AP$110-$AO$108)/($AO$109-$AO$108))</f>
        <v>0.1</v>
      </c>
      <c r="BV124">
        <f>(($AQ$106-$AO$108)/($AO$109-$AO$108))</f>
        <v>0.3</v>
      </c>
      <c r="BW124">
        <f>1-(($AN$110-$AP$110)/($AP$111-$AP$110))</f>
        <v>0.45833333333333337</v>
      </c>
      <c r="BX124">
        <f>1-(($AO$109-$AP$110)/($AP$111-$AP$110))</f>
        <v>0.25</v>
      </c>
      <c r="BY124">
        <f>(($AQ$106-$AP$110)/($AP$111-$AP$110))</f>
        <v>0.16666666666666666</v>
      </c>
      <c r="BZ124">
        <f>(($AN$109-$AQ$105)/($AQ$106-$AQ$105))</f>
        <v>0.15789473684210525</v>
      </c>
      <c r="CA124">
        <f>1-(($AO$108-$AQ$105)/($AQ$106-$AQ$105))</f>
        <v>0.31578947368421051</v>
      </c>
      <c r="CB124">
        <f>1-(($AP$110-$AQ$105)/($AQ$106-$AQ$105))</f>
        <v>0.21052631578947367</v>
      </c>
    </row>
    <row r="125" spans="1:80" x14ac:dyDescent="0.25">
      <c r="A125">
        <v>124</v>
      </c>
      <c r="D125">
        <v>167.65270099999998</v>
      </c>
      <c r="E125" s="2">
        <v>2</v>
      </c>
      <c r="P125">
        <v>1</v>
      </c>
      <c r="Q125" t="str">
        <f t="shared" si="2"/>
        <v>2</v>
      </c>
      <c r="R125">
        <v>1</v>
      </c>
      <c r="X125" t="s">
        <v>292</v>
      </c>
      <c r="Y125" t="s">
        <v>269</v>
      </c>
      <c r="AB125" t="s">
        <v>292</v>
      </c>
      <c r="AC125" t="str">
        <f>CONCATENATE($R125,$R126,$R127,$R128)</f>
        <v>1432</v>
      </c>
      <c r="AN125">
        <v>2920</v>
      </c>
      <c r="AO125">
        <v>2957</v>
      </c>
      <c r="AP125">
        <v>2927</v>
      </c>
      <c r="AQ125">
        <v>3003</v>
      </c>
      <c r="AT125">
        <f>(($AO$109-$AN$110)/($AN$111-$AN$110))</f>
        <v>0.19230769230769232</v>
      </c>
      <c r="AU125">
        <f>(($AP$111-$AN$110)/($AN$111-$AN$110))</f>
        <v>0.42307692307692307</v>
      </c>
      <c r="AV125">
        <f>(($AQ$106-$AN$109)/($AN$110-$AN$109))</f>
        <v>0.64</v>
      </c>
      <c r="AW125">
        <f>(($AN$111-$AO$110)/($AO$111-$AO$110))</f>
        <v>0.14285714285714285</v>
      </c>
      <c r="AX125">
        <f>(($AP$111-$AO$109)/($AO$110-$AO$109))</f>
        <v>0.33333333333333331</v>
      </c>
      <c r="AY125">
        <f>(($AQ$107-$AO$109)/($AO$110-$AO$109))</f>
        <v>0.33333333333333331</v>
      </c>
      <c r="AZ125">
        <f>(($AN$111-$AP$111)/($AP$112-$AP$111))</f>
        <v>0.68181818181818177</v>
      </c>
      <c r="BA125">
        <f>(($AO$110-$AP$111)/($AP$112-$AP$111))</f>
        <v>0.54545454545454541</v>
      </c>
      <c r="BB125">
        <f>(($AQ$107-$AP$111)/($AP$112-$AP$111))</f>
        <v>0</v>
      </c>
      <c r="BC125">
        <f>(($AN$110-$AQ$106)/($AQ$107-$AQ$106))</f>
        <v>0.45</v>
      </c>
      <c r="BD125">
        <f>(($AO$109-$AQ$106)/($AQ$107-$AQ$106))</f>
        <v>0.7</v>
      </c>
      <c r="BE125">
        <f>(($AP$111-$AQ$107)/($AQ$108-$AQ$107))</f>
        <v>0</v>
      </c>
      <c r="BG125">
        <v>1</v>
      </c>
      <c r="BH125">
        <v>713</v>
      </c>
      <c r="BI125">
        <f>($BH$144-$BH$141)/200</f>
        <v>0.11</v>
      </c>
      <c r="BQ125">
        <f>(($AO$109-$AN$110)/($AN$111-$AN$110))</f>
        <v>0.19230769230769232</v>
      </c>
      <c r="BR125">
        <f>(($AP$111-$AN$110)/($AN$111-$AN$110))</f>
        <v>0.42307692307692307</v>
      </c>
      <c r="BS125">
        <f>1-(($AQ$106-$AN$109)/($AN$110-$AN$109))</f>
        <v>0.36</v>
      </c>
      <c r="BT125">
        <f>(($AN$111-$AO$110)/($AO$111-$AO$110))</f>
        <v>0.14285714285714285</v>
      </c>
      <c r="BU125">
        <f>(($AP$111-$AO$109)/($AO$110-$AO$109))</f>
        <v>0.33333333333333331</v>
      </c>
      <c r="BV125">
        <f>(($AQ$107-$AO$109)/($AO$110-$AO$109))</f>
        <v>0.33333333333333331</v>
      </c>
      <c r="BW125">
        <f>1-(($AN$111-$AP$111)/($AP$112-$AP$111))</f>
        <v>0.31818181818181823</v>
      </c>
      <c r="BX125">
        <f>1-(($AO$110-$AP$111)/($AP$112-$AP$111))</f>
        <v>0.45454545454545459</v>
      </c>
      <c r="BY125">
        <f>(($AQ$107-$AP$111)/($AP$112-$AP$111))</f>
        <v>0</v>
      </c>
      <c r="BZ125">
        <f>(($AN$110-$AQ$106)/($AQ$107-$AQ$106))</f>
        <v>0.45</v>
      </c>
      <c r="CA125">
        <f>1-(($AO$109-$AQ$106)/($AQ$107-$AQ$106))</f>
        <v>0.30000000000000004</v>
      </c>
      <c r="CB125">
        <f>(($AP$111-$AQ$107)/($AQ$108-$AQ$107))</f>
        <v>0</v>
      </c>
    </row>
    <row r="126" spans="1:80" x14ac:dyDescent="0.25">
      <c r="A126">
        <v>125</v>
      </c>
      <c r="D126">
        <v>167.64856900000001</v>
      </c>
      <c r="E126" s="2">
        <v>2</v>
      </c>
      <c r="P126">
        <v>1</v>
      </c>
      <c r="Q126" t="str">
        <f t="shared" si="2"/>
        <v>2</v>
      </c>
      <c r="R126">
        <v>4</v>
      </c>
      <c r="X126" t="s">
        <v>292</v>
      </c>
      <c r="Y126" t="s">
        <v>270</v>
      </c>
      <c r="AN126">
        <v>2941</v>
      </c>
      <c r="AO126">
        <v>2979</v>
      </c>
      <c r="AP126">
        <v>2950</v>
      </c>
      <c r="AQ126">
        <v>3031</v>
      </c>
      <c r="AT126">
        <f>(($AO$110-$AN$110)/($AN$111-$AN$110))</f>
        <v>0.88461538461538458</v>
      </c>
      <c r="AU126">
        <f>(($AP$112-$AN$111)/($AN$112-$AN$111))</f>
        <v>0.31818181818181818</v>
      </c>
      <c r="AV126">
        <f>(($AQ$107-$AN$110)/($AN$111-$AN$110))</f>
        <v>0.42307692307692307</v>
      </c>
      <c r="AW126">
        <f>(($AN$112-$AO$111)/($AO$112-$AO$111))</f>
        <v>0.16</v>
      </c>
      <c r="AX126">
        <f>(($AP$112-$AO$110)/($AO$111-$AO$110))</f>
        <v>0.47619047619047616</v>
      </c>
      <c r="AY126">
        <f>(($AQ$108-$AO$110)/($AO$111-$AO$110))</f>
        <v>0.47619047619047616</v>
      </c>
      <c r="AZ126">
        <f>(($AN$112-$AP$112)/($AP$113-$AP$112))</f>
        <v>0.68181818181818177</v>
      </c>
      <c r="BA126">
        <f>(($AO$111-$AP$112)/($AP$113-$AP$112))</f>
        <v>0.5</v>
      </c>
      <c r="BB126">
        <f>(($AQ$108-$AP$112)/($AP$113-$AP$112))</f>
        <v>0</v>
      </c>
      <c r="BC126">
        <f>(($AN$111-$AQ$107)/($AQ$108-$AQ$107))</f>
        <v>0.68181818181818177</v>
      </c>
      <c r="BD126">
        <f>(($AO$110-$AQ$107)/($AQ$108-$AQ$107))</f>
        <v>0.54545454545454541</v>
      </c>
      <c r="BE126">
        <f>(($AP$112-$AQ$108)/($AQ$109-$AQ$108))</f>
        <v>0</v>
      </c>
      <c r="BG126">
        <v>4</v>
      </c>
      <c r="BH126">
        <v>721</v>
      </c>
      <c r="BI126">
        <f>($BH$145-$BH$142)/200</f>
        <v>7.0000000000000007E-2</v>
      </c>
      <c r="BQ126">
        <f>1-(($AO$110-$AN$110)/($AN$111-$AN$110))</f>
        <v>0.11538461538461542</v>
      </c>
      <c r="BR126">
        <f>(($AP$112-$AN$111)/($AN$112-$AN$111))</f>
        <v>0.31818181818181818</v>
      </c>
      <c r="BS126">
        <f>(($AQ$107-$AN$110)/($AN$111-$AN$110))</f>
        <v>0.42307692307692307</v>
      </c>
      <c r="BT126">
        <f>(($AN$112-$AO$111)/($AO$112-$AO$111))</f>
        <v>0.16</v>
      </c>
      <c r="BU126">
        <f>(($AP$112-$AO$110)/($AO$111-$AO$110))</f>
        <v>0.47619047619047616</v>
      </c>
      <c r="BV126">
        <f>(($AQ$108-$AO$110)/($AO$111-$AO$110))</f>
        <v>0.47619047619047616</v>
      </c>
      <c r="BW126">
        <f>1-(($AN$112-$AP$112)/($AP$113-$AP$112))</f>
        <v>0.31818181818181823</v>
      </c>
      <c r="BX126">
        <f>(($AO$111-$AP$112)/($AP$113-$AP$112))</f>
        <v>0.5</v>
      </c>
      <c r="BY126">
        <f>(($AQ$108-$AP$112)/($AP$113-$AP$112))</f>
        <v>0</v>
      </c>
      <c r="BZ126">
        <f>1-(($AN$111-$AQ$107)/($AQ$108-$AQ$107))</f>
        <v>0.31818181818181823</v>
      </c>
      <c r="CA126">
        <f>1-(($AO$110-$AQ$107)/($AQ$108-$AQ$107))</f>
        <v>0.45454545454545459</v>
      </c>
      <c r="CB126">
        <f>(($AP$112-$AQ$108)/($AQ$109-$AQ$108))</f>
        <v>0</v>
      </c>
    </row>
    <row r="127" spans="1:80" x14ac:dyDescent="0.25">
      <c r="A127">
        <v>126</v>
      </c>
      <c r="D127">
        <v>167.671425</v>
      </c>
      <c r="E127" s="2">
        <v>2</v>
      </c>
      <c r="P127">
        <v>1</v>
      </c>
      <c r="Q127" t="str">
        <f t="shared" si="2"/>
        <v>2</v>
      </c>
      <c r="R127">
        <v>3</v>
      </c>
      <c r="X127" t="s">
        <v>292</v>
      </c>
      <c r="Y127" t="s">
        <v>271</v>
      </c>
      <c r="AN127">
        <v>2963</v>
      </c>
      <c r="AO127">
        <v>3016</v>
      </c>
      <c r="AP127">
        <v>2973</v>
      </c>
      <c r="AQ127">
        <v>3055</v>
      </c>
      <c r="AT127">
        <f>(($AO$111-$AN$111)/($AN$112-$AN$111))</f>
        <v>0.81818181818181823</v>
      </c>
      <c r="AU127">
        <f>(($AP$113-$AN$112)/($AN$113-$AN$112))</f>
        <v>0.29166666666666669</v>
      </c>
      <c r="AV127">
        <f>(($AQ$108-$AN$111)/($AN$112-$AN$111))</f>
        <v>0.31818181818181818</v>
      </c>
      <c r="AW127">
        <f>(($AN$113-$AO$112)/($AO$113-$AO$112))</f>
        <v>0.16666666666666666</v>
      </c>
      <c r="AX127">
        <f>(($AP$113-$AO$111)/($AO$112-$AO$111))</f>
        <v>0.44</v>
      </c>
      <c r="AY127">
        <f>(($AQ$109-$AO$111)/($AO$112-$AO$111))</f>
        <v>0.48</v>
      </c>
      <c r="AZ127">
        <f>(($AN$113-$AP$113)/($AP$114-$AP$113))</f>
        <v>0.77272727272727271</v>
      </c>
      <c r="BA127">
        <f>(($AO$112-$AP$113)/($AP$114-$AP$113))</f>
        <v>0.63636363636363635</v>
      </c>
      <c r="BB127">
        <f>(($AQ$109-$AP$113)/($AP$114-$AP$113))</f>
        <v>4.5454545454545456E-2</v>
      </c>
      <c r="BC127">
        <f>(($AN$112-$AQ$108)/($AQ$109-$AQ$108))</f>
        <v>0.65217391304347827</v>
      </c>
      <c r="BD127">
        <f>(($AO$111-$AQ$108)/($AQ$109-$AQ$108))</f>
        <v>0.47826086956521741</v>
      </c>
      <c r="BE127">
        <f>(($AP$113-$AQ$108)/($AQ$109-$AQ$108))</f>
        <v>0.95652173913043481</v>
      </c>
      <c r="BG127">
        <v>3</v>
      </c>
      <c r="BH127">
        <v>724</v>
      </c>
      <c r="BI127">
        <f>($BH$146-$BH$143)/200</f>
        <v>0.1</v>
      </c>
      <c r="BQ127">
        <f>1-(($AO$111-$AN$111)/($AN$112-$AN$111))</f>
        <v>0.18181818181818177</v>
      </c>
      <c r="BR127">
        <f>(($AP$113-$AN$112)/($AN$113-$AN$112))</f>
        <v>0.29166666666666669</v>
      </c>
      <c r="BS127">
        <f>(($AQ$108-$AN$111)/($AN$112-$AN$111))</f>
        <v>0.31818181818181818</v>
      </c>
      <c r="BT127">
        <f>(($AN$113-$AO$112)/($AO$113-$AO$112))</f>
        <v>0.16666666666666666</v>
      </c>
      <c r="BU127">
        <f>(($AP$113-$AO$111)/($AO$112-$AO$111))</f>
        <v>0.44</v>
      </c>
      <c r="BV127">
        <f>(($AQ$109-$AO$111)/($AO$112-$AO$111))</f>
        <v>0.48</v>
      </c>
      <c r="BW127">
        <f>1-(($AN$113-$AP$113)/($AP$114-$AP$113))</f>
        <v>0.22727272727272729</v>
      </c>
      <c r="BX127">
        <f>1-(($AO$112-$AP$113)/($AP$114-$AP$113))</f>
        <v>0.36363636363636365</v>
      </c>
      <c r="BY127">
        <f>(($AQ$109-$AP$113)/($AP$114-$AP$113))</f>
        <v>4.5454545454545456E-2</v>
      </c>
      <c r="BZ127">
        <f>1-(($AN$112-$AQ$108)/($AQ$109-$AQ$108))</f>
        <v>0.34782608695652173</v>
      </c>
      <c r="CA127">
        <f>(($AO$111-$AQ$108)/($AQ$109-$AQ$108))</f>
        <v>0.47826086956521741</v>
      </c>
      <c r="CB127">
        <f>1-(($AP$113-$AQ$108)/($AQ$109-$AQ$108))</f>
        <v>4.3478260869565188E-2</v>
      </c>
    </row>
    <row r="128" spans="1:80" x14ac:dyDescent="0.25">
      <c r="A128">
        <v>127</v>
      </c>
      <c r="D128">
        <v>167.66464099999999</v>
      </c>
      <c r="E128" s="2">
        <v>2</v>
      </c>
      <c r="P128">
        <v>1</v>
      </c>
      <c r="Q128" t="str">
        <f t="shared" si="2"/>
        <v>2</v>
      </c>
      <c r="R128">
        <v>2</v>
      </c>
      <c r="X128" t="s">
        <v>292</v>
      </c>
      <c r="Y128" t="s">
        <v>272</v>
      </c>
      <c r="AN128">
        <v>2987</v>
      </c>
      <c r="AO128">
        <v>3043</v>
      </c>
      <c r="AP128">
        <v>2999</v>
      </c>
      <c r="AQ128">
        <v>3077</v>
      </c>
      <c r="AT128">
        <f>(($AO$112-$AN$112)/($AN$113-$AN$112))</f>
        <v>0.875</v>
      </c>
      <c r="AU128">
        <f>(($AP$114-$AN$113)/($AN$114-$AN$113))</f>
        <v>0.25</v>
      </c>
      <c r="AV128">
        <f>(($AQ$109-$AN$112)/($AN$113-$AN$112))</f>
        <v>0.33333333333333331</v>
      </c>
      <c r="AW128">
        <f>(($AN$114-$AO$113)/($AO$114-$AO$113))</f>
        <v>0.23809523809523808</v>
      </c>
      <c r="AX128">
        <f>(($AP$114-$AO$112)/($AO$113-$AO$112))</f>
        <v>0.44444444444444442</v>
      </c>
      <c r="AY128">
        <f>(($AQ$110-$AO$112)/($AO$113-$AO$112))</f>
        <v>0.5</v>
      </c>
      <c r="AZ128">
        <f>(($AN$114-$AP$114)/($AP$115-$AP$114))</f>
        <v>0.68181818181818177</v>
      </c>
      <c r="BA128">
        <f>(($AO$113-$AP$114)/($AP$115-$AP$114))</f>
        <v>0.45454545454545453</v>
      </c>
      <c r="BB128">
        <f>(($AQ$110-$AP$114)/($AP$115-$AP$114))</f>
        <v>4.5454545454545456E-2</v>
      </c>
      <c r="BC128">
        <f>(($AN$113-$AQ$109)/($AQ$110-$AQ$109))</f>
        <v>0.72727272727272729</v>
      </c>
      <c r="BD128">
        <f>(($AO$112-$AQ$109)/($AQ$110-$AQ$109))</f>
        <v>0.59090909090909094</v>
      </c>
      <c r="BE128">
        <f>(($AP$114-$AQ$109)/($AQ$110-$AQ$109))</f>
        <v>0.95454545454545459</v>
      </c>
      <c r="BG128">
        <v>2</v>
      </c>
      <c r="BH128">
        <v>729</v>
      </c>
      <c r="BI128">
        <f>($BH$147-$BH$144)/200</f>
        <v>0.09</v>
      </c>
      <c r="BQ128">
        <f>1-(($AO$112-$AN$112)/($AN$113-$AN$112))</f>
        <v>0.125</v>
      </c>
      <c r="BR128">
        <f>(($AP$114-$AN$113)/($AN$114-$AN$113))</f>
        <v>0.25</v>
      </c>
      <c r="BS128">
        <f>(($AQ$109-$AN$112)/($AN$113-$AN$112))</f>
        <v>0.33333333333333331</v>
      </c>
      <c r="BT128">
        <f>(($AN$114-$AO$113)/($AO$114-$AO$113))</f>
        <v>0.23809523809523808</v>
      </c>
      <c r="BU128">
        <f>(($AP$114-$AO$112)/($AO$113-$AO$112))</f>
        <v>0.44444444444444442</v>
      </c>
      <c r="BV128">
        <f>(($AQ$110-$AO$112)/($AO$113-$AO$112))</f>
        <v>0.5</v>
      </c>
      <c r="BW128">
        <f>1-(($AN$114-$AP$114)/($AP$115-$AP$114))</f>
        <v>0.31818181818181823</v>
      </c>
      <c r="BX128">
        <f>(($AO$113-$AP$114)/($AP$115-$AP$114))</f>
        <v>0.45454545454545453</v>
      </c>
      <c r="BY128">
        <f>(($AQ$110-$AP$114)/($AP$115-$AP$114))</f>
        <v>4.5454545454545456E-2</v>
      </c>
      <c r="BZ128">
        <f>1-(($AN$113-$AQ$109)/($AQ$110-$AQ$109))</f>
        <v>0.27272727272727271</v>
      </c>
      <c r="CA128">
        <f>1-(($AO$112-$AQ$109)/($AQ$110-$AQ$109))</f>
        <v>0.40909090909090906</v>
      </c>
      <c r="CB128">
        <f>1-(($AP$114-$AQ$109)/($AQ$110-$AQ$109))</f>
        <v>4.5454545454545414E-2</v>
      </c>
    </row>
    <row r="129" spans="1:80" x14ac:dyDescent="0.25">
      <c r="A129">
        <v>128</v>
      </c>
      <c r="D129">
        <v>167.693466</v>
      </c>
      <c r="E129" s="2">
        <v>2</v>
      </c>
      <c r="P129">
        <v>1</v>
      </c>
      <c r="Q129" t="str">
        <f t="shared" si="2"/>
        <v>2</v>
      </c>
      <c r="R129">
        <v>1</v>
      </c>
      <c r="X129" t="s">
        <v>292</v>
      </c>
      <c r="Y129" t="s">
        <v>269</v>
      </c>
      <c r="AN129">
        <v>3002</v>
      </c>
      <c r="AO129">
        <v>3063</v>
      </c>
      <c r="AP129">
        <v>3014</v>
      </c>
      <c r="AQ129">
        <v>3099</v>
      </c>
      <c r="AT129">
        <f>(($AO$113-$AN$113)/($AN$114-$AN$113))</f>
        <v>0.75</v>
      </c>
      <c r="AU129">
        <f>(($AP$115-$AN$114)/($AN$115-$AN$114))</f>
        <v>0.33333333333333331</v>
      </c>
      <c r="AV129">
        <f>(($AQ$110-$AN$113)/($AN$114-$AN$113))</f>
        <v>0.3</v>
      </c>
      <c r="AW129">
        <f>(($AN$115-$AO$114)/($AO$115-$AO$114))</f>
        <v>0.21739130434782608</v>
      </c>
      <c r="AX129">
        <f>(($AP$115-$AO$113)/($AO$114-$AO$113))</f>
        <v>0.5714285714285714</v>
      </c>
      <c r="AY129">
        <f>(($AQ$111-$AO$113)/($AO$114-$AO$113))</f>
        <v>0.61904761904761907</v>
      </c>
      <c r="AZ129">
        <f>(($AN$115-$AP$115)/($AP$116-$AP$115))</f>
        <v>0.66666666666666663</v>
      </c>
      <c r="BA129">
        <f>(($AO$114-$AP$115)/($AP$116-$AP$115))</f>
        <v>0.42857142857142855</v>
      </c>
      <c r="BB129">
        <f>(($AQ$111-$AP$115)/($AP$116-$AP$115))</f>
        <v>4.7619047619047616E-2</v>
      </c>
      <c r="BC129">
        <f>(($AN$114-$AQ$110)/($AQ$111-$AQ$110))</f>
        <v>0.63636363636363635</v>
      </c>
      <c r="BD129">
        <f>(($AO$113-$AQ$110)/($AQ$111-$AQ$110))</f>
        <v>0.40909090909090912</v>
      </c>
      <c r="BE129">
        <f>(($AP$115-$AQ$110)/($AQ$111-$AQ$110))</f>
        <v>0.95454545454545459</v>
      </c>
      <c r="BG129">
        <v>1</v>
      </c>
      <c r="BH129">
        <v>738</v>
      </c>
      <c r="BI129">
        <f>($BH$148-$BH$145)/200</f>
        <v>0.09</v>
      </c>
      <c r="BQ129">
        <f>1-(($AO$113-$AN$113)/($AN$114-$AN$113))</f>
        <v>0.25</v>
      </c>
      <c r="BR129">
        <f>(($AP$115-$AN$114)/($AN$115-$AN$114))</f>
        <v>0.33333333333333331</v>
      </c>
      <c r="BS129">
        <f>(($AQ$110-$AN$113)/($AN$114-$AN$113))</f>
        <v>0.3</v>
      </c>
      <c r="BT129">
        <f>(($AN$115-$AO$114)/($AO$115-$AO$114))</f>
        <v>0.21739130434782608</v>
      </c>
      <c r="BU129">
        <f>1-(($AP$115-$AO$113)/($AO$114-$AO$113))</f>
        <v>0.4285714285714286</v>
      </c>
      <c r="BV129">
        <f>1-(($AQ$111-$AO$113)/($AO$114-$AO$113))</f>
        <v>0.38095238095238093</v>
      </c>
      <c r="BW129">
        <f>1-(($AN$115-$AP$115)/($AP$116-$AP$115))</f>
        <v>0.33333333333333337</v>
      </c>
      <c r="BX129">
        <f>(($AO$114-$AP$115)/($AP$116-$AP$115))</f>
        <v>0.42857142857142855</v>
      </c>
      <c r="BY129">
        <f>(($AQ$111-$AP$115)/($AP$116-$AP$115))</f>
        <v>4.7619047619047616E-2</v>
      </c>
      <c r="BZ129">
        <f>1-(($AN$114-$AQ$110)/($AQ$111-$AQ$110))</f>
        <v>0.36363636363636365</v>
      </c>
      <c r="CA129">
        <f>(($AO$113-$AQ$110)/($AQ$111-$AQ$110))</f>
        <v>0.40909090909090912</v>
      </c>
      <c r="CB129">
        <f>1-(($AP$115-$AQ$110)/($AQ$111-$AQ$110))</f>
        <v>4.5454545454545414E-2</v>
      </c>
    </row>
    <row r="130" spans="1:80" x14ac:dyDescent="0.25">
      <c r="A130">
        <v>129</v>
      </c>
      <c r="B130">
        <v>172.15418099999999</v>
      </c>
      <c r="C130" s="5">
        <v>1</v>
      </c>
      <c r="D130">
        <v>167.67923199999998</v>
      </c>
      <c r="E130" s="2">
        <v>2</v>
      </c>
      <c r="P130">
        <v>2</v>
      </c>
      <c r="Q130" t="str">
        <f t="shared" ref="Q130:Q193" si="3">CONCATENATE(C130,E130,G130,I130)</f>
        <v>12</v>
      </c>
      <c r="R130">
        <v>4</v>
      </c>
      <c r="X130" t="s">
        <v>292</v>
      </c>
      <c r="Y130" t="s">
        <v>270</v>
      </c>
      <c r="AN130">
        <v>3025</v>
      </c>
      <c r="AO130">
        <v>3085</v>
      </c>
      <c r="AP130">
        <v>3034</v>
      </c>
      <c r="AQ130">
        <v>3121</v>
      </c>
      <c r="AT130">
        <f>(($AO$114-$AN$114)/($AN$115-$AN$114))</f>
        <v>0.76190476190476186</v>
      </c>
      <c r="AU130">
        <f>(($AP$116-$AN$115)/($AN$116-$AN$115))</f>
        <v>0.30434782608695654</v>
      </c>
      <c r="AV130">
        <f>(($AQ$111-$AN$114)/($AN$115-$AN$114))</f>
        <v>0.38095238095238093</v>
      </c>
      <c r="AW130">
        <f>(($AN$116-$AO$115)/($AO$116-$AO$115))</f>
        <v>0.26315789473684209</v>
      </c>
      <c r="AX130">
        <f>(($AP$116-$AO$114)/($AO$115-$AO$114))</f>
        <v>0.52173913043478259</v>
      </c>
      <c r="AY130">
        <f>(($AQ$112-$AO$114)/($AO$115-$AO$114))</f>
        <v>0.56521739130434778</v>
      </c>
      <c r="AZ130">
        <f>(($AN$116-$AP$116)/($AP$117-$AP$116))</f>
        <v>0.64</v>
      </c>
      <c r="BA130">
        <f>(($AO$115-$AP$116)/($AP$117-$AP$116))</f>
        <v>0.44</v>
      </c>
      <c r="BB130">
        <f>(($AQ$112-$AP$116)/($AP$117-$AP$116))</f>
        <v>0.04</v>
      </c>
      <c r="BC130">
        <f>(($AN$115-$AQ$111)/($AQ$112-$AQ$111))</f>
        <v>0.61904761904761907</v>
      </c>
      <c r="BD130">
        <f>(($AO$114-$AQ$111)/($AQ$112-$AQ$111))</f>
        <v>0.38095238095238093</v>
      </c>
      <c r="BE130">
        <f>(($AP$116-$AQ$111)/($AQ$112-$AQ$111))</f>
        <v>0.95238095238095233</v>
      </c>
      <c r="BG130">
        <v>4</v>
      </c>
      <c r="BH130">
        <v>746</v>
      </c>
      <c r="BI130">
        <f>($BH$149-$BH$146)/200</f>
        <v>8.5000000000000006E-2</v>
      </c>
      <c r="BQ130">
        <f>1-(($AO$114-$AN$114)/($AN$115-$AN$114))</f>
        <v>0.23809523809523814</v>
      </c>
      <c r="BR130">
        <f>(($AP$116-$AN$115)/($AN$116-$AN$115))</f>
        <v>0.30434782608695654</v>
      </c>
      <c r="BS130">
        <f>(($AQ$111-$AN$114)/($AN$115-$AN$114))</f>
        <v>0.38095238095238093</v>
      </c>
      <c r="BT130">
        <f>(($AN$116-$AO$115)/($AO$116-$AO$115))</f>
        <v>0.26315789473684209</v>
      </c>
      <c r="BU130">
        <f>1-(($AP$116-$AO$114)/($AO$115-$AO$114))</f>
        <v>0.47826086956521741</v>
      </c>
      <c r="BV130">
        <f>1-(($AQ$112-$AO$114)/($AO$115-$AO$114))</f>
        <v>0.43478260869565222</v>
      </c>
      <c r="BW130">
        <f>1-(($AN$116-$AP$116)/($AP$117-$AP$116))</f>
        <v>0.36</v>
      </c>
      <c r="BX130">
        <f>(($AO$115-$AP$116)/($AP$117-$AP$116))</f>
        <v>0.44</v>
      </c>
      <c r="BY130">
        <f>(($AQ$112-$AP$116)/($AP$117-$AP$116))</f>
        <v>0.04</v>
      </c>
      <c r="BZ130">
        <f>1-(($AN$115-$AQ$111)/($AQ$112-$AQ$111))</f>
        <v>0.38095238095238093</v>
      </c>
      <c r="CA130">
        <f>(($AO$114-$AQ$111)/($AQ$112-$AQ$111))</f>
        <v>0.38095238095238093</v>
      </c>
      <c r="CB130">
        <f>1-(($AP$116-$AQ$111)/($AQ$112-$AQ$111))</f>
        <v>4.7619047619047672E-2</v>
      </c>
    </row>
    <row r="131" spans="1:80" x14ac:dyDescent="0.25">
      <c r="A131">
        <v>130</v>
      </c>
      <c r="B131">
        <v>172.18219199999999</v>
      </c>
      <c r="C131" s="5">
        <v>1</v>
      </c>
      <c r="D131">
        <v>167.729691</v>
      </c>
      <c r="E131" s="2">
        <v>2</v>
      </c>
      <c r="P131">
        <v>2</v>
      </c>
      <c r="Q131" t="str">
        <f t="shared" si="3"/>
        <v>12</v>
      </c>
      <c r="R131">
        <v>3</v>
      </c>
      <c r="X131" t="s">
        <v>292</v>
      </c>
      <c r="Y131" t="s">
        <v>271</v>
      </c>
      <c r="AN131">
        <v>3047</v>
      </c>
      <c r="AO131">
        <v>3109</v>
      </c>
      <c r="AP131">
        <v>3055</v>
      </c>
      <c r="AQ131">
        <v>3143</v>
      </c>
      <c r="AT131">
        <f>(($AO$115-$AN$115)/($AN$116-$AN$115))</f>
        <v>0.78260869565217395</v>
      </c>
      <c r="AU131">
        <f>(($AP$117-$AN$116)/($AN$117-$AN$116))</f>
        <v>0.47368421052631576</v>
      </c>
      <c r="AV131">
        <f>(($AQ$112-$AN$115)/($AN$116-$AN$115))</f>
        <v>0.34782608695652173</v>
      </c>
      <c r="AX131">
        <f>(($AP$117-$AO$115)/($AO$116-$AO$115))</f>
        <v>0.73684210526315785</v>
      </c>
      <c r="AY131">
        <f>(($AQ$113-$AO$115)/($AO$116-$AO$115))</f>
        <v>0.73684210526315785</v>
      </c>
      <c r="BC131">
        <f>(($AN$116-$AQ$112)/($AQ$113-$AQ$112))</f>
        <v>0.625</v>
      </c>
      <c r="BD131">
        <f>(($AO$115-$AQ$112)/($AQ$113-$AQ$112))</f>
        <v>0.41666666666666669</v>
      </c>
      <c r="BG131">
        <v>3</v>
      </c>
      <c r="BH131">
        <v>751</v>
      </c>
      <c r="BI131">
        <f>($BH$150-$BH$147)/200</f>
        <v>0.1</v>
      </c>
      <c r="BQ131">
        <f>1-(($AO$115-$AN$115)/($AN$116-$AN$115))</f>
        <v>0.21739130434782605</v>
      </c>
      <c r="BR131">
        <f>(($AP$117-$AN$116)/($AN$117-$AN$116))</f>
        <v>0.47368421052631576</v>
      </c>
      <c r="BS131">
        <f>(($AQ$112-$AN$115)/($AN$116-$AN$115))</f>
        <v>0.34782608695652173</v>
      </c>
      <c r="BU131">
        <f>1-(($AP$117-$AO$115)/($AO$116-$AO$115))</f>
        <v>0.26315789473684215</v>
      </c>
      <c r="BV131">
        <f>1-(($AQ$113-$AO$115)/($AO$116-$AO$115))</f>
        <v>0.26315789473684215</v>
      </c>
      <c r="BZ131">
        <f>1-(($AN$116-$AQ$112)/($AQ$113-$AQ$112))</f>
        <v>0.375</v>
      </c>
      <c r="CA131">
        <f>(($AO$115-$AQ$112)/($AQ$113-$AQ$112))</f>
        <v>0.41666666666666669</v>
      </c>
    </row>
    <row r="132" spans="1:80" x14ac:dyDescent="0.25">
      <c r="A132">
        <v>131</v>
      </c>
      <c r="B132">
        <v>172.14780300000001</v>
      </c>
      <c r="C132" s="5">
        <v>1</v>
      </c>
      <c r="D132">
        <v>167.65270099999998</v>
      </c>
      <c r="E132" s="2">
        <v>2</v>
      </c>
      <c r="P132">
        <v>2</v>
      </c>
      <c r="Q132" t="str">
        <f t="shared" si="3"/>
        <v>12</v>
      </c>
      <c r="R132" t="s">
        <v>22</v>
      </c>
      <c r="X132" t="s">
        <v>292</v>
      </c>
      <c r="Y132" t="s">
        <v>272</v>
      </c>
      <c r="AN132">
        <v>3069</v>
      </c>
      <c r="AO132">
        <v>3132</v>
      </c>
      <c r="AP132">
        <v>3076</v>
      </c>
      <c r="AQ132">
        <v>3166</v>
      </c>
      <c r="AT132">
        <f>(($AO$116-$AN$116)/($AN$117-$AN$116))</f>
        <v>0.73684210526315785</v>
      </c>
      <c r="AV132">
        <f>(($AQ$113-$AN$116)/($AN$117-$AN$116))</f>
        <v>0.47368421052631576</v>
      </c>
      <c r="BG132" t="s">
        <v>22</v>
      </c>
      <c r="BH132">
        <v>752</v>
      </c>
      <c r="BI132">
        <f>($BH$151-$BH$148)/200</f>
        <v>0.1</v>
      </c>
      <c r="BQ132">
        <f>1-(($AO$116-$AN$116)/($AN$117-$AN$116))</f>
        <v>0.26315789473684215</v>
      </c>
      <c r="BS132">
        <f>(($AQ$113-$AN$116)/($AN$117-$AN$116))</f>
        <v>0.47368421052631576</v>
      </c>
    </row>
    <row r="133" spans="1:80" x14ac:dyDescent="0.25">
      <c r="A133">
        <v>132</v>
      </c>
      <c r="B133">
        <v>172.159998</v>
      </c>
      <c r="C133" s="5">
        <v>1</v>
      </c>
      <c r="D133">
        <v>167.65270099999998</v>
      </c>
      <c r="E133" s="2">
        <v>2</v>
      </c>
      <c r="P133">
        <v>2</v>
      </c>
      <c r="Q133" t="str">
        <f t="shared" si="3"/>
        <v>12</v>
      </c>
      <c r="R133" t="s">
        <v>22</v>
      </c>
      <c r="X133" t="s">
        <v>292</v>
      </c>
      <c r="Y133" t="s">
        <v>269</v>
      </c>
      <c r="AN133">
        <v>3090</v>
      </c>
      <c r="AO133">
        <v>3152</v>
      </c>
      <c r="AP133">
        <v>3099</v>
      </c>
      <c r="AQ133">
        <v>3187</v>
      </c>
      <c r="BG133" t="s">
        <v>22</v>
      </c>
      <c r="BH133">
        <v>754</v>
      </c>
      <c r="BI133">
        <f>($BH$152-$BH$149)/200</f>
        <v>7.0000000000000007E-2</v>
      </c>
    </row>
    <row r="134" spans="1:80" x14ac:dyDescent="0.25">
      <c r="A134">
        <v>133</v>
      </c>
      <c r="B134">
        <v>172.127905</v>
      </c>
      <c r="C134" s="5">
        <v>1</v>
      </c>
      <c r="P134">
        <v>1</v>
      </c>
      <c r="Q134" t="str">
        <f t="shared" si="3"/>
        <v>1</v>
      </c>
      <c r="R134">
        <v>1</v>
      </c>
      <c r="X134" t="s">
        <v>292</v>
      </c>
      <c r="Y134" t="s">
        <v>270</v>
      </c>
      <c r="AB134" t="s">
        <v>293</v>
      </c>
      <c r="AC134" t="str">
        <f>CONCATENATE($R134,$R135,$R136,$R137)</f>
        <v>1423</v>
      </c>
      <c r="AN134">
        <v>3113</v>
      </c>
      <c r="AO134">
        <v>3173</v>
      </c>
      <c r="AP134">
        <v>3121</v>
      </c>
      <c r="AQ134">
        <v>3210</v>
      </c>
      <c r="BG134">
        <v>1</v>
      </c>
      <c r="BH134">
        <v>755</v>
      </c>
      <c r="BI134">
        <f>($BH$153-$BH$150)/200</f>
        <v>0.08</v>
      </c>
    </row>
    <row r="135" spans="1:80" x14ac:dyDescent="0.25">
      <c r="A135">
        <v>134</v>
      </c>
      <c r="B135">
        <v>172.09321</v>
      </c>
      <c r="C135" s="5">
        <v>1</v>
      </c>
      <c r="F135">
        <v>170.598162</v>
      </c>
      <c r="G135" s="3">
        <v>3</v>
      </c>
      <c r="H135">
        <v>169.580916</v>
      </c>
      <c r="I135" s="4">
        <v>4</v>
      </c>
      <c r="P135">
        <v>3</v>
      </c>
      <c r="Q135" t="str">
        <f t="shared" si="3"/>
        <v>134</v>
      </c>
      <c r="R135">
        <v>4</v>
      </c>
      <c r="X135" t="s">
        <v>292</v>
      </c>
      <c r="Y135" t="s">
        <v>271</v>
      </c>
      <c r="AN135">
        <v>3137</v>
      </c>
      <c r="AO135">
        <v>3195</v>
      </c>
      <c r="AP135">
        <v>3143</v>
      </c>
      <c r="AQ135">
        <v>3248</v>
      </c>
      <c r="AT135">
        <f>(($AO$117-$AN$118)/($AN$119-$AN$118))</f>
        <v>0.61290322580645162</v>
      </c>
      <c r="AU135">
        <f>(($AP$118-$AN$118)/($AN$119-$AN$118))</f>
        <v>0.45161290322580644</v>
      </c>
      <c r="AV135">
        <f>(($AQ$114-$AN$118)/($AN$119-$AN$118))</f>
        <v>0.12903225806451613</v>
      </c>
      <c r="AW135">
        <f>(($AN$119-$AO$117)/($AO$118-$AO$117))</f>
        <v>0.44444444444444442</v>
      </c>
      <c r="AX135">
        <f>(($AP$119-$AO$117)/($AO$118-$AO$117))</f>
        <v>0.77777777777777779</v>
      </c>
      <c r="AY135">
        <f>(($AQ$115-$AO$117)/($AO$118-$AO$117))</f>
        <v>0.51851851851851849</v>
      </c>
      <c r="AZ135">
        <f>(($AN$119-$AP$118)/($AP$119-$AP$118))</f>
        <v>0.65384615384615385</v>
      </c>
      <c r="BA135">
        <f>(($AO$117-$AP$118)/($AP$119-$AP$118))</f>
        <v>0.19230769230769232</v>
      </c>
      <c r="BB135">
        <f>(($AQ$115-$AP$118)/($AP$119-$AP$118))</f>
        <v>0.73076923076923073</v>
      </c>
      <c r="BC135">
        <f>(($AN$119-$AQ$114)/($AQ$115-$AQ$114))</f>
        <v>0.93103448275862066</v>
      </c>
      <c r="BD135">
        <f>(($AO$117-$AQ$114)/($AQ$115-$AQ$114))</f>
        <v>0.51724137931034486</v>
      </c>
      <c r="BE135">
        <f>(($AP$118-$AQ$114)/($AQ$115-$AQ$114))</f>
        <v>0.34482758620689657</v>
      </c>
      <c r="BG135">
        <v>4</v>
      </c>
      <c r="BH135">
        <v>759</v>
      </c>
      <c r="BI135">
        <f>($BH$154-$BH$151)/200</f>
        <v>0.09</v>
      </c>
      <c r="BQ135">
        <f>1-(($AO$117-$AN$118)/($AN$119-$AN$118))</f>
        <v>0.38709677419354838</v>
      </c>
      <c r="BR135">
        <f>(($AP$118-$AN$118)/($AN$119-$AN$118))</f>
        <v>0.45161290322580644</v>
      </c>
      <c r="BS135">
        <f>(($AQ$114-$AN$118)/($AN$119-$AN$118))</f>
        <v>0.12903225806451613</v>
      </c>
      <c r="BT135">
        <f>(($AN$119-$AO$117)/($AO$118-$AO$117))</f>
        <v>0.44444444444444442</v>
      </c>
      <c r="BU135">
        <f>1-(($AP$119-$AO$117)/($AO$118-$AO$117))</f>
        <v>0.22222222222222221</v>
      </c>
      <c r="BV135">
        <f>1-(($AQ$115-$AO$117)/($AO$118-$AO$117))</f>
        <v>0.48148148148148151</v>
      </c>
      <c r="BW135">
        <f>1-(($AN$119-$AP$118)/($AP$119-$AP$118))</f>
        <v>0.34615384615384615</v>
      </c>
      <c r="BX135">
        <f>(($AO$117-$AP$118)/($AP$119-$AP$118))</f>
        <v>0.19230769230769232</v>
      </c>
      <c r="BY135">
        <f>1-(($AQ$115-$AP$118)/($AP$119-$AP$118))</f>
        <v>0.26923076923076927</v>
      </c>
      <c r="BZ135">
        <f>1-(($AN$119-$AQ$114)/($AQ$115-$AQ$114))</f>
        <v>6.8965517241379337E-2</v>
      </c>
      <c r="CA135">
        <f>1-(($AO$117-$AQ$114)/($AQ$115-$AQ$114))</f>
        <v>0.48275862068965514</v>
      </c>
      <c r="CB135">
        <f>(($AP$118-$AQ$114)/($AQ$115-$AQ$114))</f>
        <v>0.34482758620689657</v>
      </c>
    </row>
    <row r="136" spans="1:80" x14ac:dyDescent="0.25">
      <c r="A136">
        <v>135</v>
      </c>
      <c r="B136">
        <v>172.15418099999999</v>
      </c>
      <c r="C136" s="5">
        <v>1</v>
      </c>
      <c r="F136">
        <v>170.671528</v>
      </c>
      <c r="G136" s="3">
        <v>3</v>
      </c>
      <c r="H136">
        <v>169.53188499999999</v>
      </c>
      <c r="I136" s="4">
        <v>4</v>
      </c>
      <c r="P136">
        <v>3</v>
      </c>
      <c r="Q136" t="str">
        <f t="shared" si="3"/>
        <v>134</v>
      </c>
      <c r="R136">
        <v>2</v>
      </c>
      <c r="X136" t="s">
        <v>290</v>
      </c>
      <c r="Y136" t="s">
        <v>273</v>
      </c>
      <c r="AN136">
        <v>3157</v>
      </c>
      <c r="AO136">
        <v>3217</v>
      </c>
      <c r="AP136">
        <v>3165</v>
      </c>
      <c r="AQ136">
        <v>3274</v>
      </c>
      <c r="AT136">
        <f>(($AO$118-$AN$119)/($AN$120-$AN$119))</f>
        <v>0.65217391304347827</v>
      </c>
      <c r="AU136">
        <f>(($AP$119-$AN$119)/($AN$120-$AN$119))</f>
        <v>0.39130434782608697</v>
      </c>
      <c r="AV136">
        <f>(($AQ$115-$AN$119)/($AN$120-$AN$119))</f>
        <v>8.6956521739130432E-2</v>
      </c>
      <c r="AW136">
        <f>(($AN$120-$AO$118)/($AO$119-$AO$118))</f>
        <v>0.33333333333333331</v>
      </c>
      <c r="AX136">
        <f>(($AP$120-$AO$118)/($AO$119-$AO$118))</f>
        <v>0.70833333333333337</v>
      </c>
      <c r="AY136">
        <f>(($AQ$116-$AO$118)/($AO$119-$AO$118))</f>
        <v>0.625</v>
      </c>
      <c r="AZ136">
        <f>(($AN$120-$AP$119)/($AP$120-$AP$119))</f>
        <v>0.60869565217391308</v>
      </c>
      <c r="BA136">
        <f>(($AO$118-$AP$119)/($AP$120-$AP$119))</f>
        <v>0.2608695652173913</v>
      </c>
      <c r="BB136">
        <f>(($AQ$116-$AP$119)/($AP$120-$AP$119))</f>
        <v>0.91304347826086951</v>
      </c>
      <c r="BC136">
        <f>(($AN$120-$AQ$115)/($AQ$116-$AQ$115))</f>
        <v>0.75</v>
      </c>
      <c r="BD136">
        <f>(($AO$118-$AQ$115)/($AQ$116-$AQ$115))</f>
        <v>0.4642857142857143</v>
      </c>
      <c r="BE136">
        <f>(($AP$119-$AQ$115)/($AQ$116-$AQ$115))</f>
        <v>0.25</v>
      </c>
      <c r="BG136">
        <v>2</v>
      </c>
      <c r="BH136">
        <v>770</v>
      </c>
      <c r="BI136">
        <f>($BH$155-$BH$152)/200</f>
        <v>0.115</v>
      </c>
      <c r="BQ136">
        <f>1-(($AO$118-$AN$119)/($AN$120-$AN$119))</f>
        <v>0.34782608695652173</v>
      </c>
      <c r="BR136">
        <f>(($AP$119-$AN$119)/($AN$120-$AN$119))</f>
        <v>0.39130434782608697</v>
      </c>
      <c r="BS136">
        <f>(($AQ$115-$AN$119)/($AN$120-$AN$119))</f>
        <v>8.6956521739130432E-2</v>
      </c>
      <c r="BT136">
        <f>(($AN$120-$AO$118)/($AO$119-$AO$118))</f>
        <v>0.33333333333333331</v>
      </c>
      <c r="BU136">
        <f>1-(($AP$120-$AO$118)/($AO$119-$AO$118))</f>
        <v>0.29166666666666663</v>
      </c>
      <c r="BV136">
        <f>1-(($AQ$116-$AO$118)/($AO$119-$AO$118))</f>
        <v>0.375</v>
      </c>
      <c r="BW136">
        <f>1-(($AN$120-$AP$119)/($AP$120-$AP$119))</f>
        <v>0.39130434782608692</v>
      </c>
      <c r="BX136">
        <f>(($AO$118-$AP$119)/($AP$120-$AP$119))</f>
        <v>0.2608695652173913</v>
      </c>
      <c r="BY136">
        <f>1-(($AQ$116-$AP$119)/($AP$120-$AP$119))</f>
        <v>8.6956521739130488E-2</v>
      </c>
      <c r="BZ136">
        <f>1-(($AN$120-$AQ$115)/($AQ$116-$AQ$115))</f>
        <v>0.25</v>
      </c>
      <c r="CA136">
        <f>(($AO$118-$AQ$115)/($AQ$116-$AQ$115))</f>
        <v>0.4642857142857143</v>
      </c>
      <c r="CB136">
        <f>(($AP$119-$AQ$115)/($AQ$116-$AQ$115))</f>
        <v>0.25</v>
      </c>
    </row>
    <row r="137" spans="1:80" x14ac:dyDescent="0.25">
      <c r="A137">
        <v>136</v>
      </c>
      <c r="F137">
        <v>170.665966</v>
      </c>
      <c r="G137" s="3">
        <v>3</v>
      </c>
      <c r="H137">
        <v>169.48616999999999</v>
      </c>
      <c r="I137" s="4">
        <v>4</v>
      </c>
      <c r="P137">
        <v>2</v>
      </c>
      <c r="Q137" t="str">
        <f t="shared" si="3"/>
        <v>34</v>
      </c>
      <c r="R137">
        <v>3</v>
      </c>
      <c r="X137" t="s">
        <v>291</v>
      </c>
      <c r="Y137" t="s">
        <v>266</v>
      </c>
      <c r="AN137">
        <v>3179</v>
      </c>
      <c r="AO137">
        <v>3232</v>
      </c>
      <c r="AP137">
        <v>3187</v>
      </c>
      <c r="AQ137">
        <v>3297</v>
      </c>
      <c r="AT137">
        <f>(($AO$119-$AN$120)/($AN$121-$AN$120))</f>
        <v>0.69565217391304346</v>
      </c>
      <c r="AU137">
        <f>(($AP$120-$AN$120)/($AN$121-$AN$120))</f>
        <v>0.39130434782608697</v>
      </c>
      <c r="AV137">
        <f>(($AQ$116-$AN$120)/($AN$121-$AN$120))</f>
        <v>0.30434782608695654</v>
      </c>
      <c r="AW137">
        <f>(($AN$121-$AO$119)/($AO$120-$AO$119))</f>
        <v>0.28000000000000003</v>
      </c>
      <c r="AX137">
        <f>(($AP$121-$AO$119)/($AO$120-$AO$119))</f>
        <v>0.6</v>
      </c>
      <c r="AY137">
        <f>(($AQ$117-$AO$119)/($AO$120-$AO$119))</f>
        <v>0.52</v>
      </c>
      <c r="AZ137">
        <f>(($AN$121-$AP$120)/($AP$121-$AP$120))</f>
        <v>0.63636363636363635</v>
      </c>
      <c r="BA137">
        <f>(($AO$119-$AP$120)/($AP$121-$AP$120))</f>
        <v>0.31818181818181818</v>
      </c>
      <c r="BB137">
        <f>(($AQ$117-$AP$120)/($AP$121-$AP$120))</f>
        <v>0.90909090909090906</v>
      </c>
      <c r="BC137">
        <f>(($AN$121-$AQ$116)/($AQ$117-$AQ$116))</f>
        <v>0.72727272727272729</v>
      </c>
      <c r="BD137">
        <f>(($AO$119-$AQ$116)/($AQ$117-$AQ$116))</f>
        <v>0.40909090909090912</v>
      </c>
      <c r="BE137">
        <f>(($AP$120-$AQ$116)/($AQ$117-$AQ$116))</f>
        <v>9.0909090909090912E-2</v>
      </c>
      <c r="BG137">
        <v>3</v>
      </c>
      <c r="BH137">
        <v>772</v>
      </c>
      <c r="BI137">
        <f>($BH$156-$BH$153)/200</f>
        <v>6.5000000000000002E-2</v>
      </c>
      <c r="BQ137">
        <f>1-(($AO$119-$AN$120)/($AN$121-$AN$120))</f>
        <v>0.30434782608695654</v>
      </c>
      <c r="BR137">
        <f>(($AP$120-$AN$120)/($AN$121-$AN$120))</f>
        <v>0.39130434782608697</v>
      </c>
      <c r="BS137">
        <f>(($AQ$116-$AN$120)/($AN$121-$AN$120))</f>
        <v>0.30434782608695654</v>
      </c>
      <c r="BT137">
        <f>(($AN$121-$AO$119)/($AO$120-$AO$119))</f>
        <v>0.28000000000000003</v>
      </c>
      <c r="BU137">
        <f>1-(($AP$121-$AO$119)/($AO$120-$AO$119))</f>
        <v>0.4</v>
      </c>
      <c r="BV137">
        <f>1-(($AQ$117-$AO$119)/($AO$120-$AO$119))</f>
        <v>0.48</v>
      </c>
      <c r="BW137">
        <f>1-(($AN$121-$AP$120)/($AP$121-$AP$120))</f>
        <v>0.36363636363636365</v>
      </c>
      <c r="BX137">
        <f>(($AO$119-$AP$120)/($AP$121-$AP$120))</f>
        <v>0.31818181818181818</v>
      </c>
      <c r="BY137">
        <f>1-(($AQ$117-$AP$120)/($AP$121-$AP$120))</f>
        <v>9.0909090909090939E-2</v>
      </c>
      <c r="BZ137">
        <f>1-(($AN$121-$AQ$116)/($AQ$117-$AQ$116))</f>
        <v>0.27272727272727271</v>
      </c>
      <c r="CA137">
        <f>(($AO$119-$AQ$116)/($AQ$117-$AQ$116))</f>
        <v>0.40909090909090912</v>
      </c>
      <c r="CB137">
        <f>(($AP$120-$AQ$116)/($AQ$117-$AQ$116))</f>
        <v>9.0909090909090912E-2</v>
      </c>
    </row>
    <row r="138" spans="1:80" x14ac:dyDescent="0.25">
      <c r="A138">
        <v>137</v>
      </c>
      <c r="F138">
        <v>170.552088</v>
      </c>
      <c r="G138" s="3">
        <v>3</v>
      </c>
      <c r="H138">
        <v>169.46555899999998</v>
      </c>
      <c r="I138" s="4">
        <v>4</v>
      </c>
      <c r="P138">
        <v>2</v>
      </c>
      <c r="Q138" t="str">
        <f t="shared" si="3"/>
        <v>34</v>
      </c>
      <c r="R138">
        <v>1</v>
      </c>
      <c r="X138" t="s">
        <v>291</v>
      </c>
      <c r="Y138" t="s">
        <v>267</v>
      </c>
      <c r="AB138" t="s">
        <v>292</v>
      </c>
      <c r="AC138" t="str">
        <f>CONCATENATE($R138,$R139,$R140,$R141)</f>
        <v>1432</v>
      </c>
      <c r="AN138">
        <v>3202</v>
      </c>
      <c r="AO138">
        <v>3260</v>
      </c>
      <c r="AP138">
        <v>3212</v>
      </c>
      <c r="AQ138">
        <v>3322</v>
      </c>
      <c r="AT138">
        <f>(($AO$120-$AN$121)/($AN$122-$AN$121))</f>
        <v>0.72</v>
      </c>
      <c r="AU138">
        <f>(($AP$121-$AN$121)/($AN$122-$AN$121))</f>
        <v>0.32</v>
      </c>
      <c r="AV138">
        <f>(($AQ$117-$AN$121)/($AN$122-$AN$121))</f>
        <v>0.24</v>
      </c>
      <c r="AW138">
        <f>(($AN$122-$AO$120)/($AO$121-$AO$120))</f>
        <v>0.28000000000000003</v>
      </c>
      <c r="AX138">
        <f>(($AP$122-$AO$120)/($AO$121-$AO$120))</f>
        <v>0.56000000000000005</v>
      </c>
      <c r="AY138">
        <f>(($AQ$118-$AO$120)/($AO$121-$AO$120))</f>
        <v>0.48</v>
      </c>
      <c r="AZ138">
        <f>(($AN$122-$AP$121)/($AP$122-$AP$121))</f>
        <v>0.70833333333333337</v>
      </c>
      <c r="BA138">
        <f>(($AO$120-$AP$121)/($AP$122-$AP$121))</f>
        <v>0.41666666666666669</v>
      </c>
      <c r="BB138">
        <f>(($AQ$118-$AP$121)/($AP$122-$AP$121))</f>
        <v>0.91666666666666663</v>
      </c>
      <c r="BC138">
        <f>(($AN$122-$AQ$117)/($AQ$118-$AQ$117))</f>
        <v>0.79166666666666663</v>
      </c>
      <c r="BD138">
        <f>(($AO$120-$AQ$117)/($AQ$118-$AQ$117))</f>
        <v>0.5</v>
      </c>
      <c r="BE138">
        <f>(($AP$121-$AQ$117)/($AQ$118-$AQ$117))</f>
        <v>8.3333333333333329E-2</v>
      </c>
      <c r="BG138">
        <v>1</v>
      </c>
      <c r="BH138">
        <v>787</v>
      </c>
      <c r="BI138">
        <f>($BH$157-$BH$154)/200</f>
        <v>0.08</v>
      </c>
      <c r="BQ138">
        <f>1-(($AO$120-$AN$121)/($AN$122-$AN$121))</f>
        <v>0.28000000000000003</v>
      </c>
      <c r="BR138">
        <f>(($AP$121-$AN$121)/($AN$122-$AN$121))</f>
        <v>0.32</v>
      </c>
      <c r="BS138">
        <f>(($AQ$117-$AN$121)/($AN$122-$AN$121))</f>
        <v>0.24</v>
      </c>
      <c r="BT138">
        <f>(($AN$122-$AO$120)/($AO$121-$AO$120))</f>
        <v>0.28000000000000003</v>
      </c>
      <c r="BU138">
        <f>1-(($AP$122-$AO$120)/($AO$121-$AO$120))</f>
        <v>0.43999999999999995</v>
      </c>
      <c r="BV138">
        <f>(($AQ$118-$AO$120)/($AO$121-$AO$120))</f>
        <v>0.48</v>
      </c>
      <c r="BW138">
        <f>1-(($AN$122-$AP$121)/($AP$122-$AP$121))</f>
        <v>0.29166666666666663</v>
      </c>
      <c r="BX138">
        <f>(($AO$120-$AP$121)/($AP$122-$AP$121))</f>
        <v>0.41666666666666669</v>
      </c>
      <c r="BY138">
        <f>1-(($AQ$118-$AP$121)/($AP$122-$AP$121))</f>
        <v>8.333333333333337E-2</v>
      </c>
      <c r="BZ138">
        <f>1-(($AN$122-$AQ$117)/($AQ$118-$AQ$117))</f>
        <v>0.20833333333333337</v>
      </c>
      <c r="CA138">
        <f>(($AO$120-$AQ$117)/($AQ$118-$AQ$117))</f>
        <v>0.5</v>
      </c>
      <c r="CB138">
        <f>(($AP$121-$AQ$117)/($AQ$118-$AQ$117))</f>
        <v>8.3333333333333329E-2</v>
      </c>
    </row>
    <row r="139" spans="1:80" x14ac:dyDescent="0.25">
      <c r="A139">
        <v>138</v>
      </c>
      <c r="F139">
        <v>170.58714099999997</v>
      </c>
      <c r="G139" s="3">
        <v>3</v>
      </c>
      <c r="H139">
        <v>169.48244699999998</v>
      </c>
      <c r="I139" s="4">
        <v>4</v>
      </c>
      <c r="P139">
        <v>2</v>
      </c>
      <c r="Q139" t="str">
        <f t="shared" si="3"/>
        <v>34</v>
      </c>
      <c r="R139">
        <v>4</v>
      </c>
      <c r="X139" t="s">
        <v>291</v>
      </c>
      <c r="Y139" t="s">
        <v>264</v>
      </c>
      <c r="AN139">
        <v>3224</v>
      </c>
      <c r="AO139">
        <v>3285</v>
      </c>
      <c r="AP139">
        <v>3232</v>
      </c>
      <c r="AQ139">
        <v>3344</v>
      </c>
      <c r="AT139">
        <f>(($AO$121-$AN$122)/($AN$123-$AN$122))</f>
        <v>0.78260869565217395</v>
      </c>
      <c r="AU139">
        <f>(($AP$122-$AN$122)/($AN$123-$AN$122))</f>
        <v>0.30434782608695654</v>
      </c>
      <c r="AV139">
        <f>(($AQ$118-$AN$122)/($AN$123-$AN$122))</f>
        <v>0.21739130434782608</v>
      </c>
      <c r="AW139">
        <f>(($AN$123-$AO$121)/($AO$122-$AO$121))</f>
        <v>0.20833333333333334</v>
      </c>
      <c r="AX139">
        <f>(($AP$123-$AO$121)/($AO$122-$AO$121))</f>
        <v>0.45833333333333331</v>
      </c>
      <c r="AY139">
        <f>(($AQ$119-$AO$121)/($AO$122-$AO$121))</f>
        <v>0.45833333333333331</v>
      </c>
      <c r="AZ139">
        <f>(($AN$123-$AP$122)/($AP$123-$AP$122))</f>
        <v>0.72727272727272729</v>
      </c>
      <c r="BA139">
        <f>(($AO$121-$AP$122)/($AP$123-$AP$122))</f>
        <v>0.5</v>
      </c>
      <c r="BB139">
        <f>(($AQ$119-$AP$123)/($AP$124-$AP$123))</f>
        <v>0</v>
      </c>
      <c r="BC139">
        <f>(($AN$123-$AQ$118)/($AQ$119-$AQ$118))</f>
        <v>0.75</v>
      </c>
      <c r="BD139">
        <f>(($AO$121-$AQ$118)/($AQ$119-$AQ$118))</f>
        <v>0.54166666666666663</v>
      </c>
      <c r="BE139">
        <f>(($AP$122-$AQ$118)/($AQ$119-$AQ$118))</f>
        <v>8.3333333333333329E-2</v>
      </c>
      <c r="BG139">
        <v>4</v>
      </c>
      <c r="BH139">
        <v>789</v>
      </c>
      <c r="BI139">
        <f>($BH$158-$BH$155)/200</f>
        <v>7.4999999999999997E-2</v>
      </c>
      <c r="BQ139">
        <f>1-(($AO$121-$AN$122)/($AN$123-$AN$122))</f>
        <v>0.21739130434782605</v>
      </c>
      <c r="BR139">
        <f>(($AP$122-$AN$122)/($AN$123-$AN$122))</f>
        <v>0.30434782608695654</v>
      </c>
      <c r="BS139">
        <f>(($AQ$118-$AN$122)/($AN$123-$AN$122))</f>
        <v>0.21739130434782608</v>
      </c>
      <c r="BT139">
        <f>(($AN$123-$AO$121)/($AO$122-$AO$121))</f>
        <v>0.20833333333333334</v>
      </c>
      <c r="BU139">
        <f>(($AP$123-$AO$121)/($AO$122-$AO$121))</f>
        <v>0.45833333333333331</v>
      </c>
      <c r="BV139">
        <f>(($AQ$119-$AO$121)/($AO$122-$AO$121))</f>
        <v>0.45833333333333331</v>
      </c>
      <c r="BW139">
        <f>1-(($AN$123-$AP$122)/($AP$123-$AP$122))</f>
        <v>0.27272727272727271</v>
      </c>
      <c r="BX139">
        <f>(($AO$121-$AP$122)/($AP$123-$AP$122))</f>
        <v>0.5</v>
      </c>
      <c r="BY139">
        <f>(($AQ$119-$AP$123)/($AP$124-$AP$123))</f>
        <v>0</v>
      </c>
      <c r="BZ139">
        <f>1-(($AN$123-$AQ$118)/($AQ$119-$AQ$118))</f>
        <v>0.25</v>
      </c>
      <c r="CA139">
        <f>1-(($AO$121-$AQ$118)/($AQ$119-$AQ$118))</f>
        <v>0.45833333333333337</v>
      </c>
      <c r="CB139">
        <f>(($AP$122-$AQ$118)/($AQ$119-$AQ$118))</f>
        <v>8.3333333333333329E-2</v>
      </c>
    </row>
    <row r="140" spans="1:80" x14ac:dyDescent="0.25">
      <c r="A140">
        <v>139</v>
      </c>
      <c r="F140">
        <v>170.55815899999999</v>
      </c>
      <c r="G140" s="3">
        <v>3</v>
      </c>
      <c r="H140">
        <v>169.43765099999999</v>
      </c>
      <c r="I140" s="4">
        <v>4</v>
      </c>
      <c r="P140">
        <v>2</v>
      </c>
      <c r="Q140" t="str">
        <f t="shared" si="3"/>
        <v>34</v>
      </c>
      <c r="R140">
        <v>3</v>
      </c>
      <c r="X140" t="s">
        <v>290</v>
      </c>
      <c r="Y140" t="s">
        <v>268</v>
      </c>
      <c r="AN140">
        <v>3245</v>
      </c>
      <c r="AO140">
        <v>3308</v>
      </c>
      <c r="AP140">
        <v>3255</v>
      </c>
      <c r="AQ140">
        <v>3369</v>
      </c>
      <c r="AT140">
        <f>(($AO$122-$AN$123)/($AN$124-$AN$123))</f>
        <v>0.82608695652173914</v>
      </c>
      <c r="AU140">
        <f>(($AP$123-$AN$123)/($AN$124-$AN$123))</f>
        <v>0.2608695652173913</v>
      </c>
      <c r="AV140">
        <f>(($AQ$119-$AN$123)/($AN$124-$AN$123))</f>
        <v>0.2608695652173913</v>
      </c>
      <c r="AW140">
        <f>(($AN$124-$AO$122)/($AO$123-$AO$122))</f>
        <v>0.2</v>
      </c>
      <c r="AX140">
        <f>(($AP$124-$AO$122)/($AO$123-$AO$122))</f>
        <v>0.55000000000000004</v>
      </c>
      <c r="AY140">
        <f>(($AQ$120-$AO$122)/($AO$123-$AO$122))</f>
        <v>0.5</v>
      </c>
      <c r="AZ140">
        <f>(($AN$124-$AP$123)/($AP$124-$AP$123))</f>
        <v>0.70833333333333337</v>
      </c>
      <c r="BA140">
        <f>(($AO$122-$AP$123)/($AP$124-$AP$123))</f>
        <v>0.54166666666666663</v>
      </c>
      <c r="BB140">
        <f>(($AQ$120-$AP$123)/($AP$124-$AP$123))</f>
        <v>0.95833333333333337</v>
      </c>
      <c r="BC140">
        <f>(($AN$124-$AQ$119)/($AQ$120-$AQ$119))</f>
        <v>0.73913043478260865</v>
      </c>
      <c r="BD140">
        <f>(($AO$122-$AQ$119)/($AQ$120-$AQ$119))</f>
        <v>0.56521739130434778</v>
      </c>
      <c r="BE140">
        <f>(($AP$123-$AQ$119)/($AQ$120-$AQ$119))</f>
        <v>0</v>
      </c>
      <c r="BG140">
        <v>3</v>
      </c>
      <c r="BH140">
        <v>799</v>
      </c>
      <c r="BI140">
        <f>($BH$159-$BH$156)/200</f>
        <v>0.1</v>
      </c>
      <c r="BQ140">
        <f>1-(($AO$122-$AN$123)/($AN$124-$AN$123))</f>
        <v>0.17391304347826086</v>
      </c>
      <c r="BR140">
        <f>(($AP$123-$AN$123)/($AN$124-$AN$123))</f>
        <v>0.2608695652173913</v>
      </c>
      <c r="BS140">
        <f>(($AQ$119-$AN$123)/($AN$124-$AN$123))</f>
        <v>0.2608695652173913</v>
      </c>
      <c r="BT140">
        <f>(($AN$124-$AO$122)/($AO$123-$AO$122))</f>
        <v>0.2</v>
      </c>
      <c r="BU140">
        <f>1-(($AP$124-$AO$122)/($AO$123-$AO$122))</f>
        <v>0.44999999999999996</v>
      </c>
      <c r="BV140">
        <f>(($AQ$120-$AO$122)/($AO$123-$AO$122))</f>
        <v>0.5</v>
      </c>
      <c r="BW140">
        <f>1-(($AN$124-$AP$123)/($AP$124-$AP$123))</f>
        <v>0.29166666666666663</v>
      </c>
      <c r="BX140">
        <f>1-(($AO$122-$AP$123)/($AP$124-$AP$123))</f>
        <v>0.45833333333333337</v>
      </c>
      <c r="BY140">
        <f>1-(($AQ$120-$AP$123)/($AP$124-$AP$123))</f>
        <v>4.166666666666663E-2</v>
      </c>
      <c r="BZ140">
        <f>1-(($AN$124-$AQ$119)/($AQ$120-$AQ$119))</f>
        <v>0.26086956521739135</v>
      </c>
      <c r="CA140">
        <f>1-(($AO$122-$AQ$119)/($AQ$120-$AQ$119))</f>
        <v>0.43478260869565222</v>
      </c>
      <c r="CB140">
        <f>(($AP$123-$AQ$119)/($AQ$120-$AQ$119))</f>
        <v>0</v>
      </c>
    </row>
    <row r="141" spans="1:80" x14ac:dyDescent="0.25">
      <c r="A141">
        <v>140</v>
      </c>
      <c r="F141">
        <v>170.55162999999999</v>
      </c>
      <c r="G141" s="3">
        <v>3</v>
      </c>
      <c r="H141">
        <v>169.52142499999999</v>
      </c>
      <c r="I141" s="4">
        <v>4</v>
      </c>
      <c r="P141">
        <v>2</v>
      </c>
      <c r="Q141" t="str">
        <f t="shared" si="3"/>
        <v>34</v>
      </c>
      <c r="R141">
        <v>2</v>
      </c>
      <c r="X141" t="s">
        <v>292</v>
      </c>
      <c r="Y141" t="s">
        <v>269</v>
      </c>
      <c r="AN141">
        <v>3268</v>
      </c>
      <c r="AO141">
        <v>3332</v>
      </c>
      <c r="AP141">
        <v>3276</v>
      </c>
      <c r="AQ141">
        <v>3390</v>
      </c>
      <c r="AT141">
        <f>(($AO$123-$AN$124)/($AN$125-$AN$124))</f>
        <v>0.72727272727272729</v>
      </c>
      <c r="AU141">
        <f>(($AP$124-$AN$124)/($AN$125-$AN$124))</f>
        <v>0.31818181818181818</v>
      </c>
      <c r="AV141">
        <f>(($AQ$120-$AN$124)/($AN$125-$AN$124))</f>
        <v>0.27272727272727271</v>
      </c>
      <c r="AW141">
        <f>(($AN$125-$AO$123)/($AO$124-$AO$123))</f>
        <v>0.27272727272727271</v>
      </c>
      <c r="AX141">
        <f>(($AP$125-$AO$123)/($AO$124-$AO$123))</f>
        <v>0.59090909090909094</v>
      </c>
      <c r="AY141">
        <f>(($AQ$121-$AO$123)/($AO$124-$AO$123))</f>
        <v>0.59090909090909094</v>
      </c>
      <c r="AZ141">
        <f>(($AN$125-$AP$124)/($AP$125-$AP$124))</f>
        <v>0.68181818181818177</v>
      </c>
      <c r="BA141">
        <f>(($AO$123-$AP$124)/($AP$125-$AP$124))</f>
        <v>0.40909090909090912</v>
      </c>
      <c r="BB141">
        <f>(($AQ$121-$AP$125)/($AP$126-$AP$125))</f>
        <v>0</v>
      </c>
      <c r="BC141">
        <f>(($AN$125-$AQ$120)/($AQ$121-$AQ$120))</f>
        <v>0.69565217391304346</v>
      </c>
      <c r="BD141">
        <f>(($AO$123-$AQ$120)/($AQ$121-$AQ$120))</f>
        <v>0.43478260869565216</v>
      </c>
      <c r="BE141">
        <f>(($AP$124-$AQ$120)/($AQ$121-$AQ$120))</f>
        <v>4.3478260869565216E-2</v>
      </c>
      <c r="BG141">
        <v>2</v>
      </c>
      <c r="BH141">
        <v>803</v>
      </c>
      <c r="BI141">
        <f>($BH$160-$BH$157)/200</f>
        <v>7.0000000000000007E-2</v>
      </c>
      <c r="BQ141">
        <f>1-(($AO$123-$AN$124)/($AN$125-$AN$124))</f>
        <v>0.27272727272727271</v>
      </c>
      <c r="BR141">
        <f>(($AP$124-$AN$124)/($AN$125-$AN$124))</f>
        <v>0.31818181818181818</v>
      </c>
      <c r="BS141">
        <f>(($AQ$120-$AN$124)/($AN$125-$AN$124))</f>
        <v>0.27272727272727271</v>
      </c>
      <c r="BT141">
        <f>(($AN$125-$AO$123)/($AO$124-$AO$123))</f>
        <v>0.27272727272727271</v>
      </c>
      <c r="BU141">
        <f>1-(($AP$125-$AO$123)/($AO$124-$AO$123))</f>
        <v>0.40909090909090906</v>
      </c>
      <c r="BV141">
        <f>1-(($AQ$121-$AO$123)/($AO$124-$AO$123))</f>
        <v>0.40909090909090906</v>
      </c>
      <c r="BW141">
        <f>1-(($AN$125-$AP$124)/($AP$125-$AP$124))</f>
        <v>0.31818181818181823</v>
      </c>
      <c r="BX141">
        <f>(($AO$123-$AP$124)/($AP$125-$AP$124))</f>
        <v>0.40909090909090912</v>
      </c>
      <c r="BY141">
        <f>(($AQ$121-$AP$125)/($AP$126-$AP$125))</f>
        <v>0</v>
      </c>
      <c r="BZ141">
        <f>1-(($AN$125-$AQ$120)/($AQ$121-$AQ$120))</f>
        <v>0.30434782608695654</v>
      </c>
      <c r="CA141">
        <f>(($AO$123-$AQ$120)/($AQ$121-$AQ$120))</f>
        <v>0.43478260869565216</v>
      </c>
      <c r="CB141">
        <f>(($AP$124-$AQ$120)/($AQ$121-$AQ$120))</f>
        <v>4.3478260869565216E-2</v>
      </c>
    </row>
    <row r="142" spans="1:80" x14ac:dyDescent="0.25">
      <c r="A142">
        <v>141</v>
      </c>
      <c r="F142">
        <v>170.598162</v>
      </c>
      <c r="G142" s="3">
        <v>3</v>
      </c>
      <c r="H142">
        <v>169.580916</v>
      </c>
      <c r="I142" s="4">
        <v>4</v>
      </c>
      <c r="P142">
        <v>2</v>
      </c>
      <c r="Q142" t="str">
        <f t="shared" si="3"/>
        <v>34</v>
      </c>
      <c r="R142">
        <v>1</v>
      </c>
      <c r="X142" t="s">
        <v>292</v>
      </c>
      <c r="Y142" t="s">
        <v>270</v>
      </c>
      <c r="AB142" t="s">
        <v>292</v>
      </c>
      <c r="AC142" t="str">
        <f>CONCATENATE($R142,$R143,$R144,$R145)</f>
        <v>1432</v>
      </c>
      <c r="AN142">
        <v>3291</v>
      </c>
      <c r="AO142">
        <v>3359</v>
      </c>
      <c r="AP142">
        <v>3298</v>
      </c>
      <c r="AQ142">
        <v>3413</v>
      </c>
      <c r="AT142">
        <f>(($AO$124-$AN$125)/($AN$126-$AN$125))</f>
        <v>0.76190476190476186</v>
      </c>
      <c r="AU142">
        <f>(($AP$125-$AN$125)/($AN$126-$AN$125))</f>
        <v>0.33333333333333331</v>
      </c>
      <c r="AV142">
        <f>(($AQ$121-$AN$125)/($AN$126-$AN$125))</f>
        <v>0.33333333333333331</v>
      </c>
      <c r="AW142">
        <f>(($AN$126-$AO$124)/($AO$125-$AO$124))</f>
        <v>0.23809523809523808</v>
      </c>
      <c r="AX142">
        <f>(($AP$126-$AO$124)/($AO$125-$AO$124))</f>
        <v>0.66666666666666663</v>
      </c>
      <c r="AY142">
        <f>(($AQ$122-$AO$124)/($AO$125-$AO$124))</f>
        <v>0.61904761904761907</v>
      </c>
      <c r="AZ142">
        <f>(($AN$126-$AP$125)/($AP$126-$AP$125))</f>
        <v>0.60869565217391308</v>
      </c>
      <c r="BA142">
        <f>(($AO$124-$AP$125)/($AP$126-$AP$125))</f>
        <v>0.39130434782608697</v>
      </c>
      <c r="BB142">
        <f>(($AQ$122-$AP$125)/($AP$126-$AP$125))</f>
        <v>0.95652173913043481</v>
      </c>
      <c r="BC142">
        <f>(($AN$126-$AQ$121)/($AQ$122-$AQ$121))</f>
        <v>0.63636363636363635</v>
      </c>
      <c r="BD142">
        <f>(($AO$124-$AQ$121)/($AQ$122-$AQ$121))</f>
        <v>0.40909090909090912</v>
      </c>
      <c r="BE142">
        <f>(($AP$125-$AQ$121)/($AQ$122-$AQ$121))</f>
        <v>0</v>
      </c>
      <c r="BG142">
        <v>1</v>
      </c>
      <c r="BH142">
        <v>814</v>
      </c>
      <c r="BI142">
        <f>($BH$161-$BH$158)/200</f>
        <v>7.4999999999999997E-2</v>
      </c>
      <c r="BQ142">
        <f>1-(($AO$124-$AN$125)/($AN$126-$AN$125))</f>
        <v>0.23809523809523814</v>
      </c>
      <c r="BR142">
        <f>(($AP$125-$AN$125)/($AN$126-$AN$125))</f>
        <v>0.33333333333333331</v>
      </c>
      <c r="BS142">
        <f>(($AQ$121-$AN$125)/($AN$126-$AN$125))</f>
        <v>0.33333333333333331</v>
      </c>
      <c r="BT142">
        <f>(($AN$126-$AO$124)/($AO$125-$AO$124))</f>
        <v>0.23809523809523808</v>
      </c>
      <c r="BU142">
        <f>1-(($AP$126-$AO$124)/($AO$125-$AO$124))</f>
        <v>0.33333333333333337</v>
      </c>
      <c r="BV142">
        <f>1-(($AQ$122-$AO$124)/($AO$125-$AO$124))</f>
        <v>0.38095238095238093</v>
      </c>
      <c r="BW142">
        <f>1-(($AN$126-$AP$125)/($AP$126-$AP$125))</f>
        <v>0.39130434782608692</v>
      </c>
      <c r="BX142">
        <f>(($AO$124-$AP$125)/($AP$126-$AP$125))</f>
        <v>0.39130434782608697</v>
      </c>
      <c r="BY142">
        <f>1-(($AQ$122-$AP$125)/($AP$126-$AP$125))</f>
        <v>4.3478260869565188E-2</v>
      </c>
      <c r="BZ142">
        <f>1-(($AN$126-$AQ$121)/($AQ$122-$AQ$121))</f>
        <v>0.36363636363636365</v>
      </c>
      <c r="CA142">
        <f>(($AO$124-$AQ$121)/($AQ$122-$AQ$121))</f>
        <v>0.40909090909090912</v>
      </c>
      <c r="CB142">
        <f>(($AP$125-$AQ$121)/($AQ$122-$AQ$121))</f>
        <v>0</v>
      </c>
    </row>
    <row r="143" spans="1:80" x14ac:dyDescent="0.25">
      <c r="A143">
        <v>142</v>
      </c>
      <c r="F143">
        <v>170.598162</v>
      </c>
      <c r="G143" s="3">
        <v>3</v>
      </c>
      <c r="P143">
        <v>1</v>
      </c>
      <c r="Q143" t="str">
        <f t="shared" si="3"/>
        <v>3</v>
      </c>
      <c r="R143">
        <v>4</v>
      </c>
      <c r="X143" t="s">
        <v>292</v>
      </c>
      <c r="Y143" t="s">
        <v>271</v>
      </c>
      <c r="AN143">
        <v>3314</v>
      </c>
      <c r="AO143">
        <v>3378</v>
      </c>
      <c r="AP143">
        <v>3322</v>
      </c>
      <c r="AQ143">
        <v>3436</v>
      </c>
      <c r="AT143">
        <f>(($AO$125-$AN$126)/($AN$127-$AN$126))</f>
        <v>0.72727272727272729</v>
      </c>
      <c r="AU143">
        <f>(($AP$126-$AN$126)/($AN$127-$AN$126))</f>
        <v>0.40909090909090912</v>
      </c>
      <c r="AV143">
        <f>(($AQ$122-$AN$126)/($AN$127-$AN$126))</f>
        <v>0.36363636363636365</v>
      </c>
      <c r="AW143">
        <f>(($AN$127-$AO$125)/($AO$126-$AO$125))</f>
        <v>0.27272727272727271</v>
      </c>
      <c r="AX143">
        <f>(($AP$127-$AO$125)/($AO$126-$AO$125))</f>
        <v>0.72727272727272729</v>
      </c>
      <c r="AY143">
        <f>(($AQ$123-$AO$125)/($AO$126-$AO$125))</f>
        <v>0.68181818181818177</v>
      </c>
      <c r="AZ143">
        <f>(($AN$127-$AP$126)/($AP$127-$AP$126))</f>
        <v>0.56521739130434778</v>
      </c>
      <c r="BA143">
        <f>(($AO$125-$AP$126)/($AP$127-$AP$126))</f>
        <v>0.30434782608695654</v>
      </c>
      <c r="BB143">
        <f>(($AQ$123-$AP$126)/($AP$127-$AP$126))</f>
        <v>0.95652173913043481</v>
      </c>
      <c r="BC143">
        <f>(($AN$127-$AQ$122)/($AQ$123-$AQ$122))</f>
        <v>0.60869565217391308</v>
      </c>
      <c r="BD143">
        <f>(($AO$125-$AQ$122)/($AQ$123-$AQ$122))</f>
        <v>0.34782608695652173</v>
      </c>
      <c r="BE143">
        <f>(($AP$126-$AQ$122)/($AQ$123-$AQ$122))</f>
        <v>4.3478260869565216E-2</v>
      </c>
      <c r="BG143">
        <v>4</v>
      </c>
      <c r="BH143">
        <v>818</v>
      </c>
      <c r="BI143">
        <f>($BH$162-$BH$159)/200</f>
        <v>0.08</v>
      </c>
      <c r="BQ143">
        <f>1-(($AO$125-$AN$126)/($AN$127-$AN$126))</f>
        <v>0.27272727272727271</v>
      </c>
      <c r="BR143">
        <f>(($AP$126-$AN$126)/($AN$127-$AN$126))</f>
        <v>0.40909090909090912</v>
      </c>
      <c r="BS143">
        <f>(($AQ$122-$AN$126)/($AN$127-$AN$126))</f>
        <v>0.36363636363636365</v>
      </c>
      <c r="BT143">
        <f>(($AN$127-$AO$125)/($AO$126-$AO$125))</f>
        <v>0.27272727272727271</v>
      </c>
      <c r="BU143">
        <f>1-(($AP$127-$AO$125)/($AO$126-$AO$125))</f>
        <v>0.27272727272727271</v>
      </c>
      <c r="BV143">
        <f>1-(($AQ$123-$AO$125)/($AO$126-$AO$125))</f>
        <v>0.31818181818181823</v>
      </c>
      <c r="BW143">
        <f>1-(($AN$127-$AP$126)/($AP$127-$AP$126))</f>
        <v>0.43478260869565222</v>
      </c>
      <c r="BX143">
        <f>(($AO$125-$AP$126)/($AP$127-$AP$126))</f>
        <v>0.30434782608695654</v>
      </c>
      <c r="BY143">
        <f>1-(($AQ$123-$AP$126)/($AP$127-$AP$126))</f>
        <v>4.3478260869565188E-2</v>
      </c>
      <c r="BZ143">
        <f>1-(($AN$127-$AQ$122)/($AQ$123-$AQ$122))</f>
        <v>0.39130434782608692</v>
      </c>
      <c r="CA143">
        <f>(($AO$125-$AQ$122)/($AQ$123-$AQ$122))</f>
        <v>0.34782608695652173</v>
      </c>
      <c r="CB143">
        <f>(($AP$126-$AQ$122)/($AQ$123-$AQ$122))</f>
        <v>4.3478260869565216E-2</v>
      </c>
    </row>
    <row r="144" spans="1:80" x14ac:dyDescent="0.25">
      <c r="A144">
        <v>143</v>
      </c>
      <c r="P144">
        <v>0</v>
      </c>
      <c r="Q144" t="str">
        <f t="shared" si="3"/>
        <v/>
      </c>
      <c r="R144">
        <v>3</v>
      </c>
      <c r="X144" t="s">
        <v>290</v>
      </c>
      <c r="Y144" t="s">
        <v>273</v>
      </c>
      <c r="AN144">
        <v>3337</v>
      </c>
      <c r="AO144">
        <v>3399</v>
      </c>
      <c r="AP144">
        <v>3345</v>
      </c>
      <c r="AQ144">
        <v>3459</v>
      </c>
      <c r="AT144">
        <f>(($AO$126-$AN$127)/($AN$128-$AN$127))</f>
        <v>0.66666666666666663</v>
      </c>
      <c r="AU144">
        <f>(($AP$127-$AN$127)/($AN$128-$AN$127))</f>
        <v>0.41666666666666669</v>
      </c>
      <c r="AV144">
        <f>(($AQ$123-$AN$127)/($AN$128-$AN$127))</f>
        <v>0.375</v>
      </c>
      <c r="AZ144">
        <f>(($AN$128-$AP$127)/($AP$128-$AP$127))</f>
        <v>0.53846153846153844</v>
      </c>
      <c r="BA144">
        <f>(($AO$126-$AP$127)/($AP$128-$AP$127))</f>
        <v>0.23076923076923078</v>
      </c>
      <c r="BB144">
        <f>(($AQ$124-$AP$127)/($AP$128-$AP$127))</f>
        <v>0.84615384615384615</v>
      </c>
      <c r="BC144">
        <f>(($AN$128-$AQ$123)/($AQ$124-$AQ$123))</f>
        <v>0.65217391304347827</v>
      </c>
      <c r="BD144">
        <f>(($AO$126-$AQ$123)/($AQ$124-$AQ$123))</f>
        <v>0.30434782608695654</v>
      </c>
      <c r="BE144">
        <f>(($AP$127-$AQ$123)/($AQ$124-$AQ$123))</f>
        <v>4.3478260869565216E-2</v>
      </c>
      <c r="BG144">
        <v>3</v>
      </c>
      <c r="BH144">
        <v>825</v>
      </c>
      <c r="BI144">
        <f>($BH$163-$BH$160)/200</f>
        <v>0.11</v>
      </c>
      <c r="BQ144">
        <f>1-(($AO$126-$AN$127)/($AN$128-$AN$127))</f>
        <v>0.33333333333333337</v>
      </c>
      <c r="BR144">
        <f>(($AP$127-$AN$127)/($AN$128-$AN$127))</f>
        <v>0.41666666666666669</v>
      </c>
      <c r="BS144">
        <f>(($AQ$123-$AN$127)/($AN$128-$AN$127))</f>
        <v>0.375</v>
      </c>
      <c r="BW144">
        <f>1-(($AN$128-$AP$127)/($AP$128-$AP$127))</f>
        <v>0.46153846153846156</v>
      </c>
      <c r="BX144">
        <f>(($AO$126-$AP$127)/($AP$128-$AP$127))</f>
        <v>0.23076923076923078</v>
      </c>
      <c r="BY144">
        <f>1-(($AQ$124-$AP$127)/($AP$128-$AP$127))</f>
        <v>0.15384615384615385</v>
      </c>
      <c r="BZ144">
        <f>1-(($AN$128-$AQ$123)/($AQ$124-$AQ$123))</f>
        <v>0.34782608695652173</v>
      </c>
      <c r="CA144">
        <f>(($AO$126-$AQ$123)/($AQ$124-$AQ$123))</f>
        <v>0.30434782608695654</v>
      </c>
      <c r="CB144">
        <f>(($AP$127-$AQ$123)/($AQ$124-$AQ$123))</f>
        <v>4.3478260869565216E-2</v>
      </c>
    </row>
    <row r="145" spans="1:80" x14ac:dyDescent="0.25">
      <c r="A145">
        <v>144</v>
      </c>
      <c r="P145">
        <v>0</v>
      </c>
      <c r="Q145" t="str">
        <f t="shared" si="3"/>
        <v/>
      </c>
      <c r="R145">
        <v>2</v>
      </c>
      <c r="X145" t="s">
        <v>291</v>
      </c>
      <c r="Y145" t="s">
        <v>266</v>
      </c>
      <c r="AN145">
        <v>3363</v>
      </c>
      <c r="AO145">
        <v>3421</v>
      </c>
      <c r="AP145">
        <v>3369</v>
      </c>
      <c r="AQ145">
        <v>3482</v>
      </c>
      <c r="BG145">
        <v>2</v>
      </c>
      <c r="BH145">
        <v>828</v>
      </c>
      <c r="BI145">
        <f>($BH$164-$BH$161)/200</f>
        <v>7.0000000000000007E-2</v>
      </c>
    </row>
    <row r="146" spans="1:80" x14ac:dyDescent="0.25">
      <c r="A146">
        <v>145</v>
      </c>
      <c r="P146">
        <v>0</v>
      </c>
      <c r="Q146" t="str">
        <f t="shared" si="3"/>
        <v/>
      </c>
      <c r="R146">
        <v>1</v>
      </c>
      <c r="X146" t="s">
        <v>291</v>
      </c>
      <c r="Y146" t="s">
        <v>267</v>
      </c>
      <c r="AB146" t="s">
        <v>292</v>
      </c>
      <c r="AC146" t="str">
        <f>CONCATENATE($R146,$R147,$R148,$R149)</f>
        <v>1432</v>
      </c>
      <c r="AN146">
        <v>3383</v>
      </c>
      <c r="AO146">
        <v>3442</v>
      </c>
      <c r="AP146">
        <v>3391</v>
      </c>
      <c r="AQ146">
        <v>3504</v>
      </c>
      <c r="BG146">
        <v>1</v>
      </c>
      <c r="BH146">
        <v>838</v>
      </c>
      <c r="BI146">
        <f>($BH$165-$BH$162)/200</f>
        <v>7.4999999999999997E-2</v>
      </c>
    </row>
    <row r="147" spans="1:80" x14ac:dyDescent="0.25">
      <c r="A147">
        <v>146</v>
      </c>
      <c r="D147">
        <v>192.82703599999999</v>
      </c>
      <c r="E147" s="2">
        <v>2</v>
      </c>
      <c r="P147">
        <v>1</v>
      </c>
      <c r="Q147" t="str">
        <f t="shared" si="3"/>
        <v>2</v>
      </c>
      <c r="R147">
        <v>4</v>
      </c>
      <c r="X147" t="s">
        <v>291</v>
      </c>
      <c r="Y147" t="s">
        <v>264</v>
      </c>
      <c r="AN147">
        <v>3405</v>
      </c>
      <c r="AO147">
        <v>3475</v>
      </c>
      <c r="AP147">
        <v>3413</v>
      </c>
      <c r="AQ147">
        <v>3526</v>
      </c>
      <c r="AT147">
        <f>(($AO$127-$AN$129)/($AN$130-$AN$129))</f>
        <v>0.60869565217391308</v>
      </c>
      <c r="AU147">
        <f>(($AP$129-$AN$129)/($AN$130-$AN$129))</f>
        <v>0.52173913043478259</v>
      </c>
      <c r="AV147">
        <f>(($AQ$125-$AN$129)/($AN$130-$AN$129))</f>
        <v>4.3478260869565216E-2</v>
      </c>
      <c r="AW147">
        <f>(($AN$130-$AO$127)/($AO$128-$AO$127))</f>
        <v>0.33333333333333331</v>
      </c>
      <c r="AX147">
        <f>(($AP$130-$AO$127)/($AO$128-$AO$127))</f>
        <v>0.66666666666666663</v>
      </c>
      <c r="AY147">
        <f>(($AQ$126-$AO$127)/($AO$128-$AO$127))</f>
        <v>0.55555555555555558</v>
      </c>
      <c r="AZ147">
        <f>(($AN$130-$AP$129)/($AP$130-$AP$129))</f>
        <v>0.55000000000000004</v>
      </c>
      <c r="BA147">
        <f>(($AO$127-$AP$129)/($AP$130-$AP$129))</f>
        <v>0.1</v>
      </c>
      <c r="BB147">
        <f>(($AQ$126-$AP$129)/($AP$130-$AP$129))</f>
        <v>0.85</v>
      </c>
      <c r="BC147">
        <f>(($AN$130-$AQ$125)/($AQ$126-$AQ$125))</f>
        <v>0.7857142857142857</v>
      </c>
      <c r="BD147">
        <f>(($AO$127-$AQ$125)/($AQ$126-$AQ$125))</f>
        <v>0.4642857142857143</v>
      </c>
      <c r="BE147">
        <f>(($AP$129-$AQ$125)/($AQ$126-$AQ$125))</f>
        <v>0.39285714285714285</v>
      </c>
      <c r="BG147">
        <v>4</v>
      </c>
      <c r="BH147">
        <v>843</v>
      </c>
      <c r="BI147">
        <f>($BH$166-$BH$163)/200</f>
        <v>7.0000000000000007E-2</v>
      </c>
      <c r="BQ147">
        <f>1-(($AO$127-$AN$129)/($AN$130-$AN$129))</f>
        <v>0.39130434782608692</v>
      </c>
      <c r="BR147">
        <f>1-(($AP$129-$AN$129)/($AN$130-$AN$129))</f>
        <v>0.47826086956521741</v>
      </c>
      <c r="BS147">
        <f>(($AQ$125-$AN$129)/($AN$130-$AN$129))</f>
        <v>4.3478260869565216E-2</v>
      </c>
      <c r="BT147">
        <f>(($AN$130-$AO$127)/($AO$128-$AO$127))</f>
        <v>0.33333333333333331</v>
      </c>
      <c r="BU147">
        <f>1-(($AP$130-$AO$127)/($AO$128-$AO$127))</f>
        <v>0.33333333333333337</v>
      </c>
      <c r="BV147">
        <f>1-(($AQ$126-$AO$127)/($AO$128-$AO$127))</f>
        <v>0.44444444444444442</v>
      </c>
      <c r="BW147">
        <f>1-(($AN$130-$AP$129)/($AP$130-$AP$129))</f>
        <v>0.44999999999999996</v>
      </c>
      <c r="BX147">
        <f>(($AO$127-$AP$129)/($AP$130-$AP$129))</f>
        <v>0.1</v>
      </c>
      <c r="BY147">
        <f>1-(($AQ$126-$AP$129)/($AP$130-$AP$129))</f>
        <v>0.15000000000000002</v>
      </c>
      <c r="BZ147">
        <f>1-(($AN$130-$AQ$125)/($AQ$126-$AQ$125))</f>
        <v>0.2142857142857143</v>
      </c>
      <c r="CA147">
        <f>(($AO$127-$AQ$125)/($AQ$126-$AQ$125))</f>
        <v>0.4642857142857143</v>
      </c>
      <c r="CB147">
        <f>(($AP$129-$AQ$125)/($AQ$126-$AQ$125))</f>
        <v>0.39285714285714285</v>
      </c>
    </row>
    <row r="148" spans="1:80" x14ac:dyDescent="0.25">
      <c r="A148">
        <v>147</v>
      </c>
      <c r="D148">
        <v>192.84545700000001</v>
      </c>
      <c r="E148" s="2">
        <v>2</v>
      </c>
      <c r="P148">
        <v>1</v>
      </c>
      <c r="Q148" t="str">
        <f t="shared" si="3"/>
        <v>2</v>
      </c>
      <c r="R148">
        <v>3</v>
      </c>
      <c r="X148" t="s">
        <v>290</v>
      </c>
      <c r="Y148" t="s">
        <v>268</v>
      </c>
      <c r="AN148">
        <v>3427</v>
      </c>
      <c r="AO148">
        <v>3498</v>
      </c>
      <c r="AP148">
        <v>3437</v>
      </c>
      <c r="AQ148">
        <v>3550</v>
      </c>
      <c r="AT148">
        <f>(($AO$128-$AN$130)/($AN$131-$AN$130))</f>
        <v>0.81818181818181823</v>
      </c>
      <c r="AU148">
        <f>(($AP$130-$AN$130)/($AN$131-$AN$130))</f>
        <v>0.40909090909090912</v>
      </c>
      <c r="AV148">
        <f>(($AQ$126-$AN$130)/($AN$131-$AN$130))</f>
        <v>0.27272727272727271</v>
      </c>
      <c r="AW148">
        <f>(($AN$131-$AO$128)/($AO$129-$AO$128))</f>
        <v>0.2</v>
      </c>
      <c r="AX148">
        <f>(($AP$131-$AO$128)/($AO$129-$AO$128))</f>
        <v>0.6</v>
      </c>
      <c r="AY148">
        <f>(($AQ$127-$AO$128)/($AO$129-$AO$128))</f>
        <v>0.6</v>
      </c>
      <c r="AZ148">
        <f>(($AN$131-$AP$130)/($AP$131-$AP$130))</f>
        <v>0.61904761904761907</v>
      </c>
      <c r="BA148">
        <f>(($AO$128-$AP$130)/($AP$131-$AP$130))</f>
        <v>0.42857142857142855</v>
      </c>
      <c r="BB148">
        <f>(($AQ$127-$AP$131)/($AP$132-$AP$131))</f>
        <v>0</v>
      </c>
      <c r="BC148">
        <f>(($AN$131-$AQ$126)/($AQ$127-$AQ$126))</f>
        <v>0.66666666666666663</v>
      </c>
      <c r="BD148">
        <f>(($AO$128-$AQ$126)/($AQ$127-$AQ$126))</f>
        <v>0.5</v>
      </c>
      <c r="BE148">
        <f>(($AP$130-$AQ$126)/($AQ$127-$AQ$126))</f>
        <v>0.125</v>
      </c>
      <c r="BG148">
        <v>3</v>
      </c>
      <c r="BH148">
        <v>846</v>
      </c>
      <c r="BI148">
        <f>($BH$167-$BH$164)/200</f>
        <v>0.11</v>
      </c>
      <c r="BQ148">
        <f>1-(($AO$128-$AN$130)/($AN$131-$AN$130))</f>
        <v>0.18181818181818177</v>
      </c>
      <c r="BR148">
        <f>(($AP$130-$AN$130)/($AN$131-$AN$130))</f>
        <v>0.40909090909090912</v>
      </c>
      <c r="BS148">
        <f>(($AQ$126-$AN$130)/($AN$131-$AN$130))</f>
        <v>0.27272727272727271</v>
      </c>
      <c r="BT148">
        <f>(($AN$131-$AO$128)/($AO$129-$AO$128))</f>
        <v>0.2</v>
      </c>
      <c r="BU148">
        <f>1-(($AP$131-$AO$128)/($AO$129-$AO$128))</f>
        <v>0.4</v>
      </c>
      <c r="BV148">
        <f>1-(($AQ$127-$AO$128)/($AO$129-$AO$128))</f>
        <v>0.4</v>
      </c>
      <c r="BW148">
        <f>1-(($AN$131-$AP$130)/($AP$131-$AP$130))</f>
        <v>0.38095238095238093</v>
      </c>
      <c r="BX148">
        <f>(($AO$128-$AP$130)/($AP$131-$AP$130))</f>
        <v>0.42857142857142855</v>
      </c>
      <c r="BY148">
        <f>(($AQ$127-$AP$131)/($AP$132-$AP$131))</f>
        <v>0</v>
      </c>
      <c r="BZ148">
        <f>1-(($AN$131-$AQ$126)/($AQ$127-$AQ$126))</f>
        <v>0.33333333333333337</v>
      </c>
      <c r="CA148">
        <f>(($AO$128-$AQ$126)/($AQ$127-$AQ$126))</f>
        <v>0.5</v>
      </c>
      <c r="CB148">
        <f>(($AP$130-$AQ$126)/($AQ$127-$AQ$126))</f>
        <v>0.125</v>
      </c>
    </row>
    <row r="149" spans="1:80" x14ac:dyDescent="0.25">
      <c r="A149">
        <v>148</v>
      </c>
      <c r="D149">
        <v>192.801016</v>
      </c>
      <c r="E149" s="2">
        <v>2</v>
      </c>
      <c r="P149">
        <v>1</v>
      </c>
      <c r="Q149" t="str">
        <f t="shared" si="3"/>
        <v>2</v>
      </c>
      <c r="R149">
        <v>2</v>
      </c>
      <c r="X149" t="s">
        <v>292</v>
      </c>
      <c r="Y149" t="s">
        <v>269</v>
      </c>
      <c r="AN149">
        <v>3450</v>
      </c>
      <c r="AO149">
        <v>3521</v>
      </c>
      <c r="AP149">
        <v>3461</v>
      </c>
      <c r="AQ149">
        <v>3572</v>
      </c>
      <c r="AT149">
        <f>(($AO$129-$AN$131)/($AN$132-$AN$131))</f>
        <v>0.72727272727272729</v>
      </c>
      <c r="AU149">
        <f>(($AP$131-$AN$131)/($AN$132-$AN$131))</f>
        <v>0.36363636363636365</v>
      </c>
      <c r="AV149">
        <f>(($AQ$127-$AN$131)/($AN$132-$AN$131))</f>
        <v>0.36363636363636365</v>
      </c>
      <c r="AW149">
        <f>(($AN$132-$AO$129)/($AO$130-$AO$129))</f>
        <v>0.27272727272727271</v>
      </c>
      <c r="AX149">
        <f>(($AP$132-$AO$129)/($AO$130-$AO$129))</f>
        <v>0.59090909090909094</v>
      </c>
      <c r="AY149">
        <f>(($AQ$128-$AO$129)/($AO$130-$AO$129))</f>
        <v>0.63636363636363635</v>
      </c>
      <c r="AZ149">
        <f>(($AN$132-$AP$131)/($AP$132-$AP$131))</f>
        <v>0.66666666666666663</v>
      </c>
      <c r="BA149">
        <f>(($AO$129-$AP$131)/($AP$132-$AP$131))</f>
        <v>0.38095238095238093</v>
      </c>
      <c r="BB149">
        <f>(($AQ$128-$AP$132)/($AP$133-$AP$132))</f>
        <v>4.3478260869565216E-2</v>
      </c>
      <c r="BC149">
        <f>(($AN$132-$AQ$127)/($AQ$128-$AQ$127))</f>
        <v>0.63636363636363635</v>
      </c>
      <c r="BD149">
        <f>(($AO$129-$AQ$127)/($AQ$128-$AQ$127))</f>
        <v>0.36363636363636365</v>
      </c>
      <c r="BE149">
        <f>(($AP$131-$AQ$127)/($AQ$128-$AQ$127))</f>
        <v>0</v>
      </c>
      <c r="BG149">
        <v>2</v>
      </c>
      <c r="BH149">
        <v>855</v>
      </c>
      <c r="BI149">
        <f>($BH$168-$BH$165)/200</f>
        <v>8.5000000000000006E-2</v>
      </c>
      <c r="BQ149">
        <f>1-(($AO$129-$AN$131)/($AN$132-$AN$131))</f>
        <v>0.27272727272727271</v>
      </c>
      <c r="BR149">
        <f>(($AP$131-$AN$131)/($AN$132-$AN$131))</f>
        <v>0.36363636363636365</v>
      </c>
      <c r="BS149">
        <f>(($AQ$127-$AN$131)/($AN$132-$AN$131))</f>
        <v>0.36363636363636365</v>
      </c>
      <c r="BT149">
        <f>(($AN$132-$AO$129)/($AO$130-$AO$129))</f>
        <v>0.27272727272727271</v>
      </c>
      <c r="BU149">
        <f>1-(($AP$132-$AO$129)/($AO$130-$AO$129))</f>
        <v>0.40909090909090906</v>
      </c>
      <c r="BV149">
        <f>1-(($AQ$128-$AO$129)/($AO$130-$AO$129))</f>
        <v>0.36363636363636365</v>
      </c>
      <c r="BW149">
        <f>1-(($AN$132-$AP$131)/($AP$132-$AP$131))</f>
        <v>0.33333333333333337</v>
      </c>
      <c r="BX149">
        <f>(($AO$129-$AP$131)/($AP$132-$AP$131))</f>
        <v>0.38095238095238093</v>
      </c>
      <c r="BY149">
        <f>(($AQ$128-$AP$132)/($AP$133-$AP$132))</f>
        <v>4.3478260869565216E-2</v>
      </c>
      <c r="BZ149">
        <f>1-(($AN$132-$AQ$127)/($AQ$128-$AQ$127))</f>
        <v>0.36363636363636365</v>
      </c>
      <c r="CA149">
        <f>(($AO$129-$AQ$127)/($AQ$128-$AQ$127))</f>
        <v>0.36363636363636365</v>
      </c>
      <c r="CB149">
        <f>(($AP$131-$AQ$127)/($AQ$128-$AQ$127))</f>
        <v>0</v>
      </c>
    </row>
    <row r="150" spans="1:80" x14ac:dyDescent="0.25">
      <c r="A150">
        <v>149</v>
      </c>
      <c r="D150">
        <v>192.78025299999999</v>
      </c>
      <c r="E150" s="2">
        <v>2</v>
      </c>
      <c r="P150">
        <v>1</v>
      </c>
      <c r="Q150" t="str">
        <f t="shared" si="3"/>
        <v>2</v>
      </c>
      <c r="R150">
        <v>1</v>
      </c>
      <c r="X150" t="s">
        <v>292</v>
      </c>
      <c r="Y150" t="s">
        <v>270</v>
      </c>
      <c r="AB150" t="s">
        <v>292</v>
      </c>
      <c r="AC150" t="str">
        <f>CONCATENATE($R150,$R151,$R152,$R153)</f>
        <v>1432</v>
      </c>
      <c r="AN150">
        <v>3465</v>
      </c>
      <c r="AO150">
        <v>3542</v>
      </c>
      <c r="AP150">
        <v>3478</v>
      </c>
      <c r="AQ150">
        <v>3597</v>
      </c>
      <c r="AT150">
        <f>(($AO$130-$AN$132)/($AN$133-$AN$132))</f>
        <v>0.76190476190476186</v>
      </c>
      <c r="AU150">
        <f>(($AP$132-$AN$132)/($AN$133-$AN$132))</f>
        <v>0.33333333333333331</v>
      </c>
      <c r="AV150">
        <f>(($AQ$128-$AN$132)/($AN$133-$AN$132))</f>
        <v>0.38095238095238093</v>
      </c>
      <c r="AW150">
        <f>(($AN$133-$AO$130)/($AO$131-$AO$130))</f>
        <v>0.20833333333333334</v>
      </c>
      <c r="AX150">
        <f>(($AP$133-$AO$130)/($AO$131-$AO$130))</f>
        <v>0.58333333333333337</v>
      </c>
      <c r="AY150">
        <f>(($AQ$129-$AO$130)/($AO$131-$AO$130))</f>
        <v>0.58333333333333337</v>
      </c>
      <c r="AZ150">
        <f>(($AN$133-$AP$132)/($AP$133-$AP$132))</f>
        <v>0.60869565217391308</v>
      </c>
      <c r="BA150">
        <f>(($AO$130-$AP$132)/($AP$133-$AP$132))</f>
        <v>0.39130434782608697</v>
      </c>
      <c r="BB150">
        <f>(($AQ$129-$AP$133)/($AP$134-$AP$133))</f>
        <v>0</v>
      </c>
      <c r="BC150">
        <f>(($AN$133-$AQ$128)/($AQ$129-$AQ$128))</f>
        <v>0.59090909090909094</v>
      </c>
      <c r="BD150">
        <f>(($AO$130-$AQ$128)/($AQ$129-$AQ$128))</f>
        <v>0.36363636363636365</v>
      </c>
      <c r="BE150">
        <f>(($AP$132-$AQ$127)/($AQ$128-$AQ$127))</f>
        <v>0.95454545454545459</v>
      </c>
      <c r="BG150">
        <v>1</v>
      </c>
      <c r="BH150">
        <v>863</v>
      </c>
      <c r="BI150">
        <f>($BH$169-$BH$166)/200</f>
        <v>7.4999999999999997E-2</v>
      </c>
      <c r="BQ150">
        <f>1-(($AO$130-$AN$132)/($AN$133-$AN$132))</f>
        <v>0.23809523809523814</v>
      </c>
      <c r="BR150">
        <f>(($AP$132-$AN$132)/($AN$133-$AN$132))</f>
        <v>0.33333333333333331</v>
      </c>
      <c r="BS150">
        <f>(($AQ$128-$AN$132)/($AN$133-$AN$132))</f>
        <v>0.38095238095238093</v>
      </c>
      <c r="BT150">
        <f>(($AN$133-$AO$130)/($AO$131-$AO$130))</f>
        <v>0.20833333333333334</v>
      </c>
      <c r="BU150">
        <f>1-(($AP$133-$AO$130)/($AO$131-$AO$130))</f>
        <v>0.41666666666666663</v>
      </c>
      <c r="BV150">
        <f>1-(($AQ$129-$AO$130)/($AO$131-$AO$130))</f>
        <v>0.41666666666666663</v>
      </c>
      <c r="BW150">
        <f>1-(($AN$133-$AP$132)/($AP$133-$AP$132))</f>
        <v>0.39130434782608692</v>
      </c>
      <c r="BX150">
        <f>(($AO$130-$AP$132)/($AP$133-$AP$132))</f>
        <v>0.39130434782608697</v>
      </c>
      <c r="BY150">
        <f>(($AQ$129-$AP$133)/($AP$134-$AP$133))</f>
        <v>0</v>
      </c>
      <c r="BZ150">
        <f>1-(($AN$133-$AQ$128)/($AQ$129-$AQ$128))</f>
        <v>0.40909090909090906</v>
      </c>
      <c r="CA150">
        <f>(($AO$130-$AQ$128)/($AQ$129-$AQ$128))</f>
        <v>0.36363636363636365</v>
      </c>
      <c r="CB150">
        <f>1-(($AP$132-$AQ$127)/($AQ$128-$AQ$127))</f>
        <v>4.5454545454545414E-2</v>
      </c>
    </row>
    <row r="151" spans="1:80" x14ac:dyDescent="0.25">
      <c r="A151">
        <v>150</v>
      </c>
      <c r="D151">
        <v>192.81545499999999</v>
      </c>
      <c r="E151" s="2">
        <v>2</v>
      </c>
      <c r="P151">
        <v>1</v>
      </c>
      <c r="Q151" t="str">
        <f t="shared" si="3"/>
        <v>2</v>
      </c>
      <c r="R151">
        <v>4</v>
      </c>
      <c r="X151" t="s">
        <v>292</v>
      </c>
      <c r="Y151" t="s">
        <v>271</v>
      </c>
      <c r="AN151">
        <v>3493</v>
      </c>
      <c r="AO151">
        <v>3564</v>
      </c>
      <c r="AP151">
        <v>3503</v>
      </c>
      <c r="AQ151">
        <v>3619</v>
      </c>
      <c r="AT151">
        <f>(($AO$131-$AN$133)/($AN$134-$AN$133))</f>
        <v>0.82608695652173914</v>
      </c>
      <c r="AU151">
        <f>(($AP$133-$AN$133)/($AN$134-$AN$133))</f>
        <v>0.39130434782608697</v>
      </c>
      <c r="AV151">
        <f>(($AQ$129-$AN$133)/($AN$134-$AN$133))</f>
        <v>0.39130434782608697</v>
      </c>
      <c r="AW151">
        <f>(($AN$134-$AO$131)/($AO$132-$AO$131))</f>
        <v>0.17391304347826086</v>
      </c>
      <c r="AX151">
        <f>(($AP$134-$AO$131)/($AO$132-$AO$131))</f>
        <v>0.52173913043478259</v>
      </c>
      <c r="AY151">
        <f>(($AQ$130-$AO$131)/($AO$132-$AO$131))</f>
        <v>0.52173913043478259</v>
      </c>
      <c r="AZ151">
        <f>(($AN$134-$AP$133)/($AP$134-$AP$133))</f>
        <v>0.63636363636363635</v>
      </c>
      <c r="BA151">
        <f>(($AO$131-$AP$133)/($AP$134-$AP$133))</f>
        <v>0.45454545454545453</v>
      </c>
      <c r="BB151">
        <f>(($AQ$130-$AP$134)/($AP$135-$AP$134))</f>
        <v>0</v>
      </c>
      <c r="BC151">
        <f>(($AN$134-$AQ$129)/($AQ$130-$AQ$129))</f>
        <v>0.63636363636363635</v>
      </c>
      <c r="BD151">
        <f>(($AO$131-$AQ$129)/($AQ$130-$AQ$129))</f>
        <v>0.45454545454545453</v>
      </c>
      <c r="BE151">
        <f>(($AP$133-$AQ$129)/($AQ$130-$AQ$129))</f>
        <v>0</v>
      </c>
      <c r="BG151">
        <v>4</v>
      </c>
      <c r="BH151">
        <v>866</v>
      </c>
      <c r="BI151">
        <f>($BH$170-$BH$167)/200</f>
        <v>7.4999999999999997E-2</v>
      </c>
      <c r="BQ151">
        <f>1-(($AO$131-$AN$133)/($AN$134-$AN$133))</f>
        <v>0.17391304347826086</v>
      </c>
      <c r="BR151">
        <f>(($AP$133-$AN$133)/($AN$134-$AN$133))</f>
        <v>0.39130434782608697</v>
      </c>
      <c r="BS151">
        <f>(($AQ$129-$AN$133)/($AN$134-$AN$133))</f>
        <v>0.39130434782608697</v>
      </c>
      <c r="BT151">
        <f>(($AN$134-$AO$131)/($AO$132-$AO$131))</f>
        <v>0.17391304347826086</v>
      </c>
      <c r="BU151">
        <f>1-(($AP$134-$AO$131)/($AO$132-$AO$131))</f>
        <v>0.47826086956521741</v>
      </c>
      <c r="BV151">
        <f>1-(($AQ$130-$AO$131)/($AO$132-$AO$131))</f>
        <v>0.47826086956521741</v>
      </c>
      <c r="BW151">
        <f>1-(($AN$134-$AP$133)/($AP$134-$AP$133))</f>
        <v>0.36363636363636365</v>
      </c>
      <c r="BX151">
        <f>(($AO$131-$AP$133)/($AP$134-$AP$133))</f>
        <v>0.45454545454545453</v>
      </c>
      <c r="BY151">
        <f>(($AQ$130-$AP$134)/($AP$135-$AP$134))</f>
        <v>0</v>
      </c>
      <c r="BZ151">
        <f>1-(($AN$134-$AQ$129)/($AQ$130-$AQ$129))</f>
        <v>0.36363636363636365</v>
      </c>
      <c r="CA151">
        <f>(($AO$131-$AQ$129)/($AQ$130-$AQ$129))</f>
        <v>0.45454545454545453</v>
      </c>
      <c r="CB151">
        <f>(($AP$133-$AQ$129)/($AQ$130-$AQ$129))</f>
        <v>0</v>
      </c>
    </row>
    <row r="152" spans="1:80" x14ac:dyDescent="0.25">
      <c r="A152">
        <v>151</v>
      </c>
      <c r="D152">
        <v>192.869539</v>
      </c>
      <c r="E152" s="2">
        <v>2</v>
      </c>
      <c r="P152">
        <v>1</v>
      </c>
      <c r="Q152" t="str">
        <f t="shared" si="3"/>
        <v>2</v>
      </c>
      <c r="R152">
        <v>3</v>
      </c>
      <c r="X152" t="s">
        <v>292</v>
      </c>
      <c r="Y152" t="s">
        <v>272</v>
      </c>
      <c r="AN152">
        <v>3516</v>
      </c>
      <c r="AO152">
        <v>3587</v>
      </c>
      <c r="AP152">
        <v>3526</v>
      </c>
      <c r="AQ152">
        <v>3641</v>
      </c>
      <c r="AT152">
        <f>(($AO$132-$AN$134)/($AN$135-$AN$134))</f>
        <v>0.79166666666666663</v>
      </c>
      <c r="AU152">
        <f>(($AP$134-$AN$134)/($AN$135-$AN$134))</f>
        <v>0.33333333333333331</v>
      </c>
      <c r="AV152">
        <f>(($AQ$130-$AN$134)/($AN$135-$AN$134))</f>
        <v>0.33333333333333331</v>
      </c>
      <c r="AW152">
        <f>(($AN$135-$AO$132)/($AO$133-$AO$132))</f>
        <v>0.25</v>
      </c>
      <c r="AX152">
        <f>(($AP$135-$AO$132)/($AO$133-$AO$132))</f>
        <v>0.55000000000000004</v>
      </c>
      <c r="AY152">
        <f>(($AQ$131-$AO$132)/($AO$133-$AO$132))</f>
        <v>0.55000000000000004</v>
      </c>
      <c r="AZ152">
        <f>(($AN$135-$AP$134)/($AP$135-$AP$134))</f>
        <v>0.72727272727272729</v>
      </c>
      <c r="BA152">
        <f>(($AO$132-$AP$134)/($AP$135-$AP$134))</f>
        <v>0.5</v>
      </c>
      <c r="BB152">
        <f>(($AQ$131-$AP$135)/($AP$136-$AP$135))</f>
        <v>0</v>
      </c>
      <c r="BC152">
        <f>(($AN$135-$AQ$130)/($AQ$131-$AQ$130))</f>
        <v>0.72727272727272729</v>
      </c>
      <c r="BD152">
        <f>(($AO$132-$AQ$130)/($AQ$131-$AQ$130))</f>
        <v>0.5</v>
      </c>
      <c r="BE152">
        <f>(($AP$134-$AQ$130)/($AQ$131-$AQ$130))</f>
        <v>0</v>
      </c>
      <c r="BG152">
        <v>3</v>
      </c>
      <c r="BH152">
        <v>869</v>
      </c>
      <c r="BI152">
        <f>($BH$171-$BH$168)/200</f>
        <v>0.115</v>
      </c>
      <c r="BQ152">
        <f>1-(($AO$132-$AN$134)/($AN$135-$AN$134))</f>
        <v>0.20833333333333337</v>
      </c>
      <c r="BR152">
        <f>(($AP$134-$AN$134)/($AN$135-$AN$134))</f>
        <v>0.33333333333333331</v>
      </c>
      <c r="BS152">
        <f>(($AQ$130-$AN$134)/($AN$135-$AN$134))</f>
        <v>0.33333333333333331</v>
      </c>
      <c r="BT152">
        <f>(($AN$135-$AO$132)/($AO$133-$AO$132))</f>
        <v>0.25</v>
      </c>
      <c r="BU152">
        <f>1-(($AP$135-$AO$132)/($AO$133-$AO$132))</f>
        <v>0.44999999999999996</v>
      </c>
      <c r="BV152">
        <f>1-(($AQ$131-$AO$132)/($AO$133-$AO$132))</f>
        <v>0.44999999999999996</v>
      </c>
      <c r="BW152">
        <f>1-(($AN$135-$AP$134)/($AP$135-$AP$134))</f>
        <v>0.27272727272727271</v>
      </c>
      <c r="BX152">
        <f>(($AO$132-$AP$134)/($AP$135-$AP$134))</f>
        <v>0.5</v>
      </c>
      <c r="BY152">
        <f>(($AQ$131-$AP$135)/($AP$136-$AP$135))</f>
        <v>0</v>
      </c>
      <c r="BZ152">
        <f>1-(($AN$135-$AQ$130)/($AQ$131-$AQ$130))</f>
        <v>0.27272727272727271</v>
      </c>
      <c r="CA152">
        <f>(($AO$132-$AQ$130)/($AQ$131-$AQ$130))</f>
        <v>0.5</v>
      </c>
      <c r="CB152">
        <f>(($AP$134-$AQ$130)/($AQ$131-$AQ$130))</f>
        <v>0</v>
      </c>
    </row>
    <row r="153" spans="1:80" x14ac:dyDescent="0.25">
      <c r="A153">
        <v>152</v>
      </c>
      <c r="B153">
        <v>198.95352</v>
      </c>
      <c r="C153" s="5">
        <v>1</v>
      </c>
      <c r="D153">
        <v>192.915457</v>
      </c>
      <c r="E153" s="2">
        <v>2</v>
      </c>
      <c r="P153">
        <v>2</v>
      </c>
      <c r="Q153" t="str">
        <f t="shared" si="3"/>
        <v>12</v>
      </c>
      <c r="R153">
        <v>2</v>
      </c>
      <c r="X153" t="s">
        <v>292</v>
      </c>
      <c r="Y153" t="s">
        <v>269</v>
      </c>
      <c r="AN153">
        <v>3538</v>
      </c>
      <c r="AO153">
        <v>3607</v>
      </c>
      <c r="AP153">
        <v>3549</v>
      </c>
      <c r="AQ153">
        <v>3664</v>
      </c>
      <c r="AT153">
        <f>(($AO$133-$AN$135)/($AN$136-$AN$135))</f>
        <v>0.75</v>
      </c>
      <c r="AU153">
        <f>(($AP$135-$AN$135)/($AN$136-$AN$135))</f>
        <v>0.3</v>
      </c>
      <c r="AV153">
        <f>(($AQ$131-$AN$135)/($AN$136-$AN$135))</f>
        <v>0.3</v>
      </c>
      <c r="AW153">
        <f>(($AN$136-$AO$133)/($AO$134-$AO$133))</f>
        <v>0.23809523809523808</v>
      </c>
      <c r="AX153">
        <f>(($AP$136-$AO$133)/($AO$134-$AO$133))</f>
        <v>0.61904761904761907</v>
      </c>
      <c r="AY153">
        <f>(($AQ$132-$AO$133)/($AO$134-$AO$133))</f>
        <v>0.66666666666666663</v>
      </c>
      <c r="AZ153">
        <f>(($AN$136-$AP$135)/($AP$136-$AP$135))</f>
        <v>0.63636363636363635</v>
      </c>
      <c r="BA153">
        <f>(($AO$133-$AP$135)/($AP$136-$AP$135))</f>
        <v>0.40909090909090912</v>
      </c>
      <c r="BB153">
        <f>(($AQ$132-$AP$136)/($AP$137-$AP$136))</f>
        <v>4.5454545454545456E-2</v>
      </c>
      <c r="BC153">
        <f>(($AN$136-$AQ$131)/($AQ$132-$AQ$131))</f>
        <v>0.60869565217391308</v>
      </c>
      <c r="BD153">
        <f>(($AO$133-$AQ$131)/($AQ$132-$AQ$131))</f>
        <v>0.39130434782608697</v>
      </c>
      <c r="BE153">
        <f>(($AP$135-$AQ$131)/($AQ$132-$AQ$131))</f>
        <v>0</v>
      </c>
      <c r="BG153">
        <v>2</v>
      </c>
      <c r="BH153">
        <v>879</v>
      </c>
      <c r="BI153">
        <f>($BH$172-$BH$169)/200</f>
        <v>0.105</v>
      </c>
      <c r="BQ153">
        <f>1-(($AO$133-$AN$135)/($AN$136-$AN$135))</f>
        <v>0.25</v>
      </c>
      <c r="BR153">
        <f>(($AP$135-$AN$135)/($AN$136-$AN$135))</f>
        <v>0.3</v>
      </c>
      <c r="BS153">
        <f>(($AQ$131-$AN$135)/($AN$136-$AN$135))</f>
        <v>0.3</v>
      </c>
      <c r="BT153">
        <f>(($AN$136-$AO$133)/($AO$134-$AO$133))</f>
        <v>0.23809523809523808</v>
      </c>
      <c r="BU153">
        <f>1-(($AP$136-$AO$133)/($AO$134-$AO$133))</f>
        <v>0.38095238095238093</v>
      </c>
      <c r="BV153">
        <f>1-(($AQ$132-$AO$133)/($AO$134-$AO$133))</f>
        <v>0.33333333333333337</v>
      </c>
      <c r="BW153">
        <f>1-(($AN$136-$AP$135)/($AP$136-$AP$135))</f>
        <v>0.36363636363636365</v>
      </c>
      <c r="BX153">
        <f>(($AO$133-$AP$135)/($AP$136-$AP$135))</f>
        <v>0.40909090909090912</v>
      </c>
      <c r="BY153">
        <f>(($AQ$132-$AP$136)/($AP$137-$AP$136))</f>
        <v>4.5454545454545456E-2</v>
      </c>
      <c r="BZ153">
        <f>1-(($AN$136-$AQ$131)/($AQ$132-$AQ$131))</f>
        <v>0.39130434782608692</v>
      </c>
      <c r="CA153">
        <f>(($AO$133-$AQ$131)/($AQ$132-$AQ$131))</f>
        <v>0.39130434782608697</v>
      </c>
      <c r="CB153">
        <f>(($AP$135-$AQ$131)/($AQ$132-$AQ$131))</f>
        <v>0</v>
      </c>
    </row>
    <row r="154" spans="1:80" x14ac:dyDescent="0.25">
      <c r="A154">
        <v>153</v>
      </c>
      <c r="B154">
        <v>199.03076399999998</v>
      </c>
      <c r="C154" s="5">
        <v>1</v>
      </c>
      <c r="D154">
        <v>192.82703599999999</v>
      </c>
      <c r="E154" s="2">
        <v>2</v>
      </c>
      <c r="P154">
        <v>2</v>
      </c>
      <c r="Q154" t="str">
        <f t="shared" si="3"/>
        <v>12</v>
      </c>
      <c r="R154">
        <v>1</v>
      </c>
      <c r="X154" t="s">
        <v>292</v>
      </c>
      <c r="Y154" t="s">
        <v>272</v>
      </c>
      <c r="AB154" t="s">
        <v>291</v>
      </c>
      <c r="AC154" t="str">
        <f>CONCATENATE($R154,$R155,$R156,$R157)</f>
        <v>1342</v>
      </c>
      <c r="AN154">
        <v>3561</v>
      </c>
      <c r="AO154">
        <v>3629</v>
      </c>
      <c r="AP154">
        <v>3573</v>
      </c>
      <c r="AQ154">
        <v>3687</v>
      </c>
      <c r="AT154">
        <f>(($AO$134-$AN$136)/($AN$137-$AN$136))</f>
        <v>0.72727272727272729</v>
      </c>
      <c r="AU154">
        <f>(($AP$136-$AN$136)/($AN$137-$AN$136))</f>
        <v>0.36363636363636365</v>
      </c>
      <c r="AV154">
        <f>(($AQ$132-$AN$136)/($AN$137-$AN$136))</f>
        <v>0.40909090909090912</v>
      </c>
      <c r="AW154">
        <f>(($AN$137-$AO$134)/($AO$135-$AO$134))</f>
        <v>0.27272727272727271</v>
      </c>
      <c r="AX154">
        <f>(($AP$137-$AO$134)/($AO$135-$AO$134))</f>
        <v>0.63636363636363635</v>
      </c>
      <c r="AY154">
        <f>(($AQ$133-$AO$134)/($AO$135-$AO$134))</f>
        <v>0.63636363636363635</v>
      </c>
      <c r="AZ154">
        <f>(($AN$137-$AP$136)/($AP$137-$AP$136))</f>
        <v>0.63636363636363635</v>
      </c>
      <c r="BA154">
        <f>(($AO$134-$AP$136)/($AP$137-$AP$136))</f>
        <v>0.36363636363636365</v>
      </c>
      <c r="BB154">
        <f>(($AQ$133-$AP$137)/($AP$138-$AP$137))</f>
        <v>0</v>
      </c>
      <c r="BC154">
        <f>(($AN$137-$AQ$132)/($AQ$133-$AQ$132))</f>
        <v>0.61904761904761907</v>
      </c>
      <c r="BD154">
        <f>(($AO$134-$AQ$132)/($AQ$133-$AQ$132))</f>
        <v>0.33333333333333331</v>
      </c>
      <c r="BE154">
        <f>(($AP$136-$AQ$131)/($AQ$132-$AQ$131))</f>
        <v>0.95652173913043481</v>
      </c>
      <c r="BG154">
        <v>1</v>
      </c>
      <c r="BH154">
        <v>884</v>
      </c>
      <c r="BI154">
        <f>($BH$178-$BH$175)/200</f>
        <v>0.1</v>
      </c>
      <c r="BQ154">
        <f>1-(($AO$134-$AN$136)/($AN$137-$AN$136))</f>
        <v>0.27272727272727271</v>
      </c>
      <c r="BR154">
        <f>(($AP$136-$AN$136)/($AN$137-$AN$136))</f>
        <v>0.36363636363636365</v>
      </c>
      <c r="BS154">
        <f>(($AQ$132-$AN$136)/($AN$137-$AN$136))</f>
        <v>0.40909090909090912</v>
      </c>
      <c r="BT154">
        <f>(($AN$137-$AO$134)/($AO$135-$AO$134))</f>
        <v>0.27272727272727271</v>
      </c>
      <c r="BU154">
        <f>1-(($AP$137-$AO$134)/($AO$135-$AO$134))</f>
        <v>0.36363636363636365</v>
      </c>
      <c r="BV154">
        <f>1-(($AQ$133-$AO$134)/($AO$135-$AO$134))</f>
        <v>0.36363636363636365</v>
      </c>
      <c r="BW154">
        <f>1-(($AN$137-$AP$136)/($AP$137-$AP$136))</f>
        <v>0.36363636363636365</v>
      </c>
      <c r="BX154">
        <f>(($AO$134-$AP$136)/($AP$137-$AP$136))</f>
        <v>0.36363636363636365</v>
      </c>
      <c r="BY154">
        <f>(($AQ$133-$AP$137)/($AP$138-$AP$137))</f>
        <v>0</v>
      </c>
      <c r="BZ154">
        <f>1-(($AN$137-$AQ$132)/($AQ$133-$AQ$132))</f>
        <v>0.38095238095238093</v>
      </c>
      <c r="CA154">
        <f>(($AO$134-$AQ$132)/($AQ$133-$AQ$132))</f>
        <v>0.33333333333333331</v>
      </c>
      <c r="CB154">
        <f>1-(($AP$136-$AQ$131)/($AQ$132-$AQ$131))</f>
        <v>4.3478260869565188E-2</v>
      </c>
    </row>
    <row r="155" spans="1:80" x14ac:dyDescent="0.25">
      <c r="A155">
        <v>154</v>
      </c>
      <c r="B155">
        <v>198.964743</v>
      </c>
      <c r="C155" s="5">
        <v>1</v>
      </c>
      <c r="D155">
        <v>192.82703599999999</v>
      </c>
      <c r="E155" s="2">
        <v>2</v>
      </c>
      <c r="P155">
        <v>2</v>
      </c>
      <c r="Q155" t="str">
        <f t="shared" si="3"/>
        <v>12</v>
      </c>
      <c r="R155">
        <v>3</v>
      </c>
      <c r="X155" t="s">
        <v>292</v>
      </c>
      <c r="Y155" t="s">
        <v>269</v>
      </c>
      <c r="AN155">
        <v>3591</v>
      </c>
      <c r="AO155">
        <v>3649</v>
      </c>
      <c r="AP155">
        <v>3597</v>
      </c>
      <c r="AQ155">
        <v>3728</v>
      </c>
      <c r="AT155">
        <f>(($AO$135-$AN$137)/($AN$138-$AN$137))</f>
        <v>0.69565217391304346</v>
      </c>
      <c r="AU155">
        <f>(($AP$137-$AN$137)/($AN$138-$AN$137))</f>
        <v>0.34782608695652173</v>
      </c>
      <c r="AV155">
        <f>(($AQ$133-$AN$137)/($AN$138-$AN$137))</f>
        <v>0.34782608695652173</v>
      </c>
      <c r="AW155">
        <f>(($AN$138-$AO$135)/($AO$136-$AO$135))</f>
        <v>0.31818181818181818</v>
      </c>
      <c r="AX155">
        <f>(($AP$138-$AO$135)/($AO$136-$AO$135))</f>
        <v>0.77272727272727271</v>
      </c>
      <c r="AY155">
        <f>(($AQ$134-$AO$135)/($AO$136-$AO$135))</f>
        <v>0.68181818181818177</v>
      </c>
      <c r="AZ155">
        <f>(($AN$138-$AP$137)/($AP$138-$AP$137))</f>
        <v>0.6</v>
      </c>
      <c r="BA155">
        <f>(($AO$135-$AP$137)/($AP$138-$AP$137))</f>
        <v>0.32</v>
      </c>
      <c r="BB155">
        <f>(($AQ$134-$AP$137)/($AP$138-$AP$137))</f>
        <v>0.92</v>
      </c>
      <c r="BC155">
        <f>(($AN$138-$AQ$133)/($AQ$134-$AQ$133))</f>
        <v>0.65217391304347827</v>
      </c>
      <c r="BD155">
        <f>(($AO$135-$AQ$133)/($AQ$134-$AQ$133))</f>
        <v>0.34782608695652173</v>
      </c>
      <c r="BE155">
        <f>(($AP$137-$AQ$133)/($AQ$134-$AQ$133))</f>
        <v>0</v>
      </c>
      <c r="BG155">
        <v>3</v>
      </c>
      <c r="BH155">
        <v>892</v>
      </c>
      <c r="BI155">
        <f>($BH$179-$BH$176)/200</f>
        <v>0.13</v>
      </c>
      <c r="BQ155">
        <f>1-(($AO$135-$AN$137)/($AN$138-$AN$137))</f>
        <v>0.30434782608695654</v>
      </c>
      <c r="BR155">
        <f>(($AP$137-$AN$137)/($AN$138-$AN$137))</f>
        <v>0.34782608695652173</v>
      </c>
      <c r="BS155">
        <f>(($AQ$133-$AN$137)/($AN$138-$AN$137))</f>
        <v>0.34782608695652173</v>
      </c>
      <c r="BT155">
        <f>(($AN$138-$AO$135)/($AO$136-$AO$135))</f>
        <v>0.31818181818181818</v>
      </c>
      <c r="BU155">
        <f>1-(($AP$138-$AO$135)/($AO$136-$AO$135))</f>
        <v>0.22727272727272729</v>
      </c>
      <c r="BV155">
        <f>1-(($AQ$134-$AO$135)/($AO$136-$AO$135))</f>
        <v>0.31818181818181823</v>
      </c>
      <c r="BW155">
        <f>1-(($AN$138-$AP$137)/($AP$138-$AP$137))</f>
        <v>0.4</v>
      </c>
      <c r="BX155">
        <f>(($AO$135-$AP$137)/($AP$138-$AP$137))</f>
        <v>0.32</v>
      </c>
      <c r="BY155">
        <f>1-(($AQ$134-$AP$137)/($AP$138-$AP$137))</f>
        <v>7.999999999999996E-2</v>
      </c>
      <c r="BZ155">
        <f>1-(($AN$138-$AQ$133)/($AQ$134-$AQ$133))</f>
        <v>0.34782608695652173</v>
      </c>
      <c r="CA155">
        <f>(($AO$135-$AQ$133)/($AQ$134-$AQ$133))</f>
        <v>0.34782608695652173</v>
      </c>
      <c r="CB155">
        <f>(($AP$137-$AQ$133)/($AQ$134-$AQ$133))</f>
        <v>0</v>
      </c>
    </row>
    <row r="156" spans="1:80" x14ac:dyDescent="0.25">
      <c r="A156">
        <v>155</v>
      </c>
      <c r="B156">
        <v>198.992346</v>
      </c>
      <c r="C156" s="5">
        <v>1</v>
      </c>
      <c r="P156">
        <v>1</v>
      </c>
      <c r="Q156" t="str">
        <f t="shared" si="3"/>
        <v>1</v>
      </c>
      <c r="R156">
        <v>4</v>
      </c>
      <c r="X156" t="s">
        <v>292</v>
      </c>
      <c r="Y156" t="s">
        <v>270</v>
      </c>
      <c r="AN156">
        <v>3611</v>
      </c>
      <c r="AO156">
        <v>3671</v>
      </c>
      <c r="AP156">
        <v>3618</v>
      </c>
      <c r="AQ156">
        <v>3754</v>
      </c>
      <c r="AT156">
        <f>(($AO$136-$AN$138)/($AN$139-$AN$138))</f>
        <v>0.68181818181818177</v>
      </c>
      <c r="AU156">
        <f>(($AP$138-$AN$138)/($AN$139-$AN$138))</f>
        <v>0.45454545454545453</v>
      </c>
      <c r="AV156">
        <f>(($AQ$134-$AN$138)/($AN$139-$AN$138))</f>
        <v>0.36363636363636365</v>
      </c>
      <c r="BG156">
        <v>4</v>
      </c>
      <c r="BH156">
        <v>892</v>
      </c>
      <c r="BI156">
        <f>($BH$180-$BH$177)/200</f>
        <v>0.08</v>
      </c>
      <c r="BQ156">
        <f>1-(($AO$136-$AN$138)/($AN$139-$AN$138))</f>
        <v>0.31818181818181823</v>
      </c>
      <c r="BR156">
        <f>(($AP$138-$AN$138)/($AN$139-$AN$138))</f>
        <v>0.45454545454545453</v>
      </c>
      <c r="BS156">
        <f>(($AQ$134-$AN$138)/($AN$139-$AN$138))</f>
        <v>0.36363636363636365</v>
      </c>
    </row>
    <row r="157" spans="1:80" x14ac:dyDescent="0.25">
      <c r="A157">
        <v>156</v>
      </c>
      <c r="B157">
        <v>199.06249800000001</v>
      </c>
      <c r="C157" s="5">
        <v>1</v>
      </c>
      <c r="P157">
        <v>1</v>
      </c>
      <c r="Q157" t="str">
        <f t="shared" si="3"/>
        <v>1</v>
      </c>
      <c r="R157">
        <v>2</v>
      </c>
      <c r="X157" t="s">
        <v>292</v>
      </c>
      <c r="Y157" t="s">
        <v>271</v>
      </c>
      <c r="AN157">
        <v>3634</v>
      </c>
      <c r="AO157">
        <v>3694</v>
      </c>
      <c r="AP157">
        <v>3642</v>
      </c>
      <c r="AQ157">
        <v>3775</v>
      </c>
      <c r="BG157">
        <v>2</v>
      </c>
      <c r="BH157">
        <v>900</v>
      </c>
      <c r="BI157">
        <f>($BH$181-$BH$178)/200</f>
        <v>0.12</v>
      </c>
    </row>
    <row r="158" spans="1:80" x14ac:dyDescent="0.25">
      <c r="A158">
        <v>157</v>
      </c>
      <c r="B158">
        <v>198.99367000000001</v>
      </c>
      <c r="C158" s="5">
        <v>1</v>
      </c>
      <c r="P158">
        <v>1</v>
      </c>
      <c r="Q158" t="str">
        <f t="shared" si="3"/>
        <v>1</v>
      </c>
      <c r="R158">
        <v>1</v>
      </c>
      <c r="X158" t="s">
        <v>292</v>
      </c>
      <c r="Y158" t="s">
        <v>272</v>
      </c>
      <c r="AB158" t="s">
        <v>292</v>
      </c>
      <c r="AC158" t="str">
        <f>CONCATENATE($R158,$R159,$R160,$R161)</f>
        <v>1432</v>
      </c>
      <c r="AN158">
        <v>3656</v>
      </c>
      <c r="AO158">
        <v>3713</v>
      </c>
      <c r="AP158">
        <v>3665</v>
      </c>
      <c r="AQ158">
        <v>3798</v>
      </c>
      <c r="BG158">
        <v>1</v>
      </c>
      <c r="BH158">
        <v>907</v>
      </c>
      <c r="BI158">
        <f>($BH$182-$BH$179)/200</f>
        <v>9.5000000000000001E-2</v>
      </c>
    </row>
    <row r="159" spans="1:80" x14ac:dyDescent="0.25">
      <c r="A159">
        <v>158</v>
      </c>
      <c r="B159">
        <v>198.95352</v>
      </c>
      <c r="C159" s="5">
        <v>1</v>
      </c>
      <c r="F159">
        <v>198.55662699999999</v>
      </c>
      <c r="G159" s="3">
        <v>3</v>
      </c>
      <c r="H159">
        <v>197.78213699999998</v>
      </c>
      <c r="I159" s="4">
        <v>4</v>
      </c>
      <c r="P159">
        <v>3</v>
      </c>
      <c r="Q159" t="str">
        <f t="shared" si="3"/>
        <v>134</v>
      </c>
      <c r="R159">
        <v>4</v>
      </c>
      <c r="X159" t="s">
        <v>292</v>
      </c>
      <c r="Y159" t="s">
        <v>269</v>
      </c>
      <c r="AN159">
        <v>3679</v>
      </c>
      <c r="AO159">
        <v>3747</v>
      </c>
      <c r="AP159">
        <v>3690</v>
      </c>
      <c r="AQ159">
        <v>3820</v>
      </c>
      <c r="AT159">
        <f>(($AO$138-$AN$140)/($AN$141-$AN$140))</f>
        <v>0.65217391304347827</v>
      </c>
      <c r="AU159">
        <f>(($AP$140-$AN$140)/($AN$141-$AN$140))</f>
        <v>0.43478260869565216</v>
      </c>
      <c r="AV159">
        <f>(($AQ$135-$AN$140)/($AN$141-$AN$140))</f>
        <v>0.13043478260869565</v>
      </c>
      <c r="AW159">
        <f>(($AN$140-$AO$137)/($AO$138-$AO$137))</f>
        <v>0.4642857142857143</v>
      </c>
      <c r="AX159">
        <f>(($AP$139-$AO$137)/($AO$138-$AO$137))</f>
        <v>0</v>
      </c>
      <c r="AY159">
        <f>(($AQ$135-$AO$137)/($AO$138-$AO$137))</f>
        <v>0.5714285714285714</v>
      </c>
      <c r="AZ159">
        <f>(($AN$140-$AP$139)/($AP$140-$AP$139))</f>
        <v>0.56521739130434778</v>
      </c>
      <c r="BA159">
        <f>(($AO$137-$AP$139)/($AP$140-$AP$139))</f>
        <v>0</v>
      </c>
      <c r="BB159">
        <f>(($AQ$135-$AP$139)/($AP$140-$AP$139))</f>
        <v>0.69565217391304346</v>
      </c>
      <c r="BC159">
        <f>(($AN$141-$AQ$135)/($AQ$136-$AQ$135))</f>
        <v>0.76923076923076927</v>
      </c>
      <c r="BD159">
        <f>(($AO$138-$AQ$135)/($AQ$136-$AQ$135))</f>
        <v>0.46153846153846156</v>
      </c>
      <c r="BE159">
        <f>(($AP$140-$AQ$135)/($AQ$136-$AQ$135))</f>
        <v>0.26923076923076922</v>
      </c>
      <c r="BG159">
        <v>4</v>
      </c>
      <c r="BH159">
        <v>912</v>
      </c>
      <c r="BI159">
        <f>($BH$183-$BH$180)/200</f>
        <v>0.1</v>
      </c>
      <c r="BQ159">
        <f>1-(($AO$138-$AN$140)/($AN$141-$AN$140))</f>
        <v>0.34782608695652173</v>
      </c>
      <c r="BR159">
        <f>(($AP$140-$AN$140)/($AN$141-$AN$140))</f>
        <v>0.43478260869565216</v>
      </c>
      <c r="BS159">
        <f>(($AQ$135-$AN$140)/($AN$141-$AN$140))</f>
        <v>0.13043478260869565</v>
      </c>
      <c r="BT159">
        <f>(($AN$140-$AO$137)/($AO$138-$AO$137))</f>
        <v>0.4642857142857143</v>
      </c>
      <c r="BU159">
        <f>(($AP$139-$AO$137)/($AO$138-$AO$137))</f>
        <v>0</v>
      </c>
      <c r="BV159">
        <f>1-(($AQ$135-$AO$137)/($AO$138-$AO$137))</f>
        <v>0.4285714285714286</v>
      </c>
      <c r="BW159">
        <f>1-(($AN$140-$AP$139)/($AP$140-$AP$139))</f>
        <v>0.43478260869565222</v>
      </c>
      <c r="BX159">
        <f>(($AO$137-$AP$139)/($AP$140-$AP$139))</f>
        <v>0</v>
      </c>
      <c r="BY159">
        <f>1-(($AQ$135-$AP$139)/($AP$140-$AP$139))</f>
        <v>0.30434782608695654</v>
      </c>
      <c r="BZ159">
        <f>1-(($AN$141-$AQ$135)/($AQ$136-$AQ$135))</f>
        <v>0.23076923076923073</v>
      </c>
      <c r="CA159">
        <f>(($AO$138-$AQ$135)/($AQ$136-$AQ$135))</f>
        <v>0.46153846153846156</v>
      </c>
      <c r="CB159">
        <f>(($AP$140-$AQ$135)/($AQ$136-$AQ$135))</f>
        <v>0.26923076923076922</v>
      </c>
    </row>
    <row r="160" spans="1:80" x14ac:dyDescent="0.25">
      <c r="A160">
        <v>159</v>
      </c>
      <c r="F160">
        <v>198.53770299999999</v>
      </c>
      <c r="G160" s="3">
        <v>3</v>
      </c>
      <c r="H160">
        <v>197.70770099999999</v>
      </c>
      <c r="I160" s="4">
        <v>4</v>
      </c>
      <c r="P160">
        <v>2</v>
      </c>
      <c r="Q160" t="str">
        <f t="shared" si="3"/>
        <v>34</v>
      </c>
      <c r="R160">
        <v>3</v>
      </c>
      <c r="X160" t="s">
        <v>292</v>
      </c>
      <c r="Y160" t="s">
        <v>270</v>
      </c>
      <c r="AN160">
        <v>3703</v>
      </c>
      <c r="AO160">
        <v>3766</v>
      </c>
      <c r="AP160">
        <v>3731</v>
      </c>
      <c r="AQ160">
        <v>3844</v>
      </c>
      <c r="AT160">
        <f>(($AO$139-$AN$141)/($AN$142-$AN$141))</f>
        <v>0.73913043478260865</v>
      </c>
      <c r="AU160">
        <f>(($AP$141-$AN$141)/($AN$142-$AN$141))</f>
        <v>0.34782608695652173</v>
      </c>
      <c r="AV160">
        <f>(($AQ$136-$AN$141)/($AN$142-$AN$141))</f>
        <v>0.2608695652173913</v>
      </c>
      <c r="AW160">
        <f>(($AN$141-$AO$138)/($AO$139-$AO$138))</f>
        <v>0.32</v>
      </c>
      <c r="AX160">
        <f>(($AP$140-$AO$137)/($AO$138-$AO$137))</f>
        <v>0.8214285714285714</v>
      </c>
      <c r="AY160">
        <f>(($AQ$136-$AO$138)/($AO$139-$AO$138))</f>
        <v>0.56000000000000005</v>
      </c>
      <c r="AZ160">
        <f>(($AN$141-$AP$140)/($AP$141-$AP$140))</f>
        <v>0.61904761904761907</v>
      </c>
      <c r="BA160">
        <f>(($AO$138-$AP$140)/($AP$141-$AP$140))</f>
        <v>0.23809523809523808</v>
      </c>
      <c r="BB160">
        <f>(($AQ$136-$AP$140)/($AP$141-$AP$140))</f>
        <v>0.90476190476190477</v>
      </c>
      <c r="BC160">
        <f>(($AN$142-$AQ$136)/($AQ$137-$AQ$136))</f>
        <v>0.73913043478260865</v>
      </c>
      <c r="BD160">
        <f>(($AO$139-$AQ$136)/($AQ$137-$AQ$136))</f>
        <v>0.47826086956521741</v>
      </c>
      <c r="BE160">
        <f>(($AP$141-$AQ$136)/($AQ$137-$AQ$136))</f>
        <v>8.6956521739130432E-2</v>
      </c>
      <c r="BG160">
        <v>3</v>
      </c>
      <c r="BH160">
        <v>914</v>
      </c>
      <c r="BI160">
        <f>($BH$184-$BH$181)/200</f>
        <v>6.5000000000000002E-2</v>
      </c>
      <c r="BQ160">
        <f>1-(($AO$139-$AN$141)/($AN$142-$AN$141))</f>
        <v>0.26086956521739135</v>
      </c>
      <c r="BR160">
        <f>(($AP$141-$AN$141)/($AN$142-$AN$141))</f>
        <v>0.34782608695652173</v>
      </c>
      <c r="BS160">
        <f>(($AQ$136-$AN$141)/($AN$142-$AN$141))</f>
        <v>0.2608695652173913</v>
      </c>
      <c r="BT160">
        <f>(($AN$141-$AO$138)/($AO$139-$AO$138))</f>
        <v>0.32</v>
      </c>
      <c r="BU160">
        <f>1-(($AP$140-$AO$137)/($AO$138-$AO$137))</f>
        <v>0.1785714285714286</v>
      </c>
      <c r="BV160">
        <f>1-(($AQ$136-$AO$138)/($AO$139-$AO$138))</f>
        <v>0.43999999999999995</v>
      </c>
      <c r="BW160">
        <f>1-(($AN$141-$AP$140)/($AP$141-$AP$140))</f>
        <v>0.38095238095238093</v>
      </c>
      <c r="BX160">
        <f>(($AO$138-$AP$140)/($AP$141-$AP$140))</f>
        <v>0.23809523809523808</v>
      </c>
      <c r="BY160">
        <f>1-(($AQ$136-$AP$140)/($AP$141-$AP$140))</f>
        <v>9.5238095238095233E-2</v>
      </c>
      <c r="BZ160">
        <f>1-(($AN$142-$AQ$136)/($AQ$137-$AQ$136))</f>
        <v>0.26086956521739135</v>
      </c>
      <c r="CA160">
        <f>(($AO$139-$AQ$136)/($AQ$137-$AQ$136))</f>
        <v>0.47826086956521741</v>
      </c>
      <c r="CB160">
        <f>(($AP$141-$AQ$136)/($AQ$137-$AQ$136))</f>
        <v>8.6956521739130432E-2</v>
      </c>
    </row>
    <row r="161" spans="1:80" x14ac:dyDescent="0.25">
      <c r="A161">
        <v>160</v>
      </c>
      <c r="F161">
        <v>198.607752</v>
      </c>
      <c r="G161" s="3">
        <v>3</v>
      </c>
      <c r="H161">
        <v>197.73724199999998</v>
      </c>
      <c r="I161" s="4">
        <v>4</v>
      </c>
      <c r="P161">
        <v>2</v>
      </c>
      <c r="Q161" t="str">
        <f t="shared" si="3"/>
        <v>34</v>
      </c>
      <c r="R161">
        <v>2</v>
      </c>
      <c r="X161" t="s">
        <v>292</v>
      </c>
      <c r="Y161" t="s">
        <v>271</v>
      </c>
      <c r="AN161">
        <v>3725</v>
      </c>
      <c r="AO161">
        <v>3789</v>
      </c>
      <c r="AP161">
        <v>3753</v>
      </c>
      <c r="AQ161">
        <v>3866</v>
      </c>
      <c r="AT161">
        <f>(($AO$140-$AN$142)/($AN$143-$AN$142))</f>
        <v>0.73913043478260865</v>
      </c>
      <c r="AU161">
        <f>(($AP$142-$AN$142)/($AN$143-$AN$142))</f>
        <v>0.30434782608695654</v>
      </c>
      <c r="AV161">
        <f>(($AQ$137-$AN$142)/($AN$143-$AN$142))</f>
        <v>0.2608695652173913</v>
      </c>
      <c r="AW161">
        <f>(($AN$142-$AO$139)/($AO$140-$AO$139))</f>
        <v>0.2608695652173913</v>
      </c>
      <c r="AX161">
        <f>(($AP$141-$AO$138)/($AO$139-$AO$138))</f>
        <v>0.64</v>
      </c>
      <c r="AY161">
        <f>(($AQ$137-$AO$139)/($AO$140-$AO$139))</f>
        <v>0.52173913043478259</v>
      </c>
      <c r="AZ161">
        <f>(($AN$142-$AP$141)/($AP$142-$AP$141))</f>
        <v>0.68181818181818177</v>
      </c>
      <c r="BA161">
        <f>(($AO$139-$AP$141)/($AP$142-$AP$141))</f>
        <v>0.40909090909090912</v>
      </c>
      <c r="BB161">
        <f>(($AQ$137-$AP$141)/($AP$142-$AP$141))</f>
        <v>0.95454545454545459</v>
      </c>
      <c r="BC161">
        <f>(($AN$143-$AQ$137)/($AQ$138-$AQ$137))</f>
        <v>0.68</v>
      </c>
      <c r="BD161">
        <f>(($AO$140-$AQ$137)/($AQ$138-$AQ$137))</f>
        <v>0.44</v>
      </c>
      <c r="BE161">
        <f>(($AP$142-$AQ$137)/($AQ$138-$AQ$137))</f>
        <v>0.04</v>
      </c>
      <c r="BG161">
        <v>2</v>
      </c>
      <c r="BH161">
        <v>922</v>
      </c>
      <c r="BI161">
        <f>($BH$185-$BH$182)/200</f>
        <v>8.5000000000000006E-2</v>
      </c>
      <c r="BQ161">
        <f>1-(($AO$140-$AN$142)/($AN$143-$AN$142))</f>
        <v>0.26086956521739135</v>
      </c>
      <c r="BR161">
        <f>(($AP$142-$AN$142)/($AN$143-$AN$142))</f>
        <v>0.30434782608695654</v>
      </c>
      <c r="BS161">
        <f>(($AQ$137-$AN$142)/($AN$143-$AN$142))</f>
        <v>0.2608695652173913</v>
      </c>
      <c r="BT161">
        <f>(($AN$142-$AO$139)/($AO$140-$AO$139))</f>
        <v>0.2608695652173913</v>
      </c>
      <c r="BU161">
        <f>1-(($AP$141-$AO$138)/($AO$139-$AO$138))</f>
        <v>0.36</v>
      </c>
      <c r="BV161">
        <f>1-(($AQ$137-$AO$139)/($AO$140-$AO$139))</f>
        <v>0.47826086956521741</v>
      </c>
      <c r="BW161">
        <f>1-(($AN$142-$AP$141)/($AP$142-$AP$141))</f>
        <v>0.31818181818181823</v>
      </c>
      <c r="BX161">
        <f>(($AO$139-$AP$141)/($AP$142-$AP$141))</f>
        <v>0.40909090909090912</v>
      </c>
      <c r="BY161">
        <f>1-(($AQ$137-$AP$141)/($AP$142-$AP$141))</f>
        <v>4.5454545454545414E-2</v>
      </c>
      <c r="BZ161">
        <f>1-(($AN$143-$AQ$137)/($AQ$138-$AQ$137))</f>
        <v>0.31999999999999995</v>
      </c>
      <c r="CA161">
        <f>(($AO$140-$AQ$137)/($AQ$138-$AQ$137))</f>
        <v>0.44</v>
      </c>
      <c r="CB161">
        <f>(($AP$142-$AQ$137)/($AQ$138-$AQ$137))</f>
        <v>0.04</v>
      </c>
    </row>
    <row r="162" spans="1:80" x14ac:dyDescent="0.25">
      <c r="A162">
        <v>161</v>
      </c>
      <c r="F162">
        <v>198.60759899999999</v>
      </c>
      <c r="G162" s="3">
        <v>3</v>
      </c>
      <c r="H162">
        <v>197.756373</v>
      </c>
      <c r="I162" s="4">
        <v>4</v>
      </c>
      <c r="P162">
        <v>2</v>
      </c>
      <c r="Q162" t="str">
        <f t="shared" si="3"/>
        <v>34</v>
      </c>
      <c r="R162">
        <v>1</v>
      </c>
      <c r="X162" t="s">
        <v>292</v>
      </c>
      <c r="Y162" t="s">
        <v>272</v>
      </c>
      <c r="AB162" t="s">
        <v>291</v>
      </c>
      <c r="AC162" t="str">
        <f>CONCATENATE($R162,$R163,$R164,$R165)</f>
        <v>1342</v>
      </c>
      <c r="AN162">
        <v>3743</v>
      </c>
      <c r="AO162">
        <v>3812</v>
      </c>
      <c r="AP162">
        <v>3776</v>
      </c>
      <c r="AQ162">
        <v>3890</v>
      </c>
      <c r="AT162">
        <f>(($AO$141-$AN$143)/($AN$144-$AN$143))</f>
        <v>0.78260869565217395</v>
      </c>
      <c r="AU162">
        <f>(($AP$143-$AN$143)/($AN$144-$AN$143))</f>
        <v>0.34782608695652173</v>
      </c>
      <c r="AV162">
        <f>(($AQ$138-$AN$143)/($AN$144-$AN$143))</f>
        <v>0.34782608695652173</v>
      </c>
      <c r="AW162">
        <f>(($AN$143-$AO$140)/($AO$141-$AO$140))</f>
        <v>0.25</v>
      </c>
      <c r="AX162">
        <f>(($AP$142-$AO$139)/($AO$140-$AO$139))</f>
        <v>0.56521739130434778</v>
      </c>
      <c r="AY162">
        <f>(($AQ$138-$AO$140)/($AO$141-$AO$140))</f>
        <v>0.58333333333333337</v>
      </c>
      <c r="AZ162">
        <f>(($AN$143-$AP$142)/($AP$143-$AP$142))</f>
        <v>0.66666666666666663</v>
      </c>
      <c r="BA162">
        <f>(($AO$140-$AP$142)/($AP$143-$AP$142))</f>
        <v>0.41666666666666669</v>
      </c>
      <c r="BB162">
        <f>(($AQ$138-$AP$143)/($AP$144-$AP$143))</f>
        <v>0</v>
      </c>
      <c r="BC162">
        <f>(($AN$144-$AQ$138)/($AQ$139-$AQ$138))</f>
        <v>0.68181818181818177</v>
      </c>
      <c r="BD162">
        <f>(($AO$141-$AQ$138)/($AQ$139-$AQ$138))</f>
        <v>0.45454545454545453</v>
      </c>
      <c r="BE162">
        <f>(($AP$143-$AQ$138)/($AQ$139-$AQ$138))</f>
        <v>0</v>
      </c>
      <c r="BG162">
        <v>1</v>
      </c>
      <c r="BH162">
        <v>928</v>
      </c>
      <c r="BI162">
        <f>($BH$186-$BH$183)/200</f>
        <v>0.09</v>
      </c>
      <c r="BQ162">
        <f>1-(($AO$141-$AN$143)/($AN$144-$AN$143))</f>
        <v>0.21739130434782605</v>
      </c>
      <c r="BR162">
        <f>(($AP$143-$AN$143)/($AN$144-$AN$143))</f>
        <v>0.34782608695652173</v>
      </c>
      <c r="BS162">
        <f>(($AQ$138-$AN$143)/($AN$144-$AN$143))</f>
        <v>0.34782608695652173</v>
      </c>
      <c r="BT162">
        <f>(($AN$143-$AO$140)/($AO$141-$AO$140))</f>
        <v>0.25</v>
      </c>
      <c r="BU162">
        <f>1-(($AP$142-$AO$139)/($AO$140-$AO$139))</f>
        <v>0.43478260869565222</v>
      </c>
      <c r="BV162">
        <f>1-(($AQ$138-$AO$140)/($AO$141-$AO$140))</f>
        <v>0.41666666666666663</v>
      </c>
      <c r="BW162">
        <f>1-(($AN$143-$AP$142)/($AP$143-$AP$142))</f>
        <v>0.33333333333333337</v>
      </c>
      <c r="BX162">
        <f>(($AO$140-$AP$142)/($AP$143-$AP$142))</f>
        <v>0.41666666666666669</v>
      </c>
      <c r="BY162">
        <f>(($AQ$138-$AP$143)/($AP$144-$AP$143))</f>
        <v>0</v>
      </c>
      <c r="BZ162">
        <f>1-(($AN$144-$AQ$138)/($AQ$139-$AQ$138))</f>
        <v>0.31818181818181823</v>
      </c>
      <c r="CA162">
        <f>(($AO$141-$AQ$138)/($AQ$139-$AQ$138))</f>
        <v>0.45454545454545453</v>
      </c>
      <c r="CB162">
        <f>(($AP$143-$AQ$138)/($AQ$139-$AQ$138))</f>
        <v>0</v>
      </c>
    </row>
    <row r="163" spans="1:80" x14ac:dyDescent="0.25">
      <c r="A163">
        <v>162</v>
      </c>
      <c r="F163">
        <v>198.588415</v>
      </c>
      <c r="G163" s="3">
        <v>3</v>
      </c>
      <c r="H163">
        <v>197.79805999999999</v>
      </c>
      <c r="I163" s="4">
        <v>4</v>
      </c>
      <c r="P163">
        <v>2</v>
      </c>
      <c r="Q163" t="str">
        <f t="shared" si="3"/>
        <v>34</v>
      </c>
      <c r="R163">
        <v>3</v>
      </c>
      <c r="X163" t="s">
        <v>292</v>
      </c>
      <c r="Y163" t="s">
        <v>269</v>
      </c>
      <c r="AN163">
        <v>3763</v>
      </c>
      <c r="AO163">
        <v>3836</v>
      </c>
      <c r="AP163">
        <v>3797</v>
      </c>
      <c r="AQ163">
        <v>3913</v>
      </c>
      <c r="AT163">
        <f>(($AO$142-$AN$144)/($AN$145-$AN$144))</f>
        <v>0.84615384615384615</v>
      </c>
      <c r="AU163">
        <f>(($AP$144-$AN$144)/($AN$145-$AN$144))</f>
        <v>0.30769230769230771</v>
      </c>
      <c r="AV163">
        <f>(($AQ$139-$AN$144)/($AN$145-$AN$144))</f>
        <v>0.26923076923076922</v>
      </c>
      <c r="AW163">
        <f>(($AN$144-$AO$141)/($AO$142-$AO$141))</f>
        <v>0.18518518518518517</v>
      </c>
      <c r="AX163">
        <f>(($AP$143-$AO$140)/($AO$141-$AO$140))</f>
        <v>0.58333333333333337</v>
      </c>
      <c r="AY163">
        <f>(($AQ$139-$AO$141)/($AO$142-$AO$141))</f>
        <v>0.44444444444444442</v>
      </c>
      <c r="AZ163">
        <f>(($AN$144-$AP$143)/($AP$144-$AP$143))</f>
        <v>0.65217391304347827</v>
      </c>
      <c r="BA163">
        <f>(($AO$141-$AP$143)/($AP$144-$AP$143))</f>
        <v>0.43478260869565216</v>
      </c>
      <c r="BB163">
        <f>(($AQ$139-$AP$143)/($AP$144-$AP$143))</f>
        <v>0.95652173913043481</v>
      </c>
      <c r="BC163">
        <f>(($AN$145-$AQ$139)/($AQ$140-$AQ$139))</f>
        <v>0.76</v>
      </c>
      <c r="BD163">
        <f>(($AO$142-$AQ$139)/($AQ$140-$AQ$139))</f>
        <v>0.6</v>
      </c>
      <c r="BE163">
        <f>(($AP$144-$AQ$139)/($AQ$140-$AQ$139))</f>
        <v>0.04</v>
      </c>
      <c r="BG163">
        <v>3</v>
      </c>
      <c r="BH163">
        <v>936</v>
      </c>
      <c r="BI163">
        <f>($BH$187-$BH$184)/200</f>
        <v>0.08</v>
      </c>
      <c r="BQ163">
        <f>1-(($AO$142-$AN$144)/($AN$145-$AN$144))</f>
        <v>0.15384615384615385</v>
      </c>
      <c r="BR163">
        <f>(($AP$144-$AN$144)/($AN$145-$AN$144))</f>
        <v>0.30769230769230771</v>
      </c>
      <c r="BS163">
        <f>(($AQ$139-$AN$144)/($AN$145-$AN$144))</f>
        <v>0.26923076923076922</v>
      </c>
      <c r="BT163">
        <f>(($AN$144-$AO$141)/($AO$142-$AO$141))</f>
        <v>0.18518518518518517</v>
      </c>
      <c r="BU163">
        <f>1-(($AP$143-$AO$140)/($AO$141-$AO$140))</f>
        <v>0.41666666666666663</v>
      </c>
      <c r="BV163">
        <f>(($AQ$139-$AO$141)/($AO$142-$AO$141))</f>
        <v>0.44444444444444442</v>
      </c>
      <c r="BW163">
        <f>1-(($AN$144-$AP$143)/($AP$144-$AP$143))</f>
        <v>0.34782608695652173</v>
      </c>
      <c r="BX163">
        <f>(($AO$141-$AP$143)/($AP$144-$AP$143))</f>
        <v>0.43478260869565216</v>
      </c>
      <c r="BY163">
        <f>1-(($AQ$139-$AP$143)/($AP$144-$AP$143))</f>
        <v>4.3478260869565188E-2</v>
      </c>
      <c r="BZ163">
        <f>1-(($AN$145-$AQ$139)/($AQ$140-$AQ$139))</f>
        <v>0.24</v>
      </c>
      <c r="CA163">
        <f>1-(($AO$142-$AQ$139)/($AQ$140-$AQ$139))</f>
        <v>0.4</v>
      </c>
      <c r="CB163">
        <f>(($AP$144-$AQ$139)/($AQ$140-$AQ$139))</f>
        <v>0.04</v>
      </c>
    </row>
    <row r="164" spans="1:80" x14ac:dyDescent="0.25">
      <c r="A164">
        <v>163</v>
      </c>
      <c r="F164">
        <v>198.604433</v>
      </c>
      <c r="G164" s="3">
        <v>3</v>
      </c>
      <c r="H164">
        <v>197.75499600000001</v>
      </c>
      <c r="I164" s="4">
        <v>4</v>
      </c>
      <c r="P164">
        <v>2</v>
      </c>
      <c r="Q164" t="str">
        <f t="shared" si="3"/>
        <v>34</v>
      </c>
      <c r="R164">
        <v>4</v>
      </c>
      <c r="X164" t="s">
        <v>292</v>
      </c>
      <c r="Y164" t="s">
        <v>270</v>
      </c>
      <c r="AN164">
        <v>3784</v>
      </c>
      <c r="AO164">
        <v>3856</v>
      </c>
      <c r="AP164">
        <v>3820</v>
      </c>
      <c r="AQ164">
        <v>3951</v>
      </c>
      <c r="AT164">
        <f>(($AO$143-$AN$145)/($AN$146-$AN$145))</f>
        <v>0.75</v>
      </c>
      <c r="AU164">
        <f>(($AP$145-$AN$145)/($AN$146-$AN$145))</f>
        <v>0.3</v>
      </c>
      <c r="AV164">
        <f>(($AQ$140-$AN$145)/($AN$146-$AN$145))</f>
        <v>0.3</v>
      </c>
      <c r="AW164">
        <f>(($AN$145-$AO$142)/($AO$143-$AO$142))</f>
        <v>0.21052631578947367</v>
      </c>
      <c r="AX164">
        <f>(($AP$144-$AO$141)/($AO$142-$AO$141))</f>
        <v>0.48148148148148145</v>
      </c>
      <c r="AY164">
        <f>(($AQ$140-$AO$142)/($AO$143-$AO$142))</f>
        <v>0.52631578947368418</v>
      </c>
      <c r="AZ164">
        <f>(($AN$145-$AP$144)/($AP$145-$AP$144))</f>
        <v>0.75</v>
      </c>
      <c r="BA164">
        <f>(($AO$142-$AP$144)/($AP$145-$AP$144))</f>
        <v>0.58333333333333337</v>
      </c>
      <c r="BB164">
        <f>(($AQ$140-$AP$145)/($AP$146-$AP$145))</f>
        <v>0</v>
      </c>
      <c r="BC164">
        <f>(($AN$146-$AQ$140)/($AQ$141-$AQ$140))</f>
        <v>0.66666666666666663</v>
      </c>
      <c r="BD164">
        <f>(($AO$143-$AQ$140)/($AQ$141-$AQ$140))</f>
        <v>0.42857142857142855</v>
      </c>
      <c r="BE164">
        <f>(($AP$145-$AQ$140)/($AQ$141-$AQ$140))</f>
        <v>0</v>
      </c>
      <c r="BG164">
        <v>4</v>
      </c>
      <c r="BH164">
        <v>936</v>
      </c>
      <c r="BI164">
        <f>($BH$188-$BH$185)/200</f>
        <v>7.4999999999999997E-2</v>
      </c>
      <c r="BQ164">
        <f>1-(($AO$143-$AN$145)/($AN$146-$AN$145))</f>
        <v>0.25</v>
      </c>
      <c r="BR164">
        <f>(($AP$145-$AN$145)/($AN$146-$AN$145))</f>
        <v>0.3</v>
      </c>
      <c r="BS164">
        <f>(($AQ$140-$AN$145)/($AN$146-$AN$145))</f>
        <v>0.3</v>
      </c>
      <c r="BT164">
        <f>(($AN$145-$AO$142)/($AO$143-$AO$142))</f>
        <v>0.21052631578947367</v>
      </c>
      <c r="BU164">
        <f>(($AP$144-$AO$141)/($AO$142-$AO$141))</f>
        <v>0.48148148148148145</v>
      </c>
      <c r="BV164">
        <f>1-(($AQ$140-$AO$142)/($AO$143-$AO$142))</f>
        <v>0.47368421052631582</v>
      </c>
      <c r="BW164">
        <f>1-(($AN$145-$AP$144)/($AP$145-$AP$144))</f>
        <v>0.25</v>
      </c>
      <c r="BX164">
        <f>1-(($AO$142-$AP$144)/($AP$145-$AP$144))</f>
        <v>0.41666666666666663</v>
      </c>
      <c r="BY164">
        <f>(($AQ$140-$AP$145)/($AP$146-$AP$145))</f>
        <v>0</v>
      </c>
      <c r="BZ164">
        <f>1-(($AN$146-$AQ$140)/($AQ$141-$AQ$140))</f>
        <v>0.33333333333333337</v>
      </c>
      <c r="CA164">
        <f>(($AO$143-$AQ$140)/($AQ$141-$AQ$140))</f>
        <v>0.42857142857142855</v>
      </c>
      <c r="CB164">
        <f>(($AP$145-$AQ$140)/($AQ$141-$AQ$140))</f>
        <v>0</v>
      </c>
    </row>
    <row r="165" spans="1:80" x14ac:dyDescent="0.25">
      <c r="A165">
        <v>164</v>
      </c>
      <c r="F165">
        <v>198.60357099999999</v>
      </c>
      <c r="G165" s="3">
        <v>3</v>
      </c>
      <c r="H165">
        <v>197.68765099999999</v>
      </c>
      <c r="I165" s="4">
        <v>4</v>
      </c>
      <c r="P165">
        <v>2</v>
      </c>
      <c r="Q165" t="str">
        <f t="shared" si="3"/>
        <v>34</v>
      </c>
      <c r="R165">
        <v>2</v>
      </c>
      <c r="X165" t="s">
        <v>292</v>
      </c>
      <c r="Y165" t="s">
        <v>271</v>
      </c>
      <c r="AN165">
        <v>3808</v>
      </c>
      <c r="AO165">
        <v>3881</v>
      </c>
      <c r="AP165">
        <v>3844</v>
      </c>
      <c r="AQ165">
        <v>3973</v>
      </c>
      <c r="AT165">
        <f>(($AO$144-$AN$146)/($AN$147-$AN$146))</f>
        <v>0.72727272727272729</v>
      </c>
      <c r="AU165">
        <f>(($AP$146-$AN$146)/($AN$147-$AN$146))</f>
        <v>0.36363636363636365</v>
      </c>
      <c r="AV165">
        <f>(($AQ$141-$AN$146)/($AN$147-$AN$146))</f>
        <v>0.31818181818181818</v>
      </c>
      <c r="AW165">
        <f>(($AN$146-$AO$143)/($AO$144-$AO$143))</f>
        <v>0.23809523809523808</v>
      </c>
      <c r="AX165">
        <f>(($AP$145-$AO$142)/($AO$143-$AO$142))</f>
        <v>0.52631578947368418</v>
      </c>
      <c r="AY165">
        <f>(($AQ$141-$AO$143)/($AO$144-$AO$143))</f>
        <v>0.5714285714285714</v>
      </c>
      <c r="AZ165">
        <f>(($AN$146-$AP$145)/($AP$146-$AP$145))</f>
        <v>0.63636363636363635</v>
      </c>
      <c r="BA165">
        <f>(($AO$143-$AP$145)/($AP$146-$AP$145))</f>
        <v>0.40909090909090912</v>
      </c>
      <c r="BB165">
        <f>(($AQ$141-$AP$145)/($AP$146-$AP$145))</f>
        <v>0.95454545454545459</v>
      </c>
      <c r="BC165">
        <f>(($AN$147-$AQ$141)/($AQ$142-$AQ$141))</f>
        <v>0.65217391304347827</v>
      </c>
      <c r="BD165">
        <f>(($AO$144-$AQ$141)/($AQ$142-$AQ$141))</f>
        <v>0.39130434782608697</v>
      </c>
      <c r="BE165">
        <f>(($AP$146-$AQ$141)/($AQ$142-$AQ$141))</f>
        <v>4.3478260869565216E-2</v>
      </c>
      <c r="BG165">
        <v>2</v>
      </c>
      <c r="BH165">
        <v>943</v>
      </c>
      <c r="BI165">
        <f>($BH$189-$BH$186)/200</f>
        <v>7.4999999999999997E-2</v>
      </c>
      <c r="BQ165">
        <f>1-(($AO$144-$AN$146)/($AN$147-$AN$146))</f>
        <v>0.27272727272727271</v>
      </c>
      <c r="BR165">
        <f>(($AP$146-$AN$146)/($AN$147-$AN$146))</f>
        <v>0.36363636363636365</v>
      </c>
      <c r="BS165">
        <f>(($AQ$141-$AN$146)/($AN$147-$AN$146))</f>
        <v>0.31818181818181818</v>
      </c>
      <c r="BT165">
        <f>(($AN$146-$AO$143)/($AO$144-$AO$143))</f>
        <v>0.23809523809523808</v>
      </c>
      <c r="BU165">
        <f>1-(($AP$145-$AO$142)/($AO$143-$AO$142))</f>
        <v>0.47368421052631582</v>
      </c>
      <c r="BV165">
        <f>1-(($AQ$141-$AO$143)/($AO$144-$AO$143))</f>
        <v>0.4285714285714286</v>
      </c>
      <c r="BW165">
        <f>1-(($AN$146-$AP$145)/($AP$146-$AP$145))</f>
        <v>0.36363636363636365</v>
      </c>
      <c r="BX165">
        <f>(($AO$143-$AP$145)/($AP$146-$AP$145))</f>
        <v>0.40909090909090912</v>
      </c>
      <c r="BY165">
        <f>1-(($AQ$141-$AP$145)/($AP$146-$AP$145))</f>
        <v>4.5454545454545414E-2</v>
      </c>
      <c r="BZ165">
        <f>1-(($AN$147-$AQ$141)/($AQ$142-$AQ$141))</f>
        <v>0.34782608695652173</v>
      </c>
      <c r="CA165">
        <f>(($AO$144-$AQ$141)/($AQ$142-$AQ$141))</f>
        <v>0.39130434782608697</v>
      </c>
      <c r="CB165">
        <f>(($AP$146-$AQ$141)/($AQ$142-$AQ$141))</f>
        <v>4.3478260869565216E-2</v>
      </c>
    </row>
    <row r="166" spans="1:80" x14ac:dyDescent="0.25">
      <c r="A166">
        <v>165</v>
      </c>
      <c r="F166">
        <v>198.55662699999999</v>
      </c>
      <c r="G166" s="3">
        <v>3</v>
      </c>
      <c r="H166">
        <v>197.78213699999998</v>
      </c>
      <c r="I166" s="4">
        <v>4</v>
      </c>
      <c r="P166">
        <v>2</v>
      </c>
      <c r="Q166" t="str">
        <f t="shared" si="3"/>
        <v>34</v>
      </c>
      <c r="R166">
        <v>1</v>
      </c>
      <c r="X166" t="s">
        <v>290</v>
      </c>
      <c r="Y166" t="s">
        <v>273</v>
      </c>
      <c r="AB166" t="s">
        <v>292</v>
      </c>
      <c r="AC166" t="str">
        <f>CONCATENATE($R166,$R167,$R168,$R169)</f>
        <v>1432</v>
      </c>
      <c r="AN166">
        <v>3834</v>
      </c>
      <c r="AO166">
        <v>3904</v>
      </c>
      <c r="AP166">
        <v>3865</v>
      </c>
      <c r="AQ166">
        <v>3994</v>
      </c>
      <c r="AT166">
        <f>(($AO$145-$AN$147)/($AN$148-$AN$147))</f>
        <v>0.72727272727272729</v>
      </c>
      <c r="AU166">
        <f>(($AP$147-$AN$147)/($AN$148-$AN$147))</f>
        <v>0.36363636363636365</v>
      </c>
      <c r="AV166">
        <f>(($AQ$142-$AN$147)/($AN$148-$AN$147))</f>
        <v>0.36363636363636365</v>
      </c>
      <c r="AW166">
        <f>(($AN$147-$AO$144)/($AO$145-$AO$144))</f>
        <v>0.27272727272727271</v>
      </c>
      <c r="AX166">
        <f>(($AP$146-$AO$143)/($AO$144-$AO$143))</f>
        <v>0.61904761904761907</v>
      </c>
      <c r="AY166">
        <f>(($AQ$142-$AO$144)/($AO$145-$AO$144))</f>
        <v>0.63636363636363635</v>
      </c>
      <c r="AZ166">
        <f>(($AN$147-$AP$146)/($AP$147-$AP$146))</f>
        <v>0.63636363636363635</v>
      </c>
      <c r="BA166">
        <f>(($AO$144-$AP$146)/($AP$147-$AP$146))</f>
        <v>0.36363636363636365</v>
      </c>
      <c r="BB166">
        <f>(($AQ$142-$AP$147)/($AP$148-$AP$147))</f>
        <v>0</v>
      </c>
      <c r="BC166">
        <f>(($AN$148-$AQ$142)/($AQ$143-$AQ$142))</f>
        <v>0.60869565217391308</v>
      </c>
      <c r="BD166">
        <f>(($AO$145-$AQ$142)/($AQ$143-$AQ$142))</f>
        <v>0.34782608695652173</v>
      </c>
      <c r="BE166">
        <f>(($AP$147-$AQ$142)/($AQ$143-$AQ$142))</f>
        <v>0</v>
      </c>
      <c r="BG166">
        <v>1</v>
      </c>
      <c r="BH166">
        <v>950</v>
      </c>
      <c r="BI166">
        <f>($BH$190-$BH$187)/200</f>
        <v>0.105</v>
      </c>
      <c r="BQ166">
        <f>1-(($AO$145-$AN$147)/($AN$148-$AN$147))</f>
        <v>0.27272727272727271</v>
      </c>
      <c r="BR166">
        <f>(($AP$147-$AN$147)/($AN$148-$AN$147))</f>
        <v>0.36363636363636365</v>
      </c>
      <c r="BS166">
        <f>(($AQ$142-$AN$147)/($AN$148-$AN$147))</f>
        <v>0.36363636363636365</v>
      </c>
      <c r="BT166">
        <f>(($AN$147-$AO$144)/($AO$145-$AO$144))</f>
        <v>0.27272727272727271</v>
      </c>
      <c r="BU166">
        <f>1-(($AP$146-$AO$143)/($AO$144-$AO$143))</f>
        <v>0.38095238095238093</v>
      </c>
      <c r="BV166">
        <f>1-(($AQ$142-$AO$144)/($AO$145-$AO$144))</f>
        <v>0.36363636363636365</v>
      </c>
      <c r="BW166">
        <f>1-(($AN$147-$AP$146)/($AP$147-$AP$146))</f>
        <v>0.36363636363636365</v>
      </c>
      <c r="BX166">
        <f>(($AO$144-$AP$146)/($AP$147-$AP$146))</f>
        <v>0.36363636363636365</v>
      </c>
      <c r="BY166">
        <f>(($AQ$142-$AP$147)/($AP$148-$AP$147))</f>
        <v>0</v>
      </c>
      <c r="BZ166">
        <f>1-(($AN$148-$AQ$142)/($AQ$143-$AQ$142))</f>
        <v>0.39130434782608692</v>
      </c>
      <c r="CA166">
        <f>(($AO$145-$AQ$142)/($AQ$143-$AQ$142))</f>
        <v>0.34782608695652173</v>
      </c>
      <c r="CB166">
        <f>(($AP$147-$AQ$142)/($AQ$143-$AQ$142))</f>
        <v>0</v>
      </c>
    </row>
    <row r="167" spans="1:80" x14ac:dyDescent="0.25">
      <c r="A167">
        <v>166</v>
      </c>
      <c r="D167">
        <v>217.26353499999999</v>
      </c>
      <c r="E167" s="2">
        <v>2</v>
      </c>
      <c r="F167">
        <v>198.55662699999999</v>
      </c>
      <c r="G167" s="3">
        <v>3</v>
      </c>
      <c r="P167">
        <v>2</v>
      </c>
      <c r="Q167" t="str">
        <f t="shared" si="3"/>
        <v>23</v>
      </c>
      <c r="R167">
        <v>4</v>
      </c>
      <c r="X167" t="s">
        <v>291</v>
      </c>
      <c r="Y167" t="s">
        <v>266</v>
      </c>
      <c r="AN167">
        <v>3853</v>
      </c>
      <c r="AO167">
        <v>3925</v>
      </c>
      <c r="AP167">
        <v>3888</v>
      </c>
      <c r="AQ167">
        <v>4017</v>
      </c>
      <c r="AT167">
        <f>(($AO$146-$AN$148)/($AN$149-$AN$148))</f>
        <v>0.65217391304347827</v>
      </c>
      <c r="AU167">
        <f>(($AP$148-$AN$148)/($AN$149-$AN$148))</f>
        <v>0.43478260869565216</v>
      </c>
      <c r="AV167">
        <f>(($AQ$143-$AN$148)/($AN$149-$AN$148))</f>
        <v>0.39130434782608697</v>
      </c>
      <c r="AW167">
        <f>(($AN$148-$AO$145)/($AO$146-$AO$145))</f>
        <v>0.2857142857142857</v>
      </c>
      <c r="AX167">
        <f>(($AP$147-$AO$144)/($AO$145-$AO$144))</f>
        <v>0.63636363636363635</v>
      </c>
      <c r="AY167">
        <f>(($AQ$143-$AO$145)/($AO$146-$AO$145))</f>
        <v>0.7142857142857143</v>
      </c>
      <c r="AZ167">
        <f>(($AN$148-$AP$147)/($AP$148-$AP$147))</f>
        <v>0.58333333333333337</v>
      </c>
      <c r="BA167">
        <f>(($AO$145-$AP$147)/($AP$148-$AP$147))</f>
        <v>0.33333333333333331</v>
      </c>
      <c r="BB167">
        <f>(($AQ$143-$AP$147)/($AP$148-$AP$147))</f>
        <v>0.95833333333333337</v>
      </c>
      <c r="BC167">
        <f>(($AN$149-$AQ$143)/($AQ$144-$AQ$143))</f>
        <v>0.60869565217391308</v>
      </c>
      <c r="BD167">
        <f>(($AO$146-$AQ$143)/($AQ$144-$AQ$143))</f>
        <v>0.2608695652173913</v>
      </c>
      <c r="BE167">
        <f>(($AP$148-$AQ$143)/($AQ$144-$AQ$143))</f>
        <v>4.3478260869565216E-2</v>
      </c>
      <c r="BG167">
        <v>4</v>
      </c>
      <c r="BH167">
        <v>958</v>
      </c>
      <c r="BI167">
        <f>($BH$191-$BH$188)/200</f>
        <v>7.4999999999999997E-2</v>
      </c>
      <c r="BQ167">
        <f>1-(($AO$146-$AN$148)/($AN$149-$AN$148))</f>
        <v>0.34782608695652173</v>
      </c>
      <c r="BR167">
        <f>(($AP$148-$AN$148)/($AN$149-$AN$148))</f>
        <v>0.43478260869565216</v>
      </c>
      <c r="BS167">
        <f>(($AQ$143-$AN$148)/($AN$149-$AN$148))</f>
        <v>0.39130434782608697</v>
      </c>
      <c r="BT167">
        <f>(($AN$148-$AO$145)/($AO$146-$AO$145))</f>
        <v>0.2857142857142857</v>
      </c>
      <c r="BU167">
        <f>1-(($AP$147-$AO$144)/($AO$145-$AO$144))</f>
        <v>0.36363636363636365</v>
      </c>
      <c r="BV167">
        <f>1-(($AQ$143-$AO$145)/($AO$146-$AO$145))</f>
        <v>0.2857142857142857</v>
      </c>
      <c r="BW167">
        <f>1-(($AN$148-$AP$147)/($AP$148-$AP$147))</f>
        <v>0.41666666666666663</v>
      </c>
      <c r="BX167">
        <f>(($AO$145-$AP$147)/($AP$148-$AP$147))</f>
        <v>0.33333333333333331</v>
      </c>
      <c r="BY167">
        <f>1-(($AQ$143-$AP$147)/($AP$148-$AP$147))</f>
        <v>4.166666666666663E-2</v>
      </c>
      <c r="BZ167">
        <f>1-(($AN$149-$AQ$143)/($AQ$144-$AQ$143))</f>
        <v>0.39130434782608692</v>
      </c>
      <c r="CA167">
        <f>(($AO$146-$AQ$143)/($AQ$144-$AQ$143))</f>
        <v>0.2608695652173913</v>
      </c>
      <c r="CB167">
        <f>(($AP$148-$AQ$143)/($AQ$144-$AQ$143))</f>
        <v>4.3478260869565216E-2</v>
      </c>
    </row>
    <row r="168" spans="1:80" x14ac:dyDescent="0.25">
      <c r="A168">
        <v>167</v>
      </c>
      <c r="D168">
        <v>217.18565599999999</v>
      </c>
      <c r="E168" s="2">
        <v>2</v>
      </c>
      <c r="P168">
        <v>1</v>
      </c>
      <c r="Q168" t="str">
        <f t="shared" si="3"/>
        <v>2</v>
      </c>
      <c r="R168">
        <v>3</v>
      </c>
      <c r="X168" t="s">
        <v>291</v>
      </c>
      <c r="Y168" t="s">
        <v>267</v>
      </c>
      <c r="AN168">
        <v>3876</v>
      </c>
      <c r="AO168">
        <v>3940</v>
      </c>
      <c r="AP168">
        <v>3911</v>
      </c>
      <c r="AQ168">
        <v>4038</v>
      </c>
      <c r="AX168">
        <f>(($AP$148-$AO$145)/($AO$146-$AO$145))</f>
        <v>0.76190476190476186</v>
      </c>
      <c r="AZ168">
        <f>(($AN$149-$AP$148)/($AP$149-$AP$148))</f>
        <v>0.54166666666666663</v>
      </c>
      <c r="BA168">
        <f>(($AO$146-$AP$148)/($AP$149-$AP$148))</f>
        <v>0.20833333333333334</v>
      </c>
      <c r="BB168">
        <f>(($AQ$144-$AP$148)/($AP$149-$AP$148))</f>
        <v>0.91666666666666663</v>
      </c>
      <c r="BG168">
        <v>3</v>
      </c>
      <c r="BH168">
        <v>960</v>
      </c>
      <c r="BI168">
        <f>($BH$192-$BH$189)/200</f>
        <v>0.09</v>
      </c>
      <c r="BU168">
        <f>1-(($AP$148-$AO$145)/($AO$146-$AO$145))</f>
        <v>0.23809523809523814</v>
      </c>
      <c r="BW168">
        <f>1-(($AN$149-$AP$148)/($AP$149-$AP$148))</f>
        <v>0.45833333333333337</v>
      </c>
      <c r="BX168">
        <f>(($AO$146-$AP$148)/($AP$149-$AP$148))</f>
        <v>0.20833333333333334</v>
      </c>
      <c r="BY168">
        <f>1-(($AQ$144-$AP$148)/($AP$149-$AP$148))</f>
        <v>8.333333333333337E-2</v>
      </c>
    </row>
    <row r="169" spans="1:80" x14ac:dyDescent="0.25">
      <c r="A169">
        <v>168</v>
      </c>
      <c r="D169">
        <v>217.184596</v>
      </c>
      <c r="E169" s="2">
        <v>2</v>
      </c>
      <c r="P169">
        <v>1</v>
      </c>
      <c r="Q169" t="str">
        <f t="shared" si="3"/>
        <v>2</v>
      </c>
      <c r="R169">
        <v>2</v>
      </c>
      <c r="X169" t="s">
        <v>291</v>
      </c>
      <c r="Y169" t="s">
        <v>264</v>
      </c>
      <c r="AN169">
        <v>3897</v>
      </c>
      <c r="AO169">
        <v>3966</v>
      </c>
      <c r="AP169">
        <v>3934</v>
      </c>
      <c r="AQ169">
        <v>4062</v>
      </c>
      <c r="BG169">
        <v>2</v>
      </c>
      <c r="BH169">
        <v>965</v>
      </c>
      <c r="BI169">
        <f>($BH$193-$BH$190)/200</f>
        <v>0.08</v>
      </c>
    </row>
    <row r="170" spans="1:80" x14ac:dyDescent="0.25">
      <c r="A170">
        <v>169</v>
      </c>
      <c r="D170">
        <v>217.19489899999999</v>
      </c>
      <c r="E170" s="2">
        <v>2</v>
      </c>
      <c r="P170">
        <v>1</v>
      </c>
      <c r="Q170" t="str">
        <f t="shared" si="3"/>
        <v>2</v>
      </c>
      <c r="R170">
        <v>1</v>
      </c>
      <c r="X170" t="s">
        <v>290</v>
      </c>
      <c r="Y170" t="s">
        <v>268</v>
      </c>
      <c r="AN170">
        <v>3918</v>
      </c>
      <c r="AO170">
        <v>3988</v>
      </c>
      <c r="AP170">
        <v>3941</v>
      </c>
      <c r="AQ170">
        <v>4086</v>
      </c>
      <c r="BG170">
        <v>1</v>
      </c>
      <c r="BH170">
        <v>973</v>
      </c>
      <c r="BI170">
        <f>($BH$194-$BH$191)/200</f>
        <v>0.11</v>
      </c>
    </row>
    <row r="171" spans="1:80" x14ac:dyDescent="0.25">
      <c r="A171">
        <v>170</v>
      </c>
      <c r="D171">
        <v>217.21217100000001</v>
      </c>
      <c r="E171" s="2">
        <v>2</v>
      </c>
      <c r="P171">
        <v>1</v>
      </c>
      <c r="Q171" t="str">
        <f t="shared" si="3"/>
        <v>2</v>
      </c>
      <c r="R171">
        <v>4</v>
      </c>
      <c r="X171" t="s">
        <v>292</v>
      </c>
      <c r="Y171" t="s">
        <v>269</v>
      </c>
      <c r="AN171">
        <v>3959</v>
      </c>
      <c r="AO171">
        <v>4009</v>
      </c>
      <c r="AP171">
        <v>3971</v>
      </c>
      <c r="AQ171">
        <v>4107</v>
      </c>
      <c r="AT171">
        <f>(($AO$147-$AN$150)/($AN$151-$AN$150))</f>
        <v>0.35714285714285715</v>
      </c>
      <c r="AU171">
        <f>(($AP$150-$AN$150)/($AN$151-$AN$150))</f>
        <v>0.4642857142857143</v>
      </c>
      <c r="AV171">
        <f>(($AQ$145-$AN$150)/($AN$151-$AN$150))</f>
        <v>0.6071428571428571</v>
      </c>
      <c r="AW171">
        <f>(($AN$151-$AO$147)/($AO$148-$AO$147))</f>
        <v>0.78260869565217395</v>
      </c>
      <c r="AX171">
        <f>(($AP$150-$AO$147)/($AO$148-$AO$147))</f>
        <v>0.13043478260869565</v>
      </c>
      <c r="AY171">
        <f>(($AQ$145-$AO$147)/($AO$148-$AO$147))</f>
        <v>0.30434782608695654</v>
      </c>
      <c r="AZ171">
        <f>(($AN$151-$AP$150)/($AP$151-$AP$150))</f>
        <v>0.6</v>
      </c>
      <c r="BA171">
        <f>(($AO$148-$AP$150)/($AP$151-$AP$150))</f>
        <v>0.8</v>
      </c>
      <c r="BB171">
        <f>(($AQ$145-$AP$150)/($AP$151-$AP$150))</f>
        <v>0.16</v>
      </c>
      <c r="BC171">
        <f>(($AN$151-$AQ$145)/($AQ$146-$AQ$145))</f>
        <v>0.5</v>
      </c>
      <c r="BD171">
        <f>(($AO$148-$AQ$145)/($AQ$146-$AQ$145))</f>
        <v>0.72727272727272729</v>
      </c>
      <c r="BE171">
        <f>(($AP$151-$AQ$145)/($AQ$146-$AQ$145))</f>
        <v>0.95454545454545459</v>
      </c>
      <c r="BG171">
        <v>4</v>
      </c>
      <c r="BH171">
        <v>983</v>
      </c>
      <c r="BI171">
        <f>($BH$195-$BH$192)/200</f>
        <v>7.0000000000000007E-2</v>
      </c>
      <c r="BQ171">
        <f>(($AO$147-$AN$150)/($AN$151-$AN$150))</f>
        <v>0.35714285714285715</v>
      </c>
      <c r="BR171">
        <f>(($AP$150-$AN$150)/($AN$151-$AN$150))</f>
        <v>0.4642857142857143</v>
      </c>
      <c r="BS171">
        <f>1-(($AQ$145-$AN$150)/($AN$151-$AN$150))</f>
        <v>0.3928571428571429</v>
      </c>
      <c r="BT171">
        <f>1-(($AN$151-$AO$147)/($AO$148-$AO$147))</f>
        <v>0.21739130434782605</v>
      </c>
      <c r="BU171">
        <f>(($AP$150-$AO$147)/($AO$148-$AO$147))</f>
        <v>0.13043478260869565</v>
      </c>
      <c r="BV171">
        <f>(($AQ$145-$AO$147)/($AO$148-$AO$147))</f>
        <v>0.30434782608695654</v>
      </c>
      <c r="BW171">
        <f>1-(($AN$151-$AP$150)/($AP$151-$AP$150))</f>
        <v>0.4</v>
      </c>
      <c r="BX171">
        <f>1-(($AO$148-$AP$150)/($AP$151-$AP$150))</f>
        <v>0.19999999999999996</v>
      </c>
      <c r="BY171">
        <f>(($AQ$145-$AP$150)/($AP$151-$AP$150))</f>
        <v>0.16</v>
      </c>
      <c r="BZ171">
        <f>(($AN$151-$AQ$145)/($AQ$146-$AQ$145))</f>
        <v>0.5</v>
      </c>
      <c r="CA171">
        <f>1-(($AO$148-$AQ$145)/($AQ$146-$AQ$145))</f>
        <v>0.27272727272727271</v>
      </c>
      <c r="CB171">
        <f>1-(($AP$151-$AQ$145)/($AQ$146-$AQ$145))</f>
        <v>4.5454545454545414E-2</v>
      </c>
    </row>
    <row r="172" spans="1:80" x14ac:dyDescent="0.25">
      <c r="A172">
        <v>171</v>
      </c>
      <c r="D172">
        <v>217.16207</v>
      </c>
      <c r="E172" s="2">
        <v>2</v>
      </c>
      <c r="P172">
        <v>1</v>
      </c>
      <c r="Q172" t="str">
        <f t="shared" si="3"/>
        <v>2</v>
      </c>
      <c r="R172">
        <v>3</v>
      </c>
      <c r="X172" t="s">
        <v>292</v>
      </c>
      <c r="Y172" t="s">
        <v>270</v>
      </c>
      <c r="AN172">
        <v>3982</v>
      </c>
      <c r="AO172">
        <v>4029</v>
      </c>
      <c r="AP172">
        <v>3993</v>
      </c>
      <c r="AQ172">
        <v>4129</v>
      </c>
      <c r="AT172">
        <f>(($AO$148-$AN$151)/($AN$152-$AN$151))</f>
        <v>0.21739130434782608</v>
      </c>
      <c r="AU172">
        <f>(($AP$151-$AN$151)/($AN$152-$AN$151))</f>
        <v>0.43478260869565216</v>
      </c>
      <c r="AV172">
        <f>(($AQ$146-$AN$151)/($AN$152-$AN$151))</f>
        <v>0.47826086956521741</v>
      </c>
      <c r="AW172">
        <f>(($AN$152-$AO$148)/($AO$149-$AO$148))</f>
        <v>0.78260869565217395</v>
      </c>
      <c r="AX172">
        <f>(($AP$151-$AO$148)/($AO$149-$AO$148))</f>
        <v>0.21739130434782608</v>
      </c>
      <c r="AY172">
        <f>(($AQ$146-$AO$148)/($AO$149-$AO$148))</f>
        <v>0.2608695652173913</v>
      </c>
      <c r="AZ172">
        <f>(($AN$152-$AP$151)/($AP$152-$AP$151))</f>
        <v>0.56521739130434778</v>
      </c>
      <c r="BA172">
        <f>(($AO$149-$AP$151)/($AP$152-$AP$151))</f>
        <v>0.78260869565217395</v>
      </c>
      <c r="BB172">
        <f>(($AQ$146-$AP$151)/($AP$152-$AP$151))</f>
        <v>4.3478260869565216E-2</v>
      </c>
      <c r="BC172">
        <f>(($AN$152-$AQ$146)/($AQ$147-$AQ$146))</f>
        <v>0.54545454545454541</v>
      </c>
      <c r="BD172">
        <f>(($AO$149-$AQ$146)/($AQ$147-$AQ$146))</f>
        <v>0.77272727272727271</v>
      </c>
      <c r="BE172">
        <f>(($AP$152-$AQ$147)/($AQ$148-$AQ$147))</f>
        <v>0</v>
      </c>
      <c r="BG172">
        <v>3</v>
      </c>
      <c r="BH172">
        <v>986</v>
      </c>
      <c r="BI172">
        <f>($BH$196-$BH$193)/200</f>
        <v>0.08</v>
      </c>
      <c r="BQ172">
        <f>(($AO$148-$AN$151)/($AN$152-$AN$151))</f>
        <v>0.21739130434782608</v>
      </c>
      <c r="BR172">
        <f>(($AP$151-$AN$151)/($AN$152-$AN$151))</f>
        <v>0.43478260869565216</v>
      </c>
      <c r="BS172">
        <f>(($AQ$146-$AN$151)/($AN$152-$AN$151))</f>
        <v>0.47826086956521741</v>
      </c>
      <c r="BT172">
        <f>1-(($AN$152-$AO$148)/($AO$149-$AO$148))</f>
        <v>0.21739130434782605</v>
      </c>
      <c r="BU172">
        <f>(($AP$151-$AO$148)/($AO$149-$AO$148))</f>
        <v>0.21739130434782608</v>
      </c>
      <c r="BV172">
        <f>(($AQ$146-$AO$148)/($AO$149-$AO$148))</f>
        <v>0.2608695652173913</v>
      </c>
      <c r="BW172">
        <f>1-(($AN$152-$AP$151)/($AP$152-$AP$151))</f>
        <v>0.43478260869565222</v>
      </c>
      <c r="BX172">
        <f>1-(($AO$149-$AP$151)/($AP$152-$AP$151))</f>
        <v>0.21739130434782605</v>
      </c>
      <c r="BY172">
        <f>(($AQ$146-$AP$151)/($AP$152-$AP$151))</f>
        <v>4.3478260869565216E-2</v>
      </c>
      <c r="BZ172">
        <f>1-(($AN$152-$AQ$146)/($AQ$147-$AQ$146))</f>
        <v>0.45454545454545459</v>
      </c>
      <c r="CA172">
        <f>1-(($AO$149-$AQ$146)/($AQ$147-$AQ$146))</f>
        <v>0.22727272727272729</v>
      </c>
      <c r="CB172">
        <f>(($AP$152-$AQ$147)/($AQ$148-$AQ$147))</f>
        <v>0</v>
      </c>
    </row>
    <row r="173" spans="1:80" x14ac:dyDescent="0.25">
      <c r="A173">
        <v>172</v>
      </c>
      <c r="B173">
        <v>222.34974700000001</v>
      </c>
      <c r="C173" s="5">
        <v>1</v>
      </c>
      <c r="D173">
        <v>217.17393899999999</v>
      </c>
      <c r="E173" s="2">
        <v>2</v>
      </c>
      <c r="P173">
        <v>2</v>
      </c>
      <c r="Q173" t="str">
        <f t="shared" si="3"/>
        <v>12</v>
      </c>
      <c r="R173" t="s">
        <v>22</v>
      </c>
      <c r="X173" t="s">
        <v>292</v>
      </c>
      <c r="Y173" t="s">
        <v>271</v>
      </c>
      <c r="AN173">
        <v>4005</v>
      </c>
      <c r="AO173">
        <v>4050</v>
      </c>
      <c r="AP173">
        <v>4017</v>
      </c>
      <c r="AQ173">
        <v>4153</v>
      </c>
      <c r="AT173">
        <f>(($AO$149-$AN$152)/($AN$153-$AN$152))</f>
        <v>0.22727272727272727</v>
      </c>
      <c r="AU173">
        <f>(($AP$152-$AN$152)/($AN$153-$AN$152))</f>
        <v>0.45454545454545453</v>
      </c>
      <c r="AV173">
        <f>(($AQ$147-$AN$152)/($AN$153-$AN$152))</f>
        <v>0.45454545454545453</v>
      </c>
      <c r="AW173">
        <f>(($AN$153-$AO$149)/($AO$150-$AO$149))</f>
        <v>0.80952380952380953</v>
      </c>
      <c r="AX173">
        <f>(($AP$152-$AO$149)/($AO$150-$AO$149))</f>
        <v>0.23809523809523808</v>
      </c>
      <c r="AY173">
        <f>(($AQ$147-$AO$149)/($AO$150-$AO$149))</f>
        <v>0.23809523809523808</v>
      </c>
      <c r="AZ173">
        <f>(($AN$153-$AP$152)/($AP$153-$AP$152))</f>
        <v>0.52173913043478259</v>
      </c>
      <c r="BA173">
        <f>(($AO$150-$AP$152)/($AP$153-$AP$152))</f>
        <v>0.69565217391304346</v>
      </c>
      <c r="BB173">
        <f>(($AQ$147-$AP$152)/($AP$153-$AP$152))</f>
        <v>0</v>
      </c>
      <c r="BC173">
        <f>(($AN$153-$AQ$147)/($AQ$148-$AQ$147))</f>
        <v>0.5</v>
      </c>
      <c r="BD173">
        <f>(($AO$150-$AQ$147)/($AQ$148-$AQ$147))</f>
        <v>0.66666666666666663</v>
      </c>
      <c r="BE173">
        <f>(($AP$153-$AQ$147)/($AQ$148-$AQ$147))</f>
        <v>0.95833333333333337</v>
      </c>
      <c r="BG173" t="s">
        <v>22</v>
      </c>
      <c r="BH173">
        <v>987</v>
      </c>
      <c r="BI173">
        <f>($BH$197-$BH$194)/200</f>
        <v>0.08</v>
      </c>
      <c r="BQ173">
        <f>(($AO$149-$AN$152)/($AN$153-$AN$152))</f>
        <v>0.22727272727272727</v>
      </c>
      <c r="BR173">
        <f>(($AP$152-$AN$152)/($AN$153-$AN$152))</f>
        <v>0.45454545454545453</v>
      </c>
      <c r="BS173">
        <f>(($AQ$147-$AN$152)/($AN$153-$AN$152))</f>
        <v>0.45454545454545453</v>
      </c>
      <c r="BT173">
        <f>1-(($AN$153-$AO$149)/($AO$150-$AO$149))</f>
        <v>0.19047619047619047</v>
      </c>
      <c r="BU173">
        <f>(($AP$152-$AO$149)/($AO$150-$AO$149))</f>
        <v>0.23809523809523808</v>
      </c>
      <c r="BV173">
        <f>(($AQ$147-$AO$149)/($AO$150-$AO$149))</f>
        <v>0.23809523809523808</v>
      </c>
      <c r="BW173">
        <f>1-(($AN$153-$AP$152)/($AP$153-$AP$152))</f>
        <v>0.47826086956521741</v>
      </c>
      <c r="BX173">
        <f>1-(($AO$150-$AP$152)/($AP$153-$AP$152))</f>
        <v>0.30434782608695654</v>
      </c>
      <c r="BY173">
        <f>(($AQ$147-$AP$152)/($AP$153-$AP$152))</f>
        <v>0</v>
      </c>
      <c r="BZ173">
        <f>(($AN$153-$AQ$147)/($AQ$148-$AQ$147))</f>
        <v>0.5</v>
      </c>
      <c r="CA173">
        <f>1-(($AO$150-$AQ$147)/($AQ$148-$AQ$147))</f>
        <v>0.33333333333333337</v>
      </c>
      <c r="CB173">
        <f>1-(($AP$153-$AQ$147)/($AQ$148-$AQ$147))</f>
        <v>4.166666666666663E-2</v>
      </c>
    </row>
    <row r="174" spans="1:80" x14ac:dyDescent="0.25">
      <c r="A174">
        <v>173</v>
      </c>
      <c r="B174">
        <v>222.339899</v>
      </c>
      <c r="C174" s="5">
        <v>1</v>
      </c>
      <c r="D174">
        <v>217.25494900000001</v>
      </c>
      <c r="E174" s="2">
        <v>2</v>
      </c>
      <c r="P174">
        <v>2</v>
      </c>
      <c r="Q174" t="str">
        <f t="shared" si="3"/>
        <v>12</v>
      </c>
      <c r="R174" t="s">
        <v>22</v>
      </c>
      <c r="X174" t="s">
        <v>290</v>
      </c>
      <c r="Y174" t="s">
        <v>273</v>
      </c>
      <c r="AN174">
        <v>4025</v>
      </c>
      <c r="AO174">
        <v>4072</v>
      </c>
      <c r="AP174">
        <v>4038</v>
      </c>
      <c r="AQ174">
        <v>4175</v>
      </c>
      <c r="AT174">
        <f>(($AO$150-$AN$153)/($AN$154-$AN$153))</f>
        <v>0.17391304347826086</v>
      </c>
      <c r="AU174">
        <f>(($AP$153-$AN$153)/($AN$154-$AN$153))</f>
        <v>0.47826086956521741</v>
      </c>
      <c r="AV174">
        <f>(($AQ$148-$AN$153)/($AN$154-$AN$153))</f>
        <v>0.52173913043478259</v>
      </c>
      <c r="AW174">
        <f>(($AN$154-$AO$150)/($AO$151-$AO$150))</f>
        <v>0.86363636363636365</v>
      </c>
      <c r="AX174">
        <f>(($AP$153-$AO$150)/($AO$151-$AO$150))</f>
        <v>0.31818181818181818</v>
      </c>
      <c r="AY174">
        <f>(($AQ$148-$AO$150)/($AO$151-$AO$150))</f>
        <v>0.36363636363636365</v>
      </c>
      <c r="AZ174">
        <f>(($AN$154-$AP$153)/($AP$154-$AP$153))</f>
        <v>0.5</v>
      </c>
      <c r="BA174">
        <f>(($AO$151-$AP$153)/($AP$154-$AP$153))</f>
        <v>0.625</v>
      </c>
      <c r="BB174">
        <f>(($AQ$148-$AP$153)/($AP$154-$AP$153))</f>
        <v>4.1666666666666664E-2</v>
      </c>
      <c r="BC174">
        <f>(($AN$154-$AQ$148)/($AQ$149-$AQ$148))</f>
        <v>0.5</v>
      </c>
      <c r="BD174">
        <f>(($AO$151-$AQ$148)/($AQ$149-$AQ$148))</f>
        <v>0.63636363636363635</v>
      </c>
      <c r="BE174">
        <f>(($AP$154-$AQ$149)/($AQ$150-$AQ$149))</f>
        <v>0.04</v>
      </c>
      <c r="BG174" t="s">
        <v>22</v>
      </c>
      <c r="BH174">
        <v>989</v>
      </c>
      <c r="BI174">
        <f>($BH$198-$BH$195)/200</f>
        <v>0.11</v>
      </c>
      <c r="BQ174">
        <f>(($AO$150-$AN$153)/($AN$154-$AN$153))</f>
        <v>0.17391304347826086</v>
      </c>
      <c r="BR174">
        <f>(($AP$153-$AN$153)/($AN$154-$AN$153))</f>
        <v>0.47826086956521741</v>
      </c>
      <c r="BS174">
        <f>1-(($AQ$148-$AN$153)/($AN$154-$AN$153))</f>
        <v>0.47826086956521741</v>
      </c>
      <c r="BT174">
        <f>1-(($AN$154-$AO$150)/($AO$151-$AO$150))</f>
        <v>0.13636363636363635</v>
      </c>
      <c r="BU174">
        <f>(($AP$153-$AO$150)/($AO$151-$AO$150))</f>
        <v>0.31818181818181818</v>
      </c>
      <c r="BV174">
        <f>(($AQ$148-$AO$150)/($AO$151-$AO$150))</f>
        <v>0.36363636363636365</v>
      </c>
      <c r="BW174">
        <f>(($AN$154-$AP$153)/($AP$154-$AP$153))</f>
        <v>0.5</v>
      </c>
      <c r="BX174">
        <f>1-(($AO$151-$AP$153)/($AP$154-$AP$153))</f>
        <v>0.375</v>
      </c>
      <c r="BY174">
        <f>(($AQ$148-$AP$153)/($AP$154-$AP$153))</f>
        <v>4.1666666666666664E-2</v>
      </c>
      <c r="BZ174">
        <f>(($AN$154-$AQ$148)/($AQ$149-$AQ$148))</f>
        <v>0.5</v>
      </c>
      <c r="CA174">
        <f>1-(($AO$151-$AQ$148)/($AQ$149-$AQ$148))</f>
        <v>0.36363636363636365</v>
      </c>
      <c r="CB174">
        <f>(($AP$154-$AQ$149)/($AQ$150-$AQ$149))</f>
        <v>0.04</v>
      </c>
    </row>
    <row r="175" spans="1:80" x14ac:dyDescent="0.25">
      <c r="A175">
        <v>174</v>
      </c>
      <c r="B175">
        <v>222.33600999999999</v>
      </c>
      <c r="C175" s="5">
        <v>1</v>
      </c>
      <c r="D175">
        <v>217.26353499999999</v>
      </c>
      <c r="E175" s="2">
        <v>2</v>
      </c>
      <c r="P175">
        <v>2</v>
      </c>
      <c r="Q175" t="str">
        <f t="shared" si="3"/>
        <v>12</v>
      </c>
      <c r="R175">
        <v>3</v>
      </c>
      <c r="X175" t="s">
        <v>291</v>
      </c>
      <c r="Y175" t="s">
        <v>266</v>
      </c>
      <c r="AB175" t="s">
        <v>292</v>
      </c>
      <c r="AC175" t="str">
        <f>CONCATENATE($R175,$R176,$R177,$R178)</f>
        <v>3214</v>
      </c>
      <c r="AN175">
        <v>4054</v>
      </c>
      <c r="AO175">
        <v>4095</v>
      </c>
      <c r="AP175">
        <v>4062</v>
      </c>
      <c r="AQ175">
        <v>4199</v>
      </c>
      <c r="AT175">
        <f>(($AO$151-$AN$154)/($AN$155-$AN$154))</f>
        <v>0.1</v>
      </c>
      <c r="AU175">
        <f>(($AP$154-$AN$154)/($AN$155-$AN$154))</f>
        <v>0.4</v>
      </c>
      <c r="AV175">
        <f>(($AQ$149-$AN$154)/($AN$155-$AN$154))</f>
        <v>0.36666666666666664</v>
      </c>
      <c r="AW175">
        <f>(($AN$155-$AO$152)/($AO$153-$AO$152))</f>
        <v>0.2</v>
      </c>
      <c r="AX175">
        <f>(($AP$154-$AO$151)/($AO$152-$AO$151))</f>
        <v>0.39130434782608697</v>
      </c>
      <c r="AY175">
        <f>(($AQ$149-$AO$151)/($AO$152-$AO$151))</f>
        <v>0.34782608695652173</v>
      </c>
      <c r="AZ175">
        <f>(($AN$155-$AP$154)/($AP$155-$AP$154))</f>
        <v>0.75</v>
      </c>
      <c r="BA175">
        <f>(($AO$152-$AP$154)/($AP$155-$AP$154))</f>
        <v>0.58333333333333337</v>
      </c>
      <c r="BB175">
        <f>(($AQ$149-$AP$153)/($AP$154-$AP$153))</f>
        <v>0.95833333333333337</v>
      </c>
      <c r="BC175">
        <f>(($AN$155-$AQ$149)/($AQ$150-$AQ$149))</f>
        <v>0.76</v>
      </c>
      <c r="BD175">
        <f>(($AO$152-$AQ$149)/($AQ$150-$AQ$149))</f>
        <v>0.6</v>
      </c>
      <c r="BE175">
        <f>(($AP$155-$AQ$150)/($AQ$151-$AQ$150))</f>
        <v>0</v>
      </c>
      <c r="BG175">
        <v>3</v>
      </c>
      <c r="BH175">
        <v>990</v>
      </c>
      <c r="BI175">
        <f>($BH$199-$BH$196)/200</f>
        <v>7.0000000000000007E-2</v>
      </c>
      <c r="BQ175">
        <f>(($AO$151-$AN$154)/($AN$155-$AN$154))</f>
        <v>0.1</v>
      </c>
      <c r="BR175">
        <f>(($AP$154-$AN$154)/($AN$155-$AN$154))</f>
        <v>0.4</v>
      </c>
      <c r="BS175">
        <f>(($AQ$149-$AN$154)/($AN$155-$AN$154))</f>
        <v>0.36666666666666664</v>
      </c>
      <c r="BT175">
        <f>(($AN$155-$AO$152)/($AO$153-$AO$152))</f>
        <v>0.2</v>
      </c>
      <c r="BU175">
        <f>(($AP$154-$AO$151)/($AO$152-$AO$151))</f>
        <v>0.39130434782608697</v>
      </c>
      <c r="BV175">
        <f>(($AQ$149-$AO$151)/($AO$152-$AO$151))</f>
        <v>0.34782608695652173</v>
      </c>
      <c r="BW175">
        <f>1-(($AN$155-$AP$154)/($AP$155-$AP$154))</f>
        <v>0.25</v>
      </c>
      <c r="BX175">
        <f>1-(($AO$152-$AP$154)/($AP$155-$AP$154))</f>
        <v>0.41666666666666663</v>
      </c>
      <c r="BY175">
        <f>1-(($AQ$149-$AP$153)/($AP$154-$AP$153))</f>
        <v>4.166666666666663E-2</v>
      </c>
      <c r="BZ175">
        <f>1-(($AN$155-$AQ$149)/($AQ$150-$AQ$149))</f>
        <v>0.24</v>
      </c>
      <c r="CA175">
        <f>1-(($AO$152-$AQ$149)/($AQ$150-$AQ$149))</f>
        <v>0.4</v>
      </c>
      <c r="CB175">
        <f>(($AP$155-$AQ$150)/($AQ$151-$AQ$150))</f>
        <v>0</v>
      </c>
    </row>
    <row r="176" spans="1:80" x14ac:dyDescent="0.25">
      <c r="A176">
        <v>175</v>
      </c>
      <c r="B176">
        <v>222.30803</v>
      </c>
      <c r="C176" s="5">
        <v>1</v>
      </c>
      <c r="P176">
        <v>1</v>
      </c>
      <c r="Q176" t="str">
        <f t="shared" si="3"/>
        <v>1</v>
      </c>
      <c r="R176">
        <v>2</v>
      </c>
      <c r="X176" t="s">
        <v>291</v>
      </c>
      <c r="Y176" t="s">
        <v>267</v>
      </c>
      <c r="AN176">
        <v>4078</v>
      </c>
      <c r="AO176">
        <v>4117</v>
      </c>
      <c r="AP176">
        <v>4085</v>
      </c>
      <c r="AQ176">
        <v>4224</v>
      </c>
      <c r="AT176">
        <f>(($AO$152-$AN$154)/($AN$155-$AN$154))</f>
        <v>0.8666666666666667</v>
      </c>
      <c r="AU176">
        <f>(($AP$155-$AN$155)/($AN$156-$AN$155))</f>
        <v>0.3</v>
      </c>
      <c r="AV176">
        <f>(($AQ$150-$AN$155)/($AN$156-$AN$155))</f>
        <v>0.3</v>
      </c>
      <c r="AW176">
        <f>(($AN$156-$AO$153)/($AO$154-$AO$153))</f>
        <v>0.18181818181818182</v>
      </c>
      <c r="AX176">
        <f>(($AP$155-$AO$152)/($AO$153-$AO$152))</f>
        <v>0.5</v>
      </c>
      <c r="AY176">
        <f>(($AQ$150-$AO$152)/($AO$153-$AO$152))</f>
        <v>0.5</v>
      </c>
      <c r="AZ176">
        <f>(($AN$156-$AP$155)/($AP$156-$AP$155))</f>
        <v>0.66666666666666663</v>
      </c>
      <c r="BA176">
        <f>(($AO$153-$AP$155)/($AP$156-$AP$155))</f>
        <v>0.47619047619047616</v>
      </c>
      <c r="BB176">
        <f>(($AQ$150-$AP$155)/($AP$156-$AP$155))</f>
        <v>0</v>
      </c>
      <c r="BC176">
        <f>(($AN$156-$AQ$150)/($AQ$151-$AQ$150))</f>
        <v>0.63636363636363635</v>
      </c>
      <c r="BD176">
        <f>(($AO$153-$AQ$150)/($AQ$151-$AQ$150))</f>
        <v>0.45454545454545453</v>
      </c>
      <c r="BE176">
        <f>(($AP$156-$AQ$150)/($AQ$151-$AQ$150))</f>
        <v>0.95454545454545459</v>
      </c>
      <c r="BG176">
        <v>2</v>
      </c>
      <c r="BH176">
        <v>993</v>
      </c>
      <c r="BI176">
        <f>($BH$200-$BH$197)/200</f>
        <v>8.5000000000000006E-2</v>
      </c>
      <c r="BQ176">
        <f>1-(($AO$152-$AN$154)/($AN$155-$AN$154))</f>
        <v>0.1333333333333333</v>
      </c>
      <c r="BR176">
        <f>(($AP$155-$AN$155)/($AN$156-$AN$155))</f>
        <v>0.3</v>
      </c>
      <c r="BS176">
        <f>(($AQ$150-$AN$155)/($AN$156-$AN$155))</f>
        <v>0.3</v>
      </c>
      <c r="BT176">
        <f>(($AN$156-$AO$153)/($AO$154-$AO$153))</f>
        <v>0.18181818181818182</v>
      </c>
      <c r="BU176">
        <f>(($AP$155-$AO$152)/($AO$153-$AO$152))</f>
        <v>0.5</v>
      </c>
      <c r="BV176">
        <f>(($AQ$150-$AO$152)/($AO$153-$AO$152))</f>
        <v>0.5</v>
      </c>
      <c r="BW176">
        <f>1-(($AN$156-$AP$155)/($AP$156-$AP$155))</f>
        <v>0.33333333333333337</v>
      </c>
      <c r="BX176">
        <f>(($AO$153-$AP$155)/($AP$156-$AP$155))</f>
        <v>0.47619047619047616</v>
      </c>
      <c r="BY176">
        <f>(($AQ$150-$AP$155)/($AP$156-$AP$155))</f>
        <v>0</v>
      </c>
      <c r="BZ176">
        <f>1-(($AN$156-$AQ$150)/($AQ$151-$AQ$150))</f>
        <v>0.36363636363636365</v>
      </c>
      <c r="CA176">
        <f>(($AO$153-$AQ$150)/($AQ$151-$AQ$150))</f>
        <v>0.45454545454545453</v>
      </c>
      <c r="CB176">
        <f>1-(($AP$156-$AQ$150)/($AQ$151-$AQ$150))</f>
        <v>4.5454545454545414E-2</v>
      </c>
    </row>
    <row r="177" spans="1:80" x14ac:dyDescent="0.25">
      <c r="A177">
        <v>176</v>
      </c>
      <c r="B177">
        <v>222.289039</v>
      </c>
      <c r="C177" s="5">
        <v>1</v>
      </c>
      <c r="P177">
        <v>1</v>
      </c>
      <c r="Q177" t="str">
        <f t="shared" si="3"/>
        <v>1</v>
      </c>
      <c r="R177">
        <v>1</v>
      </c>
      <c r="X177" t="s">
        <v>291</v>
      </c>
      <c r="Y177" t="s">
        <v>264</v>
      </c>
      <c r="AN177">
        <v>4100</v>
      </c>
      <c r="AO177">
        <v>4138</v>
      </c>
      <c r="AP177">
        <v>4107</v>
      </c>
      <c r="AQ177">
        <v>4248</v>
      </c>
      <c r="AT177">
        <f>(($AO$153-$AN$155)/($AN$156-$AN$155))</f>
        <v>0.8</v>
      </c>
      <c r="AU177">
        <f>(($AP$156-$AN$156)/($AN$157-$AN$156))</f>
        <v>0.30434782608695654</v>
      </c>
      <c r="AV177">
        <f>(($AQ$151-$AN$156)/($AN$157-$AN$156))</f>
        <v>0.34782608695652173</v>
      </c>
      <c r="AW177">
        <f>(($AN$157-$AO$154)/($AO$155-$AO$154))</f>
        <v>0.25</v>
      </c>
      <c r="AX177">
        <f>(($AP$156-$AO$153)/($AO$154-$AO$153))</f>
        <v>0.5</v>
      </c>
      <c r="AY177">
        <f>(($AQ$151-$AO$153)/($AO$154-$AO$153))</f>
        <v>0.54545454545454541</v>
      </c>
      <c r="AZ177">
        <f>(($AN$157-$AP$156)/($AP$157-$AP$156))</f>
        <v>0.66666666666666663</v>
      </c>
      <c r="BA177">
        <f>(($AO$154-$AP$156)/($AP$157-$AP$156))</f>
        <v>0.45833333333333331</v>
      </c>
      <c r="BB177">
        <f>(($AQ$151-$AP$156)/($AP$157-$AP$156))</f>
        <v>4.1666666666666664E-2</v>
      </c>
      <c r="BC177">
        <f>(($AN$157-$AQ$151)/($AQ$152-$AQ$151))</f>
        <v>0.68181818181818177</v>
      </c>
      <c r="BD177">
        <f>(($AO$154-$AQ$151)/($AQ$152-$AQ$151))</f>
        <v>0.45454545454545453</v>
      </c>
      <c r="BE177">
        <f>(($AP$157-$AQ$152)/($AQ$153-$AQ$152))</f>
        <v>4.3478260869565216E-2</v>
      </c>
      <c r="BG177">
        <v>1</v>
      </c>
      <c r="BH177">
        <v>1007</v>
      </c>
      <c r="BI177">
        <f>($BH$201-$BH$198)/200</f>
        <v>7.4999999999999997E-2</v>
      </c>
      <c r="BQ177">
        <f>1-(($AO$153-$AN$155)/($AN$156-$AN$155))</f>
        <v>0.19999999999999996</v>
      </c>
      <c r="BR177">
        <f>(($AP$156-$AN$156)/($AN$157-$AN$156))</f>
        <v>0.30434782608695654</v>
      </c>
      <c r="BS177">
        <f>(($AQ$151-$AN$156)/($AN$157-$AN$156))</f>
        <v>0.34782608695652173</v>
      </c>
      <c r="BT177">
        <f>(($AN$157-$AO$154)/($AO$155-$AO$154))</f>
        <v>0.25</v>
      </c>
      <c r="BU177">
        <f>(($AP$156-$AO$153)/($AO$154-$AO$153))</f>
        <v>0.5</v>
      </c>
      <c r="BV177">
        <f>1-(($AQ$151-$AO$153)/($AO$154-$AO$153))</f>
        <v>0.45454545454545459</v>
      </c>
      <c r="BW177">
        <f>1-(($AN$157-$AP$156)/($AP$157-$AP$156))</f>
        <v>0.33333333333333337</v>
      </c>
      <c r="BX177">
        <f>(($AO$154-$AP$156)/($AP$157-$AP$156))</f>
        <v>0.45833333333333331</v>
      </c>
      <c r="BY177">
        <f>(($AQ$151-$AP$156)/($AP$157-$AP$156))</f>
        <v>4.1666666666666664E-2</v>
      </c>
      <c r="BZ177">
        <f>1-(($AN$157-$AQ$151)/($AQ$152-$AQ$151))</f>
        <v>0.31818181818181823</v>
      </c>
      <c r="CA177">
        <f>(($AO$154-$AQ$151)/($AQ$152-$AQ$151))</f>
        <v>0.45454545454545453</v>
      </c>
      <c r="CB177">
        <f>(($AP$157-$AQ$152)/($AQ$153-$AQ$152))</f>
        <v>4.3478260869565216E-2</v>
      </c>
    </row>
    <row r="178" spans="1:80" x14ac:dyDescent="0.25">
      <c r="A178">
        <v>177</v>
      </c>
      <c r="B178">
        <v>222.277626</v>
      </c>
      <c r="C178" s="5">
        <v>1</v>
      </c>
      <c r="P178">
        <v>1</v>
      </c>
      <c r="Q178" t="str">
        <f t="shared" si="3"/>
        <v>1</v>
      </c>
      <c r="R178">
        <v>4</v>
      </c>
      <c r="X178" t="s">
        <v>291</v>
      </c>
      <c r="Y178" t="s">
        <v>265</v>
      </c>
      <c r="AN178">
        <v>4120</v>
      </c>
      <c r="AO178">
        <v>4159</v>
      </c>
      <c r="AP178">
        <v>4130</v>
      </c>
      <c r="AQ178">
        <v>4270</v>
      </c>
      <c r="AT178">
        <f>(($AO$154-$AN$156)/($AN$157-$AN$156))</f>
        <v>0.78260869565217395</v>
      </c>
      <c r="AU178">
        <f>(($AP$157-$AN$157)/($AN$158-$AN$157))</f>
        <v>0.36363636363636365</v>
      </c>
      <c r="AV178">
        <f>(($AQ$152-$AN$157)/($AN$158-$AN$157))</f>
        <v>0.31818181818181818</v>
      </c>
      <c r="AW178">
        <f>(($AN$158-$AO$155)/($AO$156-$AO$155))</f>
        <v>0.31818181818181818</v>
      </c>
      <c r="AX178">
        <f>(($AP$157-$AO$154)/($AO$155-$AO$154))</f>
        <v>0.65</v>
      </c>
      <c r="AY178">
        <f>(($AQ$152-$AO$154)/($AO$155-$AO$154))</f>
        <v>0.6</v>
      </c>
      <c r="AZ178">
        <f>(($AN$158-$AP$157)/($AP$158-$AP$157))</f>
        <v>0.60869565217391308</v>
      </c>
      <c r="BA178">
        <f>(($AO$155-$AP$157)/($AP$158-$AP$157))</f>
        <v>0.30434782608695654</v>
      </c>
      <c r="BB178">
        <f>(($AQ$152-$AP$156)/($AP$157-$AP$156))</f>
        <v>0.95833333333333337</v>
      </c>
      <c r="BC178">
        <f>(($AN$158-$AQ$152)/($AQ$153-$AQ$152))</f>
        <v>0.65217391304347827</v>
      </c>
      <c r="BD178">
        <f>(($AO$155-$AQ$152)/($AQ$153-$AQ$152))</f>
        <v>0.34782608695652173</v>
      </c>
      <c r="BE178">
        <f>(($AP$158-$AQ$153)/($AQ$154-$AQ$153))</f>
        <v>4.3478260869565216E-2</v>
      </c>
      <c r="BG178">
        <v>4</v>
      </c>
      <c r="BH178">
        <v>1010</v>
      </c>
      <c r="BI178">
        <f>($BH$202-$BH$199)/200</f>
        <v>0.115</v>
      </c>
      <c r="BQ178">
        <f>1-(($AO$154-$AN$156)/($AN$157-$AN$156))</f>
        <v>0.21739130434782605</v>
      </c>
      <c r="BR178">
        <f>(($AP$157-$AN$157)/($AN$158-$AN$157))</f>
        <v>0.36363636363636365</v>
      </c>
      <c r="BS178">
        <f>(($AQ$152-$AN$157)/($AN$158-$AN$157))</f>
        <v>0.31818181818181818</v>
      </c>
      <c r="BT178">
        <f>(($AN$158-$AO$155)/($AO$156-$AO$155))</f>
        <v>0.31818181818181818</v>
      </c>
      <c r="BU178">
        <f>1-(($AP$157-$AO$154)/($AO$155-$AO$154))</f>
        <v>0.35</v>
      </c>
      <c r="BV178">
        <f>1-(($AQ$152-$AO$154)/($AO$155-$AO$154))</f>
        <v>0.4</v>
      </c>
      <c r="BW178">
        <f>1-(($AN$158-$AP$157)/($AP$158-$AP$157))</f>
        <v>0.39130434782608692</v>
      </c>
      <c r="BX178">
        <f>(($AO$155-$AP$157)/($AP$158-$AP$157))</f>
        <v>0.30434782608695654</v>
      </c>
      <c r="BY178">
        <f>1-(($AQ$152-$AP$156)/($AP$157-$AP$156))</f>
        <v>4.166666666666663E-2</v>
      </c>
      <c r="BZ178">
        <f>1-(($AN$158-$AQ$152)/($AQ$153-$AQ$152))</f>
        <v>0.34782608695652173</v>
      </c>
      <c r="CA178">
        <f>(($AO$155-$AQ$152)/($AQ$153-$AQ$152))</f>
        <v>0.34782608695652173</v>
      </c>
      <c r="CB178">
        <f>(($AP$158-$AQ$153)/($AQ$154-$AQ$153))</f>
        <v>4.3478260869565216E-2</v>
      </c>
    </row>
    <row r="179" spans="1:80" x14ac:dyDescent="0.25">
      <c r="A179">
        <v>178</v>
      </c>
      <c r="B179">
        <v>222.20737299999999</v>
      </c>
      <c r="C179" s="5">
        <v>1</v>
      </c>
      <c r="H179">
        <v>221.338686</v>
      </c>
      <c r="I179" s="4">
        <v>4</v>
      </c>
      <c r="P179">
        <v>2</v>
      </c>
      <c r="Q179" t="str">
        <f t="shared" si="3"/>
        <v>14</v>
      </c>
      <c r="R179">
        <v>3</v>
      </c>
      <c r="X179" t="s">
        <v>291</v>
      </c>
      <c r="Y179" t="s">
        <v>266</v>
      </c>
      <c r="AB179" t="s">
        <v>292</v>
      </c>
      <c r="AC179" t="str">
        <f>CONCATENATE($R179,$R180,$R181,$R182)</f>
        <v>3214</v>
      </c>
      <c r="AN179">
        <v>4143</v>
      </c>
      <c r="AO179">
        <v>4186</v>
      </c>
      <c r="AP179">
        <v>4155</v>
      </c>
      <c r="AQ179">
        <v>4292</v>
      </c>
      <c r="AT179">
        <f>(($AO$155-$AN$157)/($AN$158-$AN$157))</f>
        <v>0.68181818181818177</v>
      </c>
      <c r="AU179">
        <f>(($AP$158-$AN$158)/($AN$159-$AN$158))</f>
        <v>0.39130434782608697</v>
      </c>
      <c r="AV179">
        <f>(($AQ$153-$AN$158)/($AN$159-$AN$158))</f>
        <v>0.34782608695652173</v>
      </c>
      <c r="AW179">
        <f>(($AN$159-$AO$156)/($AO$157-$AO$156))</f>
        <v>0.34782608695652173</v>
      </c>
      <c r="AX179">
        <f>(($AP$158-$AO$155)/($AO$156-$AO$155))</f>
        <v>0.72727272727272729</v>
      </c>
      <c r="AY179">
        <f>(($AQ$153-$AO$155)/($AO$156-$AO$155))</f>
        <v>0.68181818181818177</v>
      </c>
      <c r="AZ179">
        <f>(($AN$159-$AP$158)/($AP$159-$AP$158))</f>
        <v>0.56000000000000005</v>
      </c>
      <c r="BA179">
        <f>(($AO$156-$AP$158)/($AP$159-$AP$158))</f>
        <v>0.24</v>
      </c>
      <c r="BB179">
        <f>(($AQ$153-$AP$157)/($AP$158-$AP$157))</f>
        <v>0.95652173913043481</v>
      </c>
      <c r="BC179">
        <f>(($AN$159-$AQ$153)/($AQ$154-$AQ$153))</f>
        <v>0.65217391304347827</v>
      </c>
      <c r="BD179">
        <f>(($AO$156-$AQ$153)/($AQ$154-$AQ$153))</f>
        <v>0.30434782608695654</v>
      </c>
      <c r="BG179">
        <v>3</v>
      </c>
      <c r="BH179">
        <v>1019</v>
      </c>
      <c r="BI179">
        <f>($BH$203-$BH$200)/200</f>
        <v>6.5000000000000002E-2</v>
      </c>
      <c r="BQ179">
        <f>1-(($AO$155-$AN$157)/($AN$158-$AN$157))</f>
        <v>0.31818181818181823</v>
      </c>
      <c r="BR179">
        <f>(($AP$158-$AN$158)/($AN$159-$AN$158))</f>
        <v>0.39130434782608697</v>
      </c>
      <c r="BS179">
        <f>(($AQ$153-$AN$158)/($AN$159-$AN$158))</f>
        <v>0.34782608695652173</v>
      </c>
      <c r="BT179">
        <f>(($AN$159-$AO$156)/($AO$157-$AO$156))</f>
        <v>0.34782608695652173</v>
      </c>
      <c r="BU179">
        <f>1-(($AP$158-$AO$155)/($AO$156-$AO$155))</f>
        <v>0.27272727272727271</v>
      </c>
      <c r="BV179">
        <f>1-(($AQ$153-$AO$155)/($AO$156-$AO$155))</f>
        <v>0.31818181818181823</v>
      </c>
      <c r="BW179">
        <f>1-(($AN$159-$AP$158)/($AP$159-$AP$158))</f>
        <v>0.43999999999999995</v>
      </c>
      <c r="BX179">
        <f>(($AO$156-$AP$158)/($AP$159-$AP$158))</f>
        <v>0.24</v>
      </c>
      <c r="BY179">
        <f>1-(($AQ$153-$AP$157)/($AP$158-$AP$157))</f>
        <v>4.3478260869565188E-2</v>
      </c>
      <c r="BZ179">
        <f>1-(($AN$159-$AQ$153)/($AQ$154-$AQ$153))</f>
        <v>0.34782608695652173</v>
      </c>
      <c r="CA179">
        <f>(($AO$156-$AQ$153)/($AQ$154-$AQ$153))</f>
        <v>0.30434782608695654</v>
      </c>
    </row>
    <row r="180" spans="1:80" x14ac:dyDescent="0.25">
      <c r="A180">
        <v>179</v>
      </c>
      <c r="B180">
        <v>222.34974700000001</v>
      </c>
      <c r="C180" s="5">
        <v>1</v>
      </c>
      <c r="F180">
        <v>221.57959500000001</v>
      </c>
      <c r="G180" s="3">
        <v>3</v>
      </c>
      <c r="H180">
        <v>221.32605999999998</v>
      </c>
      <c r="I180" s="4">
        <v>4</v>
      </c>
      <c r="P180">
        <v>3</v>
      </c>
      <c r="Q180" t="str">
        <f t="shared" si="3"/>
        <v>134</v>
      </c>
      <c r="R180">
        <v>2</v>
      </c>
      <c r="X180" t="s">
        <v>291</v>
      </c>
      <c r="Y180" t="s">
        <v>267</v>
      </c>
      <c r="AN180">
        <v>4169</v>
      </c>
      <c r="AO180">
        <v>4214</v>
      </c>
      <c r="AP180">
        <v>4180</v>
      </c>
      <c r="AQ180">
        <v>4314</v>
      </c>
      <c r="AT180">
        <f>(($AO$156-$AN$158)/($AN$159-$AN$158))</f>
        <v>0.65217391304347827</v>
      </c>
      <c r="AU180">
        <f>(($AP$159-$AN$159)/($AN$160-$AN$159))</f>
        <v>0.45833333333333331</v>
      </c>
      <c r="AV180">
        <f>(($AQ$154-$AN$159)/($AN$160-$AN$159))</f>
        <v>0.33333333333333331</v>
      </c>
      <c r="AX180">
        <f>(($AP$159-$AO$156)/($AO$157-$AO$156))</f>
        <v>0.82608695652173914</v>
      </c>
      <c r="AY180">
        <f>(($AQ$154-$AO$156)/($AO$157-$AO$156))</f>
        <v>0.69565217391304346</v>
      </c>
      <c r="BB180">
        <f>(($AQ$154-$AP$158)/($AP$159-$AP$158))</f>
        <v>0.88</v>
      </c>
      <c r="BG180">
        <v>2</v>
      </c>
      <c r="BH180">
        <v>1023</v>
      </c>
      <c r="BI180">
        <f>($BH$204-$BH$201)/200</f>
        <v>0.08</v>
      </c>
      <c r="BQ180">
        <f>1-(($AO$156-$AN$158)/($AN$159-$AN$158))</f>
        <v>0.34782608695652173</v>
      </c>
      <c r="BR180">
        <f>(($AP$159-$AN$159)/($AN$160-$AN$159))</f>
        <v>0.45833333333333331</v>
      </c>
      <c r="BS180">
        <f>(($AQ$154-$AN$159)/($AN$160-$AN$159))</f>
        <v>0.33333333333333331</v>
      </c>
      <c r="BU180">
        <f>1-(($AP$159-$AO$156)/($AO$157-$AO$156))</f>
        <v>0.17391304347826086</v>
      </c>
      <c r="BV180">
        <f>1-(($AQ$154-$AO$156)/($AO$157-$AO$156))</f>
        <v>0.30434782608695654</v>
      </c>
      <c r="BY180">
        <f>1-(($AQ$154-$AP$158)/($AP$159-$AP$158))</f>
        <v>0.12</v>
      </c>
    </row>
    <row r="181" spans="1:80" x14ac:dyDescent="0.25">
      <c r="A181">
        <v>180</v>
      </c>
      <c r="F181">
        <v>221.612979</v>
      </c>
      <c r="G181" s="3">
        <v>3</v>
      </c>
      <c r="H181">
        <v>221.36464599999999</v>
      </c>
      <c r="I181" s="4">
        <v>4</v>
      </c>
      <c r="P181">
        <v>2</v>
      </c>
      <c r="Q181" t="str">
        <f t="shared" si="3"/>
        <v>34</v>
      </c>
      <c r="R181">
        <v>1</v>
      </c>
      <c r="X181" t="s">
        <v>291</v>
      </c>
      <c r="Y181" t="s">
        <v>264</v>
      </c>
      <c r="AN181">
        <v>4195</v>
      </c>
      <c r="AO181">
        <v>4237</v>
      </c>
      <c r="AP181">
        <v>4201</v>
      </c>
      <c r="AQ181">
        <v>4337</v>
      </c>
      <c r="AT181">
        <f>(($AO$157-$AN$159)/($AN$160-$AN$159))</f>
        <v>0.625</v>
      </c>
      <c r="BG181">
        <v>1</v>
      </c>
      <c r="BH181">
        <v>1034</v>
      </c>
      <c r="BI181">
        <f>($BH$205-$BH$202)/200</f>
        <v>6.5000000000000002E-2</v>
      </c>
      <c r="BQ181">
        <f>1-(($AO$157-$AN$159)/($AN$160-$AN$159))</f>
        <v>0.375</v>
      </c>
    </row>
    <row r="182" spans="1:80" x14ac:dyDescent="0.25">
      <c r="A182">
        <v>181</v>
      </c>
      <c r="F182">
        <v>221.593131</v>
      </c>
      <c r="G182" s="3">
        <v>3</v>
      </c>
      <c r="H182">
        <v>221.339697</v>
      </c>
      <c r="I182" s="4">
        <v>4</v>
      </c>
      <c r="P182">
        <v>2</v>
      </c>
      <c r="Q182" t="str">
        <f t="shared" si="3"/>
        <v>34</v>
      </c>
      <c r="R182">
        <v>4</v>
      </c>
      <c r="X182" t="s">
        <v>291</v>
      </c>
      <c r="Y182" t="s">
        <v>265</v>
      </c>
      <c r="AN182">
        <v>4220</v>
      </c>
      <c r="AO182">
        <v>4258</v>
      </c>
      <c r="AP182">
        <v>4225</v>
      </c>
      <c r="AQ182">
        <v>4358</v>
      </c>
      <c r="BG182">
        <v>4</v>
      </c>
      <c r="BH182">
        <v>1038</v>
      </c>
      <c r="BI182">
        <f>($BH$206-$BH$203)/200</f>
        <v>0.105</v>
      </c>
    </row>
    <row r="183" spans="1:80" x14ac:dyDescent="0.25">
      <c r="A183">
        <v>182</v>
      </c>
      <c r="F183">
        <v>221.57702</v>
      </c>
      <c r="G183" s="3">
        <v>3</v>
      </c>
      <c r="H183">
        <v>221.320707</v>
      </c>
      <c r="I183" s="4">
        <v>4</v>
      </c>
      <c r="P183">
        <v>2</v>
      </c>
      <c r="Q183" t="str">
        <f t="shared" si="3"/>
        <v>34</v>
      </c>
      <c r="R183">
        <v>3</v>
      </c>
      <c r="X183" t="s">
        <v>291</v>
      </c>
      <c r="Y183" t="s">
        <v>266</v>
      </c>
      <c r="AB183" t="s">
        <v>292</v>
      </c>
      <c r="AC183" t="str">
        <f>CONCATENATE($R183,$R184,$R185,$R186)</f>
        <v>3214</v>
      </c>
      <c r="AN183">
        <v>4243</v>
      </c>
      <c r="AO183">
        <v>4279</v>
      </c>
      <c r="AP183">
        <v>4248</v>
      </c>
      <c r="AQ183">
        <v>4381</v>
      </c>
      <c r="BG183">
        <v>3</v>
      </c>
      <c r="BH183">
        <v>1043</v>
      </c>
      <c r="BI183">
        <f>($BH$207-$BH$204)/200</f>
        <v>6.5000000000000002E-2</v>
      </c>
    </row>
    <row r="184" spans="1:80" x14ac:dyDescent="0.25">
      <c r="A184">
        <v>183</v>
      </c>
      <c r="F184">
        <v>221.53035299999999</v>
      </c>
      <c r="G184" s="3">
        <v>3</v>
      </c>
      <c r="H184">
        <v>221.08570700000001</v>
      </c>
      <c r="I184" s="4">
        <v>4</v>
      </c>
      <c r="P184">
        <v>2</v>
      </c>
      <c r="Q184" t="str">
        <f t="shared" si="3"/>
        <v>34</v>
      </c>
      <c r="R184">
        <v>2</v>
      </c>
      <c r="X184" t="s">
        <v>291</v>
      </c>
      <c r="Y184" t="s">
        <v>267</v>
      </c>
      <c r="AN184">
        <v>4264</v>
      </c>
      <c r="AO184">
        <v>4303</v>
      </c>
      <c r="AP184">
        <v>4270</v>
      </c>
      <c r="AQ184">
        <v>4403</v>
      </c>
      <c r="AT184">
        <f>(($AO$159-$AN$162)/($AN$163-$AN$162))</f>
        <v>0.2</v>
      </c>
      <c r="AU184">
        <f>(($AP$160-$AN$161)/($AN$162-$AN$161))</f>
        <v>0.33333333333333331</v>
      </c>
      <c r="AV184">
        <f>(($AQ$155-$AN$161)/($AN$162-$AN$161))</f>
        <v>0.16666666666666666</v>
      </c>
      <c r="AW184">
        <f>(($AN$161-$AO$158)/($AO$159-$AO$158))</f>
        <v>0.35294117647058826</v>
      </c>
      <c r="AX184">
        <f>(($AP$160-$AO$158)/($AO$159-$AO$158))</f>
        <v>0.52941176470588236</v>
      </c>
      <c r="AY184">
        <f>(($AQ$155-$AO$158)/($AO$159-$AO$158))</f>
        <v>0.44117647058823528</v>
      </c>
      <c r="AZ184">
        <f>(($AN$162-$AP$160)/($AP$161-$AP$160))</f>
        <v>0.54545454545454541</v>
      </c>
      <c r="BA184">
        <f>(($AO$159-$AP$160)/($AP$161-$AP$160))</f>
        <v>0.72727272727272729</v>
      </c>
      <c r="BB184">
        <f>(($AQ$156-$AP$161)/($AP$162-$AP$161))</f>
        <v>4.3478260869565216E-2</v>
      </c>
      <c r="BC184">
        <f>(($AN$162-$AQ$155)/($AQ$156-$AQ$155))</f>
        <v>0.57692307692307687</v>
      </c>
      <c r="BD184">
        <f>(($AO$159-$AQ$155)/($AQ$156-$AQ$155))</f>
        <v>0.73076923076923073</v>
      </c>
      <c r="BE184">
        <f>(($AP$160-$AQ$155)/($AQ$156-$AQ$155))</f>
        <v>0.11538461538461539</v>
      </c>
      <c r="BG184">
        <v>2</v>
      </c>
      <c r="BH184">
        <v>1047</v>
      </c>
      <c r="BI184">
        <f>($BH$208-$BH$205)/200</f>
        <v>0.08</v>
      </c>
      <c r="BQ184">
        <f>(($AO$159-$AN$162)/($AN$163-$AN$162))</f>
        <v>0.2</v>
      </c>
      <c r="BR184">
        <f>(($AP$160-$AN$161)/($AN$162-$AN$161))</f>
        <v>0.33333333333333331</v>
      </c>
      <c r="BS184">
        <f>(($AQ$155-$AN$161)/($AN$162-$AN$161))</f>
        <v>0.16666666666666666</v>
      </c>
      <c r="BT184">
        <f>(($AN$161-$AO$158)/($AO$159-$AO$158))</f>
        <v>0.35294117647058826</v>
      </c>
      <c r="BU184">
        <f>1-(($AP$160-$AO$158)/($AO$159-$AO$158))</f>
        <v>0.47058823529411764</v>
      </c>
      <c r="BV184">
        <f>(($AQ$155-$AO$158)/($AO$159-$AO$158))</f>
        <v>0.44117647058823528</v>
      </c>
      <c r="BW184">
        <f>1-(($AN$162-$AP$160)/($AP$161-$AP$160))</f>
        <v>0.45454545454545459</v>
      </c>
      <c r="BX184">
        <f>1-(($AO$159-$AP$160)/($AP$161-$AP$160))</f>
        <v>0.27272727272727271</v>
      </c>
      <c r="BY184">
        <f>(($AQ$156-$AP$161)/($AP$162-$AP$161))</f>
        <v>4.3478260869565216E-2</v>
      </c>
      <c r="BZ184">
        <f>1-(($AN$162-$AQ$155)/($AQ$156-$AQ$155))</f>
        <v>0.42307692307692313</v>
      </c>
      <c r="CA184">
        <f>1-(($AO$159-$AQ$155)/($AQ$156-$AQ$155))</f>
        <v>0.26923076923076927</v>
      </c>
      <c r="CB184">
        <f>(($AP$160-$AQ$155)/($AQ$156-$AQ$155))</f>
        <v>0.11538461538461539</v>
      </c>
    </row>
    <row r="185" spans="1:80" x14ac:dyDescent="0.25">
      <c r="A185">
        <v>184</v>
      </c>
      <c r="F185">
        <v>221.525757</v>
      </c>
      <c r="G185" s="3">
        <v>3</v>
      </c>
      <c r="H185">
        <v>221.15762599999999</v>
      </c>
      <c r="I185" s="4">
        <v>4</v>
      </c>
      <c r="P185">
        <v>2</v>
      </c>
      <c r="Q185" t="str">
        <f t="shared" si="3"/>
        <v>34</v>
      </c>
      <c r="R185">
        <v>1</v>
      </c>
      <c r="X185" t="s">
        <v>291</v>
      </c>
      <c r="Y185" t="s">
        <v>264</v>
      </c>
      <c r="AN185">
        <v>4284</v>
      </c>
      <c r="AO185">
        <v>4326</v>
      </c>
      <c r="AP185">
        <v>4291</v>
      </c>
      <c r="AT185">
        <f>(($AO$160-$AN$163)/($AN$164-$AN$163))</f>
        <v>0.14285714285714285</v>
      </c>
      <c r="AU185">
        <f>(($AP$161-$AN$162)/($AN$163-$AN$162))</f>
        <v>0.5</v>
      </c>
      <c r="AV185">
        <f>(($AQ$156-$AN$162)/($AN$163-$AN$162))</f>
        <v>0.55000000000000004</v>
      </c>
      <c r="AW185">
        <f>(($AN$162-$AO$158)/($AO$159-$AO$158))</f>
        <v>0.88235294117647056</v>
      </c>
      <c r="AX185">
        <f>(($AP$161-$AO$159)/($AO$160-$AO$159))</f>
        <v>0.31578947368421051</v>
      </c>
      <c r="AY185">
        <f>(($AQ$156-$AO$159)/($AO$160-$AO$159))</f>
        <v>0.36842105263157893</v>
      </c>
      <c r="AZ185">
        <f>(($AN$163-$AP$161)/($AP$162-$AP$161))</f>
        <v>0.43478260869565216</v>
      </c>
      <c r="BA185">
        <f>(($AO$160-$AP$161)/($AP$162-$AP$161))</f>
        <v>0.56521739130434778</v>
      </c>
      <c r="BB185">
        <f>(($AQ$157-$AP$161)/($AP$162-$AP$161))</f>
        <v>0.95652173913043481</v>
      </c>
      <c r="BC185">
        <f>(($AN$163-$AQ$156)/($AQ$157-$AQ$156))</f>
        <v>0.42857142857142855</v>
      </c>
      <c r="BD185">
        <f>(($AO$160-$AQ$156)/($AQ$157-$AQ$156))</f>
        <v>0.5714285714285714</v>
      </c>
      <c r="BE185">
        <f>(($AP$161-$AQ$155)/($AQ$156-$AQ$155))</f>
        <v>0.96153846153846156</v>
      </c>
      <c r="BG185">
        <v>1</v>
      </c>
      <c r="BH185">
        <v>1055</v>
      </c>
      <c r="BI185">
        <f>($BH$209-$BH$206)/200</f>
        <v>7.4999999999999997E-2</v>
      </c>
      <c r="BQ185">
        <f>(($AO$160-$AN$163)/($AN$164-$AN$163))</f>
        <v>0.14285714285714285</v>
      </c>
      <c r="BR185">
        <f>(($AP$161-$AN$162)/($AN$163-$AN$162))</f>
        <v>0.5</v>
      </c>
      <c r="BS185">
        <f>1-(($AQ$156-$AN$162)/($AN$163-$AN$162))</f>
        <v>0.44999999999999996</v>
      </c>
      <c r="BT185">
        <f>1-(($AN$162-$AO$158)/($AO$159-$AO$158))</f>
        <v>0.11764705882352944</v>
      </c>
      <c r="BU185">
        <f>(($AP$161-$AO$159)/($AO$160-$AO$159))</f>
        <v>0.31578947368421051</v>
      </c>
      <c r="BV185">
        <f>(($AQ$156-$AO$159)/($AO$160-$AO$159))</f>
        <v>0.36842105263157893</v>
      </c>
      <c r="BW185">
        <f>(($AN$163-$AP$161)/($AP$162-$AP$161))</f>
        <v>0.43478260869565216</v>
      </c>
      <c r="BX185">
        <f>1-(($AO$160-$AP$161)/($AP$162-$AP$161))</f>
        <v>0.43478260869565222</v>
      </c>
      <c r="BY185">
        <f>1-(($AQ$157-$AP$161)/($AP$162-$AP$161))</f>
        <v>4.3478260869565188E-2</v>
      </c>
      <c r="BZ185">
        <f>(($AN$163-$AQ$156)/($AQ$157-$AQ$156))</f>
        <v>0.42857142857142855</v>
      </c>
      <c r="CA185">
        <f>1-(($AO$160-$AQ$156)/($AQ$157-$AQ$156))</f>
        <v>0.4285714285714286</v>
      </c>
      <c r="CB185">
        <f>1-(($AP$161-$AQ$155)/($AQ$156-$AQ$155))</f>
        <v>3.8461538461538436E-2</v>
      </c>
    </row>
    <row r="186" spans="1:80" x14ac:dyDescent="0.25">
      <c r="A186">
        <v>185</v>
      </c>
      <c r="F186">
        <v>221.49641399999999</v>
      </c>
      <c r="G186" s="3">
        <v>3</v>
      </c>
      <c r="H186">
        <v>221.20590799999999</v>
      </c>
      <c r="I186" s="4">
        <v>4</v>
      </c>
      <c r="P186">
        <v>2</v>
      </c>
      <c r="Q186" t="str">
        <f t="shared" si="3"/>
        <v>34</v>
      </c>
      <c r="R186">
        <v>4</v>
      </c>
      <c r="X186" t="s">
        <v>290</v>
      </c>
      <c r="Y186" t="s">
        <v>268</v>
      </c>
      <c r="AN186">
        <v>4306</v>
      </c>
      <c r="AO186">
        <v>4346</v>
      </c>
      <c r="AP186">
        <v>4314</v>
      </c>
      <c r="AT186">
        <f>(($AO$161-$AN$164)/($AN$165-$AN$164))</f>
        <v>0.20833333333333334</v>
      </c>
      <c r="AU186">
        <f>(($AP$162-$AN$163)/($AN$164-$AN$163))</f>
        <v>0.61904761904761907</v>
      </c>
      <c r="AV186">
        <f>(($AQ$157-$AN$163)/($AN$164-$AN$163))</f>
        <v>0.5714285714285714</v>
      </c>
      <c r="AW186">
        <f>(($AN$163-$AO$159)/($AO$160-$AO$159))</f>
        <v>0.84210526315789469</v>
      </c>
      <c r="AX186">
        <f>(($AP$162-$AO$160)/($AO$161-$AO$160))</f>
        <v>0.43478260869565216</v>
      </c>
      <c r="AY186">
        <f>(($AQ$157-$AO$160)/($AO$161-$AO$160))</f>
        <v>0.39130434782608697</v>
      </c>
      <c r="AZ186">
        <f>(($AN$164-$AP$162)/($AP$163-$AP$162))</f>
        <v>0.38095238095238093</v>
      </c>
      <c r="BA186">
        <f>(($AO$161-$AP$162)/($AP$163-$AP$162))</f>
        <v>0.61904761904761907</v>
      </c>
      <c r="BB186">
        <f>(($AQ$158-$AP$163)/($AP$164-$AP$163))</f>
        <v>4.3478260869565216E-2</v>
      </c>
      <c r="BC186">
        <f>(($AN$164-$AQ$157)/($AQ$158-$AQ$157))</f>
        <v>0.39130434782608697</v>
      </c>
      <c r="BD186">
        <f>(($AO$161-$AQ$157)/($AQ$158-$AQ$157))</f>
        <v>0.60869565217391308</v>
      </c>
      <c r="BE186">
        <f>(($AP$162-$AQ$157)/($AQ$158-$AQ$157))</f>
        <v>4.3478260869565216E-2</v>
      </c>
      <c r="BG186">
        <v>4</v>
      </c>
      <c r="BH186">
        <v>1061</v>
      </c>
      <c r="BI186">
        <f>($BH$210-$BH$207)/200</f>
        <v>0.115</v>
      </c>
      <c r="BQ186">
        <f>(($AO$161-$AN$164)/($AN$165-$AN$164))</f>
        <v>0.20833333333333334</v>
      </c>
      <c r="BR186">
        <f>1-(($AP$162-$AN$163)/($AN$164-$AN$163))</f>
        <v>0.38095238095238093</v>
      </c>
      <c r="BS186">
        <f>1-(($AQ$157-$AN$163)/($AN$164-$AN$163))</f>
        <v>0.4285714285714286</v>
      </c>
      <c r="BT186">
        <f>1-(($AN$163-$AO$159)/($AO$160-$AO$159))</f>
        <v>0.15789473684210531</v>
      </c>
      <c r="BU186">
        <f>(($AP$162-$AO$160)/($AO$161-$AO$160))</f>
        <v>0.43478260869565216</v>
      </c>
      <c r="BV186">
        <f>(($AQ$157-$AO$160)/($AO$161-$AO$160))</f>
        <v>0.39130434782608697</v>
      </c>
      <c r="BW186">
        <f>(($AN$164-$AP$162)/($AP$163-$AP$162))</f>
        <v>0.38095238095238093</v>
      </c>
      <c r="BX186">
        <f>1-(($AO$161-$AP$162)/($AP$163-$AP$162))</f>
        <v>0.38095238095238093</v>
      </c>
      <c r="BY186">
        <f>(($AQ$158-$AP$163)/($AP$164-$AP$163))</f>
        <v>4.3478260869565216E-2</v>
      </c>
      <c r="BZ186">
        <f>(($AN$164-$AQ$157)/($AQ$158-$AQ$157))</f>
        <v>0.39130434782608697</v>
      </c>
      <c r="CA186">
        <f>1-(($AO$161-$AQ$157)/($AQ$158-$AQ$157))</f>
        <v>0.39130434782608692</v>
      </c>
      <c r="CB186">
        <f>(($AP$162-$AQ$157)/($AQ$158-$AQ$157))</f>
        <v>4.3478260869565216E-2</v>
      </c>
    </row>
    <row r="187" spans="1:80" x14ac:dyDescent="0.25">
      <c r="A187">
        <v>186</v>
      </c>
      <c r="F187">
        <v>221.57959500000001</v>
      </c>
      <c r="G187" s="3">
        <v>3</v>
      </c>
      <c r="H187">
        <v>221.338686</v>
      </c>
      <c r="I187" s="4">
        <v>4</v>
      </c>
      <c r="P187">
        <v>2</v>
      </c>
      <c r="Q187" t="str">
        <f t="shared" si="3"/>
        <v>34</v>
      </c>
      <c r="R187">
        <v>3</v>
      </c>
      <c r="X187" t="s">
        <v>292</v>
      </c>
      <c r="Y187" t="s">
        <v>269</v>
      </c>
      <c r="AN187">
        <v>4330</v>
      </c>
      <c r="AO187">
        <v>4367</v>
      </c>
      <c r="AP187">
        <v>4336</v>
      </c>
      <c r="AT187">
        <f>(($AO$162-$AN$165)/($AN$166-$AN$165))</f>
        <v>0.15384615384615385</v>
      </c>
      <c r="AU187">
        <f>(($AP$163-$AN$164)/($AN$165-$AN$164))</f>
        <v>0.54166666666666663</v>
      </c>
      <c r="AV187">
        <f>(($AQ$158-$AN$164)/($AN$165-$AN$164))</f>
        <v>0.58333333333333337</v>
      </c>
      <c r="AW187">
        <f>(($AN$164-$AO$160)/($AO$161-$AO$160))</f>
        <v>0.78260869565217395</v>
      </c>
      <c r="AX187">
        <f>(($AP$163-$AO$161)/($AO$162-$AO$161))</f>
        <v>0.34782608695652173</v>
      </c>
      <c r="AY187">
        <f>(($AQ$158-$AO$161)/($AO$162-$AO$161))</f>
        <v>0.39130434782608697</v>
      </c>
      <c r="AZ187">
        <f>(($AN$165-$AP$163)/($AP$164-$AP$163))</f>
        <v>0.47826086956521741</v>
      </c>
      <c r="BA187">
        <f>(($AO$162-$AP$163)/($AP$164-$AP$163))</f>
        <v>0.65217391304347827</v>
      </c>
      <c r="BB187">
        <f>(($AQ$159-$AP$164)/($AP$165-$AP$164))</f>
        <v>0</v>
      </c>
      <c r="BC187">
        <f>(($AN$165-$AQ$158)/($AQ$159-$AQ$158))</f>
        <v>0.45454545454545453</v>
      </c>
      <c r="BD187">
        <f>(($AO$162-$AQ$158)/($AQ$159-$AQ$158))</f>
        <v>0.63636363636363635</v>
      </c>
      <c r="BE187">
        <f>(($AP$163-$AQ$157)/($AQ$158-$AQ$157))</f>
        <v>0.95652173913043481</v>
      </c>
      <c r="BG187">
        <v>3</v>
      </c>
      <c r="BH187">
        <v>1063</v>
      </c>
      <c r="BI187">
        <f>($BH$211-$BH$208)/200</f>
        <v>0.08</v>
      </c>
      <c r="BQ187">
        <f>(($AO$162-$AN$165)/($AN$166-$AN$165))</f>
        <v>0.15384615384615385</v>
      </c>
      <c r="BR187">
        <f>1-(($AP$163-$AN$164)/($AN$165-$AN$164))</f>
        <v>0.45833333333333337</v>
      </c>
      <c r="BS187">
        <f>1-(($AQ$158-$AN$164)/($AN$165-$AN$164))</f>
        <v>0.41666666666666663</v>
      </c>
      <c r="BT187">
        <f>1-(($AN$164-$AO$160)/($AO$161-$AO$160))</f>
        <v>0.21739130434782605</v>
      </c>
      <c r="BU187">
        <f>(($AP$163-$AO$161)/($AO$162-$AO$161))</f>
        <v>0.34782608695652173</v>
      </c>
      <c r="BV187">
        <f>(($AQ$158-$AO$161)/($AO$162-$AO$161))</f>
        <v>0.39130434782608697</v>
      </c>
      <c r="BW187">
        <f>(($AN$165-$AP$163)/($AP$164-$AP$163))</f>
        <v>0.47826086956521741</v>
      </c>
      <c r="BX187">
        <f>1-(($AO$162-$AP$163)/($AP$164-$AP$163))</f>
        <v>0.34782608695652173</v>
      </c>
      <c r="BY187">
        <f>(($AQ$159-$AP$164)/($AP$165-$AP$164))</f>
        <v>0</v>
      </c>
      <c r="BZ187">
        <f>(($AN$165-$AQ$158)/($AQ$159-$AQ$158))</f>
        <v>0.45454545454545453</v>
      </c>
      <c r="CA187">
        <f>1-(($AO$162-$AQ$158)/($AQ$159-$AQ$158))</f>
        <v>0.36363636363636365</v>
      </c>
      <c r="CB187">
        <f>1-(($AP$163-$AQ$157)/($AQ$158-$AQ$157))</f>
        <v>4.3478260869565188E-2</v>
      </c>
    </row>
    <row r="188" spans="1:80" x14ac:dyDescent="0.25">
      <c r="A188">
        <v>187</v>
      </c>
      <c r="F188">
        <v>221.57959500000001</v>
      </c>
      <c r="G188" s="3">
        <v>3</v>
      </c>
      <c r="H188">
        <v>221.338686</v>
      </c>
      <c r="I188" s="4">
        <v>4</v>
      </c>
      <c r="P188">
        <v>2</v>
      </c>
      <c r="Q188" t="str">
        <f t="shared" si="3"/>
        <v>34</v>
      </c>
      <c r="R188">
        <v>2</v>
      </c>
      <c r="X188" t="s">
        <v>292</v>
      </c>
      <c r="Y188" t="s">
        <v>270</v>
      </c>
      <c r="AB188" t="s">
        <v>291</v>
      </c>
      <c r="AC188" t="str">
        <f>CONCATENATE($R188,$R189,$R190,$R191)</f>
        <v>2134</v>
      </c>
      <c r="AN188">
        <v>4351</v>
      </c>
      <c r="AO188">
        <v>4388</v>
      </c>
      <c r="AP188">
        <v>4358</v>
      </c>
      <c r="AT188">
        <f>(($AO$163-$AN$166)/($AN$167-$AN$166))</f>
        <v>0.10526315789473684</v>
      </c>
      <c r="AU188">
        <f>(($AP$164-$AN$165)/($AN$166-$AN$165))</f>
        <v>0.46153846153846156</v>
      </c>
      <c r="AV188">
        <f>(($AQ$159-$AN$165)/($AN$166-$AN$165))</f>
        <v>0.46153846153846156</v>
      </c>
      <c r="AW188">
        <f>(($AN$165-$AO$161)/($AO$162-$AO$161))</f>
        <v>0.82608695652173914</v>
      </c>
      <c r="AX188">
        <f>(($AP$164-$AO$162)/($AO$163-$AO$162))</f>
        <v>0.33333333333333331</v>
      </c>
      <c r="AY188">
        <f>(($AQ$159-$AO$162)/($AO$163-$AO$162))</f>
        <v>0.33333333333333331</v>
      </c>
      <c r="AZ188">
        <f>(($AN$166-$AP$164)/($AP$165-$AP$164))</f>
        <v>0.58333333333333337</v>
      </c>
      <c r="BA188">
        <f>(($AO$163-$AP$164)/($AP$165-$AP$164))</f>
        <v>0.66666666666666663</v>
      </c>
      <c r="BB188">
        <f>(($AQ$160-$AP$165)/($AP$166-$AP$165))</f>
        <v>0</v>
      </c>
      <c r="BC188">
        <f>(($AN$166-$AQ$159)/($AQ$160-$AQ$159))</f>
        <v>0.58333333333333337</v>
      </c>
      <c r="BD188">
        <f>(($AO$163-$AQ$159)/($AQ$160-$AQ$159))</f>
        <v>0.66666666666666663</v>
      </c>
      <c r="BE188">
        <f>(($AP$164-$AQ$159)/($AQ$160-$AQ$159))</f>
        <v>0</v>
      </c>
      <c r="BG188">
        <v>2</v>
      </c>
      <c r="BH188">
        <v>1070</v>
      </c>
      <c r="BI188">
        <f>($BH$212-$BH$209)/200</f>
        <v>7.4999999999999997E-2</v>
      </c>
      <c r="BQ188">
        <f>(($AO$163-$AN$166)/($AN$167-$AN$166))</f>
        <v>0.10526315789473684</v>
      </c>
      <c r="BR188">
        <f>(($AP$164-$AN$165)/($AN$166-$AN$165))</f>
        <v>0.46153846153846156</v>
      </c>
      <c r="BS188">
        <f>(($AQ$159-$AN$165)/($AN$166-$AN$165))</f>
        <v>0.46153846153846156</v>
      </c>
      <c r="BT188">
        <f>1-(($AN$165-$AO$161)/($AO$162-$AO$161))</f>
        <v>0.17391304347826086</v>
      </c>
      <c r="BU188">
        <f>(($AP$164-$AO$162)/($AO$163-$AO$162))</f>
        <v>0.33333333333333331</v>
      </c>
      <c r="BV188">
        <f>(($AQ$159-$AO$162)/($AO$163-$AO$162))</f>
        <v>0.33333333333333331</v>
      </c>
      <c r="BW188">
        <f>1-(($AN$166-$AP$164)/($AP$165-$AP$164))</f>
        <v>0.41666666666666663</v>
      </c>
      <c r="BX188">
        <f>1-(($AO$163-$AP$164)/($AP$165-$AP$164))</f>
        <v>0.33333333333333337</v>
      </c>
      <c r="BY188">
        <f>(($AQ$160-$AP$165)/($AP$166-$AP$165))</f>
        <v>0</v>
      </c>
      <c r="BZ188">
        <f>1-(($AN$166-$AQ$159)/($AQ$160-$AQ$159))</f>
        <v>0.41666666666666663</v>
      </c>
      <c r="CA188">
        <f>1-(($AO$163-$AQ$159)/($AQ$160-$AQ$159))</f>
        <v>0.33333333333333337</v>
      </c>
      <c r="CB188">
        <f>(($AP$164-$AQ$159)/($AQ$160-$AQ$159))</f>
        <v>0</v>
      </c>
    </row>
    <row r="189" spans="1:80" x14ac:dyDescent="0.25">
      <c r="A189">
        <v>188</v>
      </c>
      <c r="D189">
        <v>241.25792799999999</v>
      </c>
      <c r="E189" s="2">
        <v>2</v>
      </c>
      <c r="P189">
        <v>1</v>
      </c>
      <c r="Q189" t="str">
        <f t="shared" si="3"/>
        <v>2</v>
      </c>
      <c r="R189">
        <v>1</v>
      </c>
      <c r="X189" t="s">
        <v>292</v>
      </c>
      <c r="Y189" t="s">
        <v>271</v>
      </c>
      <c r="AN189">
        <v>4373</v>
      </c>
      <c r="AO189">
        <v>4409</v>
      </c>
      <c r="AP189">
        <v>4381</v>
      </c>
      <c r="AT189">
        <f>(($AO$164-$AN$167)/($AN$168-$AN$167))</f>
        <v>0.13043478260869565</v>
      </c>
      <c r="AU189">
        <f>(($AP$165-$AN$166)/($AN$167-$AN$166))</f>
        <v>0.52631578947368418</v>
      </c>
      <c r="AV189">
        <f>(($AQ$160-$AN$166)/($AN$167-$AN$166))</f>
        <v>0.52631578947368418</v>
      </c>
      <c r="AW189">
        <f>(($AN$166-$AO$162)/($AO$163-$AO$162))</f>
        <v>0.91666666666666663</v>
      </c>
      <c r="AX189">
        <f>(($AP$165-$AO$163)/($AO$164-$AO$163))</f>
        <v>0.4</v>
      </c>
      <c r="AY189">
        <f>(($AQ$160-$AO$163)/($AO$164-$AO$163))</f>
        <v>0.4</v>
      </c>
      <c r="AZ189">
        <f>(($AN$167-$AP$165)/($AP$166-$AP$165))</f>
        <v>0.42857142857142855</v>
      </c>
      <c r="BA189">
        <f>(($AO$164-$AP$165)/($AP$166-$AP$165))</f>
        <v>0.5714285714285714</v>
      </c>
      <c r="BB189">
        <f>(($AQ$161-$AP$166)/($AP$167-$AP$166))</f>
        <v>4.3478260869565216E-2</v>
      </c>
      <c r="BC189">
        <f>(($AN$167-$AQ$160)/($AQ$161-$AQ$160))</f>
        <v>0.40909090909090912</v>
      </c>
      <c r="BD189">
        <f>(($AO$164-$AQ$160)/($AQ$161-$AQ$160))</f>
        <v>0.54545454545454541</v>
      </c>
      <c r="BE189">
        <f>(($AP$165-$AQ$160)/($AQ$161-$AQ$160))</f>
        <v>0</v>
      </c>
      <c r="BG189">
        <v>1</v>
      </c>
      <c r="BH189">
        <v>1076</v>
      </c>
      <c r="BI189">
        <f>($BH$213-$BH$210)/200</f>
        <v>7.0000000000000007E-2</v>
      </c>
      <c r="BQ189">
        <f>(($AO$164-$AN$167)/($AN$168-$AN$167))</f>
        <v>0.13043478260869565</v>
      </c>
      <c r="BR189">
        <f>1-(($AP$165-$AN$166)/($AN$167-$AN$166))</f>
        <v>0.47368421052631582</v>
      </c>
      <c r="BS189">
        <f>1-(($AQ$160-$AN$166)/($AN$167-$AN$166))</f>
        <v>0.47368421052631582</v>
      </c>
      <c r="BT189">
        <f>1-(($AN$166-$AO$162)/($AO$163-$AO$162))</f>
        <v>8.333333333333337E-2</v>
      </c>
      <c r="BU189">
        <f>(($AP$165-$AO$163)/($AO$164-$AO$163))</f>
        <v>0.4</v>
      </c>
      <c r="BV189">
        <f>(($AQ$160-$AO$163)/($AO$164-$AO$163))</f>
        <v>0.4</v>
      </c>
      <c r="BW189">
        <f>(($AN$167-$AP$165)/($AP$166-$AP$165))</f>
        <v>0.42857142857142855</v>
      </c>
      <c r="BX189">
        <f>1-(($AO$164-$AP$165)/($AP$166-$AP$165))</f>
        <v>0.4285714285714286</v>
      </c>
      <c r="BY189">
        <f>(($AQ$161-$AP$166)/($AP$167-$AP$166))</f>
        <v>4.3478260869565216E-2</v>
      </c>
      <c r="BZ189">
        <f>(($AN$167-$AQ$160)/($AQ$161-$AQ$160))</f>
        <v>0.40909090909090912</v>
      </c>
      <c r="CA189">
        <f>1-(($AO$164-$AQ$160)/($AQ$161-$AQ$160))</f>
        <v>0.45454545454545459</v>
      </c>
      <c r="CB189">
        <f>(($AP$165-$AQ$160)/($AQ$161-$AQ$160))</f>
        <v>0</v>
      </c>
    </row>
    <row r="190" spans="1:80" x14ac:dyDescent="0.25">
      <c r="A190">
        <v>189</v>
      </c>
      <c r="D190">
        <v>241.329745</v>
      </c>
      <c r="E190" s="2">
        <v>2</v>
      </c>
      <c r="P190">
        <v>1</v>
      </c>
      <c r="Q190" t="str">
        <f t="shared" si="3"/>
        <v>2</v>
      </c>
      <c r="R190">
        <v>3</v>
      </c>
      <c r="X190" t="s">
        <v>292</v>
      </c>
      <c r="Y190" t="s">
        <v>272</v>
      </c>
      <c r="AN190">
        <v>4393</v>
      </c>
      <c r="AP190">
        <v>4404</v>
      </c>
      <c r="AT190">
        <f>(($AO$165-$AN$168)/($AN$169-$AN$168))</f>
        <v>0.23809523809523808</v>
      </c>
      <c r="AU190">
        <f>(($AP$166-$AN$167)/($AN$168-$AN$167))</f>
        <v>0.52173913043478259</v>
      </c>
      <c r="AV190">
        <f>(($AQ$161-$AN$167)/($AN$168-$AN$167))</f>
        <v>0.56521739130434778</v>
      </c>
      <c r="AW190">
        <f>(($AN$167-$AO$163)/($AO$164-$AO$163))</f>
        <v>0.85</v>
      </c>
      <c r="AX190">
        <f>(($AP$166-$AO$164)/($AO$165-$AO$164))</f>
        <v>0.36</v>
      </c>
      <c r="AY190">
        <f>(($AQ$161-$AO$164)/($AO$165-$AO$164))</f>
        <v>0.4</v>
      </c>
      <c r="AZ190">
        <f>(($AN$168-$AP$166)/($AP$167-$AP$166))</f>
        <v>0.47826086956521741</v>
      </c>
      <c r="BA190">
        <f>(($AO$165-$AP$166)/($AP$167-$AP$166))</f>
        <v>0.69565217391304346</v>
      </c>
      <c r="BB190">
        <f>(($AQ$162-$AP$167)/($AP$168-$AP$167))</f>
        <v>8.6956521739130432E-2</v>
      </c>
      <c r="BC190">
        <f>(($AN$168-$AQ$161)/($AQ$162-$AQ$161))</f>
        <v>0.41666666666666669</v>
      </c>
      <c r="BD190">
        <f>(($AO$165-$AQ$161)/($AQ$162-$AQ$161))</f>
        <v>0.625</v>
      </c>
      <c r="BE190">
        <f>(($AP$166-$AQ$160)/($AQ$161-$AQ$160))</f>
        <v>0.95454545454545459</v>
      </c>
      <c r="BG190">
        <v>3</v>
      </c>
      <c r="BH190">
        <v>1084</v>
      </c>
      <c r="BI190">
        <f>($BH$214-$BH$211)/200</f>
        <v>0.105</v>
      </c>
      <c r="BQ190">
        <f>(($AO$165-$AN$168)/($AN$169-$AN$168))</f>
        <v>0.23809523809523808</v>
      </c>
      <c r="BR190">
        <f>1-(($AP$166-$AN$167)/($AN$168-$AN$167))</f>
        <v>0.47826086956521741</v>
      </c>
      <c r="BS190">
        <f>1-(($AQ$161-$AN$167)/($AN$168-$AN$167))</f>
        <v>0.43478260869565222</v>
      </c>
      <c r="BT190">
        <f>1-(($AN$167-$AO$163)/($AO$164-$AO$163))</f>
        <v>0.15000000000000002</v>
      </c>
      <c r="BU190">
        <f>(($AP$166-$AO$164)/($AO$165-$AO$164))</f>
        <v>0.36</v>
      </c>
      <c r="BV190">
        <f>(($AQ$161-$AO$164)/($AO$165-$AO$164))</f>
        <v>0.4</v>
      </c>
      <c r="BW190">
        <f>(($AN$168-$AP$166)/($AP$167-$AP$166))</f>
        <v>0.47826086956521741</v>
      </c>
      <c r="BX190">
        <f>1-(($AO$165-$AP$166)/($AP$167-$AP$166))</f>
        <v>0.30434782608695654</v>
      </c>
      <c r="BY190">
        <f>(($AQ$162-$AP$167)/($AP$168-$AP$167))</f>
        <v>8.6956521739130432E-2</v>
      </c>
      <c r="BZ190">
        <f>(($AN$168-$AQ$161)/($AQ$162-$AQ$161))</f>
        <v>0.41666666666666669</v>
      </c>
      <c r="CA190">
        <f>1-(($AO$165-$AQ$161)/($AQ$162-$AQ$161))</f>
        <v>0.375</v>
      </c>
      <c r="CB190">
        <f>1-(($AP$166-$AQ$160)/($AQ$161-$AQ$160))</f>
        <v>4.5454545454545414E-2</v>
      </c>
    </row>
    <row r="191" spans="1:80" x14ac:dyDescent="0.25">
      <c r="A191">
        <v>190</v>
      </c>
      <c r="D191">
        <v>241.29893799999999</v>
      </c>
      <c r="E191" s="2">
        <v>2</v>
      </c>
      <c r="P191">
        <v>1</v>
      </c>
      <c r="Q191" t="str">
        <f t="shared" si="3"/>
        <v>2</v>
      </c>
      <c r="R191">
        <v>4</v>
      </c>
      <c r="X191" t="s">
        <v>292</v>
      </c>
      <c r="Y191" t="s">
        <v>269</v>
      </c>
      <c r="AN191">
        <v>4416</v>
      </c>
      <c r="AT191">
        <f>(($AO$166-$AN$169)/($AN$170-$AN$169))</f>
        <v>0.33333333333333331</v>
      </c>
      <c r="AU191">
        <f>(($AP$167-$AN$168)/($AN$169-$AN$168))</f>
        <v>0.5714285714285714</v>
      </c>
      <c r="AV191">
        <f>(($AQ$162-$AN$168)/($AN$169-$AN$168))</f>
        <v>0.66666666666666663</v>
      </c>
      <c r="AW191">
        <f>(($AN$168-$AO$164)/($AO$165-$AO$164))</f>
        <v>0.8</v>
      </c>
      <c r="AX191">
        <f>(($AP$167-$AO$165)/($AO$166-$AO$165))</f>
        <v>0.30434782608695654</v>
      </c>
      <c r="AY191">
        <f>(($AQ$162-$AO$165)/($AO$166-$AO$165))</f>
        <v>0.39130434782608697</v>
      </c>
      <c r="AZ191">
        <f>(($AN$169-$AP$167)/($AP$168-$AP$167))</f>
        <v>0.39130434782608697</v>
      </c>
      <c r="BA191">
        <f>(($AO$166-$AP$167)/($AP$168-$AP$167))</f>
        <v>0.69565217391304346</v>
      </c>
      <c r="BB191">
        <f>(($AQ$163-$AP$168)/($AP$169-$AP$168))</f>
        <v>8.6956521739130432E-2</v>
      </c>
      <c r="BC191">
        <f>(($AN$169-$AQ$162)/($AQ$163-$AQ$162))</f>
        <v>0.30434782608695654</v>
      </c>
      <c r="BD191">
        <f>(($AO$166-$AQ$162)/($AQ$163-$AQ$162))</f>
        <v>0.60869565217391308</v>
      </c>
      <c r="BE191">
        <f>(($AP$167-$AQ$161)/($AQ$162-$AQ$161))</f>
        <v>0.91666666666666663</v>
      </c>
      <c r="BG191">
        <v>4</v>
      </c>
      <c r="BH191">
        <v>1085</v>
      </c>
      <c r="BI191">
        <f>($BH$215-$BH$212)/200</f>
        <v>0.09</v>
      </c>
      <c r="BQ191">
        <f>(($AO$166-$AN$169)/($AN$170-$AN$169))</f>
        <v>0.33333333333333331</v>
      </c>
      <c r="BR191">
        <f>1-(($AP$167-$AN$168)/($AN$169-$AN$168))</f>
        <v>0.4285714285714286</v>
      </c>
      <c r="BS191">
        <f>1-(($AQ$162-$AN$168)/($AN$169-$AN$168))</f>
        <v>0.33333333333333337</v>
      </c>
      <c r="BT191">
        <f>1-(($AN$168-$AO$164)/($AO$165-$AO$164))</f>
        <v>0.19999999999999996</v>
      </c>
      <c r="BU191">
        <f>(($AP$167-$AO$165)/($AO$166-$AO$165))</f>
        <v>0.30434782608695654</v>
      </c>
      <c r="BV191">
        <f>(($AQ$162-$AO$165)/($AO$166-$AO$165))</f>
        <v>0.39130434782608697</v>
      </c>
      <c r="BW191">
        <f>(($AN$169-$AP$167)/($AP$168-$AP$167))</f>
        <v>0.39130434782608697</v>
      </c>
      <c r="BX191">
        <f>1-(($AO$166-$AP$167)/($AP$168-$AP$167))</f>
        <v>0.30434782608695654</v>
      </c>
      <c r="BY191">
        <f>(($AQ$163-$AP$168)/($AP$169-$AP$168))</f>
        <v>8.6956521739130432E-2</v>
      </c>
      <c r="BZ191">
        <f>(($AN$169-$AQ$162)/($AQ$163-$AQ$162))</f>
        <v>0.30434782608695654</v>
      </c>
      <c r="CA191">
        <f>1-(($AO$166-$AQ$162)/($AQ$163-$AQ$162))</f>
        <v>0.39130434782608692</v>
      </c>
      <c r="CB191">
        <f>1-(($AP$167-$AQ$161)/($AQ$162-$AQ$161))</f>
        <v>8.333333333333337E-2</v>
      </c>
    </row>
    <row r="192" spans="1:80" x14ac:dyDescent="0.25">
      <c r="A192">
        <v>191</v>
      </c>
      <c r="D192">
        <v>241.32419099999998</v>
      </c>
      <c r="E192" s="2">
        <v>2</v>
      </c>
      <c r="P192">
        <v>1</v>
      </c>
      <c r="Q192" t="str">
        <f t="shared" si="3"/>
        <v>2</v>
      </c>
      <c r="R192">
        <v>2</v>
      </c>
      <c r="X192" t="s">
        <v>292</v>
      </c>
      <c r="Y192" t="s">
        <v>270</v>
      </c>
      <c r="AB192" t="s">
        <v>292</v>
      </c>
      <c r="AC192" t="str">
        <f>CONCATENATE($R192,$R193,$R194,$R195)</f>
        <v>2143</v>
      </c>
      <c r="AU192">
        <f>(($AP$168-$AN$169)/($AN$170-$AN$169))</f>
        <v>0.66666666666666663</v>
      </c>
      <c r="AV192">
        <f>(($AQ$163-$AN$169)/($AN$170-$AN$169))</f>
        <v>0.76190476190476186</v>
      </c>
      <c r="AW192">
        <f>(($AN$169-$AO$165)/($AO$166-$AO$165))</f>
        <v>0.69565217391304346</v>
      </c>
      <c r="AX192">
        <f>(($AP$168-$AO$166)/($AO$167-$AO$166))</f>
        <v>0.33333333333333331</v>
      </c>
      <c r="AY192">
        <f>(($AQ$163-$AO$166)/($AO$167-$AO$166))</f>
        <v>0.42857142857142855</v>
      </c>
      <c r="AZ192">
        <f>(($AN$170-$AP$168)/($AP$169-$AP$168))</f>
        <v>0.30434782608695654</v>
      </c>
      <c r="BA192">
        <f>(($AO$167-$AP$168)/($AP$169-$AP$168))</f>
        <v>0.60869565217391308</v>
      </c>
      <c r="BE192">
        <f>(($AP$168-$AQ$162)/($AQ$163-$AQ$162))</f>
        <v>0.91304347826086951</v>
      </c>
      <c r="BG192">
        <v>2</v>
      </c>
      <c r="BH192">
        <v>1094</v>
      </c>
      <c r="BI192">
        <f>($BH$216-$BH$213)/200</f>
        <v>0.08</v>
      </c>
      <c r="BR192">
        <f>1-(($AP$168-$AN$169)/($AN$170-$AN$169))</f>
        <v>0.33333333333333337</v>
      </c>
      <c r="BS192">
        <f>1-(($AQ$163-$AN$169)/($AN$170-$AN$169))</f>
        <v>0.23809523809523814</v>
      </c>
      <c r="BT192">
        <f>1-(($AN$169-$AO$165)/($AO$166-$AO$165))</f>
        <v>0.30434782608695654</v>
      </c>
      <c r="BU192">
        <f>(($AP$168-$AO$166)/($AO$167-$AO$166))</f>
        <v>0.33333333333333331</v>
      </c>
      <c r="BV192">
        <f>(($AQ$163-$AO$166)/($AO$167-$AO$166))</f>
        <v>0.42857142857142855</v>
      </c>
      <c r="BW192">
        <f>(($AN$170-$AP$168)/($AP$169-$AP$168))</f>
        <v>0.30434782608695654</v>
      </c>
      <c r="BX192">
        <f>1-(($AO$167-$AP$168)/($AP$169-$AP$168))</f>
        <v>0.39130434782608692</v>
      </c>
      <c r="CB192">
        <f>1-(($AP$168-$AQ$162)/($AQ$163-$AQ$162))</f>
        <v>8.6956521739130488E-2</v>
      </c>
    </row>
    <row r="193" spans="1:80" x14ac:dyDescent="0.25">
      <c r="A193">
        <v>192</v>
      </c>
      <c r="D193">
        <v>241.32666499999999</v>
      </c>
      <c r="E193" s="2">
        <v>2</v>
      </c>
      <c r="P193">
        <v>1</v>
      </c>
      <c r="Q193" t="str">
        <f t="shared" si="3"/>
        <v>2</v>
      </c>
      <c r="R193">
        <v>1</v>
      </c>
      <c r="X193" t="s">
        <v>292</v>
      </c>
      <c r="Y193" t="s">
        <v>271</v>
      </c>
      <c r="AW193">
        <f>(($AN$170-$AO$166)/($AO$167-$AO$166))</f>
        <v>0.66666666666666663</v>
      </c>
      <c r="BG193">
        <v>1</v>
      </c>
      <c r="BH193">
        <v>1100</v>
      </c>
      <c r="BI193">
        <f>($BH$217-$BH$214)/200</f>
        <v>7.4999999999999997E-2</v>
      </c>
      <c r="BT193">
        <f>1-(($AN$170-$AO$166)/($AO$167-$AO$166))</f>
        <v>0.33333333333333337</v>
      </c>
    </row>
    <row r="194" spans="1:80" x14ac:dyDescent="0.25">
      <c r="A194">
        <v>193</v>
      </c>
      <c r="D194">
        <v>241.31439499999999</v>
      </c>
      <c r="E194" s="2">
        <v>2</v>
      </c>
      <c r="P194">
        <v>1</v>
      </c>
      <c r="Q194" t="str">
        <f t="shared" ref="Q194:Q257" si="4">CONCATENATE(C194,E194,G194,I194)</f>
        <v>2</v>
      </c>
      <c r="R194">
        <v>4</v>
      </c>
      <c r="X194" t="s">
        <v>293</v>
      </c>
      <c r="Y194" t="s">
        <v>276</v>
      </c>
      <c r="BG194">
        <v>4</v>
      </c>
      <c r="BH194">
        <v>1107</v>
      </c>
      <c r="BI194">
        <f>($BH$223-$BH$220)/200</f>
        <v>0.1</v>
      </c>
    </row>
    <row r="195" spans="1:80" x14ac:dyDescent="0.25">
      <c r="A195">
        <v>194</v>
      </c>
      <c r="D195">
        <v>241.29666600000002</v>
      </c>
      <c r="E195" s="2">
        <v>2</v>
      </c>
      <c r="P195">
        <v>1</v>
      </c>
      <c r="Q195" t="str">
        <f t="shared" si="4"/>
        <v>2</v>
      </c>
      <c r="R195">
        <v>3</v>
      </c>
      <c r="X195" t="s">
        <v>290</v>
      </c>
      <c r="Y195" t="s">
        <v>277</v>
      </c>
      <c r="BG195">
        <v>3</v>
      </c>
      <c r="BH195">
        <v>1108</v>
      </c>
      <c r="BI195">
        <f>($BH$224-$BH$221)/200</f>
        <v>0.16500000000000001</v>
      </c>
    </row>
    <row r="196" spans="1:80" x14ac:dyDescent="0.25">
      <c r="A196">
        <v>195</v>
      </c>
      <c r="B196">
        <v>248.565707</v>
      </c>
      <c r="C196" s="5">
        <v>1</v>
      </c>
      <c r="D196">
        <v>241.34196700000001</v>
      </c>
      <c r="E196" s="2">
        <v>2</v>
      </c>
      <c r="P196">
        <v>2</v>
      </c>
      <c r="Q196" t="str">
        <f t="shared" si="4"/>
        <v>12</v>
      </c>
      <c r="R196">
        <v>2</v>
      </c>
      <c r="X196" t="s">
        <v>292</v>
      </c>
      <c r="Y196" t="s">
        <v>270</v>
      </c>
      <c r="AB196" t="s">
        <v>291</v>
      </c>
      <c r="AC196" t="str">
        <f>CONCATENATE($R196,$R197,$R198,$R199)</f>
        <v>2134</v>
      </c>
      <c r="AT196">
        <f>(($AO$169-$AN$171)/($AN$172-$AN$171))</f>
        <v>0.30434782608695654</v>
      </c>
      <c r="AU196">
        <f>(($AP$171-$AN$171)/($AN$172-$AN$171))</f>
        <v>0.52173913043478259</v>
      </c>
      <c r="AV196">
        <f>(($AQ$165-$AN$171)/($AN$172-$AN$171))</f>
        <v>0.60869565217391308</v>
      </c>
      <c r="AW196">
        <f>(($AN$171-$AO$168)/($AO$169-$AO$168))</f>
        <v>0.73076923076923073</v>
      </c>
      <c r="AX196">
        <f>(($AP$170-$AO$168)/($AO$169-$AO$168))</f>
        <v>3.8461538461538464E-2</v>
      </c>
      <c r="AY196">
        <f>(($AQ$164-$AO$168)/($AO$169-$AO$168))</f>
        <v>0.42307692307692307</v>
      </c>
      <c r="AZ196">
        <f>(($AN$171-$AP$170)/($AP$171-$AP$170))</f>
        <v>0.6</v>
      </c>
      <c r="BA196">
        <f>(($AO$169-$AP$170)/($AP$171-$AP$170))</f>
        <v>0.83333333333333337</v>
      </c>
      <c r="BB196">
        <f>(($AQ$164-$AP$170)/($AP$171-$AP$170))</f>
        <v>0.33333333333333331</v>
      </c>
      <c r="BC196">
        <f>(($AN$171-$AQ$164)/($AQ$165-$AQ$164))</f>
        <v>0.36363636363636365</v>
      </c>
      <c r="BD196">
        <f>(($AO$169-$AQ$164)/($AQ$165-$AQ$164))</f>
        <v>0.68181818181818177</v>
      </c>
      <c r="BE196">
        <f>(($AP$171-$AQ$164)/($AQ$165-$AQ$164))</f>
        <v>0.90909090909090906</v>
      </c>
      <c r="BG196">
        <v>2</v>
      </c>
      <c r="BH196">
        <v>1116</v>
      </c>
      <c r="BI196">
        <f>($BH$225-$BH$222)/200</f>
        <v>0.09</v>
      </c>
      <c r="BQ196">
        <f>(($AO$169-$AN$171)/($AN$172-$AN$171))</f>
        <v>0.30434782608695654</v>
      </c>
      <c r="BR196">
        <f>1-(($AP$171-$AN$171)/($AN$172-$AN$171))</f>
        <v>0.47826086956521741</v>
      </c>
      <c r="BS196">
        <f>1-(($AQ$165-$AN$171)/($AN$172-$AN$171))</f>
        <v>0.39130434782608692</v>
      </c>
      <c r="BT196">
        <f>1-(($AN$171-$AO$168)/($AO$169-$AO$168))</f>
        <v>0.26923076923076927</v>
      </c>
      <c r="BU196">
        <f>(($AP$170-$AO$168)/($AO$169-$AO$168))</f>
        <v>3.8461538461538464E-2</v>
      </c>
      <c r="BV196">
        <f>(($AQ$164-$AO$168)/($AO$169-$AO$168))</f>
        <v>0.42307692307692307</v>
      </c>
      <c r="BW196">
        <f>1-(($AN$171-$AP$170)/($AP$171-$AP$170))</f>
        <v>0.4</v>
      </c>
      <c r="BX196">
        <f>1-(($AO$169-$AP$170)/($AP$171-$AP$170))</f>
        <v>0.16666666666666663</v>
      </c>
      <c r="BY196">
        <f>(($AQ$164-$AP$170)/($AP$171-$AP$170))</f>
        <v>0.33333333333333331</v>
      </c>
      <c r="BZ196">
        <f>(($AN$171-$AQ$164)/($AQ$165-$AQ$164))</f>
        <v>0.36363636363636365</v>
      </c>
      <c r="CA196">
        <f>1-(($AO$169-$AQ$164)/($AQ$165-$AQ$164))</f>
        <v>0.31818181818181823</v>
      </c>
      <c r="CB196">
        <f>1-(($AP$171-$AQ$164)/($AQ$165-$AQ$164))</f>
        <v>9.0909090909090939E-2</v>
      </c>
    </row>
    <row r="197" spans="1:80" x14ac:dyDescent="0.25">
      <c r="A197">
        <v>196</v>
      </c>
      <c r="B197">
        <v>248.56914</v>
      </c>
      <c r="C197" s="5">
        <v>1</v>
      </c>
      <c r="D197">
        <v>241.466363</v>
      </c>
      <c r="E197" s="2">
        <v>2</v>
      </c>
      <c r="P197">
        <v>2</v>
      </c>
      <c r="Q197" t="str">
        <f t="shared" si="4"/>
        <v>12</v>
      </c>
      <c r="R197">
        <v>1</v>
      </c>
      <c r="X197" t="s">
        <v>292</v>
      </c>
      <c r="Y197" t="s">
        <v>271</v>
      </c>
      <c r="AT197">
        <f>(($AO$170-$AN$172)/($AN$173-$AN$172))</f>
        <v>0.2608695652173913</v>
      </c>
      <c r="AU197">
        <f>(($AP$172-$AN$172)/($AN$173-$AN$172))</f>
        <v>0.47826086956521741</v>
      </c>
      <c r="AV197">
        <f>(($AQ$166-$AN$172)/($AN$173-$AN$172))</f>
        <v>0.52173913043478259</v>
      </c>
      <c r="AW197">
        <f>(($AN$172-$AO$169)/($AO$170-$AO$169))</f>
        <v>0.72727272727272729</v>
      </c>
      <c r="AX197">
        <f>(($AP$171-$AO$169)/($AO$170-$AO$169))</f>
        <v>0.22727272727272727</v>
      </c>
      <c r="AY197">
        <f>(($AQ$165-$AO$169)/($AO$170-$AO$169))</f>
        <v>0.31818181818181818</v>
      </c>
      <c r="AZ197">
        <f>(($AN$172-$AP$171)/($AP$172-$AP$171))</f>
        <v>0.5</v>
      </c>
      <c r="BA197">
        <f>(($AO$170-$AP$171)/($AP$172-$AP$171))</f>
        <v>0.77272727272727271</v>
      </c>
      <c r="BB197">
        <f>(($AQ$165-$AP$171)/($AP$172-$AP$171))</f>
        <v>9.0909090909090912E-2</v>
      </c>
      <c r="BC197">
        <f>(($AN$172-$AQ$165)/($AQ$166-$AQ$165))</f>
        <v>0.42857142857142855</v>
      </c>
      <c r="BD197">
        <f>(($AO$170-$AQ$165)/($AQ$166-$AQ$165))</f>
        <v>0.7142857142857143</v>
      </c>
      <c r="BE197">
        <f>(($AP$172-$AQ$165)/($AQ$166-$AQ$165))</f>
        <v>0.95238095238095233</v>
      </c>
      <c r="BG197">
        <v>1</v>
      </c>
      <c r="BH197">
        <v>1123</v>
      </c>
      <c r="BI197">
        <f>($BH$226-$BH$223)/200</f>
        <v>0.15</v>
      </c>
      <c r="BQ197">
        <f>(($AO$170-$AN$172)/($AN$173-$AN$172))</f>
        <v>0.2608695652173913</v>
      </c>
      <c r="BR197">
        <f>(($AP$172-$AN$172)/($AN$173-$AN$172))</f>
        <v>0.47826086956521741</v>
      </c>
      <c r="BS197">
        <f>1-(($AQ$166-$AN$172)/($AN$173-$AN$172))</f>
        <v>0.47826086956521741</v>
      </c>
      <c r="BT197">
        <f>1-(($AN$172-$AO$169)/($AO$170-$AO$169))</f>
        <v>0.27272727272727271</v>
      </c>
      <c r="BU197">
        <f>(($AP$171-$AO$169)/($AO$170-$AO$169))</f>
        <v>0.22727272727272727</v>
      </c>
      <c r="BV197">
        <f>(($AQ$165-$AO$169)/($AO$170-$AO$169))</f>
        <v>0.31818181818181818</v>
      </c>
      <c r="BW197">
        <f>(($AN$172-$AP$171)/($AP$172-$AP$171))</f>
        <v>0.5</v>
      </c>
      <c r="BX197">
        <f>1-(($AO$170-$AP$171)/($AP$172-$AP$171))</f>
        <v>0.22727272727272729</v>
      </c>
      <c r="BY197">
        <f>(($AQ$165-$AP$171)/($AP$172-$AP$171))</f>
        <v>9.0909090909090912E-2</v>
      </c>
      <c r="BZ197">
        <f>(($AN$172-$AQ$165)/($AQ$166-$AQ$165))</f>
        <v>0.42857142857142855</v>
      </c>
      <c r="CA197">
        <f>1-(($AO$170-$AQ$165)/($AQ$166-$AQ$165))</f>
        <v>0.2857142857142857</v>
      </c>
      <c r="CB197">
        <f>1-(($AP$172-$AQ$165)/($AQ$166-$AQ$165))</f>
        <v>4.7619047619047672E-2</v>
      </c>
    </row>
    <row r="198" spans="1:80" x14ac:dyDescent="0.25">
      <c r="A198">
        <v>197</v>
      </c>
      <c r="B198">
        <v>248.541213</v>
      </c>
      <c r="C198" s="5">
        <v>1</v>
      </c>
      <c r="D198">
        <v>241.25792799999999</v>
      </c>
      <c r="E198" s="2">
        <v>2</v>
      </c>
      <c r="P198">
        <v>2</v>
      </c>
      <c r="Q198" t="str">
        <f t="shared" si="4"/>
        <v>12</v>
      </c>
      <c r="R198">
        <v>3</v>
      </c>
      <c r="X198" t="s">
        <v>292</v>
      </c>
      <c r="Y198" t="s">
        <v>272</v>
      </c>
      <c r="AT198">
        <f>(($AO$171-$AN$173)/($AN$174-$AN$173))</f>
        <v>0.2</v>
      </c>
      <c r="AU198">
        <f>(($AP$173-$AN$173)/($AN$174-$AN$173))</f>
        <v>0.6</v>
      </c>
      <c r="AV198">
        <f>(($AQ$167-$AN$173)/($AN$174-$AN$173))</f>
        <v>0.6</v>
      </c>
      <c r="AW198">
        <f>(($AN$173-$AO$170)/($AO$171-$AO$170))</f>
        <v>0.80952380952380953</v>
      </c>
      <c r="AX198">
        <f>(($AP$172-$AO$170)/($AO$171-$AO$170))</f>
        <v>0.23809523809523808</v>
      </c>
      <c r="AY198">
        <f>(($AQ$166-$AO$170)/($AO$171-$AO$170))</f>
        <v>0.2857142857142857</v>
      </c>
      <c r="AZ198">
        <f>(($AN$173-$AP$172)/($AP$173-$AP$172))</f>
        <v>0.5</v>
      </c>
      <c r="BA198">
        <f>(($AO$171-$AP$172)/($AP$173-$AP$172))</f>
        <v>0.66666666666666663</v>
      </c>
      <c r="BB198">
        <f>(($AQ$166-$AP$172)/($AP$173-$AP$172))</f>
        <v>4.1666666666666664E-2</v>
      </c>
      <c r="BC198">
        <f>(($AN$173-$AQ$166)/($AQ$167-$AQ$166))</f>
        <v>0.47826086956521741</v>
      </c>
      <c r="BD198">
        <f>(($AO$171-$AQ$166)/($AQ$167-$AQ$166))</f>
        <v>0.65217391304347827</v>
      </c>
      <c r="BE198">
        <f>(($AP$173-$AQ$167)/($AQ$168-$AQ$167))</f>
        <v>0</v>
      </c>
      <c r="BG198">
        <v>3</v>
      </c>
      <c r="BH198">
        <v>1130</v>
      </c>
      <c r="BI198">
        <f>($BH$227-$BH$224)/200</f>
        <v>8.5000000000000006E-2</v>
      </c>
      <c r="BQ198">
        <f>(($AO$171-$AN$173)/($AN$174-$AN$173))</f>
        <v>0.2</v>
      </c>
      <c r="BR198">
        <f>1-(($AP$173-$AN$173)/($AN$174-$AN$173))</f>
        <v>0.4</v>
      </c>
      <c r="BS198">
        <f>1-(($AQ$167-$AN$173)/($AN$174-$AN$173))</f>
        <v>0.4</v>
      </c>
      <c r="BT198">
        <f>1-(($AN$173-$AO$170)/($AO$171-$AO$170))</f>
        <v>0.19047619047619047</v>
      </c>
      <c r="BU198">
        <f>(($AP$172-$AO$170)/($AO$171-$AO$170))</f>
        <v>0.23809523809523808</v>
      </c>
      <c r="BV198">
        <f>(($AQ$166-$AO$170)/($AO$171-$AO$170))</f>
        <v>0.2857142857142857</v>
      </c>
      <c r="BW198">
        <f>(($AN$173-$AP$172)/($AP$173-$AP$172))</f>
        <v>0.5</v>
      </c>
      <c r="BX198">
        <f>1-(($AO$171-$AP$172)/($AP$173-$AP$172))</f>
        <v>0.33333333333333337</v>
      </c>
      <c r="BY198">
        <f>(($AQ$166-$AP$172)/($AP$173-$AP$172))</f>
        <v>4.1666666666666664E-2</v>
      </c>
      <c r="BZ198">
        <f>(($AN$173-$AQ$166)/($AQ$167-$AQ$166))</f>
        <v>0.47826086956521741</v>
      </c>
      <c r="CA198">
        <f>1-(($AO$171-$AQ$166)/($AQ$167-$AQ$166))</f>
        <v>0.34782608695652173</v>
      </c>
      <c r="CB198">
        <f>(($AP$173-$AQ$167)/($AQ$168-$AQ$167))</f>
        <v>0</v>
      </c>
    </row>
    <row r="199" spans="1:80" x14ac:dyDescent="0.25">
      <c r="A199">
        <v>198</v>
      </c>
      <c r="B199">
        <v>248.52954399999999</v>
      </c>
      <c r="C199" s="5">
        <v>1</v>
      </c>
      <c r="P199">
        <v>1</v>
      </c>
      <c r="Q199" t="str">
        <f t="shared" si="4"/>
        <v>1</v>
      </c>
      <c r="R199">
        <v>4</v>
      </c>
      <c r="X199" t="s">
        <v>292</v>
      </c>
      <c r="Y199" t="s">
        <v>269</v>
      </c>
      <c r="AT199">
        <f>(($AO$172-$AN$174)/($AN$175-$AN$174))</f>
        <v>0.13793103448275862</v>
      </c>
      <c r="AU199">
        <f>(($AP$174-$AN$174)/($AN$175-$AN$174))</f>
        <v>0.44827586206896552</v>
      </c>
      <c r="AV199">
        <f>(($AQ$168-$AN$174)/($AN$175-$AN$174))</f>
        <v>0.44827586206896552</v>
      </c>
      <c r="AW199">
        <f>(($AN$174-$AO$171)/($AO$172-$AO$171))</f>
        <v>0.8</v>
      </c>
      <c r="AX199">
        <f>(($AP$173-$AO$171)/($AO$172-$AO$171))</f>
        <v>0.4</v>
      </c>
      <c r="AY199">
        <f>(($AQ$167-$AO$171)/($AO$172-$AO$171))</f>
        <v>0.4</v>
      </c>
      <c r="AZ199">
        <f>(($AN$174-$AP$173)/($AP$174-$AP$173))</f>
        <v>0.38095238095238093</v>
      </c>
      <c r="BA199">
        <f>(($AO$172-$AP$173)/($AP$174-$AP$173))</f>
        <v>0.5714285714285714</v>
      </c>
      <c r="BB199">
        <f>(($AQ$167-$AP$173)/($AP$174-$AP$173))</f>
        <v>0</v>
      </c>
      <c r="BC199">
        <f>(($AN$174-$AQ$167)/($AQ$168-$AQ$167))</f>
        <v>0.38095238095238093</v>
      </c>
      <c r="BD199">
        <f>(($AO$172-$AQ$167)/($AQ$168-$AQ$167))</f>
        <v>0.5714285714285714</v>
      </c>
      <c r="BE199">
        <f>(($AP$174-$AQ$168)/($AQ$169-$AQ$168))</f>
        <v>0</v>
      </c>
      <c r="BG199">
        <v>4</v>
      </c>
      <c r="BH199">
        <v>1130</v>
      </c>
      <c r="BI199">
        <f>($BH$228-$BH$225)/200</f>
        <v>0.14000000000000001</v>
      </c>
      <c r="BQ199">
        <f>(($AO$172-$AN$174)/($AN$175-$AN$174))</f>
        <v>0.13793103448275862</v>
      </c>
      <c r="BR199">
        <f>(($AP$174-$AN$174)/($AN$175-$AN$174))</f>
        <v>0.44827586206896552</v>
      </c>
      <c r="BS199">
        <f>(($AQ$168-$AN$174)/($AN$175-$AN$174))</f>
        <v>0.44827586206896552</v>
      </c>
      <c r="BT199">
        <f>1-(($AN$174-$AO$171)/($AO$172-$AO$171))</f>
        <v>0.19999999999999996</v>
      </c>
      <c r="BU199">
        <f>(($AP$173-$AO$171)/($AO$172-$AO$171))</f>
        <v>0.4</v>
      </c>
      <c r="BV199">
        <f>(($AQ$167-$AO$171)/($AO$172-$AO$171))</f>
        <v>0.4</v>
      </c>
      <c r="BW199">
        <f>(($AN$174-$AP$173)/($AP$174-$AP$173))</f>
        <v>0.38095238095238093</v>
      </c>
      <c r="BX199">
        <f>1-(($AO$172-$AP$173)/($AP$174-$AP$173))</f>
        <v>0.4285714285714286</v>
      </c>
      <c r="BY199">
        <f>(($AQ$167-$AP$173)/($AP$174-$AP$173))</f>
        <v>0</v>
      </c>
      <c r="BZ199">
        <f>(($AN$174-$AQ$167)/($AQ$168-$AQ$167))</f>
        <v>0.38095238095238093</v>
      </c>
      <c r="CA199">
        <f>1-(($AO$172-$AQ$167)/($AQ$168-$AQ$167))</f>
        <v>0.4285714285714286</v>
      </c>
      <c r="CB199">
        <f>(($AP$174-$AQ$168)/($AQ$169-$AQ$168))</f>
        <v>0</v>
      </c>
    </row>
    <row r="200" spans="1:80" x14ac:dyDescent="0.25">
      <c r="A200">
        <v>199</v>
      </c>
      <c r="B200">
        <v>248.54918900000001</v>
      </c>
      <c r="C200" s="5">
        <v>1</v>
      </c>
      <c r="P200">
        <v>1</v>
      </c>
      <c r="Q200" t="str">
        <f t="shared" si="4"/>
        <v>1</v>
      </c>
      <c r="R200">
        <v>2</v>
      </c>
      <c r="X200" t="s">
        <v>292</v>
      </c>
      <c r="Y200" t="s">
        <v>270</v>
      </c>
      <c r="AB200" t="s">
        <v>291</v>
      </c>
      <c r="AC200" t="str">
        <f>CONCATENATE($R200,$R201,$R202,$R203)</f>
        <v>2134</v>
      </c>
      <c r="AT200">
        <f>(($AO$173-$AN$174)/($AN$175-$AN$174))</f>
        <v>0.86206896551724133</v>
      </c>
      <c r="AU200">
        <f>(($AP$175-$AN$175)/($AN$176-$AN$175))</f>
        <v>0.33333333333333331</v>
      </c>
      <c r="AV200">
        <f>(($AQ$169-$AN$175)/($AN$176-$AN$175))</f>
        <v>0.33333333333333331</v>
      </c>
      <c r="AW200">
        <f>(($AN$175-$AO$173)/($AO$174-$AO$173))</f>
        <v>0.18181818181818182</v>
      </c>
      <c r="AX200">
        <f>(($AP$174-$AO$172)/($AO$173-$AO$172))</f>
        <v>0.42857142857142855</v>
      </c>
      <c r="AY200">
        <f>(($AQ$168-$AO$172)/($AO$173-$AO$172))</f>
        <v>0.42857142857142855</v>
      </c>
      <c r="AZ200">
        <f>(($AN$175-$AP$174)/($AP$175-$AP$174))</f>
        <v>0.66666666666666663</v>
      </c>
      <c r="BA200">
        <f>(($AO$173-$AP$174)/($AP$175-$AP$174))</f>
        <v>0.5</v>
      </c>
      <c r="BB200">
        <f>(($AQ$168-$AP$174)/($AP$175-$AP$174))</f>
        <v>0</v>
      </c>
      <c r="BC200">
        <f>(($AN$175-$AQ$168)/($AQ$169-$AQ$168))</f>
        <v>0.66666666666666663</v>
      </c>
      <c r="BD200">
        <f>(($AO$173-$AQ$168)/($AQ$169-$AQ$168))</f>
        <v>0.5</v>
      </c>
      <c r="BE200">
        <f>(($AP$175-$AQ$169)/($AQ$170-$AQ$169))</f>
        <v>0</v>
      </c>
      <c r="BG200">
        <v>2</v>
      </c>
      <c r="BH200">
        <v>1140</v>
      </c>
      <c r="BI200">
        <f>($BH$229-$BH$226)/200</f>
        <v>7.4999999999999997E-2</v>
      </c>
      <c r="BQ200">
        <f>1-(($AO$173-$AN$174)/($AN$175-$AN$174))</f>
        <v>0.13793103448275867</v>
      </c>
      <c r="BR200">
        <f>(($AP$175-$AN$175)/($AN$176-$AN$175))</f>
        <v>0.33333333333333331</v>
      </c>
      <c r="BS200">
        <f>(($AQ$169-$AN$175)/($AN$176-$AN$175))</f>
        <v>0.33333333333333331</v>
      </c>
      <c r="BT200">
        <f>(($AN$175-$AO$173)/($AO$174-$AO$173))</f>
        <v>0.18181818181818182</v>
      </c>
      <c r="BU200">
        <f>(($AP$174-$AO$172)/($AO$173-$AO$172))</f>
        <v>0.42857142857142855</v>
      </c>
      <c r="BV200">
        <f>(($AQ$168-$AO$172)/($AO$173-$AO$172))</f>
        <v>0.42857142857142855</v>
      </c>
      <c r="BW200">
        <f>1-(($AN$175-$AP$174)/($AP$175-$AP$174))</f>
        <v>0.33333333333333337</v>
      </c>
      <c r="BX200">
        <f>(($AO$173-$AP$174)/($AP$175-$AP$174))</f>
        <v>0.5</v>
      </c>
      <c r="BY200">
        <f>(($AQ$168-$AP$174)/($AP$175-$AP$174))</f>
        <v>0</v>
      </c>
      <c r="BZ200">
        <f>1-(($AN$175-$AQ$168)/($AQ$169-$AQ$168))</f>
        <v>0.33333333333333337</v>
      </c>
      <c r="CA200">
        <f>(($AO$173-$AQ$168)/($AQ$169-$AQ$168))</f>
        <v>0.5</v>
      </c>
      <c r="CB200">
        <f>(($AP$175-$AQ$169)/($AQ$170-$AQ$169))</f>
        <v>0</v>
      </c>
    </row>
    <row r="201" spans="1:80" x14ac:dyDescent="0.25">
      <c r="A201">
        <v>200</v>
      </c>
      <c r="B201">
        <v>248.54136199999999</v>
      </c>
      <c r="C201" s="5">
        <v>1</v>
      </c>
      <c r="P201">
        <v>1</v>
      </c>
      <c r="Q201" t="str">
        <f t="shared" si="4"/>
        <v>1</v>
      </c>
      <c r="R201">
        <v>1</v>
      </c>
      <c r="X201" t="s">
        <v>292</v>
      </c>
      <c r="Y201" t="s">
        <v>271</v>
      </c>
      <c r="AT201">
        <f>(($AO$174-$AN$175)/($AN$176-$AN$175))</f>
        <v>0.75</v>
      </c>
      <c r="AU201">
        <f>(($AP$176-$AN$176)/($AN$177-$AN$176))</f>
        <v>0.31818181818181818</v>
      </c>
      <c r="AV201">
        <f>(($AQ$170-$AN$176)/($AN$177-$AN$176))</f>
        <v>0.36363636363636365</v>
      </c>
      <c r="AW201">
        <f>(($AN$176-$AO$174)/($AO$175-$AO$174))</f>
        <v>0.2608695652173913</v>
      </c>
      <c r="AX201">
        <f>(($AP$175-$AO$173)/($AO$174-$AO$173))</f>
        <v>0.54545454545454541</v>
      </c>
      <c r="AY201">
        <f>(($AQ$169-$AO$173)/($AO$174-$AO$173))</f>
        <v>0.54545454545454541</v>
      </c>
      <c r="AZ201">
        <f>(($AN$176-$AP$175)/($AP$176-$AP$175))</f>
        <v>0.69565217391304346</v>
      </c>
      <c r="BA201">
        <f>(($AO$174-$AP$175)/($AP$176-$AP$175))</f>
        <v>0.43478260869565216</v>
      </c>
      <c r="BB201">
        <f>(($AQ$169-$AP$175)/($AP$176-$AP$175))</f>
        <v>0</v>
      </c>
      <c r="BC201">
        <f>(($AN$176-$AQ$169)/($AQ$170-$AQ$169))</f>
        <v>0.66666666666666663</v>
      </c>
      <c r="BD201">
        <f>(($AO$174-$AQ$169)/($AQ$170-$AQ$169))</f>
        <v>0.41666666666666669</v>
      </c>
      <c r="BE201">
        <f>(($AP$176-$AQ$169)/($AQ$170-$AQ$169))</f>
        <v>0.95833333333333337</v>
      </c>
      <c r="BG201">
        <v>1</v>
      </c>
      <c r="BH201">
        <v>1145</v>
      </c>
      <c r="BI201">
        <f>($BH$230-$BH$227)/200</f>
        <v>0.14000000000000001</v>
      </c>
      <c r="BQ201">
        <f>1-(($AO$174-$AN$175)/($AN$176-$AN$175))</f>
        <v>0.25</v>
      </c>
      <c r="BR201">
        <f>(($AP$176-$AN$176)/($AN$177-$AN$176))</f>
        <v>0.31818181818181818</v>
      </c>
      <c r="BS201">
        <f>(($AQ$170-$AN$176)/($AN$177-$AN$176))</f>
        <v>0.36363636363636365</v>
      </c>
      <c r="BT201">
        <f>(($AN$176-$AO$174)/($AO$175-$AO$174))</f>
        <v>0.2608695652173913</v>
      </c>
      <c r="BU201">
        <f>1-(($AP$175-$AO$173)/($AO$174-$AO$173))</f>
        <v>0.45454545454545459</v>
      </c>
      <c r="BV201">
        <f>1-(($AQ$169-$AO$173)/($AO$174-$AO$173))</f>
        <v>0.45454545454545459</v>
      </c>
      <c r="BW201">
        <f>1-(($AN$176-$AP$175)/($AP$176-$AP$175))</f>
        <v>0.30434782608695654</v>
      </c>
      <c r="BX201">
        <f>(($AO$174-$AP$175)/($AP$176-$AP$175))</f>
        <v>0.43478260869565216</v>
      </c>
      <c r="BY201">
        <f>(($AQ$169-$AP$175)/($AP$176-$AP$175))</f>
        <v>0</v>
      </c>
      <c r="BZ201">
        <f>1-(($AN$176-$AQ$169)/($AQ$170-$AQ$169))</f>
        <v>0.33333333333333337</v>
      </c>
      <c r="CA201">
        <f>(($AO$174-$AQ$169)/($AQ$170-$AQ$169))</f>
        <v>0.41666666666666669</v>
      </c>
      <c r="CB201">
        <f>1-(($AP$176-$AQ$169)/($AQ$170-$AQ$169))</f>
        <v>4.166666666666663E-2</v>
      </c>
    </row>
    <row r="202" spans="1:80" x14ac:dyDescent="0.25">
      <c r="A202">
        <v>201</v>
      </c>
      <c r="B202">
        <v>248.53277499999999</v>
      </c>
      <c r="C202" s="5">
        <v>1</v>
      </c>
      <c r="P202">
        <v>1</v>
      </c>
      <c r="Q202" t="str">
        <f t="shared" si="4"/>
        <v>1</v>
      </c>
      <c r="R202">
        <v>3</v>
      </c>
      <c r="X202" t="s">
        <v>292</v>
      </c>
      <c r="Y202" t="s">
        <v>272</v>
      </c>
      <c r="AT202">
        <f>(($AO$175-$AN$176)/($AN$177-$AN$176))</f>
        <v>0.77272727272727271</v>
      </c>
      <c r="AU202">
        <f>(($AP$177-$AN$177)/($AN$178-$AN$177))</f>
        <v>0.35</v>
      </c>
      <c r="AV202">
        <f>(($AQ$171-$AN$177)/($AN$178-$AN$177))</f>
        <v>0.35</v>
      </c>
      <c r="AW202">
        <f>(($AN$177-$AO$175)/($AO$176-$AO$175))</f>
        <v>0.22727272727272727</v>
      </c>
      <c r="AX202">
        <f>(($AP$176-$AO$174)/($AO$175-$AO$174))</f>
        <v>0.56521739130434778</v>
      </c>
      <c r="AY202">
        <f>(($AQ$170-$AO$174)/($AO$175-$AO$174))</f>
        <v>0.60869565217391308</v>
      </c>
      <c r="AZ202">
        <f>(($AN$177-$AP$176)/($AP$177-$AP$176))</f>
        <v>0.68181818181818177</v>
      </c>
      <c r="BA202">
        <f>(($AO$175-$AP$176)/($AP$177-$AP$176))</f>
        <v>0.45454545454545453</v>
      </c>
      <c r="BB202">
        <f>(($AQ$170-$AP$176)/($AP$177-$AP$176))</f>
        <v>4.5454545454545456E-2</v>
      </c>
      <c r="BC202">
        <f>(($AN$177-$AQ$170)/($AQ$171-$AQ$170))</f>
        <v>0.66666666666666663</v>
      </c>
      <c r="BD202">
        <f>(($AO$175-$AQ$170)/($AQ$171-$AQ$170))</f>
        <v>0.42857142857142855</v>
      </c>
      <c r="BE202">
        <f>(($AP$177-$AQ$171)/($AQ$172-$AQ$171))</f>
        <v>0</v>
      </c>
      <c r="BG202">
        <v>3</v>
      </c>
      <c r="BH202">
        <v>1153</v>
      </c>
      <c r="BI202">
        <f>($BH$231-$BH$228)/200</f>
        <v>0.08</v>
      </c>
      <c r="BQ202">
        <f>1-(($AO$175-$AN$176)/($AN$177-$AN$176))</f>
        <v>0.22727272727272729</v>
      </c>
      <c r="BR202">
        <f>(($AP$177-$AN$177)/($AN$178-$AN$177))</f>
        <v>0.35</v>
      </c>
      <c r="BS202">
        <f>(($AQ$171-$AN$177)/($AN$178-$AN$177))</f>
        <v>0.35</v>
      </c>
      <c r="BT202">
        <f>(($AN$177-$AO$175)/($AO$176-$AO$175))</f>
        <v>0.22727272727272727</v>
      </c>
      <c r="BU202">
        <f>1-(($AP$176-$AO$174)/($AO$175-$AO$174))</f>
        <v>0.43478260869565222</v>
      </c>
      <c r="BV202">
        <f>1-(($AQ$170-$AO$174)/($AO$175-$AO$174))</f>
        <v>0.39130434782608692</v>
      </c>
      <c r="BW202">
        <f>1-(($AN$177-$AP$176)/($AP$177-$AP$176))</f>
        <v>0.31818181818181823</v>
      </c>
      <c r="BX202">
        <f>(($AO$175-$AP$176)/($AP$177-$AP$176))</f>
        <v>0.45454545454545453</v>
      </c>
      <c r="BY202">
        <f>(($AQ$170-$AP$176)/($AP$177-$AP$176))</f>
        <v>4.5454545454545456E-2</v>
      </c>
      <c r="BZ202">
        <f>1-(($AN$177-$AQ$170)/($AQ$171-$AQ$170))</f>
        <v>0.33333333333333337</v>
      </c>
      <c r="CA202">
        <f>(($AO$175-$AQ$170)/($AQ$171-$AQ$170))</f>
        <v>0.42857142857142855</v>
      </c>
      <c r="CB202">
        <f>(($AP$177-$AQ$171)/($AQ$172-$AQ$171))</f>
        <v>0</v>
      </c>
    </row>
    <row r="203" spans="1:80" x14ac:dyDescent="0.25">
      <c r="A203">
        <v>202</v>
      </c>
      <c r="B203">
        <v>248.563838</v>
      </c>
      <c r="C203" s="5">
        <v>1</v>
      </c>
      <c r="H203">
        <v>246.72823199999999</v>
      </c>
      <c r="I203" s="4">
        <v>4</v>
      </c>
      <c r="P203">
        <v>2</v>
      </c>
      <c r="Q203" t="str">
        <f t="shared" si="4"/>
        <v>14</v>
      </c>
      <c r="R203">
        <v>4</v>
      </c>
      <c r="X203" t="s">
        <v>292</v>
      </c>
      <c r="Y203" t="s">
        <v>269</v>
      </c>
      <c r="AT203">
        <f>(($AO$176-$AN$177)/($AN$178-$AN$177))</f>
        <v>0.85</v>
      </c>
      <c r="AU203">
        <f>(($AP$178-$AN$178)/($AN$179-$AN$178))</f>
        <v>0.43478260869565216</v>
      </c>
      <c r="AV203">
        <f>(($AQ$172-$AN$178)/($AN$179-$AN$178))</f>
        <v>0.39130434782608697</v>
      </c>
      <c r="AW203">
        <f>(($AN$178-$AO$176)/($AO$177-$AO$176))</f>
        <v>0.14285714285714285</v>
      </c>
      <c r="AX203">
        <f>(($AP$177-$AO$175)/($AO$176-$AO$175))</f>
        <v>0.54545454545454541</v>
      </c>
      <c r="AY203">
        <f>(($AQ$171-$AO$175)/($AO$176-$AO$175))</f>
        <v>0.54545454545454541</v>
      </c>
      <c r="AZ203">
        <f>(($AN$178-$AP$177)/($AP$178-$AP$177))</f>
        <v>0.56521739130434778</v>
      </c>
      <c r="BA203">
        <f>(($AO$176-$AP$177)/($AP$178-$AP$177))</f>
        <v>0.43478260869565216</v>
      </c>
      <c r="BB203">
        <f>(($AQ$171-$AP$177)/($AP$178-$AP$177))</f>
        <v>0</v>
      </c>
      <c r="BC203">
        <f>(($AN$178-$AQ$171)/($AQ$172-$AQ$171))</f>
        <v>0.59090909090909094</v>
      </c>
      <c r="BD203">
        <f>(($AO$176-$AQ$171)/($AQ$172-$AQ$171))</f>
        <v>0.45454545454545453</v>
      </c>
      <c r="BE203">
        <f>(($AP$178-$AQ$172)/($AQ$173-$AQ$172))</f>
        <v>4.1666666666666664E-2</v>
      </c>
      <c r="BG203">
        <v>4</v>
      </c>
      <c r="BH203">
        <v>1153</v>
      </c>
      <c r="BI203">
        <f>($BH$232-$BH$229)/200</f>
        <v>0.13</v>
      </c>
      <c r="BQ203">
        <f>1-(($AO$176-$AN$177)/($AN$178-$AN$177))</f>
        <v>0.15000000000000002</v>
      </c>
      <c r="BR203">
        <f>(($AP$178-$AN$178)/($AN$179-$AN$178))</f>
        <v>0.43478260869565216</v>
      </c>
      <c r="BS203">
        <f>(($AQ$172-$AN$178)/($AN$179-$AN$178))</f>
        <v>0.39130434782608697</v>
      </c>
      <c r="BT203">
        <f>(($AN$178-$AO$176)/($AO$177-$AO$176))</f>
        <v>0.14285714285714285</v>
      </c>
      <c r="BU203">
        <f>1-(($AP$177-$AO$175)/($AO$176-$AO$175))</f>
        <v>0.45454545454545459</v>
      </c>
      <c r="BV203">
        <f>1-(($AQ$171-$AO$175)/($AO$176-$AO$175))</f>
        <v>0.45454545454545459</v>
      </c>
      <c r="BW203">
        <f>1-(($AN$178-$AP$177)/($AP$178-$AP$177))</f>
        <v>0.43478260869565222</v>
      </c>
      <c r="BX203">
        <f>(($AO$176-$AP$177)/($AP$178-$AP$177))</f>
        <v>0.43478260869565216</v>
      </c>
      <c r="BY203">
        <f>(($AQ$171-$AP$177)/($AP$178-$AP$177))</f>
        <v>0</v>
      </c>
      <c r="BZ203">
        <f>1-(($AN$178-$AQ$171)/($AQ$172-$AQ$171))</f>
        <v>0.40909090909090906</v>
      </c>
      <c r="CA203">
        <f>(($AO$176-$AQ$171)/($AQ$172-$AQ$171))</f>
        <v>0.45454545454545453</v>
      </c>
      <c r="CB203">
        <f>(($AP$178-$AQ$172)/($AQ$173-$AQ$172))</f>
        <v>4.1666666666666664E-2</v>
      </c>
    </row>
    <row r="204" spans="1:80" x14ac:dyDescent="0.25">
      <c r="A204">
        <v>203</v>
      </c>
      <c r="B204">
        <v>248.565707</v>
      </c>
      <c r="C204" s="5">
        <v>1</v>
      </c>
      <c r="F204">
        <v>248.804743</v>
      </c>
      <c r="G204" s="3">
        <v>3</v>
      </c>
      <c r="H204">
        <v>246.778132</v>
      </c>
      <c r="I204" s="4">
        <v>4</v>
      </c>
      <c r="P204">
        <v>3</v>
      </c>
      <c r="Q204" t="str">
        <f t="shared" si="4"/>
        <v>134</v>
      </c>
      <c r="R204">
        <v>2</v>
      </c>
      <c r="X204" t="s">
        <v>292</v>
      </c>
      <c r="Y204" t="s">
        <v>270</v>
      </c>
      <c r="AB204" t="s">
        <v>291</v>
      </c>
      <c r="AC204" t="str">
        <f>CONCATENATE($R204,$R205,$R206,$R207)</f>
        <v>2134</v>
      </c>
      <c r="AT204">
        <f>(($AO$177-$AN$178)/($AN$179-$AN$178))</f>
        <v>0.78260869565217395</v>
      </c>
      <c r="AU204">
        <f>(($AP$179-$AN$179)/($AN$180-$AN$179))</f>
        <v>0.46153846153846156</v>
      </c>
      <c r="AV204">
        <f>(($AQ$173-$AN$179)/($AN$180-$AN$179))</f>
        <v>0.38461538461538464</v>
      </c>
      <c r="AW204">
        <f>(($AN$179-$AO$177)/($AO$178-$AO$177))</f>
        <v>0.23809523809523808</v>
      </c>
      <c r="AX204">
        <f>(($AP$178-$AO$176)/($AO$177-$AO$176))</f>
        <v>0.61904761904761907</v>
      </c>
      <c r="AY204">
        <f>(($AQ$172-$AO$176)/($AO$177-$AO$176))</f>
        <v>0.5714285714285714</v>
      </c>
      <c r="AZ204">
        <f>(($AN$179-$AP$178)/($AP$179-$AP$178))</f>
        <v>0.52</v>
      </c>
      <c r="BA204">
        <f>(($AO$177-$AP$178)/($AP$179-$AP$178))</f>
        <v>0.32</v>
      </c>
      <c r="BB204">
        <f>(($AQ$172-$AP$177)/($AP$178-$AP$177))</f>
        <v>0.95652173913043481</v>
      </c>
      <c r="BC204">
        <f>(($AN$179-$AQ$172)/($AQ$173-$AQ$172))</f>
        <v>0.58333333333333337</v>
      </c>
      <c r="BD204">
        <f>(($AO$177-$AQ$172)/($AQ$173-$AQ$172))</f>
        <v>0.375</v>
      </c>
      <c r="BE204">
        <f>(($AP$179-$AQ$173)/($AQ$174-$AQ$173))</f>
        <v>9.0909090909090912E-2</v>
      </c>
      <c r="BG204">
        <v>2</v>
      </c>
      <c r="BH204">
        <v>1161</v>
      </c>
      <c r="BI204">
        <f>($BH$233-$BH$230)/200</f>
        <v>7.0000000000000007E-2</v>
      </c>
      <c r="BQ204">
        <f>1-(($AO$177-$AN$178)/($AN$179-$AN$178))</f>
        <v>0.21739130434782605</v>
      </c>
      <c r="BR204">
        <f>(($AP$179-$AN$179)/($AN$180-$AN$179))</f>
        <v>0.46153846153846156</v>
      </c>
      <c r="BS204">
        <f>(($AQ$173-$AN$179)/($AN$180-$AN$179))</f>
        <v>0.38461538461538464</v>
      </c>
      <c r="BT204">
        <f>(($AN$179-$AO$177)/($AO$178-$AO$177))</f>
        <v>0.23809523809523808</v>
      </c>
      <c r="BU204">
        <f>1-(($AP$178-$AO$176)/($AO$177-$AO$176))</f>
        <v>0.38095238095238093</v>
      </c>
      <c r="BV204">
        <f>1-(($AQ$172-$AO$176)/($AO$177-$AO$176))</f>
        <v>0.4285714285714286</v>
      </c>
      <c r="BW204">
        <f>1-(($AN$179-$AP$178)/($AP$179-$AP$178))</f>
        <v>0.48</v>
      </c>
      <c r="BX204">
        <f>(($AO$177-$AP$178)/($AP$179-$AP$178))</f>
        <v>0.32</v>
      </c>
      <c r="BY204">
        <f>1-(($AQ$172-$AP$177)/($AP$178-$AP$177))</f>
        <v>4.3478260869565188E-2</v>
      </c>
      <c r="BZ204">
        <f>1-(($AN$179-$AQ$172)/($AQ$173-$AQ$172))</f>
        <v>0.41666666666666663</v>
      </c>
      <c r="CA204">
        <f>(($AO$177-$AQ$172)/($AQ$173-$AQ$172))</f>
        <v>0.375</v>
      </c>
      <c r="CB204">
        <f>(($AP$179-$AQ$173)/($AQ$174-$AQ$173))</f>
        <v>9.0909090909090912E-2</v>
      </c>
    </row>
    <row r="205" spans="1:80" x14ac:dyDescent="0.25">
      <c r="A205">
        <v>204</v>
      </c>
      <c r="F205">
        <v>248.76711899999998</v>
      </c>
      <c r="G205" s="3">
        <v>3</v>
      </c>
      <c r="H205">
        <v>246.75782699999999</v>
      </c>
      <c r="I205" s="4">
        <v>4</v>
      </c>
      <c r="P205">
        <v>2</v>
      </c>
      <c r="Q205" t="str">
        <f t="shared" si="4"/>
        <v>34</v>
      </c>
      <c r="R205">
        <v>1</v>
      </c>
      <c r="X205" t="s">
        <v>292</v>
      </c>
      <c r="Y205" t="s">
        <v>271</v>
      </c>
      <c r="AT205">
        <f>(($AO$178-$AN$179)/($AN$180-$AN$179))</f>
        <v>0.61538461538461542</v>
      </c>
      <c r="AX205">
        <f>(($AP$179-$AO$177)/($AO$178-$AO$177))</f>
        <v>0.80952380952380953</v>
      </c>
      <c r="AY205">
        <f>(($AQ$173-$AO$177)/($AO$178-$AO$177))</f>
        <v>0.7142857142857143</v>
      </c>
      <c r="AZ205">
        <f>(($AN$180-$AP$179)/($AP$180-$AP$179))</f>
        <v>0.56000000000000005</v>
      </c>
      <c r="BA205">
        <f>(($AO$178-$AP$179)/($AP$180-$AP$179))</f>
        <v>0.16</v>
      </c>
      <c r="BB205">
        <f>(($AQ$173-$AP$178)/($AP$179-$AP$178))</f>
        <v>0.92</v>
      </c>
      <c r="BC205">
        <f>(($AN$180-$AQ$173)/($AQ$174-$AQ$173))</f>
        <v>0.72727272727272729</v>
      </c>
      <c r="BD205">
        <f>(($AO$178-$AQ$173)/($AQ$174-$AQ$173))</f>
        <v>0.27272727272727271</v>
      </c>
      <c r="BG205">
        <v>1</v>
      </c>
      <c r="BH205">
        <v>1166</v>
      </c>
      <c r="BI205">
        <f>($BH$234-$BH$231)/200</f>
        <v>0.12</v>
      </c>
      <c r="BQ205">
        <f>1-(($AO$178-$AN$179)/($AN$180-$AN$179))</f>
        <v>0.38461538461538458</v>
      </c>
      <c r="BU205">
        <f>1-(($AP$179-$AO$177)/($AO$178-$AO$177))</f>
        <v>0.19047619047619047</v>
      </c>
      <c r="BV205">
        <f>1-(($AQ$173-$AO$177)/($AO$178-$AO$177))</f>
        <v>0.2857142857142857</v>
      </c>
      <c r="BW205">
        <f>1-(($AN$180-$AP$179)/($AP$180-$AP$179))</f>
        <v>0.43999999999999995</v>
      </c>
      <c r="BX205">
        <f>(($AO$178-$AP$179)/($AP$180-$AP$179))</f>
        <v>0.16</v>
      </c>
      <c r="BY205">
        <f>1-(($AQ$173-$AP$178)/($AP$179-$AP$178))</f>
        <v>7.999999999999996E-2</v>
      </c>
      <c r="BZ205">
        <f>1-(($AN$180-$AQ$173)/($AQ$174-$AQ$173))</f>
        <v>0.27272727272727271</v>
      </c>
      <c r="CA205">
        <f>(($AO$178-$AQ$173)/($AQ$174-$AQ$173))</f>
        <v>0.27272727272727271</v>
      </c>
    </row>
    <row r="206" spans="1:80" x14ac:dyDescent="0.25">
      <c r="A206">
        <v>205</v>
      </c>
      <c r="F206">
        <v>248.84787599999999</v>
      </c>
      <c r="G206" s="3">
        <v>3</v>
      </c>
      <c r="H206">
        <v>246.753432</v>
      </c>
      <c r="I206" s="4">
        <v>4</v>
      </c>
      <c r="P206">
        <v>2</v>
      </c>
      <c r="Q206" t="str">
        <f t="shared" si="4"/>
        <v>34</v>
      </c>
      <c r="R206">
        <v>3</v>
      </c>
      <c r="X206" t="s">
        <v>292</v>
      </c>
      <c r="Y206" t="s">
        <v>272</v>
      </c>
      <c r="BB206">
        <f>(($AQ$174-$AP$179)/($AP$180-$AP$179))</f>
        <v>0.8</v>
      </c>
      <c r="BG206">
        <v>3</v>
      </c>
      <c r="BH206">
        <v>1174</v>
      </c>
      <c r="BI206">
        <f>($BH$235-$BH$232)/200</f>
        <v>8.5000000000000006E-2</v>
      </c>
      <c r="BY206">
        <f>1-(($AQ$174-$AP$179)/($AP$180-$AP$179))</f>
        <v>0.19999999999999996</v>
      </c>
    </row>
    <row r="207" spans="1:80" x14ac:dyDescent="0.25">
      <c r="A207">
        <v>206</v>
      </c>
      <c r="F207">
        <v>248.86272700000001</v>
      </c>
      <c r="G207" s="3">
        <v>3</v>
      </c>
      <c r="H207">
        <v>246.745352</v>
      </c>
      <c r="I207" s="4">
        <v>4</v>
      </c>
      <c r="P207">
        <v>2</v>
      </c>
      <c r="Q207" t="str">
        <f t="shared" si="4"/>
        <v>34</v>
      </c>
      <c r="R207">
        <v>4</v>
      </c>
      <c r="X207" t="s">
        <v>292</v>
      </c>
      <c r="Y207" t="s">
        <v>269</v>
      </c>
      <c r="BG207">
        <v>4</v>
      </c>
      <c r="BH207">
        <v>1174</v>
      </c>
      <c r="BI207">
        <f>($BH$236-$BH$233)/200</f>
        <v>0.11</v>
      </c>
    </row>
    <row r="208" spans="1:80" x14ac:dyDescent="0.25">
      <c r="A208">
        <v>207</v>
      </c>
      <c r="F208">
        <v>248.89070799999999</v>
      </c>
      <c r="G208" s="3">
        <v>3</v>
      </c>
      <c r="H208">
        <v>246.76106099999998</v>
      </c>
      <c r="I208" s="4">
        <v>4</v>
      </c>
      <c r="P208">
        <v>2</v>
      </c>
      <c r="Q208" t="str">
        <f t="shared" si="4"/>
        <v>34</v>
      </c>
      <c r="R208">
        <v>2</v>
      </c>
      <c r="X208" t="s">
        <v>292</v>
      </c>
      <c r="Y208" t="s">
        <v>270</v>
      </c>
      <c r="AB208" t="s">
        <v>292</v>
      </c>
      <c r="AC208" t="str">
        <f>CONCATENATE($R208,$R209,$R210,$R211)</f>
        <v>2143</v>
      </c>
      <c r="BG208">
        <v>2</v>
      </c>
      <c r="BH208">
        <v>1182</v>
      </c>
      <c r="BI208">
        <f>($BH$237-$BH$234)/200</f>
        <v>7.4999999999999997E-2</v>
      </c>
    </row>
    <row r="209" spans="1:80" x14ac:dyDescent="0.25">
      <c r="A209">
        <v>208</v>
      </c>
      <c r="F209">
        <v>248.886111</v>
      </c>
      <c r="G209" s="3">
        <v>3</v>
      </c>
      <c r="H209">
        <v>246.72505100000001</v>
      </c>
      <c r="I209" s="4">
        <v>4</v>
      </c>
      <c r="P209">
        <v>2</v>
      </c>
      <c r="Q209" t="str">
        <f t="shared" si="4"/>
        <v>34</v>
      </c>
      <c r="R209">
        <v>1</v>
      </c>
      <c r="X209" t="s">
        <v>292</v>
      </c>
      <c r="Y209" t="s">
        <v>271</v>
      </c>
      <c r="AT209">
        <f>(($AO$180-$AN$181)/($AN$182-$AN$181))</f>
        <v>0.76</v>
      </c>
      <c r="AU209">
        <f>(($AP$181-$AN$181)/($AN$182-$AN$181))</f>
        <v>0.24</v>
      </c>
      <c r="AV209">
        <f>(($AQ$175-$AN$181)/($AN$182-$AN$181))</f>
        <v>0.16</v>
      </c>
      <c r="AW209">
        <f>(($AN$181-$AO$179)/($AO$180-$AO$179))</f>
        <v>0.32142857142857145</v>
      </c>
      <c r="AX209">
        <f>(($AP$181-$AO$179)/($AO$180-$AO$179))</f>
        <v>0.5357142857142857</v>
      </c>
      <c r="AY209">
        <f>(($AQ$175-$AO$179)/($AO$180-$AO$179))</f>
        <v>0.4642857142857143</v>
      </c>
      <c r="AZ209">
        <f>(($AN$182-$AP$181)/($AP$182-$AP$181))</f>
        <v>0.79166666666666663</v>
      </c>
      <c r="BA209">
        <f>(($AO$180-$AP$181)/($AP$182-$AP$181))</f>
        <v>0.54166666666666663</v>
      </c>
      <c r="BB209">
        <f>(($AQ$176-$AP$181)/($AP$182-$AP$181))</f>
        <v>0.95833333333333337</v>
      </c>
      <c r="BC209">
        <f>(($AN$182-$AQ$175)/($AQ$176-$AQ$175))</f>
        <v>0.84</v>
      </c>
      <c r="BD209">
        <f>(($AO$180-$AQ$175)/($AQ$176-$AQ$175))</f>
        <v>0.6</v>
      </c>
      <c r="BE209">
        <f>(($AP$181-$AQ$175)/($AQ$176-$AQ$175))</f>
        <v>0.08</v>
      </c>
      <c r="BG209">
        <v>1</v>
      </c>
      <c r="BH209">
        <v>1189</v>
      </c>
      <c r="BI209">
        <f>($BH$238-$BH$235)/200</f>
        <v>0.105</v>
      </c>
      <c r="BQ209">
        <f>1-(($AO$180-$AN$181)/($AN$182-$AN$181))</f>
        <v>0.24</v>
      </c>
      <c r="BR209">
        <f>(($AP$181-$AN$181)/($AN$182-$AN$181))</f>
        <v>0.24</v>
      </c>
      <c r="BS209">
        <f>(($AQ$175-$AN$181)/($AN$182-$AN$181))</f>
        <v>0.16</v>
      </c>
      <c r="BT209">
        <f>(($AN$181-$AO$179)/($AO$180-$AO$179))</f>
        <v>0.32142857142857145</v>
      </c>
      <c r="BU209">
        <f>1-(($AP$181-$AO$179)/($AO$180-$AO$179))</f>
        <v>0.4642857142857143</v>
      </c>
      <c r="BV209">
        <f>(($AQ$175-$AO$179)/($AO$180-$AO$179))</f>
        <v>0.4642857142857143</v>
      </c>
      <c r="BW209">
        <f>1-(($AN$182-$AP$181)/($AP$182-$AP$181))</f>
        <v>0.20833333333333337</v>
      </c>
      <c r="BX209">
        <f>1-(($AO$180-$AP$181)/($AP$182-$AP$181))</f>
        <v>0.45833333333333337</v>
      </c>
      <c r="BY209">
        <f>1-(($AQ$176-$AP$181)/($AP$182-$AP$181))</f>
        <v>4.166666666666663E-2</v>
      </c>
      <c r="BZ209">
        <f>1-(($AN$182-$AQ$175)/($AQ$176-$AQ$175))</f>
        <v>0.16000000000000003</v>
      </c>
      <c r="CA209">
        <f>1-(($AO$180-$AQ$175)/($AQ$176-$AQ$175))</f>
        <v>0.4</v>
      </c>
      <c r="CB209">
        <f>(($AP$181-$AQ$175)/($AQ$176-$AQ$175))</f>
        <v>0.08</v>
      </c>
    </row>
    <row r="210" spans="1:80" x14ac:dyDescent="0.25">
      <c r="A210">
        <v>209</v>
      </c>
      <c r="D210">
        <v>263.90222</v>
      </c>
      <c r="E210" s="2">
        <v>2</v>
      </c>
      <c r="F210">
        <v>248.91045299999999</v>
      </c>
      <c r="G210" s="3">
        <v>3</v>
      </c>
      <c r="H210">
        <v>246.712424</v>
      </c>
      <c r="I210" s="4">
        <v>4</v>
      </c>
      <c r="P210">
        <v>3</v>
      </c>
      <c r="Q210" t="str">
        <f t="shared" si="4"/>
        <v>234</v>
      </c>
      <c r="R210">
        <v>4</v>
      </c>
      <c r="X210" t="s">
        <v>292</v>
      </c>
      <c r="Y210" t="s">
        <v>272</v>
      </c>
      <c r="AT210">
        <f>(($AO$181-$AN$182)/($AN$183-$AN$182))</f>
        <v>0.73913043478260865</v>
      </c>
      <c r="AU210">
        <f>(($AP$182-$AN$182)/($AN$183-$AN$182))</f>
        <v>0.21739130434782608</v>
      </c>
      <c r="AV210">
        <f>(($AQ$176-$AN$182)/($AN$183-$AN$182))</f>
        <v>0.17391304347826086</v>
      </c>
      <c r="AW210">
        <f>(($AN$182-$AO$180)/($AO$181-$AO$180))</f>
        <v>0.2608695652173913</v>
      </c>
      <c r="AX210">
        <f>(($AP$182-$AO$180)/($AO$181-$AO$180))</f>
        <v>0.47826086956521741</v>
      </c>
      <c r="AY210">
        <f>(($AQ$176-$AO$180)/($AO$181-$AO$180))</f>
        <v>0.43478260869565216</v>
      </c>
      <c r="AZ210">
        <f>(($AN$183-$AP$182)/($AP$183-$AP$182))</f>
        <v>0.78260869565217395</v>
      </c>
      <c r="BA210">
        <f>(($AO$181-$AP$182)/($AP$183-$AP$182))</f>
        <v>0.52173913043478259</v>
      </c>
      <c r="BB210">
        <f>(($AQ$177-$AP$183)/($AP$184-$AP$183))</f>
        <v>0</v>
      </c>
      <c r="BC210">
        <f>(($AN$183-$AQ$176)/($AQ$177-$AQ$176))</f>
        <v>0.79166666666666663</v>
      </c>
      <c r="BD210">
        <f>(($AO$181-$AQ$176)/($AQ$177-$AQ$176))</f>
        <v>0.54166666666666663</v>
      </c>
      <c r="BE210">
        <f>(($AP$182-$AQ$176)/($AQ$177-$AQ$176))</f>
        <v>4.1666666666666664E-2</v>
      </c>
      <c r="BG210">
        <v>4</v>
      </c>
      <c r="BH210">
        <v>1197</v>
      </c>
      <c r="BI210">
        <f>($BH$239-$BH$236)/200</f>
        <v>9.5000000000000001E-2</v>
      </c>
      <c r="BQ210">
        <f>1-(($AO$181-$AN$182)/($AN$183-$AN$182))</f>
        <v>0.26086956521739135</v>
      </c>
      <c r="BR210">
        <f>(($AP$182-$AN$182)/($AN$183-$AN$182))</f>
        <v>0.21739130434782608</v>
      </c>
      <c r="BS210">
        <f>(($AQ$176-$AN$182)/($AN$183-$AN$182))</f>
        <v>0.17391304347826086</v>
      </c>
      <c r="BT210">
        <f>(($AN$182-$AO$180)/($AO$181-$AO$180))</f>
        <v>0.2608695652173913</v>
      </c>
      <c r="BU210">
        <f>(($AP$182-$AO$180)/($AO$181-$AO$180))</f>
        <v>0.47826086956521741</v>
      </c>
      <c r="BV210">
        <f>(($AQ$176-$AO$180)/($AO$181-$AO$180))</f>
        <v>0.43478260869565216</v>
      </c>
      <c r="BW210">
        <f>1-(($AN$183-$AP$182)/($AP$183-$AP$182))</f>
        <v>0.21739130434782605</v>
      </c>
      <c r="BX210">
        <f>1-(($AO$181-$AP$182)/($AP$183-$AP$182))</f>
        <v>0.47826086956521741</v>
      </c>
      <c r="BY210">
        <f>(($AQ$177-$AP$183)/($AP$184-$AP$183))</f>
        <v>0</v>
      </c>
      <c r="BZ210">
        <f>1-(($AN$183-$AQ$176)/($AQ$177-$AQ$176))</f>
        <v>0.20833333333333337</v>
      </c>
      <c r="CA210">
        <f>1-(($AO$181-$AQ$176)/($AQ$177-$AQ$176))</f>
        <v>0.45833333333333337</v>
      </c>
      <c r="CB210">
        <f>(($AP$182-$AQ$176)/($AQ$177-$AQ$176))</f>
        <v>4.1666666666666664E-2</v>
      </c>
    </row>
    <row r="211" spans="1:80" x14ac:dyDescent="0.25">
      <c r="A211">
        <v>210</v>
      </c>
      <c r="D211">
        <v>263.88565699999998</v>
      </c>
      <c r="E211" s="2">
        <v>2</v>
      </c>
      <c r="F211">
        <v>248.90697</v>
      </c>
      <c r="G211" s="3">
        <v>3</v>
      </c>
      <c r="H211">
        <v>246.70924299999999</v>
      </c>
      <c r="I211" s="4">
        <v>4</v>
      </c>
      <c r="P211">
        <v>3</v>
      </c>
      <c r="Q211" t="str">
        <f t="shared" si="4"/>
        <v>234</v>
      </c>
      <c r="R211">
        <v>3</v>
      </c>
      <c r="X211" t="s">
        <v>292</v>
      </c>
      <c r="Y211" t="s">
        <v>269</v>
      </c>
      <c r="AT211">
        <f>(($AO$182-$AN$183)/($AN$184-$AN$183))</f>
        <v>0.7142857142857143</v>
      </c>
      <c r="AU211">
        <f>(($AP$183-$AN$183)/($AN$184-$AN$183))</f>
        <v>0.23809523809523808</v>
      </c>
      <c r="AV211">
        <f>(($AQ$177-$AN$183)/($AN$184-$AN$183))</f>
        <v>0.23809523809523808</v>
      </c>
      <c r="AW211">
        <f>(($AN$183-$AO$181)/($AO$182-$AO$181))</f>
        <v>0.2857142857142857</v>
      </c>
      <c r="AX211">
        <f>(($AP$183-$AO$181)/($AO$182-$AO$181))</f>
        <v>0.52380952380952384</v>
      </c>
      <c r="AY211">
        <f>(($AQ$177-$AO$181)/($AO$182-$AO$181))</f>
        <v>0.52380952380952384</v>
      </c>
      <c r="AZ211">
        <f>(($AN$184-$AP$183)/($AP$184-$AP$183))</f>
        <v>0.72727272727272729</v>
      </c>
      <c r="BA211">
        <f>(($AO$182-$AP$183)/($AP$184-$AP$183))</f>
        <v>0.45454545454545453</v>
      </c>
      <c r="BB211">
        <f>(($AQ$178-$AP$184)/($AP$185-$AP$184))</f>
        <v>0</v>
      </c>
      <c r="BC211">
        <f>(($AN$184-$AQ$177)/($AQ$178-$AQ$177))</f>
        <v>0.72727272727272729</v>
      </c>
      <c r="BD211">
        <f>(($AO$182-$AQ$177)/($AQ$178-$AQ$177))</f>
        <v>0.45454545454545453</v>
      </c>
      <c r="BE211">
        <f>(($AP$183-$AQ$177)/($AQ$178-$AQ$177))</f>
        <v>0</v>
      </c>
      <c r="BG211">
        <v>3</v>
      </c>
      <c r="BH211">
        <v>1198</v>
      </c>
      <c r="BI211">
        <f>($BH$240-$BH$237)/200</f>
        <v>9.5000000000000001E-2</v>
      </c>
      <c r="BQ211">
        <f>1-(($AO$182-$AN$183)/($AN$184-$AN$183))</f>
        <v>0.2857142857142857</v>
      </c>
      <c r="BR211">
        <f>(($AP$183-$AN$183)/($AN$184-$AN$183))</f>
        <v>0.23809523809523808</v>
      </c>
      <c r="BS211">
        <f>(($AQ$177-$AN$183)/($AN$184-$AN$183))</f>
        <v>0.23809523809523808</v>
      </c>
      <c r="BT211">
        <f>(($AN$183-$AO$181)/($AO$182-$AO$181))</f>
        <v>0.2857142857142857</v>
      </c>
      <c r="BU211">
        <f>1-(($AP$183-$AO$181)/($AO$182-$AO$181))</f>
        <v>0.47619047619047616</v>
      </c>
      <c r="BV211">
        <f>1-(($AQ$177-$AO$181)/($AO$182-$AO$181))</f>
        <v>0.47619047619047616</v>
      </c>
      <c r="BW211">
        <f>1-(($AN$184-$AP$183)/($AP$184-$AP$183))</f>
        <v>0.27272727272727271</v>
      </c>
      <c r="BX211">
        <f>(($AO$182-$AP$183)/($AP$184-$AP$183))</f>
        <v>0.45454545454545453</v>
      </c>
      <c r="BY211">
        <f>(($AQ$178-$AP$184)/($AP$185-$AP$184))</f>
        <v>0</v>
      </c>
      <c r="BZ211">
        <f>1-(($AN$184-$AQ$177)/($AQ$178-$AQ$177))</f>
        <v>0.27272727272727271</v>
      </c>
      <c r="CA211">
        <f>(($AO$182-$AQ$177)/($AQ$178-$AQ$177))</f>
        <v>0.45454545454545453</v>
      </c>
      <c r="CB211">
        <f>(($AP$183-$AQ$177)/($AQ$178-$AQ$177))</f>
        <v>0</v>
      </c>
    </row>
    <row r="212" spans="1:80" x14ac:dyDescent="0.25">
      <c r="A212">
        <v>211</v>
      </c>
      <c r="D212">
        <v>263.968684</v>
      </c>
      <c r="E212" s="2">
        <v>2</v>
      </c>
      <c r="F212">
        <v>248.85429299999998</v>
      </c>
      <c r="G212" s="3">
        <v>3</v>
      </c>
      <c r="P212">
        <v>2</v>
      </c>
      <c r="Q212" t="str">
        <f t="shared" si="4"/>
        <v>23</v>
      </c>
      <c r="R212">
        <v>2</v>
      </c>
      <c r="X212" t="s">
        <v>292</v>
      </c>
      <c r="Y212" t="s">
        <v>270</v>
      </c>
      <c r="AB212" t="s">
        <v>292</v>
      </c>
      <c r="AC212" t="str">
        <f>CONCATENATE($R212,$R213,$R214,$R215)</f>
        <v>2143</v>
      </c>
      <c r="AT212">
        <f>(($AO$183-$AN$184)/($AN$185-$AN$184))</f>
        <v>0.75</v>
      </c>
      <c r="AU212">
        <f>(($AP$184-$AN$184)/($AN$185-$AN$184))</f>
        <v>0.3</v>
      </c>
      <c r="AV212">
        <f>(($AQ$178-$AN$184)/($AN$185-$AN$184))</f>
        <v>0.3</v>
      </c>
      <c r="AW212">
        <f>(($AN$184-$AO$182)/($AO$183-$AO$182))</f>
        <v>0.2857142857142857</v>
      </c>
      <c r="AX212">
        <f>(($AP$184-$AO$182)/($AO$183-$AO$182))</f>
        <v>0.5714285714285714</v>
      </c>
      <c r="AY212">
        <f>(($AQ$178-$AO$182)/($AO$183-$AO$182))</f>
        <v>0.5714285714285714</v>
      </c>
      <c r="AZ212">
        <f>(($AN$185-$AP$184)/($AP$185-$AP$184))</f>
        <v>0.66666666666666663</v>
      </c>
      <c r="BA212">
        <f>(($AO$183-$AP$184)/($AP$185-$AP$184))</f>
        <v>0.42857142857142855</v>
      </c>
      <c r="BB212">
        <f>(($AQ$179-$AP$185)/($AP$186-$AP$185))</f>
        <v>4.3478260869565216E-2</v>
      </c>
      <c r="BC212">
        <f>(($AN$185-$AQ$178)/($AQ$179-$AQ$178))</f>
        <v>0.63636363636363635</v>
      </c>
      <c r="BD212">
        <f>(($AO$183-$AQ$178)/($AQ$179-$AQ$178))</f>
        <v>0.40909090909090912</v>
      </c>
      <c r="BE212">
        <f>(($AP$184-$AQ$178)/($AQ$179-$AQ$178))</f>
        <v>0</v>
      </c>
      <c r="BG212">
        <v>2</v>
      </c>
      <c r="BH212">
        <v>1204</v>
      </c>
      <c r="BI212">
        <f>($BH$241-$BH$238)/200</f>
        <v>0.09</v>
      </c>
      <c r="BQ212">
        <f>1-(($AO$183-$AN$184)/($AN$185-$AN$184))</f>
        <v>0.25</v>
      </c>
      <c r="BR212">
        <f>(($AP$184-$AN$184)/($AN$185-$AN$184))</f>
        <v>0.3</v>
      </c>
      <c r="BS212">
        <f>(($AQ$178-$AN$184)/($AN$185-$AN$184))</f>
        <v>0.3</v>
      </c>
      <c r="BT212">
        <f>(($AN$184-$AO$182)/($AO$183-$AO$182))</f>
        <v>0.2857142857142857</v>
      </c>
      <c r="BU212">
        <f>1-(($AP$184-$AO$182)/($AO$183-$AO$182))</f>
        <v>0.4285714285714286</v>
      </c>
      <c r="BV212">
        <f>1-(($AQ$178-$AO$182)/($AO$183-$AO$182))</f>
        <v>0.4285714285714286</v>
      </c>
      <c r="BW212">
        <f>1-(($AN$185-$AP$184)/($AP$185-$AP$184))</f>
        <v>0.33333333333333337</v>
      </c>
      <c r="BX212">
        <f>(($AO$183-$AP$184)/($AP$185-$AP$184))</f>
        <v>0.42857142857142855</v>
      </c>
      <c r="BY212">
        <f>(($AQ$179-$AP$185)/($AP$186-$AP$185))</f>
        <v>4.3478260869565216E-2</v>
      </c>
      <c r="BZ212">
        <f>1-(($AN$185-$AQ$178)/($AQ$179-$AQ$178))</f>
        <v>0.36363636363636365</v>
      </c>
      <c r="CA212">
        <f>(($AO$183-$AQ$178)/($AQ$179-$AQ$178))</f>
        <v>0.40909090909090912</v>
      </c>
      <c r="CB212">
        <f>(($AP$184-$AQ$178)/($AQ$179-$AQ$178))</f>
        <v>0</v>
      </c>
    </row>
    <row r="213" spans="1:80" x14ac:dyDescent="0.25">
      <c r="A213">
        <v>212</v>
      </c>
      <c r="D213">
        <v>263.952067</v>
      </c>
      <c r="E213" s="2">
        <v>2</v>
      </c>
      <c r="F213">
        <v>248.804743</v>
      </c>
      <c r="G213" s="3">
        <v>3</v>
      </c>
      <c r="P213">
        <v>2</v>
      </c>
      <c r="Q213" t="str">
        <f t="shared" si="4"/>
        <v>23</v>
      </c>
      <c r="R213">
        <v>1</v>
      </c>
      <c r="X213" t="s">
        <v>292</v>
      </c>
      <c r="Y213" t="s">
        <v>271</v>
      </c>
      <c r="AT213">
        <f>(($AO$184-$AN$185)/($AN$186-$AN$185))</f>
        <v>0.86363636363636365</v>
      </c>
      <c r="AU213">
        <f>(($AP$185-$AN$185)/($AN$186-$AN$185))</f>
        <v>0.31818181818181818</v>
      </c>
      <c r="AV213">
        <f>(($AQ$179-$AN$185)/($AN$186-$AN$185))</f>
        <v>0.36363636363636365</v>
      </c>
      <c r="AW213">
        <f>(($AN$185-$AO$183)/($AO$184-$AO$183))</f>
        <v>0.20833333333333334</v>
      </c>
      <c r="AX213">
        <f>(($AP$185-$AO$183)/($AO$184-$AO$183))</f>
        <v>0.5</v>
      </c>
      <c r="AY213">
        <f>(($AQ$179-$AO$183)/($AO$184-$AO$183))</f>
        <v>0.54166666666666663</v>
      </c>
      <c r="AZ213">
        <f>(($AN$186-$AP$185)/($AP$186-$AP$185))</f>
        <v>0.65217391304347827</v>
      </c>
      <c r="BA213">
        <f>(($AO$184-$AP$185)/($AP$186-$AP$185))</f>
        <v>0.52173913043478259</v>
      </c>
      <c r="BB213">
        <f>(($AQ$180-$AP$186)/($AP$187-$AP$186))</f>
        <v>0</v>
      </c>
      <c r="BC213">
        <f>(($AN$186-$AQ$179)/($AQ$180-$AQ$179))</f>
        <v>0.63636363636363635</v>
      </c>
      <c r="BD213">
        <f>(($AO$184-$AQ$179)/($AQ$180-$AQ$179))</f>
        <v>0.5</v>
      </c>
      <c r="BE213">
        <f>(($AP$185-$AQ$178)/($AQ$179-$AQ$178))</f>
        <v>0.95454545454545459</v>
      </c>
      <c r="BG213">
        <v>1</v>
      </c>
      <c r="BH213">
        <v>1211</v>
      </c>
      <c r="BI213">
        <f>($BH$242-$BH$239)/200</f>
        <v>9.5000000000000001E-2</v>
      </c>
      <c r="BQ213">
        <f>1-(($AO$184-$AN$185)/($AN$186-$AN$185))</f>
        <v>0.13636363636363635</v>
      </c>
      <c r="BR213">
        <f>(($AP$185-$AN$185)/($AN$186-$AN$185))</f>
        <v>0.31818181818181818</v>
      </c>
      <c r="BS213">
        <f>(($AQ$179-$AN$185)/($AN$186-$AN$185))</f>
        <v>0.36363636363636365</v>
      </c>
      <c r="BT213">
        <f>(($AN$185-$AO$183)/($AO$184-$AO$183))</f>
        <v>0.20833333333333334</v>
      </c>
      <c r="BU213">
        <f>(($AP$185-$AO$183)/($AO$184-$AO$183))</f>
        <v>0.5</v>
      </c>
      <c r="BV213">
        <f>1-(($AQ$179-$AO$183)/($AO$184-$AO$183))</f>
        <v>0.45833333333333337</v>
      </c>
      <c r="BW213">
        <f>1-(($AN$186-$AP$185)/($AP$186-$AP$185))</f>
        <v>0.34782608695652173</v>
      </c>
      <c r="BX213">
        <f>1-(($AO$184-$AP$185)/($AP$186-$AP$185))</f>
        <v>0.47826086956521741</v>
      </c>
      <c r="BY213">
        <f>(($AQ$180-$AP$186)/($AP$187-$AP$186))</f>
        <v>0</v>
      </c>
      <c r="BZ213">
        <f>1-(($AN$186-$AQ$179)/($AQ$180-$AQ$179))</f>
        <v>0.36363636363636365</v>
      </c>
      <c r="CA213">
        <f>(($AO$184-$AQ$179)/($AQ$180-$AQ$179))</f>
        <v>0.5</v>
      </c>
      <c r="CB213">
        <f>1-(($AP$185-$AQ$178)/($AQ$179-$AQ$178))</f>
        <v>4.5454545454545414E-2</v>
      </c>
    </row>
    <row r="214" spans="1:80" x14ac:dyDescent="0.25">
      <c r="A214">
        <v>213</v>
      </c>
      <c r="D214">
        <v>263.936667</v>
      </c>
      <c r="E214" s="2">
        <v>2</v>
      </c>
      <c r="F214">
        <v>248.804743</v>
      </c>
      <c r="G214" s="3">
        <v>3</v>
      </c>
      <c r="P214">
        <v>2</v>
      </c>
      <c r="Q214" t="str">
        <f t="shared" si="4"/>
        <v>23</v>
      </c>
      <c r="R214">
        <v>4</v>
      </c>
      <c r="X214" t="s">
        <v>292</v>
      </c>
      <c r="Y214" t="s">
        <v>272</v>
      </c>
      <c r="AT214">
        <f>(($AO$185-$AN$186)/($AN$187-$AN$186))</f>
        <v>0.83333333333333337</v>
      </c>
      <c r="AU214">
        <f>(($AP$186-$AN$186)/($AN$187-$AN$186))</f>
        <v>0.33333333333333331</v>
      </c>
      <c r="AV214">
        <f>(($AQ$180-$AN$186)/($AN$187-$AN$186))</f>
        <v>0.33333333333333331</v>
      </c>
      <c r="AW214">
        <f>(($AN$186-$AO$184)/($AO$185-$AO$184))</f>
        <v>0.13043478260869565</v>
      </c>
      <c r="AX214">
        <f>(($AP$186-$AO$184)/($AO$185-$AO$184))</f>
        <v>0.47826086956521741</v>
      </c>
      <c r="AY214">
        <f>(($AQ$180-$AO$184)/($AO$185-$AO$184))</f>
        <v>0.47826086956521741</v>
      </c>
      <c r="AZ214">
        <f>(($AN$187-$AP$186)/($AP$187-$AP$186))</f>
        <v>0.72727272727272729</v>
      </c>
      <c r="BA214">
        <f>(($AO$185-$AP$186)/($AP$187-$AP$186))</f>
        <v>0.54545454545454541</v>
      </c>
      <c r="BB214">
        <f>(($AQ$181-$AP$187)/($AP$188-$AP$187))</f>
        <v>4.5454545454545456E-2</v>
      </c>
      <c r="BC214">
        <f>(($AN$187-$AQ$180)/($AQ$181-$AQ$180))</f>
        <v>0.69565217391304346</v>
      </c>
      <c r="BD214">
        <f>(($AO$185-$AQ$180)/($AQ$181-$AQ$180))</f>
        <v>0.52173913043478259</v>
      </c>
      <c r="BE214">
        <f>(($AP$186-$AQ$180)/($AQ$181-$AQ$180))</f>
        <v>0</v>
      </c>
      <c r="BG214">
        <v>4</v>
      </c>
      <c r="BH214">
        <v>1219</v>
      </c>
      <c r="BI214">
        <f>($BH$243-$BH$240)/200</f>
        <v>0.11</v>
      </c>
      <c r="BQ214">
        <f>1-(($AO$185-$AN$186)/($AN$187-$AN$186))</f>
        <v>0.16666666666666663</v>
      </c>
      <c r="BR214">
        <f>(($AP$186-$AN$186)/($AN$187-$AN$186))</f>
        <v>0.33333333333333331</v>
      </c>
      <c r="BS214">
        <f>(($AQ$180-$AN$186)/($AN$187-$AN$186))</f>
        <v>0.33333333333333331</v>
      </c>
      <c r="BT214">
        <f>(($AN$186-$AO$184)/($AO$185-$AO$184))</f>
        <v>0.13043478260869565</v>
      </c>
      <c r="BU214">
        <f>(($AP$186-$AO$184)/($AO$185-$AO$184))</f>
        <v>0.47826086956521741</v>
      </c>
      <c r="BV214">
        <f>(($AQ$180-$AO$184)/($AO$185-$AO$184))</f>
        <v>0.47826086956521741</v>
      </c>
      <c r="BW214">
        <f>1-(($AN$187-$AP$186)/($AP$187-$AP$186))</f>
        <v>0.27272727272727271</v>
      </c>
      <c r="BX214">
        <f>1-(($AO$185-$AP$186)/($AP$187-$AP$186))</f>
        <v>0.45454545454545459</v>
      </c>
      <c r="BY214">
        <f>(($AQ$181-$AP$187)/($AP$188-$AP$187))</f>
        <v>4.5454545454545456E-2</v>
      </c>
      <c r="BZ214">
        <f>1-(($AN$187-$AQ$180)/($AQ$181-$AQ$180))</f>
        <v>0.30434782608695654</v>
      </c>
      <c r="CA214">
        <f>1-(($AO$185-$AQ$180)/($AQ$181-$AQ$180))</f>
        <v>0.47826086956521741</v>
      </c>
      <c r="CB214">
        <f>(($AP$186-$AQ$180)/($AQ$181-$AQ$180))</f>
        <v>0</v>
      </c>
    </row>
    <row r="215" spans="1:80" x14ac:dyDescent="0.25">
      <c r="A215">
        <v>214</v>
      </c>
      <c r="D215">
        <v>263.92075599999998</v>
      </c>
      <c r="E215" s="2">
        <v>2</v>
      </c>
      <c r="P215">
        <v>1</v>
      </c>
      <c r="Q215" t="str">
        <f t="shared" si="4"/>
        <v>2</v>
      </c>
      <c r="R215">
        <v>3</v>
      </c>
      <c r="X215" t="s">
        <v>292</v>
      </c>
      <c r="Y215" t="s">
        <v>269</v>
      </c>
      <c r="AT215">
        <f>(($AO$186-$AN$187)/($AN$188-$AN$187))</f>
        <v>0.76190476190476186</v>
      </c>
      <c r="AU215">
        <f>(($AP$187-$AN$187)/($AN$188-$AN$187))</f>
        <v>0.2857142857142857</v>
      </c>
      <c r="AV215">
        <f>(($AQ$181-$AN$187)/($AN$188-$AN$187))</f>
        <v>0.33333333333333331</v>
      </c>
      <c r="AW215">
        <f>(($AN$187-$AO$185)/($AO$186-$AO$185))</f>
        <v>0.2</v>
      </c>
      <c r="AX215">
        <f>(($AP$187-$AO$185)/($AO$186-$AO$185))</f>
        <v>0.5</v>
      </c>
      <c r="AY215">
        <f>(($AQ$181-$AO$185)/($AO$186-$AO$185))</f>
        <v>0.55000000000000004</v>
      </c>
      <c r="AZ215">
        <f>(($AN$188-$AP$187)/($AP$188-$AP$187))</f>
        <v>0.68181818181818177</v>
      </c>
      <c r="BA215">
        <f>(($AO$186-$AP$187)/($AP$188-$AP$187))</f>
        <v>0.45454545454545453</v>
      </c>
      <c r="BB215">
        <f>(($AQ$182-$AP$188)/($AP$189-$AP$188))</f>
        <v>0</v>
      </c>
      <c r="BC215">
        <f>(($AN$188-$AQ$181)/($AQ$182-$AQ$181))</f>
        <v>0.66666666666666663</v>
      </c>
      <c r="BD215">
        <f>(($AO$186-$AQ$181)/($AQ$182-$AQ$181))</f>
        <v>0.42857142857142855</v>
      </c>
      <c r="BE215">
        <f>(($AP$187-$AQ$180)/($AQ$181-$AQ$180))</f>
        <v>0.95652173913043481</v>
      </c>
      <c r="BG215">
        <v>3</v>
      </c>
      <c r="BH215">
        <v>1222</v>
      </c>
      <c r="BI215">
        <f>($BH$244-$BH$241)/200</f>
        <v>7.0000000000000007E-2</v>
      </c>
      <c r="BQ215">
        <f>1-(($AO$186-$AN$187)/($AN$188-$AN$187))</f>
        <v>0.23809523809523814</v>
      </c>
      <c r="BR215">
        <f>(($AP$187-$AN$187)/($AN$188-$AN$187))</f>
        <v>0.2857142857142857</v>
      </c>
      <c r="BS215">
        <f>(($AQ$181-$AN$187)/($AN$188-$AN$187))</f>
        <v>0.33333333333333331</v>
      </c>
      <c r="BT215">
        <f>(($AN$187-$AO$185)/($AO$186-$AO$185))</f>
        <v>0.2</v>
      </c>
      <c r="BU215">
        <f>(($AP$187-$AO$185)/($AO$186-$AO$185))</f>
        <v>0.5</v>
      </c>
      <c r="BV215">
        <f>1-(($AQ$181-$AO$185)/($AO$186-$AO$185))</f>
        <v>0.44999999999999996</v>
      </c>
      <c r="BW215">
        <f>1-(($AN$188-$AP$187)/($AP$188-$AP$187))</f>
        <v>0.31818181818181823</v>
      </c>
      <c r="BX215">
        <f>(($AO$186-$AP$187)/($AP$188-$AP$187))</f>
        <v>0.45454545454545453</v>
      </c>
      <c r="BY215">
        <f>(($AQ$182-$AP$188)/($AP$189-$AP$188))</f>
        <v>0</v>
      </c>
      <c r="BZ215">
        <f>1-(($AN$188-$AQ$181)/($AQ$182-$AQ$181))</f>
        <v>0.33333333333333337</v>
      </c>
      <c r="CA215">
        <f>(($AO$186-$AQ$181)/($AQ$182-$AQ$181))</f>
        <v>0.42857142857142855</v>
      </c>
      <c r="CB215">
        <f>1-(($AP$187-$AQ$180)/($AQ$181-$AQ$180))</f>
        <v>4.3478260869565188E-2</v>
      </c>
    </row>
    <row r="216" spans="1:80" x14ac:dyDescent="0.25">
      <c r="A216">
        <v>215</v>
      </c>
      <c r="B216">
        <v>268.72464600000001</v>
      </c>
      <c r="C216" s="5">
        <v>1</v>
      </c>
      <c r="D216">
        <v>263.891009</v>
      </c>
      <c r="E216" s="2">
        <v>2</v>
      </c>
      <c r="P216">
        <v>2</v>
      </c>
      <c r="Q216" t="str">
        <f t="shared" si="4"/>
        <v>12</v>
      </c>
      <c r="R216">
        <v>2</v>
      </c>
      <c r="X216" t="s">
        <v>292</v>
      </c>
      <c r="Y216" t="s">
        <v>270</v>
      </c>
      <c r="AT216">
        <f>(($AO$187-$AN$188)/($AN$189-$AN$188))</f>
        <v>0.72727272727272729</v>
      </c>
      <c r="AU216">
        <f>(($AP$188-$AN$188)/($AN$189-$AN$188))</f>
        <v>0.31818181818181818</v>
      </c>
      <c r="AV216">
        <f>(($AQ$182-$AN$188)/($AN$189-$AN$188))</f>
        <v>0.31818181818181818</v>
      </c>
      <c r="AW216">
        <f>(($AN$188-$AO$186)/($AO$187-$AO$186))</f>
        <v>0.23809523809523808</v>
      </c>
      <c r="AX216">
        <f>(($AP$188-$AO$186)/($AO$187-$AO$186))</f>
        <v>0.5714285714285714</v>
      </c>
      <c r="AY216">
        <f>(($AQ$182-$AO$186)/($AO$187-$AO$186))</f>
        <v>0.5714285714285714</v>
      </c>
      <c r="AZ216">
        <f>(($AN$189-$AP$188)/($AP$189-$AP$188))</f>
        <v>0.65217391304347827</v>
      </c>
      <c r="BA216">
        <f>(($AO$187-$AP$188)/($AP$189-$AP$188))</f>
        <v>0.39130434782608697</v>
      </c>
      <c r="BB216">
        <f>(($AQ$183-$AP$189)/($AP$190-$AP$189))</f>
        <v>0</v>
      </c>
      <c r="BC216">
        <f>(($AN$189-$AQ$182)/($AQ$183-$AQ$182))</f>
        <v>0.65217391304347827</v>
      </c>
      <c r="BD216">
        <f>(($AO$187-$AQ$182)/($AQ$183-$AQ$182))</f>
        <v>0.39130434782608697</v>
      </c>
      <c r="BE216">
        <f>(($AP$188-$AQ$182)/($AQ$183-$AQ$182))</f>
        <v>0</v>
      </c>
      <c r="BG216">
        <v>2</v>
      </c>
      <c r="BH216">
        <v>1227</v>
      </c>
      <c r="BI216">
        <f>($BH$245-$BH$242)/200</f>
        <v>8.5000000000000006E-2</v>
      </c>
      <c r="BQ216">
        <f>1-(($AO$187-$AN$188)/($AN$189-$AN$188))</f>
        <v>0.27272727272727271</v>
      </c>
      <c r="BR216">
        <f>(($AP$188-$AN$188)/($AN$189-$AN$188))</f>
        <v>0.31818181818181818</v>
      </c>
      <c r="BS216">
        <f>(($AQ$182-$AN$188)/($AN$189-$AN$188))</f>
        <v>0.31818181818181818</v>
      </c>
      <c r="BT216">
        <f>(($AN$188-$AO$186)/($AO$187-$AO$186))</f>
        <v>0.23809523809523808</v>
      </c>
      <c r="BU216">
        <f>1-(($AP$188-$AO$186)/($AO$187-$AO$186))</f>
        <v>0.4285714285714286</v>
      </c>
      <c r="BV216">
        <f>1-(($AQ$182-$AO$186)/($AO$187-$AO$186))</f>
        <v>0.4285714285714286</v>
      </c>
      <c r="BW216">
        <f>1-(($AN$189-$AP$188)/($AP$189-$AP$188))</f>
        <v>0.34782608695652173</v>
      </c>
      <c r="BX216">
        <f>(($AO$187-$AP$188)/($AP$189-$AP$188))</f>
        <v>0.39130434782608697</v>
      </c>
      <c r="BY216">
        <f>(($AQ$183-$AP$189)/($AP$190-$AP$189))</f>
        <v>0</v>
      </c>
      <c r="BZ216">
        <f>1-(($AN$189-$AQ$182)/($AQ$183-$AQ$182))</f>
        <v>0.34782608695652173</v>
      </c>
      <c r="CA216">
        <f>(($AO$187-$AQ$182)/($AQ$183-$AQ$182))</f>
        <v>0.39130434782608697</v>
      </c>
      <c r="CB216">
        <f>(($AP$188-$AQ$182)/($AQ$183-$AQ$182))</f>
        <v>0</v>
      </c>
    </row>
    <row r="217" spans="1:80" x14ac:dyDescent="0.25">
      <c r="A217">
        <v>216</v>
      </c>
      <c r="B217">
        <v>268.66585399999997</v>
      </c>
      <c r="C217" s="5">
        <v>1</v>
      </c>
      <c r="D217">
        <v>263.93135699999999</v>
      </c>
      <c r="E217" s="2">
        <v>2</v>
      </c>
      <c r="P217">
        <v>2</v>
      </c>
      <c r="Q217" t="str">
        <f t="shared" si="4"/>
        <v>12</v>
      </c>
      <c r="R217">
        <v>1</v>
      </c>
      <c r="X217" t="s">
        <v>292</v>
      </c>
      <c r="Y217" t="s">
        <v>271</v>
      </c>
      <c r="AT217">
        <f>(($AO$188-$AN$189)/($AN$190-$AN$189))</f>
        <v>0.75</v>
      </c>
      <c r="AU217">
        <f>(($AP$189-$AN$189)/($AN$190-$AN$189))</f>
        <v>0.4</v>
      </c>
      <c r="AV217">
        <f>(($AQ$183-$AN$189)/($AN$190-$AN$189))</f>
        <v>0.4</v>
      </c>
      <c r="AW217">
        <f>(($AN$189-$AO$187)/($AO$188-$AO$187))</f>
        <v>0.2857142857142857</v>
      </c>
      <c r="AX217">
        <f>(($AP$189-$AO$187)/($AO$188-$AO$187))</f>
        <v>0.66666666666666663</v>
      </c>
      <c r="AY217">
        <f>(($AQ$183-$AO$187)/($AO$188-$AO$187))</f>
        <v>0.66666666666666663</v>
      </c>
      <c r="AZ217">
        <f>(($AN$190-$AP$189)/($AP$190-$AP$189))</f>
        <v>0.52173913043478259</v>
      </c>
      <c r="BA217">
        <f>(($AO$188-$AP$189)/($AP$190-$AP$189))</f>
        <v>0.30434782608695654</v>
      </c>
      <c r="BB217">
        <f>(($AQ$184-$AP$189)/($AP$190-$AP$189))</f>
        <v>0.95652173913043481</v>
      </c>
      <c r="BC217">
        <f>(($AN$190-$AQ$183)/($AQ$184-$AQ$183))</f>
        <v>0.54545454545454541</v>
      </c>
      <c r="BD217">
        <f>(($AO$188-$AQ$183)/($AQ$184-$AQ$183))</f>
        <v>0.31818181818181818</v>
      </c>
      <c r="BE217">
        <f>(($AP$189-$AQ$183)/($AQ$184-$AQ$183))</f>
        <v>0</v>
      </c>
      <c r="BG217">
        <v>1</v>
      </c>
      <c r="BH217">
        <v>1234</v>
      </c>
      <c r="BI217">
        <f>($BH$246-$BH$243)/200</f>
        <v>0.08</v>
      </c>
      <c r="BQ217">
        <f>1-(($AO$188-$AN$189)/($AN$190-$AN$189))</f>
        <v>0.25</v>
      </c>
      <c r="BR217">
        <f>(($AP$189-$AN$189)/($AN$190-$AN$189))</f>
        <v>0.4</v>
      </c>
      <c r="BS217">
        <f>(($AQ$183-$AN$189)/($AN$190-$AN$189))</f>
        <v>0.4</v>
      </c>
      <c r="BT217">
        <f>(($AN$189-$AO$187)/($AO$188-$AO$187))</f>
        <v>0.2857142857142857</v>
      </c>
      <c r="BU217">
        <f>1-(($AP$189-$AO$187)/($AO$188-$AO$187))</f>
        <v>0.33333333333333337</v>
      </c>
      <c r="BV217">
        <f>1-(($AQ$183-$AO$187)/($AO$188-$AO$187))</f>
        <v>0.33333333333333337</v>
      </c>
      <c r="BW217">
        <f>1-(($AN$190-$AP$189)/($AP$190-$AP$189))</f>
        <v>0.47826086956521741</v>
      </c>
      <c r="BX217">
        <f>(($AO$188-$AP$189)/($AP$190-$AP$189))</f>
        <v>0.30434782608695654</v>
      </c>
      <c r="BY217">
        <f>1-(($AQ$184-$AP$189)/($AP$190-$AP$189))</f>
        <v>4.3478260869565188E-2</v>
      </c>
      <c r="BZ217">
        <f>1-(($AN$190-$AQ$183)/($AQ$184-$AQ$183))</f>
        <v>0.45454545454545459</v>
      </c>
      <c r="CA217">
        <f>(($AO$188-$AQ$183)/($AQ$184-$AQ$183))</f>
        <v>0.31818181818181818</v>
      </c>
      <c r="CB217">
        <f>(($AP$189-$AQ$183)/($AQ$184-$AQ$183))</f>
        <v>0</v>
      </c>
    </row>
    <row r="218" spans="1:80" x14ac:dyDescent="0.25">
      <c r="A218">
        <v>217</v>
      </c>
      <c r="B218">
        <v>268.70833499999998</v>
      </c>
      <c r="C218" s="5">
        <v>1</v>
      </c>
      <c r="D218">
        <v>263.95353599999999</v>
      </c>
      <c r="E218" s="2">
        <v>2</v>
      </c>
      <c r="P218">
        <v>2</v>
      </c>
      <c r="Q218" t="str">
        <f t="shared" si="4"/>
        <v>12</v>
      </c>
      <c r="R218" t="s">
        <v>22</v>
      </c>
      <c r="X218" t="s">
        <v>292</v>
      </c>
      <c r="Y218" t="s">
        <v>272</v>
      </c>
      <c r="AT218">
        <f>(($AO$189-$AN$190)/($AN$191-$AN$190))</f>
        <v>0.69565217391304346</v>
      </c>
      <c r="AU218">
        <f>(($AP$190-$AN$190)/($AN$191-$AN$190))</f>
        <v>0.47826086956521741</v>
      </c>
      <c r="AV218">
        <f>(($AQ$184-$AN$190)/($AN$191-$AN$190))</f>
        <v>0.43478260869565216</v>
      </c>
      <c r="AW218">
        <f>(($AN$190-$AO$188)/($AO$189-$AO$188))</f>
        <v>0.23809523809523808</v>
      </c>
      <c r="AX218">
        <f>(($AP$190-$AO$188)/($AO$189-$AO$188))</f>
        <v>0.76190476190476186</v>
      </c>
      <c r="AY218">
        <f>(($AQ$184-$AO$188)/($AO$189-$AO$188))</f>
        <v>0.7142857142857143</v>
      </c>
      <c r="BG218" t="s">
        <v>22</v>
      </c>
      <c r="BH218">
        <v>1241</v>
      </c>
      <c r="BI218">
        <f>($BH$247-$BH$244)/200</f>
        <v>0.105</v>
      </c>
      <c r="BQ218">
        <f>1-(($AO$189-$AN$190)/($AN$191-$AN$190))</f>
        <v>0.30434782608695654</v>
      </c>
      <c r="BR218">
        <f>(($AP$190-$AN$190)/($AN$191-$AN$190))</f>
        <v>0.47826086956521741</v>
      </c>
      <c r="BS218">
        <f>(($AQ$184-$AN$190)/($AN$191-$AN$190))</f>
        <v>0.43478260869565216</v>
      </c>
      <c r="BT218">
        <f>(($AN$190-$AO$188)/($AO$189-$AO$188))</f>
        <v>0.23809523809523808</v>
      </c>
      <c r="BU218">
        <f>1-(($AP$190-$AO$188)/($AO$189-$AO$188))</f>
        <v>0.23809523809523814</v>
      </c>
      <c r="BV218">
        <f>1-(($AQ$184-$AO$188)/($AO$189-$AO$188))</f>
        <v>0.2857142857142857</v>
      </c>
    </row>
    <row r="219" spans="1:80" x14ac:dyDescent="0.25">
      <c r="A219">
        <v>218</v>
      </c>
      <c r="B219">
        <v>268.72050400000001</v>
      </c>
      <c r="C219" s="5">
        <v>1</v>
      </c>
      <c r="D219">
        <v>264.01752299999998</v>
      </c>
      <c r="E219" s="2">
        <v>2</v>
      </c>
      <c r="P219">
        <v>2</v>
      </c>
      <c r="Q219" t="str">
        <f t="shared" si="4"/>
        <v>12</v>
      </c>
      <c r="R219" t="s">
        <v>22</v>
      </c>
      <c r="X219" t="s">
        <v>292</v>
      </c>
      <c r="Y219" t="s">
        <v>269</v>
      </c>
      <c r="BG219" t="s">
        <v>22</v>
      </c>
      <c r="BH219">
        <v>1243</v>
      </c>
      <c r="BI219">
        <f>($BH$248-$BH$245)/200</f>
        <v>7.0000000000000007E-2</v>
      </c>
    </row>
    <row r="220" spans="1:80" x14ac:dyDescent="0.25">
      <c r="A220">
        <v>219</v>
      </c>
      <c r="B220">
        <v>268.73691400000001</v>
      </c>
      <c r="C220" s="5">
        <v>1</v>
      </c>
      <c r="D220">
        <v>263.90222</v>
      </c>
      <c r="E220" s="2">
        <v>2</v>
      </c>
      <c r="P220">
        <v>2</v>
      </c>
      <c r="Q220" t="str">
        <f t="shared" si="4"/>
        <v>12</v>
      </c>
      <c r="R220">
        <v>2</v>
      </c>
      <c r="X220" t="s">
        <v>292</v>
      </c>
      <c r="Y220" t="s">
        <v>270</v>
      </c>
      <c r="AB220" t="s">
        <v>293</v>
      </c>
      <c r="AC220" t="str">
        <f>CONCATENATE($R220,$R221,$R222,$R223)</f>
        <v>2314</v>
      </c>
      <c r="BG220">
        <v>2</v>
      </c>
      <c r="BH220">
        <v>1244</v>
      </c>
      <c r="BI220">
        <f>($BH$249-$BH$246)/200</f>
        <v>7.4999999999999997E-2</v>
      </c>
    </row>
    <row r="221" spans="1:80" x14ac:dyDescent="0.25">
      <c r="A221">
        <v>220</v>
      </c>
      <c r="B221">
        <v>268.68676599999998</v>
      </c>
      <c r="C221" s="5">
        <v>1</v>
      </c>
      <c r="D221">
        <v>263.90222</v>
      </c>
      <c r="E221" s="2">
        <v>2</v>
      </c>
      <c r="P221">
        <v>2</v>
      </c>
      <c r="Q221" t="str">
        <f t="shared" si="4"/>
        <v>12</v>
      </c>
      <c r="R221">
        <v>3</v>
      </c>
      <c r="X221" t="s">
        <v>292</v>
      </c>
      <c r="Y221" t="s">
        <v>271</v>
      </c>
      <c r="BG221">
        <v>3</v>
      </c>
      <c r="BH221">
        <v>1245</v>
      </c>
      <c r="BI221">
        <f>($BH$250-$BH$247)/200</f>
        <v>0.08</v>
      </c>
    </row>
    <row r="222" spans="1:80" x14ac:dyDescent="0.25">
      <c r="A222">
        <v>221</v>
      </c>
      <c r="B222">
        <v>268.72464600000001</v>
      </c>
      <c r="C222" s="5">
        <v>1</v>
      </c>
      <c r="P222">
        <v>1</v>
      </c>
      <c r="Q222" t="str">
        <f t="shared" si="4"/>
        <v>1</v>
      </c>
      <c r="R222">
        <v>1</v>
      </c>
      <c r="X222" t="s">
        <v>292</v>
      </c>
      <c r="Y222" t="s">
        <v>272</v>
      </c>
      <c r="BG222">
        <v>1</v>
      </c>
      <c r="BH222">
        <v>1262</v>
      </c>
      <c r="BI222">
        <f>($BH$251-$BH$248)/200</f>
        <v>0.11</v>
      </c>
    </row>
    <row r="223" spans="1:80" x14ac:dyDescent="0.25">
      <c r="A223">
        <v>222</v>
      </c>
      <c r="B223">
        <v>268.67863699999998</v>
      </c>
      <c r="C223" s="5">
        <v>1</v>
      </c>
      <c r="J223">
        <v>235.91833400000002</v>
      </c>
      <c r="K223" t="s">
        <v>22</v>
      </c>
      <c r="Q223" t="str">
        <f t="shared" si="4"/>
        <v>1</v>
      </c>
      <c r="R223">
        <v>4</v>
      </c>
      <c r="X223" t="s">
        <v>292</v>
      </c>
      <c r="Y223" t="s">
        <v>269</v>
      </c>
      <c r="BG223">
        <v>4</v>
      </c>
      <c r="BH223">
        <v>1264</v>
      </c>
      <c r="BI223">
        <f>($BH$252-$BH$249)/200</f>
        <v>0.08</v>
      </c>
    </row>
    <row r="224" spans="1:80" x14ac:dyDescent="0.25">
      <c r="A224">
        <v>223</v>
      </c>
      <c r="Q224" t="str">
        <f t="shared" si="4"/>
        <v/>
      </c>
      <c r="R224">
        <v>3</v>
      </c>
      <c r="X224" t="s">
        <v>292</v>
      </c>
      <c r="Y224" t="s">
        <v>270</v>
      </c>
      <c r="AB224" t="s">
        <v>292</v>
      </c>
      <c r="AC224" t="str">
        <f>CONCATENATE($R224,$R225,$R226,$R227)</f>
        <v>3214</v>
      </c>
      <c r="BG224">
        <v>3</v>
      </c>
      <c r="BH224">
        <v>1278</v>
      </c>
      <c r="BI224">
        <f>($BH$253-$BH$250)/200</f>
        <v>0.08</v>
      </c>
    </row>
    <row r="225" spans="1:61" x14ac:dyDescent="0.25">
      <c r="A225">
        <v>224</v>
      </c>
      <c r="J225">
        <v>39.041790000000006</v>
      </c>
      <c r="K225" t="s">
        <v>22</v>
      </c>
      <c r="Q225" t="str">
        <f t="shared" si="4"/>
        <v/>
      </c>
      <c r="R225">
        <v>2</v>
      </c>
      <c r="X225" t="s">
        <v>292</v>
      </c>
      <c r="Y225" t="s">
        <v>271</v>
      </c>
      <c r="BG225">
        <v>2</v>
      </c>
      <c r="BH225">
        <v>1280</v>
      </c>
      <c r="BI225">
        <f>($BH$254-$BH$251)/200</f>
        <v>7.4999999999999997E-2</v>
      </c>
    </row>
    <row r="226" spans="1:61" x14ac:dyDescent="0.25">
      <c r="A226">
        <v>225</v>
      </c>
      <c r="D226">
        <v>26.897466000000009</v>
      </c>
      <c r="E226" s="2">
        <v>2</v>
      </c>
      <c r="P226">
        <v>1</v>
      </c>
      <c r="Q226" t="str">
        <f t="shared" si="4"/>
        <v>2</v>
      </c>
      <c r="R226">
        <v>1</v>
      </c>
      <c r="X226" t="s">
        <v>290</v>
      </c>
      <c r="Y226" t="s">
        <v>273</v>
      </c>
      <c r="BG226">
        <v>1</v>
      </c>
      <c r="BH226">
        <v>1294</v>
      </c>
      <c r="BI226">
        <f>($BH$255-$BH$252)/200</f>
        <v>0.11</v>
      </c>
    </row>
    <row r="227" spans="1:61" x14ac:dyDescent="0.25">
      <c r="A227">
        <v>226</v>
      </c>
      <c r="D227">
        <v>26.905466000000004</v>
      </c>
      <c r="E227" s="2">
        <v>2</v>
      </c>
      <c r="P227">
        <v>1</v>
      </c>
      <c r="Q227" t="str">
        <f t="shared" si="4"/>
        <v>2</v>
      </c>
      <c r="R227">
        <v>4</v>
      </c>
      <c r="X227" t="s">
        <v>291</v>
      </c>
      <c r="Y227" t="s">
        <v>266</v>
      </c>
      <c r="BG227">
        <v>4</v>
      </c>
      <c r="BH227">
        <v>1295</v>
      </c>
      <c r="BI227">
        <f>($BH$256-$BH$253)/200</f>
        <v>7.4999999999999997E-2</v>
      </c>
    </row>
    <row r="228" spans="1:61" x14ac:dyDescent="0.25">
      <c r="A228">
        <v>227</v>
      </c>
      <c r="D228">
        <v>26.892992000000007</v>
      </c>
      <c r="E228" s="2">
        <v>2</v>
      </c>
      <c r="F228">
        <v>19.22283800000001</v>
      </c>
      <c r="G228" s="3">
        <v>3</v>
      </c>
      <c r="P228">
        <v>2</v>
      </c>
      <c r="Q228" t="str">
        <f t="shared" si="4"/>
        <v>23</v>
      </c>
      <c r="R228">
        <v>3</v>
      </c>
      <c r="X228" t="s">
        <v>291</v>
      </c>
      <c r="Y228" t="s">
        <v>267</v>
      </c>
      <c r="AB228" t="s">
        <v>292</v>
      </c>
      <c r="AC228" t="str">
        <f>CONCATENATE($R228,$R229,$R230,$R231)</f>
        <v>3214</v>
      </c>
      <c r="BG228">
        <v>3</v>
      </c>
      <c r="BH228">
        <v>1308</v>
      </c>
      <c r="BI228">
        <f>($BH$257-$BH$254)/200</f>
        <v>7.4999999999999997E-2</v>
      </c>
    </row>
    <row r="229" spans="1:61" x14ac:dyDescent="0.25">
      <c r="A229">
        <v>228</v>
      </c>
      <c r="D229">
        <v>26.89672800000001</v>
      </c>
      <c r="E229" s="2">
        <v>2</v>
      </c>
      <c r="F229">
        <v>19.195102000000006</v>
      </c>
      <c r="G229" s="3">
        <v>3</v>
      </c>
      <c r="P229">
        <v>2</v>
      </c>
      <c r="Q229" t="str">
        <f t="shared" si="4"/>
        <v>23</v>
      </c>
      <c r="R229">
        <v>2</v>
      </c>
      <c r="X229" t="s">
        <v>291</v>
      </c>
      <c r="Y229" t="s">
        <v>264</v>
      </c>
      <c r="BG229">
        <v>2</v>
      </c>
      <c r="BH229">
        <v>1309</v>
      </c>
      <c r="BI229">
        <f>($BH$258-$BH$255)/200</f>
        <v>7.4999999999999997E-2</v>
      </c>
    </row>
    <row r="230" spans="1:61" x14ac:dyDescent="0.25">
      <c r="A230">
        <v>229</v>
      </c>
      <c r="D230">
        <v>26.879835000000014</v>
      </c>
      <c r="E230" s="2">
        <v>2</v>
      </c>
      <c r="F230">
        <v>19.21773300000001</v>
      </c>
      <c r="G230" s="3">
        <v>3</v>
      </c>
      <c r="P230">
        <v>2</v>
      </c>
      <c r="Q230" t="str">
        <f t="shared" si="4"/>
        <v>23</v>
      </c>
      <c r="R230">
        <v>1</v>
      </c>
      <c r="X230" t="s">
        <v>290</v>
      </c>
      <c r="Y230" t="s">
        <v>268</v>
      </c>
      <c r="BG230">
        <v>1</v>
      </c>
      <c r="BH230">
        <v>1323</v>
      </c>
      <c r="BI230">
        <f>($BH$259-$BH$256)/200</f>
        <v>0.115</v>
      </c>
    </row>
    <row r="231" spans="1:61" x14ac:dyDescent="0.25">
      <c r="A231">
        <v>230</v>
      </c>
      <c r="D231">
        <v>26.877519000000007</v>
      </c>
      <c r="E231" s="2">
        <v>2</v>
      </c>
      <c r="F231">
        <v>19.216996000000009</v>
      </c>
      <c r="G231" s="3">
        <v>3</v>
      </c>
      <c r="P231">
        <v>2</v>
      </c>
      <c r="Q231" t="str">
        <f t="shared" si="4"/>
        <v>23</v>
      </c>
      <c r="R231">
        <v>4</v>
      </c>
      <c r="X231" t="s">
        <v>292</v>
      </c>
      <c r="Y231" t="s">
        <v>269</v>
      </c>
      <c r="BG231">
        <v>4</v>
      </c>
      <c r="BH231">
        <v>1324</v>
      </c>
      <c r="BI231">
        <f>($BH$260-$BH$257)/200</f>
        <v>8.5000000000000006E-2</v>
      </c>
    </row>
    <row r="232" spans="1:61" x14ac:dyDescent="0.25">
      <c r="A232">
        <v>231</v>
      </c>
      <c r="D232">
        <v>26.906151000000008</v>
      </c>
      <c r="E232" s="2">
        <v>2</v>
      </c>
      <c r="F232">
        <v>19.23041700000001</v>
      </c>
      <c r="G232" s="3">
        <v>3</v>
      </c>
      <c r="P232">
        <v>2</v>
      </c>
      <c r="Q232" t="str">
        <f t="shared" si="4"/>
        <v>23</v>
      </c>
      <c r="R232">
        <v>3</v>
      </c>
      <c r="X232" t="s">
        <v>292</v>
      </c>
      <c r="Y232" t="s">
        <v>270</v>
      </c>
      <c r="AB232" t="s">
        <v>292</v>
      </c>
      <c r="AC232" t="str">
        <f>CONCATENATE($R232,$R233,$R234,$R235)</f>
        <v>3214</v>
      </c>
      <c r="BG232">
        <v>3</v>
      </c>
      <c r="BH232">
        <v>1335</v>
      </c>
      <c r="BI232">
        <f>($BH$261-$BH$258)/200</f>
        <v>7.0000000000000007E-2</v>
      </c>
    </row>
    <row r="233" spans="1:61" x14ac:dyDescent="0.25">
      <c r="A233">
        <v>232</v>
      </c>
      <c r="D233">
        <v>26.873308000000009</v>
      </c>
      <c r="E233" s="2">
        <v>2</v>
      </c>
      <c r="F233">
        <v>19.208050000000007</v>
      </c>
      <c r="G233" s="3">
        <v>3</v>
      </c>
      <c r="P233">
        <v>2</v>
      </c>
      <c r="Q233" t="str">
        <f t="shared" si="4"/>
        <v>23</v>
      </c>
      <c r="R233">
        <v>2</v>
      </c>
      <c r="X233" t="s">
        <v>292</v>
      </c>
      <c r="Y233" t="s">
        <v>271</v>
      </c>
      <c r="BG233">
        <v>2</v>
      </c>
      <c r="BH233">
        <v>1337</v>
      </c>
      <c r="BI233">
        <f>($BH$262-$BH$259)/200</f>
        <v>8.5000000000000006E-2</v>
      </c>
    </row>
    <row r="234" spans="1:61" x14ac:dyDescent="0.25">
      <c r="A234">
        <v>233</v>
      </c>
      <c r="D234">
        <v>26.885151000000008</v>
      </c>
      <c r="E234" s="2">
        <v>2</v>
      </c>
      <c r="F234">
        <v>19.22762800000001</v>
      </c>
      <c r="G234" s="3">
        <v>3</v>
      </c>
      <c r="P234">
        <v>2</v>
      </c>
      <c r="Q234" t="str">
        <f t="shared" si="4"/>
        <v>23</v>
      </c>
      <c r="R234">
        <v>1</v>
      </c>
      <c r="X234" t="s">
        <v>292</v>
      </c>
      <c r="Y234" t="s">
        <v>272</v>
      </c>
      <c r="BG234">
        <v>1</v>
      </c>
      <c r="BH234">
        <v>1348</v>
      </c>
      <c r="BI234">
        <f>($BH$263-$BH$260)/200</f>
        <v>0.11</v>
      </c>
    </row>
    <row r="235" spans="1:61" x14ac:dyDescent="0.25">
      <c r="A235">
        <v>234</v>
      </c>
      <c r="D235">
        <v>26.890360000000008</v>
      </c>
      <c r="E235" s="2">
        <v>2</v>
      </c>
      <c r="F235">
        <v>19.226628000000005</v>
      </c>
      <c r="G235" s="3">
        <v>3</v>
      </c>
      <c r="P235">
        <v>2</v>
      </c>
      <c r="Q235" t="str">
        <f t="shared" si="4"/>
        <v>23</v>
      </c>
      <c r="R235">
        <v>4</v>
      </c>
      <c r="X235" t="s">
        <v>292</v>
      </c>
      <c r="Y235" t="s">
        <v>269</v>
      </c>
      <c r="BG235">
        <v>4</v>
      </c>
      <c r="BH235">
        <v>1352</v>
      </c>
      <c r="BI235">
        <f>($BH$264-$BH$261)/200</f>
        <v>0.115</v>
      </c>
    </row>
    <row r="236" spans="1:61" x14ac:dyDescent="0.25">
      <c r="A236">
        <v>235</v>
      </c>
      <c r="D236">
        <v>26.885570000000008</v>
      </c>
      <c r="E236" s="2">
        <v>2</v>
      </c>
      <c r="F236">
        <v>19.211155000000005</v>
      </c>
      <c r="G236" s="3">
        <v>3</v>
      </c>
      <c r="P236">
        <v>2</v>
      </c>
      <c r="Q236" t="str">
        <f t="shared" si="4"/>
        <v>23</v>
      </c>
      <c r="R236">
        <v>3</v>
      </c>
      <c r="X236" t="s">
        <v>292</v>
      </c>
      <c r="Y236" t="s">
        <v>272</v>
      </c>
      <c r="AB236" t="s">
        <v>292</v>
      </c>
      <c r="AC236" t="str">
        <f>CONCATENATE($R236,$R237,$R238,$R239)</f>
        <v>3214</v>
      </c>
      <c r="BG236">
        <v>3</v>
      </c>
      <c r="BH236">
        <v>1359</v>
      </c>
      <c r="BI236">
        <f>($BH$270-$BH$267)/200</f>
        <v>0.09</v>
      </c>
    </row>
    <row r="237" spans="1:61" x14ac:dyDescent="0.25">
      <c r="A237">
        <v>236</v>
      </c>
      <c r="D237">
        <v>26.898992000000007</v>
      </c>
      <c r="E237" s="2">
        <v>2</v>
      </c>
      <c r="F237">
        <v>19.210102000000006</v>
      </c>
      <c r="G237" s="3">
        <v>3</v>
      </c>
      <c r="P237">
        <v>2</v>
      </c>
      <c r="Q237" t="str">
        <f t="shared" si="4"/>
        <v>23</v>
      </c>
      <c r="R237">
        <v>2</v>
      </c>
      <c r="X237" t="s">
        <v>290</v>
      </c>
      <c r="Y237" t="s">
        <v>278</v>
      </c>
      <c r="BG237">
        <v>2</v>
      </c>
      <c r="BH237">
        <v>1363</v>
      </c>
      <c r="BI237">
        <f>($BH$271-$BH$268)/200</f>
        <v>0.14499999999999999</v>
      </c>
    </row>
    <row r="238" spans="1:61" x14ac:dyDescent="0.25">
      <c r="A238">
        <v>237</v>
      </c>
      <c r="D238">
        <v>26.952041000000008</v>
      </c>
      <c r="E238" s="2">
        <v>2</v>
      </c>
      <c r="F238">
        <v>19.274625000000007</v>
      </c>
      <c r="G238" s="3">
        <v>3</v>
      </c>
      <c r="P238">
        <v>2</v>
      </c>
      <c r="Q238" t="str">
        <f t="shared" si="4"/>
        <v>23</v>
      </c>
      <c r="R238">
        <v>1</v>
      </c>
      <c r="X238" t="s">
        <v>293</v>
      </c>
      <c r="Y238" t="s">
        <v>274</v>
      </c>
      <c r="BG238">
        <v>1</v>
      </c>
      <c r="BH238">
        <v>1373</v>
      </c>
      <c r="BI238">
        <f>($BH$272-$BH$269)/200</f>
        <v>7.0000000000000007E-2</v>
      </c>
    </row>
    <row r="239" spans="1:61" x14ac:dyDescent="0.25">
      <c r="A239">
        <v>238</v>
      </c>
      <c r="D239">
        <v>26.96988300000001</v>
      </c>
      <c r="E239" s="2">
        <v>2</v>
      </c>
      <c r="F239">
        <v>19.277362000000011</v>
      </c>
      <c r="G239" s="3">
        <v>3</v>
      </c>
      <c r="P239">
        <v>2</v>
      </c>
      <c r="Q239" t="str">
        <f t="shared" si="4"/>
        <v>23</v>
      </c>
      <c r="R239">
        <v>4</v>
      </c>
      <c r="X239" t="s">
        <v>293</v>
      </c>
      <c r="Y239" t="s">
        <v>275</v>
      </c>
      <c r="BG239">
        <v>4</v>
      </c>
      <c r="BH239">
        <v>1378</v>
      </c>
      <c r="BI239">
        <f>($BH$273-$BH$270)/200</f>
        <v>0.13</v>
      </c>
    </row>
    <row r="240" spans="1:61" x14ac:dyDescent="0.25">
      <c r="A240">
        <v>239</v>
      </c>
      <c r="D240">
        <v>26.932726000000009</v>
      </c>
      <c r="E240" s="2">
        <v>2</v>
      </c>
      <c r="F240">
        <v>19.287572000000011</v>
      </c>
      <c r="G240" s="3">
        <v>3</v>
      </c>
      <c r="P240">
        <v>2</v>
      </c>
      <c r="Q240" t="str">
        <f t="shared" si="4"/>
        <v>23</v>
      </c>
      <c r="R240">
        <v>3</v>
      </c>
      <c r="X240" t="s">
        <v>293</v>
      </c>
      <c r="Y240" t="s">
        <v>276</v>
      </c>
      <c r="AB240" t="s">
        <v>292</v>
      </c>
      <c r="AC240" t="str">
        <f>CONCATENATE($R240,$R241,$R242,$R243)</f>
        <v>3214</v>
      </c>
      <c r="BG240">
        <v>3</v>
      </c>
      <c r="BH240">
        <v>1382</v>
      </c>
      <c r="BI240">
        <f>($BH$274-$BH$271)/200</f>
        <v>0.08</v>
      </c>
    </row>
    <row r="241" spans="1:61" x14ac:dyDescent="0.25">
      <c r="A241">
        <v>240</v>
      </c>
      <c r="D241">
        <v>26.897466000000009</v>
      </c>
      <c r="E241" s="2">
        <v>2</v>
      </c>
      <c r="F241">
        <v>19.232206000000005</v>
      </c>
      <c r="G241" s="3">
        <v>3</v>
      </c>
      <c r="P241">
        <v>2</v>
      </c>
      <c r="Q241" t="str">
        <f t="shared" si="4"/>
        <v>23</v>
      </c>
      <c r="R241">
        <v>2</v>
      </c>
      <c r="X241" t="s">
        <v>290</v>
      </c>
      <c r="Y241" t="s">
        <v>277</v>
      </c>
      <c r="BG241">
        <v>2</v>
      </c>
      <c r="BH241">
        <v>1391</v>
      </c>
      <c r="BI241">
        <f>($BH$275-$BH$272)/200</f>
        <v>0.125</v>
      </c>
    </row>
    <row r="242" spans="1:61" x14ac:dyDescent="0.25">
      <c r="A242">
        <v>241</v>
      </c>
      <c r="D242">
        <v>26.897466000000009</v>
      </c>
      <c r="E242" s="2">
        <v>2</v>
      </c>
      <c r="F242">
        <v>19.14979000000001</v>
      </c>
      <c r="G242" s="3">
        <v>3</v>
      </c>
      <c r="P242">
        <v>2</v>
      </c>
      <c r="Q242" t="str">
        <f t="shared" si="4"/>
        <v>23</v>
      </c>
      <c r="R242">
        <v>1</v>
      </c>
      <c r="X242" t="s">
        <v>292</v>
      </c>
      <c r="Y242" t="s">
        <v>270</v>
      </c>
      <c r="BG242">
        <v>1</v>
      </c>
      <c r="BH242">
        <v>1397</v>
      </c>
      <c r="BI242">
        <f>($BH$276-$BH$273)/200</f>
        <v>0.08</v>
      </c>
    </row>
    <row r="243" spans="1:61" x14ac:dyDescent="0.25">
      <c r="A243">
        <v>242</v>
      </c>
      <c r="D243">
        <v>26.897466000000009</v>
      </c>
      <c r="E243" s="2">
        <v>2</v>
      </c>
      <c r="F243">
        <v>19.236943000000011</v>
      </c>
      <c r="G243" s="3">
        <v>3</v>
      </c>
      <c r="P243">
        <v>2</v>
      </c>
      <c r="Q243" t="str">
        <f t="shared" si="4"/>
        <v>23</v>
      </c>
      <c r="R243">
        <v>4</v>
      </c>
      <c r="X243" t="s">
        <v>292</v>
      </c>
      <c r="Y243" t="s">
        <v>271</v>
      </c>
      <c r="BG243">
        <v>4</v>
      </c>
      <c r="BH243">
        <v>1404</v>
      </c>
      <c r="BI243">
        <f>($BH$277-$BH$274)/200</f>
        <v>0.125</v>
      </c>
    </row>
    <row r="244" spans="1:61" x14ac:dyDescent="0.25">
      <c r="A244">
        <v>243</v>
      </c>
      <c r="F244">
        <v>19.22283800000001</v>
      </c>
      <c r="G244" s="3">
        <v>3</v>
      </c>
      <c r="P244">
        <v>1</v>
      </c>
      <c r="Q244" t="str">
        <f t="shared" si="4"/>
        <v>3</v>
      </c>
      <c r="R244">
        <v>3</v>
      </c>
      <c r="X244" t="s">
        <v>292</v>
      </c>
      <c r="Y244" t="s">
        <v>272</v>
      </c>
      <c r="AB244" t="s">
        <v>292</v>
      </c>
      <c r="AC244" t="str">
        <f>CONCATENATE($R244,$R245,$R246,$R247)</f>
        <v>3214</v>
      </c>
      <c r="BG244">
        <v>3</v>
      </c>
      <c r="BH244">
        <v>1405</v>
      </c>
      <c r="BI244">
        <f>($BH$278-$BH$275)/200</f>
        <v>0.09</v>
      </c>
    </row>
    <row r="245" spans="1:61" x14ac:dyDescent="0.25">
      <c r="A245">
        <v>244</v>
      </c>
      <c r="H245">
        <v>26.528328000000009</v>
      </c>
      <c r="I245" s="4">
        <v>4</v>
      </c>
      <c r="P245">
        <v>1</v>
      </c>
      <c r="Q245" t="str">
        <f t="shared" si="4"/>
        <v>4</v>
      </c>
      <c r="R245">
        <v>2</v>
      </c>
      <c r="X245" t="s">
        <v>292</v>
      </c>
      <c r="Y245" t="s">
        <v>269</v>
      </c>
      <c r="BG245">
        <v>2</v>
      </c>
      <c r="BH245">
        <v>1414</v>
      </c>
      <c r="BI245">
        <f>($BH$279-$BH$276)/200</f>
        <v>0.11</v>
      </c>
    </row>
    <row r="246" spans="1:61" x14ac:dyDescent="0.25">
      <c r="A246">
        <v>245</v>
      </c>
      <c r="B246">
        <v>37.434564000000009</v>
      </c>
      <c r="C246" s="5">
        <v>1</v>
      </c>
      <c r="H246">
        <v>26.560379000000012</v>
      </c>
      <c r="I246" s="4">
        <v>4</v>
      </c>
      <c r="P246">
        <v>2</v>
      </c>
      <c r="Q246" t="str">
        <f t="shared" si="4"/>
        <v>14</v>
      </c>
      <c r="R246">
        <v>1</v>
      </c>
      <c r="X246" t="s">
        <v>292</v>
      </c>
      <c r="Y246" t="s">
        <v>270</v>
      </c>
      <c r="BG246">
        <v>1</v>
      </c>
      <c r="BH246">
        <v>1420</v>
      </c>
      <c r="BI246">
        <f>($BH$280-$BH$277)/200</f>
        <v>7.4999999999999997E-2</v>
      </c>
    </row>
    <row r="247" spans="1:61" x14ac:dyDescent="0.25">
      <c r="A247">
        <v>246</v>
      </c>
      <c r="B247">
        <v>37.40756600000001</v>
      </c>
      <c r="C247" s="5">
        <v>1</v>
      </c>
      <c r="H247">
        <v>26.539327000000014</v>
      </c>
      <c r="I247" s="4">
        <v>4</v>
      </c>
      <c r="P247">
        <v>2</v>
      </c>
      <c r="Q247" t="str">
        <f t="shared" si="4"/>
        <v>14</v>
      </c>
      <c r="R247">
        <v>4</v>
      </c>
      <c r="X247" t="s">
        <v>292</v>
      </c>
      <c r="Y247" t="s">
        <v>271</v>
      </c>
      <c r="BG247">
        <v>4</v>
      </c>
      <c r="BH247">
        <v>1426</v>
      </c>
      <c r="BI247">
        <f>($BH$281-$BH$278)/200</f>
        <v>0.105</v>
      </c>
    </row>
    <row r="248" spans="1:61" x14ac:dyDescent="0.25">
      <c r="A248">
        <v>247</v>
      </c>
      <c r="B248">
        <v>37.370304000000004</v>
      </c>
      <c r="C248" s="5">
        <v>1</v>
      </c>
      <c r="H248">
        <v>26.579851000000005</v>
      </c>
      <c r="I248" s="4">
        <v>4</v>
      </c>
      <c r="P248">
        <v>2</v>
      </c>
      <c r="Q248" t="str">
        <f t="shared" si="4"/>
        <v>14</v>
      </c>
      <c r="R248">
        <v>3</v>
      </c>
      <c r="X248" t="s">
        <v>292</v>
      </c>
      <c r="Y248" t="s">
        <v>272</v>
      </c>
      <c r="AB248" t="s">
        <v>292</v>
      </c>
      <c r="AC248" t="str">
        <f>CONCATENATE($R248,$R249,$R250,$R251)</f>
        <v>3214</v>
      </c>
      <c r="BG248">
        <v>3</v>
      </c>
      <c r="BH248">
        <v>1428</v>
      </c>
      <c r="BI248">
        <f>($BH$282-$BH$279)/200</f>
        <v>0.09</v>
      </c>
    </row>
    <row r="249" spans="1:61" x14ac:dyDescent="0.25">
      <c r="A249">
        <v>248</v>
      </c>
      <c r="B249">
        <v>37.400621000000008</v>
      </c>
      <c r="C249" s="5">
        <v>1</v>
      </c>
      <c r="H249">
        <v>26.578903000000011</v>
      </c>
      <c r="I249" s="4">
        <v>4</v>
      </c>
      <c r="P249">
        <v>2</v>
      </c>
      <c r="Q249" t="str">
        <f t="shared" si="4"/>
        <v>14</v>
      </c>
      <c r="R249">
        <v>2</v>
      </c>
      <c r="X249" t="s">
        <v>292</v>
      </c>
      <c r="Y249" t="s">
        <v>269</v>
      </c>
      <c r="BG249">
        <v>2</v>
      </c>
      <c r="BH249">
        <v>1435</v>
      </c>
      <c r="BI249">
        <f>($BH$283-$BH$280)/200</f>
        <v>0.09</v>
      </c>
    </row>
    <row r="250" spans="1:61" x14ac:dyDescent="0.25">
      <c r="A250">
        <v>249</v>
      </c>
      <c r="B250">
        <v>37.421882000000011</v>
      </c>
      <c r="C250" s="5">
        <v>1</v>
      </c>
      <c r="H250">
        <v>26.607061000000009</v>
      </c>
      <c r="I250" s="4">
        <v>4</v>
      </c>
      <c r="P250">
        <v>2</v>
      </c>
      <c r="Q250" t="str">
        <f t="shared" si="4"/>
        <v>14</v>
      </c>
      <c r="R250">
        <v>1</v>
      </c>
      <c r="X250" t="s">
        <v>292</v>
      </c>
      <c r="Y250" t="s">
        <v>270</v>
      </c>
      <c r="BG250">
        <v>1</v>
      </c>
      <c r="BH250">
        <v>1442</v>
      </c>
      <c r="BI250">
        <f>($BH$284-$BH$281)/200</f>
        <v>7.4999999999999997E-2</v>
      </c>
    </row>
    <row r="251" spans="1:61" x14ac:dyDescent="0.25">
      <c r="A251">
        <v>250</v>
      </c>
      <c r="B251">
        <v>37.441564000000014</v>
      </c>
      <c r="C251" s="5">
        <v>1</v>
      </c>
      <c r="H251">
        <v>26.584904000000009</v>
      </c>
      <c r="I251" s="4">
        <v>4</v>
      </c>
      <c r="P251">
        <v>2</v>
      </c>
      <c r="Q251" t="str">
        <f t="shared" si="4"/>
        <v>14</v>
      </c>
      <c r="R251">
        <v>4</v>
      </c>
      <c r="X251" t="s">
        <v>292</v>
      </c>
      <c r="Y251" t="s">
        <v>271</v>
      </c>
      <c r="BG251">
        <v>4</v>
      </c>
      <c r="BH251">
        <v>1450</v>
      </c>
      <c r="BI251">
        <f>($BH$285-$BH$282)/200</f>
        <v>9.5000000000000001E-2</v>
      </c>
    </row>
    <row r="252" spans="1:61" x14ac:dyDescent="0.25">
      <c r="A252">
        <v>251</v>
      </c>
      <c r="B252">
        <v>37.407144000000009</v>
      </c>
      <c r="C252" s="5">
        <v>1</v>
      </c>
      <c r="H252">
        <v>26.560905000000005</v>
      </c>
      <c r="I252" s="4">
        <v>4</v>
      </c>
      <c r="P252">
        <v>2</v>
      </c>
      <c r="Q252" t="str">
        <f t="shared" si="4"/>
        <v>14</v>
      </c>
      <c r="R252">
        <v>3</v>
      </c>
      <c r="X252" t="s">
        <v>292</v>
      </c>
      <c r="Y252" t="s">
        <v>272</v>
      </c>
      <c r="BG252">
        <v>3</v>
      </c>
      <c r="BH252">
        <v>1451</v>
      </c>
      <c r="BI252">
        <f>($BH$286-$BH$283)/200</f>
        <v>0.105</v>
      </c>
    </row>
    <row r="253" spans="1:61" x14ac:dyDescent="0.25">
      <c r="A253">
        <v>252</v>
      </c>
      <c r="B253">
        <v>37.386724000000008</v>
      </c>
      <c r="C253" s="5">
        <v>1</v>
      </c>
      <c r="H253">
        <v>26.600849000000011</v>
      </c>
      <c r="I253" s="4">
        <v>4</v>
      </c>
      <c r="P253">
        <v>2</v>
      </c>
      <c r="Q253" t="str">
        <f t="shared" si="4"/>
        <v>14</v>
      </c>
      <c r="R253">
        <v>2</v>
      </c>
      <c r="X253" t="s">
        <v>292</v>
      </c>
      <c r="Y253" t="s">
        <v>269</v>
      </c>
      <c r="AB253" t="s">
        <v>291</v>
      </c>
      <c r="AC253" t="str">
        <f>CONCATENATE($R253,$R254,$R255,$R256)</f>
        <v>2134</v>
      </c>
      <c r="BG253">
        <v>2</v>
      </c>
      <c r="BH253">
        <v>1458</v>
      </c>
      <c r="BI253">
        <f>($BH$287-$BH$284)/200</f>
        <v>8.5000000000000006E-2</v>
      </c>
    </row>
    <row r="254" spans="1:61" x14ac:dyDescent="0.25">
      <c r="A254">
        <v>253</v>
      </c>
      <c r="B254">
        <v>37.416145000000014</v>
      </c>
      <c r="C254" s="5">
        <v>1</v>
      </c>
      <c r="H254">
        <v>26.564749000000006</v>
      </c>
      <c r="I254" s="4">
        <v>4</v>
      </c>
      <c r="P254">
        <v>2</v>
      </c>
      <c r="Q254" t="str">
        <f t="shared" si="4"/>
        <v>14</v>
      </c>
      <c r="R254">
        <v>1</v>
      </c>
      <c r="X254" t="s">
        <v>292</v>
      </c>
      <c r="Y254" t="s">
        <v>270</v>
      </c>
      <c r="BG254">
        <v>1</v>
      </c>
      <c r="BH254">
        <v>1465</v>
      </c>
      <c r="BI254">
        <f>($BH$288-$BH$285)/200</f>
        <v>7.4999999999999997E-2</v>
      </c>
    </row>
    <row r="255" spans="1:61" x14ac:dyDescent="0.25">
      <c r="A255">
        <v>254</v>
      </c>
      <c r="B255">
        <v>37.411041000000012</v>
      </c>
      <c r="C255" s="5">
        <v>1</v>
      </c>
      <c r="H255">
        <v>26.53864500000001</v>
      </c>
      <c r="I255" s="4">
        <v>4</v>
      </c>
      <c r="P255">
        <v>2</v>
      </c>
      <c r="Q255" t="str">
        <f t="shared" si="4"/>
        <v>14</v>
      </c>
      <c r="R255">
        <v>3</v>
      </c>
      <c r="X255" t="s">
        <v>292</v>
      </c>
      <c r="Y255" t="s">
        <v>271</v>
      </c>
      <c r="BG255">
        <v>3</v>
      </c>
      <c r="BH255">
        <v>1473</v>
      </c>
      <c r="BI255">
        <f>($BH$289-$BH$286)/200</f>
        <v>0.09</v>
      </c>
    </row>
    <row r="256" spans="1:61" x14ac:dyDescent="0.25">
      <c r="A256">
        <v>255</v>
      </c>
      <c r="B256">
        <v>37.44282900000001</v>
      </c>
      <c r="C256" s="5">
        <v>1</v>
      </c>
      <c r="H256">
        <v>26.461174000000014</v>
      </c>
      <c r="I256" s="4">
        <v>4</v>
      </c>
      <c r="P256">
        <v>2</v>
      </c>
      <c r="Q256" t="str">
        <f t="shared" si="4"/>
        <v>14</v>
      </c>
      <c r="R256">
        <v>4</v>
      </c>
      <c r="X256" t="s">
        <v>292</v>
      </c>
      <c r="Y256" t="s">
        <v>272</v>
      </c>
      <c r="BG256">
        <v>4</v>
      </c>
      <c r="BH256">
        <v>1473</v>
      </c>
      <c r="BI256">
        <f>($BH$290-$BH$287)/200</f>
        <v>0.11</v>
      </c>
    </row>
    <row r="257" spans="1:61" x14ac:dyDescent="0.25">
      <c r="A257">
        <v>256</v>
      </c>
      <c r="B257">
        <v>37.424301000000014</v>
      </c>
      <c r="C257" s="5">
        <v>1</v>
      </c>
      <c r="H257">
        <v>26.469963000000007</v>
      </c>
      <c r="I257" s="4">
        <v>4</v>
      </c>
      <c r="P257">
        <v>2</v>
      </c>
      <c r="Q257" t="str">
        <f t="shared" si="4"/>
        <v>14</v>
      </c>
      <c r="R257">
        <v>2</v>
      </c>
      <c r="X257" t="s">
        <v>292</v>
      </c>
      <c r="Y257" t="s">
        <v>269</v>
      </c>
      <c r="AB257" t="s">
        <v>292</v>
      </c>
      <c r="AC257" t="str">
        <f>CONCATENATE($R257,$R258,$R259,$R260)</f>
        <v>2143</v>
      </c>
      <c r="BG257">
        <v>2</v>
      </c>
      <c r="BH257">
        <v>1480</v>
      </c>
      <c r="BI257">
        <f>($BH$291-$BH$288)/200</f>
        <v>0.08</v>
      </c>
    </row>
    <row r="258" spans="1:61" x14ac:dyDescent="0.25">
      <c r="A258">
        <v>257</v>
      </c>
      <c r="B258">
        <v>37.431305000000009</v>
      </c>
      <c r="C258" s="5">
        <v>1</v>
      </c>
      <c r="H258">
        <v>26.489857000000008</v>
      </c>
      <c r="I258" s="4">
        <v>4</v>
      </c>
      <c r="P258">
        <v>2</v>
      </c>
      <c r="Q258" t="str">
        <f t="shared" ref="Q258:Q321" si="5">CONCATENATE(C258,E258,G258,I258)</f>
        <v>14</v>
      </c>
      <c r="R258">
        <v>1</v>
      </c>
      <c r="X258" t="s">
        <v>292</v>
      </c>
      <c r="Y258" t="s">
        <v>270</v>
      </c>
      <c r="BG258">
        <v>1</v>
      </c>
      <c r="BH258">
        <v>1488</v>
      </c>
      <c r="BI258">
        <f>($BH$292-$BH$289)/200</f>
        <v>0.09</v>
      </c>
    </row>
    <row r="259" spans="1:61" x14ac:dyDescent="0.25">
      <c r="A259">
        <v>258</v>
      </c>
      <c r="B259">
        <v>37.415304000000006</v>
      </c>
      <c r="C259" s="5">
        <v>1</v>
      </c>
      <c r="H259">
        <v>26.528328000000009</v>
      </c>
      <c r="I259" s="4">
        <v>4</v>
      </c>
      <c r="P259">
        <v>2</v>
      </c>
      <c r="Q259" t="str">
        <f t="shared" si="5"/>
        <v>14</v>
      </c>
      <c r="R259">
        <v>4</v>
      </c>
      <c r="X259" t="s">
        <v>292</v>
      </c>
      <c r="Y259" t="s">
        <v>271</v>
      </c>
      <c r="BG259">
        <v>4</v>
      </c>
      <c r="BH259">
        <v>1496</v>
      </c>
      <c r="BI259">
        <f>($BH$293-$BH$290)/200</f>
        <v>8.5000000000000006E-2</v>
      </c>
    </row>
    <row r="260" spans="1:61" x14ac:dyDescent="0.25">
      <c r="A260">
        <v>259</v>
      </c>
      <c r="B260">
        <v>37.306625000000011</v>
      </c>
      <c r="C260" s="5">
        <v>1</v>
      </c>
      <c r="P260">
        <v>1</v>
      </c>
      <c r="Q260" t="str">
        <f t="shared" si="5"/>
        <v>1</v>
      </c>
      <c r="R260">
        <v>3</v>
      </c>
      <c r="X260" t="s">
        <v>292</v>
      </c>
      <c r="Y260" t="s">
        <v>272</v>
      </c>
      <c r="BG260">
        <v>3</v>
      </c>
      <c r="BH260">
        <v>1497</v>
      </c>
      <c r="BI260">
        <f>($BH$294-$BH$291)/200</f>
        <v>0.11</v>
      </c>
    </row>
    <row r="261" spans="1:61" x14ac:dyDescent="0.25">
      <c r="A261">
        <v>260</v>
      </c>
      <c r="B261">
        <v>37.434564000000009</v>
      </c>
      <c r="C261" s="5">
        <v>1</v>
      </c>
      <c r="D261">
        <v>46.54958700000001</v>
      </c>
      <c r="E261" s="2">
        <v>2</v>
      </c>
      <c r="P261">
        <v>2</v>
      </c>
      <c r="Q261" t="str">
        <f t="shared" si="5"/>
        <v>12</v>
      </c>
      <c r="R261">
        <v>2</v>
      </c>
      <c r="X261" t="s">
        <v>292</v>
      </c>
      <c r="Y261" t="s">
        <v>269</v>
      </c>
      <c r="AB261" t="s">
        <v>292</v>
      </c>
      <c r="AC261" t="str">
        <f>CONCATENATE($R261,$R262,$R263,$R264)</f>
        <v>2143</v>
      </c>
      <c r="BG261">
        <v>2</v>
      </c>
      <c r="BH261">
        <v>1502</v>
      </c>
      <c r="BI261">
        <f>($BH$295-$BH$292)/200</f>
        <v>0.06</v>
      </c>
    </row>
    <row r="262" spans="1:61" x14ac:dyDescent="0.25">
      <c r="A262">
        <v>261</v>
      </c>
      <c r="D262">
        <v>46.548851000000006</v>
      </c>
      <c r="E262" s="2">
        <v>2</v>
      </c>
      <c r="P262">
        <v>1</v>
      </c>
      <c r="Q262" t="str">
        <f t="shared" si="5"/>
        <v>2</v>
      </c>
      <c r="R262">
        <v>1</v>
      </c>
      <c r="X262" t="s">
        <v>292</v>
      </c>
      <c r="Y262" t="s">
        <v>270</v>
      </c>
      <c r="BG262">
        <v>1</v>
      </c>
      <c r="BH262">
        <v>1513</v>
      </c>
      <c r="BI262">
        <f>($BH$296-$BH$293)/200</f>
        <v>0.08</v>
      </c>
    </row>
    <row r="263" spans="1:61" x14ac:dyDescent="0.25">
      <c r="A263">
        <v>262</v>
      </c>
      <c r="D263">
        <v>46.544166000000011</v>
      </c>
      <c r="E263" s="2">
        <v>2</v>
      </c>
      <c r="F263">
        <v>36.657820000000008</v>
      </c>
      <c r="G263" s="3">
        <v>3</v>
      </c>
      <c r="P263">
        <v>2</v>
      </c>
      <c r="Q263" t="str">
        <f t="shared" si="5"/>
        <v>23</v>
      </c>
      <c r="R263">
        <v>4</v>
      </c>
      <c r="X263" t="s">
        <v>292</v>
      </c>
      <c r="Y263" t="s">
        <v>271</v>
      </c>
      <c r="BG263">
        <v>4</v>
      </c>
      <c r="BH263">
        <v>1519</v>
      </c>
      <c r="BI263">
        <f>($BH$297-$BH$294)/200</f>
        <v>7.4999999999999997E-2</v>
      </c>
    </row>
    <row r="264" spans="1:61" x14ac:dyDescent="0.25">
      <c r="A264">
        <v>263</v>
      </c>
      <c r="D264">
        <v>46.516376000000008</v>
      </c>
      <c r="E264" s="2">
        <v>2</v>
      </c>
      <c r="F264">
        <v>36.685766000000008</v>
      </c>
      <c r="G264" s="3">
        <v>3</v>
      </c>
      <c r="P264">
        <v>2</v>
      </c>
      <c r="Q264" t="str">
        <f t="shared" si="5"/>
        <v>23</v>
      </c>
      <c r="R264">
        <v>3</v>
      </c>
      <c r="X264" t="s">
        <v>292</v>
      </c>
      <c r="Y264" t="s">
        <v>272</v>
      </c>
      <c r="BG264">
        <v>3</v>
      </c>
      <c r="BH264">
        <v>1525</v>
      </c>
      <c r="BI264">
        <f>($BH$298-$BH$295)/200</f>
        <v>0.105</v>
      </c>
    </row>
    <row r="265" spans="1:61" x14ac:dyDescent="0.25">
      <c r="A265">
        <v>264</v>
      </c>
      <c r="D265">
        <v>46.537060000000011</v>
      </c>
      <c r="E265" s="2">
        <v>2</v>
      </c>
      <c r="F265">
        <v>36.657556000000014</v>
      </c>
      <c r="G265" s="3">
        <v>3</v>
      </c>
      <c r="P265">
        <v>2</v>
      </c>
      <c r="Q265" t="str">
        <f t="shared" si="5"/>
        <v>23</v>
      </c>
      <c r="R265" t="s">
        <v>22</v>
      </c>
      <c r="X265" t="s">
        <v>292</v>
      </c>
      <c r="Y265" t="s">
        <v>269</v>
      </c>
      <c r="BG265" t="s">
        <v>22</v>
      </c>
      <c r="BH265">
        <v>1527</v>
      </c>
      <c r="BI265">
        <f>($BH$299-$BH$296)/200</f>
        <v>6.5000000000000002E-2</v>
      </c>
    </row>
    <row r="266" spans="1:61" x14ac:dyDescent="0.25">
      <c r="A266">
        <v>265</v>
      </c>
      <c r="D266">
        <v>46.545799000000009</v>
      </c>
      <c r="E266" s="2">
        <v>2</v>
      </c>
      <c r="F266">
        <v>36.64013700000001</v>
      </c>
      <c r="G266" s="3">
        <v>3</v>
      </c>
      <c r="P266">
        <v>2</v>
      </c>
      <c r="Q266" t="str">
        <f t="shared" si="5"/>
        <v>23</v>
      </c>
      <c r="R266" t="s">
        <v>22</v>
      </c>
      <c r="X266" t="s">
        <v>292</v>
      </c>
      <c r="Y266" t="s">
        <v>270</v>
      </c>
      <c r="BG266" t="s">
        <v>22</v>
      </c>
      <c r="BH266">
        <v>1529</v>
      </c>
      <c r="BI266">
        <f>($BH$300-$BH$297)/200</f>
        <v>0.08</v>
      </c>
    </row>
    <row r="267" spans="1:61" x14ac:dyDescent="0.25">
      <c r="A267">
        <v>266</v>
      </c>
      <c r="D267">
        <v>46.531166000000006</v>
      </c>
      <c r="E267" s="2">
        <v>2</v>
      </c>
      <c r="F267">
        <v>36.674343000000007</v>
      </c>
      <c r="G267" s="3">
        <v>3</v>
      </c>
      <c r="P267">
        <v>2</v>
      </c>
      <c r="Q267" t="str">
        <f t="shared" si="5"/>
        <v>23</v>
      </c>
      <c r="R267">
        <v>3</v>
      </c>
      <c r="X267" t="s">
        <v>292</v>
      </c>
      <c r="Y267" t="s">
        <v>271</v>
      </c>
      <c r="AB267" t="s">
        <v>292</v>
      </c>
      <c r="AC267" t="str">
        <f>CONCATENATE($R267,$R268,$R269,$R270)</f>
        <v>3214</v>
      </c>
      <c r="BG267">
        <v>3</v>
      </c>
      <c r="BH267">
        <v>1530</v>
      </c>
      <c r="BI267">
        <f>($BH$301-$BH$298)/200</f>
        <v>0.08</v>
      </c>
    </row>
    <row r="268" spans="1:61" x14ac:dyDescent="0.25">
      <c r="A268">
        <v>267</v>
      </c>
      <c r="D268">
        <v>46.558586000000012</v>
      </c>
      <c r="E268" s="2">
        <v>2</v>
      </c>
      <c r="F268">
        <v>36.704183000000008</v>
      </c>
      <c r="G268" s="3">
        <v>3</v>
      </c>
      <c r="P268">
        <v>2</v>
      </c>
      <c r="Q268" t="str">
        <f t="shared" si="5"/>
        <v>23</v>
      </c>
      <c r="R268">
        <v>2</v>
      </c>
      <c r="X268" t="s">
        <v>292</v>
      </c>
      <c r="Y268" t="s">
        <v>272</v>
      </c>
      <c r="BG268">
        <v>2</v>
      </c>
      <c r="BH268">
        <v>1531</v>
      </c>
      <c r="BI268">
        <f>($BH$302-$BH$299)/200</f>
        <v>0.11</v>
      </c>
    </row>
    <row r="269" spans="1:61" x14ac:dyDescent="0.25">
      <c r="A269">
        <v>268</v>
      </c>
      <c r="D269">
        <v>46.60400400000001</v>
      </c>
      <c r="E269" s="2">
        <v>2</v>
      </c>
      <c r="F269">
        <v>36.696237000000011</v>
      </c>
      <c r="G269" s="3">
        <v>3</v>
      </c>
      <c r="P269">
        <v>2</v>
      </c>
      <c r="Q269" t="str">
        <f t="shared" si="5"/>
        <v>23</v>
      </c>
      <c r="R269">
        <v>1</v>
      </c>
      <c r="X269" t="s">
        <v>292</v>
      </c>
      <c r="Y269" t="s">
        <v>269</v>
      </c>
      <c r="BG269">
        <v>1</v>
      </c>
      <c r="BH269">
        <v>1547</v>
      </c>
      <c r="BI269">
        <f>($BH$303-$BH$300)/200</f>
        <v>7.4999999999999997E-2</v>
      </c>
    </row>
    <row r="270" spans="1:61" x14ac:dyDescent="0.25">
      <c r="A270">
        <v>269</v>
      </c>
      <c r="D270">
        <v>46.573952000000013</v>
      </c>
      <c r="E270" s="2">
        <v>2</v>
      </c>
      <c r="F270">
        <v>36.702658000000014</v>
      </c>
      <c r="G270" s="3">
        <v>3</v>
      </c>
      <c r="P270">
        <v>2</v>
      </c>
      <c r="Q270" t="str">
        <f t="shared" si="5"/>
        <v>23</v>
      </c>
      <c r="R270">
        <v>4</v>
      </c>
      <c r="X270" t="s">
        <v>292</v>
      </c>
      <c r="Y270" t="s">
        <v>270</v>
      </c>
      <c r="BG270">
        <v>4</v>
      </c>
      <c r="BH270">
        <v>1548</v>
      </c>
      <c r="BI270">
        <f>($BH$304-$BH$301)/200</f>
        <v>7.4999999999999997E-2</v>
      </c>
    </row>
    <row r="271" spans="1:61" x14ac:dyDescent="0.25">
      <c r="A271">
        <v>270</v>
      </c>
      <c r="D271">
        <v>46.604900000000008</v>
      </c>
      <c r="E271" s="2">
        <v>2</v>
      </c>
      <c r="F271">
        <v>36.71039600000001</v>
      </c>
      <c r="G271" s="3">
        <v>3</v>
      </c>
      <c r="P271">
        <v>2</v>
      </c>
      <c r="Q271" t="str">
        <f t="shared" si="5"/>
        <v>23</v>
      </c>
      <c r="R271">
        <v>2</v>
      </c>
      <c r="X271" t="s">
        <v>292</v>
      </c>
      <c r="Y271" t="s">
        <v>271</v>
      </c>
      <c r="AB271" t="s">
        <v>293</v>
      </c>
      <c r="AC271" t="str">
        <f>CONCATENATE($R271,$R272,$R273,$R274)</f>
        <v>2314</v>
      </c>
      <c r="BG271">
        <v>2</v>
      </c>
      <c r="BH271">
        <v>1560</v>
      </c>
      <c r="BI271">
        <f>($BH$305-$BH$302)/200</f>
        <v>7.4999999999999997E-2</v>
      </c>
    </row>
    <row r="272" spans="1:61" x14ac:dyDescent="0.25">
      <c r="A272">
        <v>271</v>
      </c>
      <c r="D272">
        <v>46.690265000000011</v>
      </c>
      <c r="E272" s="2">
        <v>2</v>
      </c>
      <c r="F272">
        <v>36.71686900000001</v>
      </c>
      <c r="G272" s="3">
        <v>3</v>
      </c>
      <c r="P272">
        <v>2</v>
      </c>
      <c r="Q272" t="str">
        <f t="shared" si="5"/>
        <v>23</v>
      </c>
      <c r="R272">
        <v>3</v>
      </c>
      <c r="X272" t="s">
        <v>292</v>
      </c>
      <c r="Y272" t="s">
        <v>272</v>
      </c>
      <c r="BG272">
        <v>3</v>
      </c>
      <c r="BH272">
        <v>1561</v>
      </c>
      <c r="BI272">
        <f>($BH$306-$BH$303)/200</f>
        <v>0.11</v>
      </c>
    </row>
    <row r="273" spans="1:61" x14ac:dyDescent="0.25">
      <c r="A273">
        <v>272</v>
      </c>
      <c r="D273">
        <v>46.54958700000001</v>
      </c>
      <c r="E273" s="2">
        <v>2</v>
      </c>
      <c r="F273">
        <v>36.792286000000004</v>
      </c>
      <c r="G273" s="3">
        <v>3</v>
      </c>
      <c r="P273">
        <v>2</v>
      </c>
      <c r="Q273" t="str">
        <f t="shared" si="5"/>
        <v>23</v>
      </c>
      <c r="R273">
        <v>1</v>
      </c>
      <c r="X273" t="s">
        <v>292</v>
      </c>
      <c r="Y273" t="s">
        <v>269</v>
      </c>
      <c r="BG273">
        <v>1</v>
      </c>
      <c r="BH273">
        <v>1574</v>
      </c>
      <c r="BI273">
        <f>($BH$307-$BH$304)/200</f>
        <v>8.5000000000000006E-2</v>
      </c>
    </row>
    <row r="274" spans="1:61" x14ac:dyDescent="0.25">
      <c r="A274">
        <v>273</v>
      </c>
      <c r="F274">
        <v>36.657820000000008</v>
      </c>
      <c r="G274" s="3">
        <v>3</v>
      </c>
      <c r="P274">
        <v>1</v>
      </c>
      <c r="Q274" t="str">
        <f t="shared" si="5"/>
        <v>3</v>
      </c>
      <c r="R274">
        <v>4</v>
      </c>
      <c r="X274" t="s">
        <v>292</v>
      </c>
      <c r="Y274" t="s">
        <v>270</v>
      </c>
      <c r="BG274">
        <v>4</v>
      </c>
      <c r="BH274">
        <v>1576</v>
      </c>
      <c r="BI274">
        <f>($BH$308-$BH$305)/200</f>
        <v>7.4999999999999997E-2</v>
      </c>
    </row>
    <row r="275" spans="1:61" x14ac:dyDescent="0.25">
      <c r="A275">
        <v>274</v>
      </c>
      <c r="P275">
        <v>0</v>
      </c>
      <c r="Q275" t="str">
        <f t="shared" si="5"/>
        <v/>
      </c>
      <c r="R275">
        <v>3</v>
      </c>
      <c r="X275" t="s">
        <v>292</v>
      </c>
      <c r="Y275" t="s">
        <v>271</v>
      </c>
      <c r="AB275" t="s">
        <v>292</v>
      </c>
      <c r="AC275" t="str">
        <f>CONCATENATE($R275,$R276,$R277,$R278)</f>
        <v>3214</v>
      </c>
      <c r="BG275">
        <v>3</v>
      </c>
      <c r="BH275">
        <v>1586</v>
      </c>
      <c r="BI275">
        <f>($BH$309-$BH$306)/200</f>
        <v>7.4999999999999997E-2</v>
      </c>
    </row>
    <row r="276" spans="1:61" x14ac:dyDescent="0.25">
      <c r="A276">
        <v>275</v>
      </c>
      <c r="H276">
        <v>46.445274000000012</v>
      </c>
      <c r="I276" s="4">
        <v>4</v>
      </c>
      <c r="P276">
        <v>1</v>
      </c>
      <c r="Q276" t="str">
        <f t="shared" si="5"/>
        <v>4</v>
      </c>
      <c r="R276">
        <v>2</v>
      </c>
      <c r="X276" t="s">
        <v>292</v>
      </c>
      <c r="Y276" t="s">
        <v>272</v>
      </c>
      <c r="BG276">
        <v>2</v>
      </c>
      <c r="BH276">
        <v>1590</v>
      </c>
      <c r="BI276">
        <f>($BH$310-$BH$307)/200</f>
        <v>0.115</v>
      </c>
    </row>
    <row r="277" spans="1:61" x14ac:dyDescent="0.25">
      <c r="A277">
        <v>276</v>
      </c>
      <c r="H277">
        <v>46.455276000000012</v>
      </c>
      <c r="I277" s="4">
        <v>4</v>
      </c>
      <c r="P277">
        <v>1</v>
      </c>
      <c r="Q277" t="str">
        <f t="shared" si="5"/>
        <v>4</v>
      </c>
      <c r="R277">
        <v>1</v>
      </c>
      <c r="X277" t="s">
        <v>292</v>
      </c>
      <c r="Y277" t="s">
        <v>269</v>
      </c>
      <c r="BG277">
        <v>1</v>
      </c>
      <c r="BH277">
        <v>1601</v>
      </c>
      <c r="BI277">
        <f>($BH$311-$BH$308)/200</f>
        <v>0.105</v>
      </c>
    </row>
    <row r="278" spans="1:61" x14ac:dyDescent="0.25">
      <c r="A278">
        <v>277</v>
      </c>
      <c r="B278">
        <v>58.482818000000009</v>
      </c>
      <c r="C278" s="5">
        <v>1</v>
      </c>
      <c r="H278">
        <v>46.461326000000007</v>
      </c>
      <c r="I278" s="4">
        <v>4</v>
      </c>
      <c r="P278">
        <v>2</v>
      </c>
      <c r="Q278" t="str">
        <f t="shared" si="5"/>
        <v>14</v>
      </c>
      <c r="R278">
        <v>4</v>
      </c>
      <c r="X278" t="s">
        <v>293</v>
      </c>
      <c r="Y278" t="s">
        <v>276</v>
      </c>
      <c r="BG278">
        <v>4</v>
      </c>
      <c r="BH278">
        <v>1604</v>
      </c>
      <c r="BI278">
        <f>($BH$317-$BH$314)/200</f>
        <v>0.08</v>
      </c>
    </row>
    <row r="279" spans="1:61" x14ac:dyDescent="0.25">
      <c r="A279">
        <v>278</v>
      </c>
      <c r="B279">
        <v>58.503555000000013</v>
      </c>
      <c r="C279" s="5">
        <v>1</v>
      </c>
      <c r="H279">
        <v>46.473644000000007</v>
      </c>
      <c r="I279" s="4">
        <v>4</v>
      </c>
      <c r="P279">
        <v>2</v>
      </c>
      <c r="Q279" t="str">
        <f t="shared" si="5"/>
        <v>14</v>
      </c>
      <c r="R279">
        <v>3</v>
      </c>
      <c r="X279" t="s">
        <v>290</v>
      </c>
      <c r="Y279" t="s">
        <v>277</v>
      </c>
      <c r="AB279" t="s">
        <v>292</v>
      </c>
      <c r="AC279" t="str">
        <f>CONCATENATE($R279,$R280,$R281,$R282)</f>
        <v>3214</v>
      </c>
      <c r="BG279">
        <v>3</v>
      </c>
      <c r="BH279">
        <v>1612</v>
      </c>
      <c r="BI279">
        <f>($BH$318-$BH$315)/200</f>
        <v>0.13500000000000001</v>
      </c>
    </row>
    <row r="280" spans="1:61" x14ac:dyDescent="0.25">
      <c r="A280">
        <v>279</v>
      </c>
      <c r="B280">
        <v>58.499290000000009</v>
      </c>
      <c r="C280" s="5">
        <v>1</v>
      </c>
      <c r="H280">
        <v>46.503692000000008</v>
      </c>
      <c r="I280" s="4">
        <v>4</v>
      </c>
      <c r="P280">
        <v>2</v>
      </c>
      <c r="Q280" t="str">
        <f t="shared" si="5"/>
        <v>14</v>
      </c>
      <c r="R280">
        <v>2</v>
      </c>
      <c r="X280" t="s">
        <v>292</v>
      </c>
      <c r="Y280" t="s">
        <v>270</v>
      </c>
      <c r="BG280">
        <v>2</v>
      </c>
      <c r="BH280">
        <v>1616</v>
      </c>
      <c r="BI280">
        <f>($BH$319-$BH$316)/200</f>
        <v>7.0000000000000007E-2</v>
      </c>
    </row>
    <row r="281" spans="1:61" x14ac:dyDescent="0.25">
      <c r="A281">
        <v>280</v>
      </c>
      <c r="B281">
        <v>58.475925000000011</v>
      </c>
      <c r="C281" s="5">
        <v>1</v>
      </c>
      <c r="H281">
        <v>46.50032800000001</v>
      </c>
      <c r="I281" s="4">
        <v>4</v>
      </c>
      <c r="P281">
        <v>2</v>
      </c>
      <c r="Q281" t="str">
        <f t="shared" si="5"/>
        <v>14</v>
      </c>
      <c r="R281">
        <v>1</v>
      </c>
      <c r="X281" t="s">
        <v>292</v>
      </c>
      <c r="Y281" t="s">
        <v>271</v>
      </c>
      <c r="BG281">
        <v>1</v>
      </c>
      <c r="BH281">
        <v>1625</v>
      </c>
      <c r="BI281">
        <f>($BH$320-$BH$317)/200</f>
        <v>0.115</v>
      </c>
    </row>
    <row r="282" spans="1:61" x14ac:dyDescent="0.25">
      <c r="A282">
        <v>281</v>
      </c>
      <c r="B282">
        <v>58.484608000000009</v>
      </c>
      <c r="C282" s="5">
        <v>1</v>
      </c>
      <c r="H282">
        <v>46.542534000000011</v>
      </c>
      <c r="I282" s="4">
        <v>4</v>
      </c>
      <c r="P282">
        <v>2</v>
      </c>
      <c r="Q282" t="str">
        <f t="shared" si="5"/>
        <v>14</v>
      </c>
      <c r="R282">
        <v>4</v>
      </c>
      <c r="X282" t="s">
        <v>292</v>
      </c>
      <c r="Y282" t="s">
        <v>272</v>
      </c>
      <c r="BG282">
        <v>4</v>
      </c>
      <c r="BH282">
        <v>1630</v>
      </c>
      <c r="BI282">
        <f>($BH$321-$BH$318)/200</f>
        <v>0.08</v>
      </c>
    </row>
    <row r="283" spans="1:61" x14ac:dyDescent="0.25">
      <c r="A283">
        <v>282</v>
      </c>
      <c r="B283">
        <v>58.509239000000008</v>
      </c>
      <c r="C283" s="5">
        <v>1</v>
      </c>
      <c r="H283">
        <v>46.563061000000012</v>
      </c>
      <c r="I283" s="4">
        <v>4</v>
      </c>
      <c r="P283">
        <v>2</v>
      </c>
      <c r="Q283" t="str">
        <f t="shared" si="5"/>
        <v>14</v>
      </c>
      <c r="R283">
        <v>3</v>
      </c>
      <c r="X283" t="s">
        <v>292</v>
      </c>
      <c r="Y283" t="s">
        <v>269</v>
      </c>
      <c r="AB283" t="s">
        <v>292</v>
      </c>
      <c r="AC283" t="str">
        <f>CONCATENATE($R283,$R284,$R285,$R286)</f>
        <v>3214</v>
      </c>
      <c r="BG283">
        <v>3</v>
      </c>
      <c r="BH283">
        <v>1634</v>
      </c>
      <c r="BI283">
        <f>($BH$322-$BH$319)/200</f>
        <v>0.1</v>
      </c>
    </row>
    <row r="284" spans="1:61" x14ac:dyDescent="0.25">
      <c r="A284">
        <v>283</v>
      </c>
      <c r="B284">
        <v>58.525341000000012</v>
      </c>
      <c r="C284" s="5">
        <v>1</v>
      </c>
      <c r="H284">
        <v>46.496750000000006</v>
      </c>
      <c r="I284" s="4">
        <v>4</v>
      </c>
      <c r="P284">
        <v>2</v>
      </c>
      <c r="Q284" t="str">
        <f t="shared" si="5"/>
        <v>14</v>
      </c>
      <c r="R284">
        <v>2</v>
      </c>
      <c r="X284" t="s">
        <v>292</v>
      </c>
      <c r="Y284" t="s">
        <v>270</v>
      </c>
      <c r="BG284">
        <v>2</v>
      </c>
      <c r="BH284">
        <v>1640</v>
      </c>
      <c r="BI284">
        <f>($BH$323-$BH$320)/200</f>
        <v>7.4999999999999997E-2</v>
      </c>
    </row>
    <row r="285" spans="1:61" x14ac:dyDescent="0.25">
      <c r="A285">
        <v>284</v>
      </c>
      <c r="B285">
        <v>58.538185000000013</v>
      </c>
      <c r="C285" s="5">
        <v>1</v>
      </c>
      <c r="H285">
        <v>46.50727400000001</v>
      </c>
      <c r="I285" s="4">
        <v>4</v>
      </c>
      <c r="P285">
        <v>2</v>
      </c>
      <c r="Q285" t="str">
        <f t="shared" si="5"/>
        <v>14</v>
      </c>
      <c r="R285">
        <v>1</v>
      </c>
      <c r="X285" t="s">
        <v>292</v>
      </c>
      <c r="Y285" t="s">
        <v>271</v>
      </c>
      <c r="BG285">
        <v>1</v>
      </c>
      <c r="BH285">
        <v>1649</v>
      </c>
      <c r="BI285">
        <f>($BH$324-$BH$321)/200</f>
        <v>9.5000000000000001E-2</v>
      </c>
    </row>
    <row r="286" spans="1:61" x14ac:dyDescent="0.25">
      <c r="A286">
        <v>285</v>
      </c>
      <c r="B286">
        <v>58.567550000000011</v>
      </c>
      <c r="C286" s="5">
        <v>1</v>
      </c>
      <c r="H286">
        <v>46.445274000000012</v>
      </c>
      <c r="I286" s="4">
        <v>4</v>
      </c>
      <c r="P286">
        <v>2</v>
      </c>
      <c r="Q286" t="str">
        <f t="shared" si="5"/>
        <v>14</v>
      </c>
      <c r="R286">
        <v>4</v>
      </c>
      <c r="X286" t="s">
        <v>292</v>
      </c>
      <c r="Y286" t="s">
        <v>272</v>
      </c>
      <c r="BG286">
        <v>4</v>
      </c>
      <c r="BH286">
        <v>1655</v>
      </c>
      <c r="BI286">
        <f>($BH$325-$BH$322)/200</f>
        <v>0.09</v>
      </c>
    </row>
    <row r="287" spans="1:61" x14ac:dyDescent="0.25">
      <c r="A287">
        <v>286</v>
      </c>
      <c r="B287">
        <v>58.561287000000007</v>
      </c>
      <c r="C287" s="5">
        <v>1</v>
      </c>
      <c r="H287">
        <v>46.445274000000012</v>
      </c>
      <c r="I287" s="4">
        <v>4</v>
      </c>
      <c r="P287">
        <v>2</v>
      </c>
      <c r="Q287" t="str">
        <f t="shared" si="5"/>
        <v>14</v>
      </c>
      <c r="R287">
        <v>3</v>
      </c>
      <c r="X287" t="s">
        <v>292</v>
      </c>
      <c r="Y287" t="s">
        <v>269</v>
      </c>
      <c r="AB287" t="s">
        <v>292</v>
      </c>
      <c r="AC287" t="str">
        <f>CONCATENATE($R287,$R288,$R289,$R290)</f>
        <v>3214</v>
      </c>
      <c r="BG287">
        <v>3</v>
      </c>
      <c r="BH287">
        <v>1657</v>
      </c>
      <c r="BI287">
        <f>($BH$326-$BH$323)/200</f>
        <v>0.08</v>
      </c>
    </row>
    <row r="288" spans="1:61" x14ac:dyDescent="0.25">
      <c r="A288">
        <v>287</v>
      </c>
      <c r="B288">
        <v>58.524082000000007</v>
      </c>
      <c r="C288" s="5">
        <v>1</v>
      </c>
      <c r="P288">
        <v>1</v>
      </c>
      <c r="Q288" t="str">
        <f t="shared" si="5"/>
        <v>1</v>
      </c>
      <c r="R288">
        <v>2</v>
      </c>
      <c r="X288" t="s">
        <v>292</v>
      </c>
      <c r="Y288" t="s">
        <v>270</v>
      </c>
      <c r="BG288">
        <v>2</v>
      </c>
      <c r="BH288">
        <v>1664</v>
      </c>
      <c r="BI288">
        <f>($BH$327-$BH$324)/200</f>
        <v>7.0000000000000007E-2</v>
      </c>
    </row>
    <row r="289" spans="1:61" x14ac:dyDescent="0.25">
      <c r="A289">
        <v>288</v>
      </c>
      <c r="B289">
        <v>58.482818000000009</v>
      </c>
      <c r="C289" s="5">
        <v>1</v>
      </c>
      <c r="P289">
        <v>1</v>
      </c>
      <c r="Q289" t="str">
        <f t="shared" si="5"/>
        <v>1</v>
      </c>
      <c r="R289">
        <v>1</v>
      </c>
      <c r="X289" t="s">
        <v>292</v>
      </c>
      <c r="Y289" t="s">
        <v>271</v>
      </c>
      <c r="BG289">
        <v>1</v>
      </c>
      <c r="BH289">
        <v>1673</v>
      </c>
      <c r="BI289">
        <f>($BH$328-$BH$325)/200</f>
        <v>8.5000000000000006E-2</v>
      </c>
    </row>
    <row r="290" spans="1:61" x14ac:dyDescent="0.25">
      <c r="A290">
        <v>289</v>
      </c>
      <c r="B290">
        <v>58.482818000000009</v>
      </c>
      <c r="C290" s="5">
        <v>1</v>
      </c>
      <c r="P290">
        <v>1</v>
      </c>
      <c r="Q290" t="str">
        <f t="shared" si="5"/>
        <v>1</v>
      </c>
      <c r="R290">
        <v>4</v>
      </c>
      <c r="X290" t="s">
        <v>292</v>
      </c>
      <c r="Y290" t="s">
        <v>272</v>
      </c>
      <c r="BG290">
        <v>4</v>
      </c>
      <c r="BH290">
        <v>1679</v>
      </c>
      <c r="BI290">
        <f>($BH$329-$BH$326)/200</f>
        <v>0.1</v>
      </c>
    </row>
    <row r="291" spans="1:61" x14ac:dyDescent="0.25">
      <c r="A291">
        <v>290</v>
      </c>
      <c r="D291">
        <v>66.927246000000011</v>
      </c>
      <c r="E291" s="2">
        <v>2</v>
      </c>
      <c r="P291">
        <v>1</v>
      </c>
      <c r="Q291" t="str">
        <f t="shared" si="5"/>
        <v>2</v>
      </c>
      <c r="R291">
        <v>3</v>
      </c>
      <c r="X291" t="s">
        <v>292</v>
      </c>
      <c r="Y291" t="s">
        <v>269</v>
      </c>
      <c r="AB291" t="s">
        <v>292</v>
      </c>
      <c r="AC291" t="str">
        <f>CONCATENATE($R291,$R292,$R293,$R294)</f>
        <v>3214</v>
      </c>
      <c r="BG291">
        <v>3</v>
      </c>
      <c r="BH291">
        <v>1680</v>
      </c>
      <c r="BI291">
        <f>($BH$330-$BH$327)/200</f>
        <v>7.0000000000000007E-2</v>
      </c>
    </row>
    <row r="292" spans="1:61" x14ac:dyDescent="0.25">
      <c r="A292">
        <v>291</v>
      </c>
      <c r="D292">
        <v>66.92004</v>
      </c>
      <c r="E292" s="2">
        <v>2</v>
      </c>
      <c r="F292">
        <v>58.469662000000007</v>
      </c>
      <c r="G292" s="3">
        <v>3</v>
      </c>
      <c r="P292">
        <v>2</v>
      </c>
      <c r="Q292" t="str">
        <f t="shared" si="5"/>
        <v>23</v>
      </c>
      <c r="R292">
        <v>2</v>
      </c>
      <c r="X292" t="s">
        <v>292</v>
      </c>
      <c r="Y292" t="s">
        <v>270</v>
      </c>
      <c r="BG292">
        <v>2</v>
      </c>
      <c r="BH292">
        <v>1691</v>
      </c>
      <c r="BI292">
        <f>($BH$331-$BH$328)/200</f>
        <v>9.5000000000000001E-2</v>
      </c>
    </row>
    <row r="293" spans="1:61" x14ac:dyDescent="0.25">
      <c r="A293">
        <v>292</v>
      </c>
      <c r="D293">
        <v>66.911827000000017</v>
      </c>
      <c r="E293" s="2">
        <v>2</v>
      </c>
      <c r="F293">
        <v>58.487133000000007</v>
      </c>
      <c r="G293" s="3">
        <v>3</v>
      </c>
      <c r="P293">
        <v>2</v>
      </c>
      <c r="Q293" t="str">
        <f t="shared" si="5"/>
        <v>23</v>
      </c>
      <c r="R293">
        <v>1</v>
      </c>
      <c r="X293" t="s">
        <v>292</v>
      </c>
      <c r="Y293" t="s">
        <v>271</v>
      </c>
      <c r="BG293">
        <v>1</v>
      </c>
      <c r="BH293">
        <v>1696</v>
      </c>
      <c r="BI293">
        <f>($BH$332-$BH$329)/200</f>
        <v>8.5000000000000006E-2</v>
      </c>
    </row>
    <row r="294" spans="1:61" x14ac:dyDescent="0.25">
      <c r="A294">
        <v>293</v>
      </c>
      <c r="D294">
        <v>66.938824000000011</v>
      </c>
      <c r="E294" s="2">
        <v>2</v>
      </c>
      <c r="F294">
        <v>58.434295000000006</v>
      </c>
      <c r="G294" s="3">
        <v>3</v>
      </c>
      <c r="P294">
        <v>2</v>
      </c>
      <c r="Q294" t="str">
        <f t="shared" si="5"/>
        <v>23</v>
      </c>
      <c r="R294">
        <v>4</v>
      </c>
      <c r="X294" t="s">
        <v>290</v>
      </c>
      <c r="Y294" t="s">
        <v>273</v>
      </c>
      <c r="BG294">
        <v>4</v>
      </c>
      <c r="BH294">
        <v>1702</v>
      </c>
      <c r="BI294">
        <f>($BH$333-$BH$330)/200</f>
        <v>0.11</v>
      </c>
    </row>
    <row r="295" spans="1:61" x14ac:dyDescent="0.25">
      <c r="A295">
        <v>294</v>
      </c>
      <c r="D295">
        <v>66.97560900000002</v>
      </c>
      <c r="E295" s="2">
        <v>2</v>
      </c>
      <c r="F295">
        <v>58.416820000000008</v>
      </c>
      <c r="G295" s="3">
        <v>3</v>
      </c>
      <c r="P295">
        <v>2</v>
      </c>
      <c r="Q295" t="str">
        <f t="shared" si="5"/>
        <v>23</v>
      </c>
      <c r="R295">
        <v>3</v>
      </c>
      <c r="X295" t="s">
        <v>291</v>
      </c>
      <c r="Y295" t="s">
        <v>266</v>
      </c>
      <c r="AB295" t="s">
        <v>292</v>
      </c>
      <c r="AC295" t="str">
        <f>CONCATENATE($R295,$R296,$R297,$R298)</f>
        <v>3214</v>
      </c>
      <c r="BG295">
        <v>3</v>
      </c>
      <c r="BH295">
        <v>1703</v>
      </c>
      <c r="BI295">
        <f>($BH$334-$BH$331)/200</f>
        <v>0.05</v>
      </c>
    </row>
    <row r="296" spans="1:61" x14ac:dyDescent="0.25">
      <c r="A296">
        <v>295</v>
      </c>
      <c r="D296">
        <v>66.941349000000002</v>
      </c>
      <c r="E296" s="2">
        <v>2</v>
      </c>
      <c r="F296">
        <v>58.40271700000001</v>
      </c>
      <c r="G296" s="3">
        <v>3</v>
      </c>
      <c r="P296">
        <v>2</v>
      </c>
      <c r="Q296" t="str">
        <f t="shared" si="5"/>
        <v>23</v>
      </c>
      <c r="R296">
        <v>2</v>
      </c>
      <c r="X296" t="s">
        <v>291</v>
      </c>
      <c r="Y296" t="s">
        <v>267</v>
      </c>
      <c r="BG296">
        <v>2</v>
      </c>
      <c r="BH296">
        <v>1712</v>
      </c>
      <c r="BI296">
        <f>($BH$335-$BH$332)/200</f>
        <v>8.5000000000000006E-2</v>
      </c>
    </row>
    <row r="297" spans="1:61" x14ac:dyDescent="0.25">
      <c r="A297">
        <v>296</v>
      </c>
      <c r="D297">
        <v>66.963718</v>
      </c>
      <c r="E297" s="2">
        <v>2</v>
      </c>
      <c r="F297">
        <v>58.37440500000001</v>
      </c>
      <c r="G297" s="3">
        <v>3</v>
      </c>
      <c r="P297">
        <v>2</v>
      </c>
      <c r="Q297" t="str">
        <f t="shared" si="5"/>
        <v>23</v>
      </c>
      <c r="R297">
        <v>1</v>
      </c>
      <c r="X297" t="s">
        <v>291</v>
      </c>
      <c r="Y297" t="s">
        <v>264</v>
      </c>
      <c r="BG297">
        <v>1</v>
      </c>
      <c r="BH297">
        <v>1717</v>
      </c>
      <c r="BI297">
        <f>($BH$336-$BH$333)/200</f>
        <v>0.08</v>
      </c>
    </row>
    <row r="298" spans="1:61" x14ac:dyDescent="0.25">
      <c r="A298">
        <v>297</v>
      </c>
      <c r="D298">
        <v>67.000614000000013</v>
      </c>
      <c r="E298" s="2">
        <v>2</v>
      </c>
      <c r="F298">
        <v>58.41661400000001</v>
      </c>
      <c r="G298" s="3">
        <v>3</v>
      </c>
      <c r="P298">
        <v>2</v>
      </c>
      <c r="Q298" t="str">
        <f t="shared" si="5"/>
        <v>23</v>
      </c>
      <c r="R298">
        <v>4</v>
      </c>
      <c r="X298" t="s">
        <v>291</v>
      </c>
      <c r="Y298" t="s">
        <v>265</v>
      </c>
      <c r="BG298">
        <v>4</v>
      </c>
      <c r="BH298">
        <v>1724</v>
      </c>
      <c r="BI298">
        <f>($BH$337-$BH$334)/200</f>
        <v>0.115</v>
      </c>
    </row>
    <row r="299" spans="1:61" x14ac:dyDescent="0.25">
      <c r="A299">
        <v>298</v>
      </c>
      <c r="D299">
        <v>67.074398000000002</v>
      </c>
      <c r="E299" s="2">
        <v>2</v>
      </c>
      <c r="F299">
        <v>58.463398000000012</v>
      </c>
      <c r="G299" s="3">
        <v>3</v>
      </c>
      <c r="P299">
        <v>2</v>
      </c>
      <c r="Q299" t="str">
        <f t="shared" si="5"/>
        <v>23</v>
      </c>
      <c r="R299">
        <v>3</v>
      </c>
      <c r="X299" t="s">
        <v>291</v>
      </c>
      <c r="Y299" t="s">
        <v>266</v>
      </c>
      <c r="AB299" t="s">
        <v>292</v>
      </c>
      <c r="AC299" t="str">
        <f>CONCATENATE($R299,$R300,$R301,$R302)</f>
        <v>3214</v>
      </c>
      <c r="BG299">
        <v>3</v>
      </c>
      <c r="BH299">
        <v>1725</v>
      </c>
      <c r="BI299">
        <f>($BH$338-$BH$335)/200</f>
        <v>0.06</v>
      </c>
    </row>
    <row r="300" spans="1:61" x14ac:dyDescent="0.25">
      <c r="A300">
        <v>299</v>
      </c>
      <c r="D300">
        <v>66.927246000000011</v>
      </c>
      <c r="E300" s="2">
        <v>2</v>
      </c>
      <c r="F300">
        <v>58.44855900000001</v>
      </c>
      <c r="G300" s="3">
        <v>3</v>
      </c>
      <c r="P300">
        <v>2</v>
      </c>
      <c r="Q300" t="str">
        <f t="shared" si="5"/>
        <v>23</v>
      </c>
      <c r="R300">
        <v>2</v>
      </c>
      <c r="X300" t="s">
        <v>291</v>
      </c>
      <c r="Y300" t="s">
        <v>267</v>
      </c>
      <c r="BG300">
        <v>2</v>
      </c>
      <c r="BH300">
        <v>1733</v>
      </c>
      <c r="BI300">
        <f>($BH$339-$BH$336)/200</f>
        <v>8.5000000000000006E-2</v>
      </c>
    </row>
    <row r="301" spans="1:61" x14ac:dyDescent="0.25">
      <c r="A301">
        <v>300</v>
      </c>
      <c r="D301">
        <v>66.927246000000011</v>
      </c>
      <c r="E301" s="2">
        <v>2</v>
      </c>
      <c r="F301">
        <v>58.453556000000006</v>
      </c>
      <c r="G301" s="3">
        <v>3</v>
      </c>
      <c r="P301">
        <v>2</v>
      </c>
      <c r="Q301" t="str">
        <f t="shared" si="5"/>
        <v>23</v>
      </c>
      <c r="R301">
        <v>1</v>
      </c>
      <c r="X301" t="s">
        <v>291</v>
      </c>
      <c r="Y301" t="s">
        <v>264</v>
      </c>
      <c r="BG301">
        <v>1</v>
      </c>
      <c r="BH301">
        <v>1740</v>
      </c>
      <c r="BI301">
        <f>($BH$340-$BH$337)/200</f>
        <v>7.4999999999999997E-2</v>
      </c>
    </row>
    <row r="302" spans="1:61" x14ac:dyDescent="0.25">
      <c r="A302">
        <v>301</v>
      </c>
      <c r="F302">
        <v>58.469662000000007</v>
      </c>
      <c r="G302" s="3">
        <v>3</v>
      </c>
      <c r="H302">
        <v>66.51874500000001</v>
      </c>
      <c r="I302" s="4">
        <v>4</v>
      </c>
      <c r="P302">
        <v>2</v>
      </c>
      <c r="Q302" t="str">
        <f t="shared" si="5"/>
        <v>34</v>
      </c>
      <c r="R302">
        <v>4</v>
      </c>
      <c r="X302" t="s">
        <v>291</v>
      </c>
      <c r="Y302" t="s">
        <v>265</v>
      </c>
      <c r="BG302">
        <v>4</v>
      </c>
      <c r="BH302">
        <v>1747</v>
      </c>
      <c r="BI302">
        <f>($BH$341-$BH$338)/200</f>
        <v>0.11</v>
      </c>
    </row>
    <row r="303" spans="1:61" x14ac:dyDescent="0.25">
      <c r="A303">
        <v>302</v>
      </c>
      <c r="H303">
        <v>66.547005000000013</v>
      </c>
      <c r="I303" s="4">
        <v>4</v>
      </c>
      <c r="P303">
        <v>1</v>
      </c>
      <c r="Q303" t="str">
        <f t="shared" si="5"/>
        <v>4</v>
      </c>
      <c r="R303">
        <v>3</v>
      </c>
      <c r="X303" t="s">
        <v>291</v>
      </c>
      <c r="Y303" t="s">
        <v>266</v>
      </c>
      <c r="AB303" t="s">
        <v>292</v>
      </c>
      <c r="AC303" t="str">
        <f>CONCATENATE($R303,$R304,$R305,$R306)</f>
        <v>3214</v>
      </c>
      <c r="BG303">
        <v>3</v>
      </c>
      <c r="BH303">
        <v>1748</v>
      </c>
      <c r="BI303">
        <f>($BH$342-$BH$339)/200</f>
        <v>0.06</v>
      </c>
    </row>
    <row r="304" spans="1:61" x14ac:dyDescent="0.25">
      <c r="A304">
        <v>303</v>
      </c>
      <c r="H304">
        <v>66.542007000000012</v>
      </c>
      <c r="I304" s="4">
        <v>4</v>
      </c>
      <c r="P304">
        <v>1</v>
      </c>
      <c r="Q304" t="str">
        <f t="shared" si="5"/>
        <v>4</v>
      </c>
      <c r="R304">
        <v>2</v>
      </c>
      <c r="X304" t="s">
        <v>291</v>
      </c>
      <c r="Y304" t="s">
        <v>267</v>
      </c>
      <c r="BG304">
        <v>2</v>
      </c>
      <c r="BH304">
        <v>1755</v>
      </c>
      <c r="BI304">
        <f>($BH$343-$BH$340)/200</f>
        <v>7.4999999999999997E-2</v>
      </c>
    </row>
    <row r="305" spans="1:61" x14ac:dyDescent="0.25">
      <c r="A305">
        <v>304</v>
      </c>
      <c r="H305">
        <v>66.574314000000015</v>
      </c>
      <c r="I305" s="4">
        <v>4</v>
      </c>
      <c r="P305">
        <v>1</v>
      </c>
      <c r="Q305" t="str">
        <f t="shared" si="5"/>
        <v>4</v>
      </c>
      <c r="R305">
        <v>1</v>
      </c>
      <c r="X305" t="s">
        <v>291</v>
      </c>
      <c r="Y305" t="s">
        <v>264</v>
      </c>
      <c r="BG305">
        <v>1</v>
      </c>
      <c r="BH305">
        <v>1762</v>
      </c>
      <c r="BI305">
        <f>($BH$344-$BH$341)/200</f>
        <v>7.0000000000000007E-2</v>
      </c>
    </row>
    <row r="306" spans="1:61" x14ac:dyDescent="0.25">
      <c r="A306">
        <v>305</v>
      </c>
      <c r="B306">
        <v>77.763878000000005</v>
      </c>
      <c r="C306" s="5">
        <v>1</v>
      </c>
      <c r="H306">
        <v>66.544636000000011</v>
      </c>
      <c r="I306" s="4">
        <v>4</v>
      </c>
      <c r="P306">
        <v>2</v>
      </c>
      <c r="Q306" t="str">
        <f t="shared" si="5"/>
        <v>14</v>
      </c>
      <c r="R306">
        <v>4</v>
      </c>
      <c r="X306" t="s">
        <v>291</v>
      </c>
      <c r="Y306" t="s">
        <v>265</v>
      </c>
      <c r="BG306">
        <v>4</v>
      </c>
      <c r="BH306">
        <v>1770</v>
      </c>
      <c r="BI306">
        <f>($BH$345-$BH$342)/200</f>
        <v>0.115</v>
      </c>
    </row>
    <row r="307" spans="1:61" x14ac:dyDescent="0.25">
      <c r="A307">
        <v>306</v>
      </c>
      <c r="B307">
        <v>77.785613000000012</v>
      </c>
      <c r="C307" s="5">
        <v>1</v>
      </c>
      <c r="H307">
        <v>66.545265000000001</v>
      </c>
      <c r="I307" s="4">
        <v>4</v>
      </c>
      <c r="P307">
        <v>2</v>
      </c>
      <c r="Q307" t="str">
        <f t="shared" si="5"/>
        <v>14</v>
      </c>
      <c r="R307">
        <v>3</v>
      </c>
      <c r="X307" t="s">
        <v>291</v>
      </c>
      <c r="Y307" t="s">
        <v>266</v>
      </c>
      <c r="AB307" t="s">
        <v>292</v>
      </c>
      <c r="AC307" t="str">
        <f>CONCATENATE($R307,$R308,$R309,$R310)</f>
        <v>3214</v>
      </c>
      <c r="BG307">
        <v>3</v>
      </c>
      <c r="BH307">
        <v>1772</v>
      </c>
      <c r="BI307">
        <f>($BH$346-$BH$343)/200</f>
        <v>7.4999999999999997E-2</v>
      </c>
    </row>
    <row r="308" spans="1:61" x14ac:dyDescent="0.25">
      <c r="A308">
        <v>307</v>
      </c>
      <c r="B308">
        <v>77.793571000000014</v>
      </c>
      <c r="C308" s="5">
        <v>1</v>
      </c>
      <c r="H308">
        <v>66.534739999999999</v>
      </c>
      <c r="I308" s="4">
        <v>4</v>
      </c>
      <c r="P308">
        <v>2</v>
      </c>
      <c r="Q308" t="str">
        <f t="shared" si="5"/>
        <v>14</v>
      </c>
      <c r="R308">
        <v>2</v>
      </c>
      <c r="X308" t="s">
        <v>291</v>
      </c>
      <c r="Y308" t="s">
        <v>267</v>
      </c>
      <c r="BG308">
        <v>2</v>
      </c>
      <c r="BH308">
        <v>1777</v>
      </c>
      <c r="BI308">
        <f>($BH$347-$BH$344)/200</f>
        <v>7.4999999999999997E-2</v>
      </c>
    </row>
    <row r="309" spans="1:61" x14ac:dyDescent="0.25">
      <c r="A309">
        <v>308</v>
      </c>
      <c r="B309">
        <v>77.787449000000009</v>
      </c>
      <c r="C309" s="5">
        <v>1</v>
      </c>
      <c r="H309">
        <v>66.585262</v>
      </c>
      <c r="I309" s="4">
        <v>4</v>
      </c>
      <c r="P309">
        <v>2</v>
      </c>
      <c r="Q309" t="str">
        <f t="shared" si="5"/>
        <v>14</v>
      </c>
      <c r="R309">
        <v>1</v>
      </c>
      <c r="X309" t="s">
        <v>291</v>
      </c>
      <c r="Y309" t="s">
        <v>264</v>
      </c>
      <c r="BG309">
        <v>1</v>
      </c>
      <c r="BH309">
        <v>1785</v>
      </c>
      <c r="BI309">
        <f>($BH$348-$BH$345)/200</f>
        <v>6.5000000000000002E-2</v>
      </c>
    </row>
    <row r="310" spans="1:61" x14ac:dyDescent="0.25">
      <c r="A310">
        <v>309</v>
      </c>
      <c r="B310">
        <v>77.802041000000003</v>
      </c>
      <c r="C310" s="5">
        <v>1</v>
      </c>
      <c r="H310">
        <v>66.578056000000004</v>
      </c>
      <c r="I310" s="4">
        <v>4</v>
      </c>
      <c r="P310">
        <v>2</v>
      </c>
      <c r="Q310" t="str">
        <f t="shared" si="5"/>
        <v>14</v>
      </c>
      <c r="R310">
        <v>4</v>
      </c>
      <c r="X310" t="s">
        <v>290</v>
      </c>
      <c r="Y310" t="s">
        <v>268</v>
      </c>
      <c r="BG310">
        <v>4</v>
      </c>
      <c r="BH310">
        <v>1795</v>
      </c>
      <c r="BI310">
        <f>($BH$349-$BH$346)/200</f>
        <v>0.11</v>
      </c>
    </row>
    <row r="311" spans="1:61" x14ac:dyDescent="0.25">
      <c r="A311">
        <v>310</v>
      </c>
      <c r="B311">
        <v>77.772755000000004</v>
      </c>
      <c r="C311" s="5">
        <v>1</v>
      </c>
      <c r="H311">
        <v>66.51874500000001</v>
      </c>
      <c r="I311" s="4">
        <v>4</v>
      </c>
      <c r="P311">
        <v>2</v>
      </c>
      <c r="Q311" t="str">
        <f t="shared" si="5"/>
        <v>14</v>
      </c>
      <c r="R311">
        <v>3</v>
      </c>
      <c r="X311" t="s">
        <v>292</v>
      </c>
      <c r="Y311" t="s">
        <v>269</v>
      </c>
      <c r="BG311">
        <v>3</v>
      </c>
      <c r="BH311">
        <v>1798</v>
      </c>
      <c r="BI311">
        <f>($BH$350-$BH$347)/200</f>
        <v>0.09</v>
      </c>
    </row>
    <row r="312" spans="1:61" x14ac:dyDescent="0.25">
      <c r="A312">
        <v>311</v>
      </c>
      <c r="B312">
        <v>77.781377000000006</v>
      </c>
      <c r="C312" s="5">
        <v>1</v>
      </c>
      <c r="P312">
        <v>1</v>
      </c>
      <c r="Q312" t="str">
        <f t="shared" si="5"/>
        <v>1</v>
      </c>
      <c r="R312" t="s">
        <v>22</v>
      </c>
      <c r="X312" t="s">
        <v>292</v>
      </c>
      <c r="Y312" t="s">
        <v>270</v>
      </c>
      <c r="BG312" t="s">
        <v>22</v>
      </c>
      <c r="BH312">
        <v>1799</v>
      </c>
      <c r="BI312">
        <f>($BH$351-$BH$348)/200</f>
        <v>7.4999999999999997E-2</v>
      </c>
    </row>
    <row r="313" spans="1:61" x14ac:dyDescent="0.25">
      <c r="A313">
        <v>312</v>
      </c>
      <c r="B313">
        <v>77.751888000000008</v>
      </c>
      <c r="C313" s="5">
        <v>1</v>
      </c>
      <c r="P313">
        <v>1</v>
      </c>
      <c r="Q313" t="str">
        <f t="shared" si="5"/>
        <v>1</v>
      </c>
      <c r="R313" t="s">
        <v>22</v>
      </c>
      <c r="X313" t="s">
        <v>292</v>
      </c>
      <c r="Y313" t="s">
        <v>271</v>
      </c>
      <c r="BG313" t="s">
        <v>22</v>
      </c>
      <c r="BH313">
        <v>1801</v>
      </c>
      <c r="BI313">
        <f>($BH$352-$BH$349)/200</f>
        <v>0.08</v>
      </c>
    </row>
    <row r="314" spans="1:61" x14ac:dyDescent="0.25">
      <c r="A314">
        <v>313</v>
      </c>
      <c r="B314">
        <v>77.751123000000007</v>
      </c>
      <c r="C314" s="5">
        <v>1</v>
      </c>
      <c r="P314">
        <v>1</v>
      </c>
      <c r="Q314" t="str">
        <f t="shared" si="5"/>
        <v>1</v>
      </c>
      <c r="R314">
        <v>2</v>
      </c>
      <c r="X314" t="s">
        <v>290</v>
      </c>
      <c r="Y314" t="s">
        <v>279</v>
      </c>
      <c r="AB314" t="s">
        <v>293</v>
      </c>
      <c r="AC314" t="str">
        <f>CONCATENATE($R314,$R315,$R316,$R317)</f>
        <v>2314</v>
      </c>
      <c r="BG314">
        <v>2</v>
      </c>
      <c r="BH314">
        <v>1802</v>
      </c>
      <c r="BI314">
        <f>($BH$358-$BH$355)/200</f>
        <v>0.13500000000000001</v>
      </c>
    </row>
    <row r="315" spans="1:61" x14ac:dyDescent="0.25">
      <c r="A315">
        <v>314</v>
      </c>
      <c r="B315">
        <v>77.763878000000005</v>
      </c>
      <c r="C315" s="5">
        <v>1</v>
      </c>
      <c r="D315">
        <v>84.377092000000005</v>
      </c>
      <c r="E315" s="2">
        <v>2</v>
      </c>
      <c r="P315">
        <v>2</v>
      </c>
      <c r="Q315" t="str">
        <f t="shared" si="5"/>
        <v>12</v>
      </c>
      <c r="R315">
        <v>3</v>
      </c>
      <c r="X315" t="s">
        <v>293</v>
      </c>
      <c r="Y315" t="s">
        <v>276</v>
      </c>
      <c r="BG315">
        <v>3</v>
      </c>
      <c r="BH315">
        <v>1803</v>
      </c>
      <c r="BI315">
        <f>($BH$359-$BH$356)/200</f>
        <v>7.4999999999999997E-2</v>
      </c>
    </row>
    <row r="316" spans="1:61" x14ac:dyDescent="0.25">
      <c r="A316">
        <v>315</v>
      </c>
      <c r="D316">
        <v>84.435409000000007</v>
      </c>
      <c r="E316" s="2">
        <v>2</v>
      </c>
      <c r="P316">
        <v>1</v>
      </c>
      <c r="Q316" t="str">
        <f t="shared" si="5"/>
        <v>2</v>
      </c>
      <c r="R316">
        <v>1</v>
      </c>
      <c r="X316" t="s">
        <v>293</v>
      </c>
      <c r="Y316" t="s">
        <v>280</v>
      </c>
      <c r="BG316">
        <v>1</v>
      </c>
      <c r="BH316">
        <v>1817</v>
      </c>
      <c r="BI316">
        <f>($BH$360-$BH$357)/200</f>
        <v>0.125</v>
      </c>
    </row>
    <row r="317" spans="1:61" x14ac:dyDescent="0.25">
      <c r="A317">
        <v>316</v>
      </c>
      <c r="D317">
        <v>84.423316</v>
      </c>
      <c r="E317" s="2">
        <v>2</v>
      </c>
      <c r="P317">
        <v>1</v>
      </c>
      <c r="Q317" t="str">
        <f t="shared" si="5"/>
        <v>2</v>
      </c>
      <c r="R317">
        <v>4</v>
      </c>
      <c r="X317" t="s">
        <v>293</v>
      </c>
      <c r="Y317" t="s">
        <v>274</v>
      </c>
      <c r="BG317">
        <v>4</v>
      </c>
      <c r="BH317">
        <v>1818</v>
      </c>
      <c r="BI317">
        <f>($BH$361-$BH$358)/200</f>
        <v>7.4999999999999997E-2</v>
      </c>
    </row>
    <row r="318" spans="1:61" x14ac:dyDescent="0.25">
      <c r="A318">
        <v>317</v>
      </c>
      <c r="D318">
        <v>84.413724999999999</v>
      </c>
      <c r="E318" s="2">
        <v>2</v>
      </c>
      <c r="P318">
        <v>1</v>
      </c>
      <c r="Q318" t="str">
        <f t="shared" si="5"/>
        <v>2</v>
      </c>
      <c r="R318">
        <v>3</v>
      </c>
      <c r="X318" t="s">
        <v>290</v>
      </c>
      <c r="Y318" t="s">
        <v>281</v>
      </c>
      <c r="AB318" t="s">
        <v>292</v>
      </c>
      <c r="AC318" t="str">
        <f>CONCATENATE($R318,$R319,$R320,$R321)</f>
        <v>3214</v>
      </c>
      <c r="BG318">
        <v>3</v>
      </c>
      <c r="BH318">
        <v>1830</v>
      </c>
      <c r="BI318">
        <f>($BH$362-$BH$359)/200</f>
        <v>0.12</v>
      </c>
    </row>
    <row r="319" spans="1:61" x14ac:dyDescent="0.25">
      <c r="A319">
        <v>318</v>
      </c>
      <c r="D319">
        <v>84.406326000000007</v>
      </c>
      <c r="E319" s="2">
        <v>2</v>
      </c>
      <c r="P319">
        <v>1</v>
      </c>
      <c r="Q319" t="str">
        <f t="shared" si="5"/>
        <v>2</v>
      </c>
      <c r="R319">
        <v>2</v>
      </c>
      <c r="X319" t="s">
        <v>289</v>
      </c>
      <c r="Y319" t="s">
        <v>259</v>
      </c>
      <c r="BG319">
        <v>2</v>
      </c>
      <c r="BH319">
        <v>1831</v>
      </c>
      <c r="BI319">
        <f>($BH$363-$BH$360)/200</f>
        <v>7.4999999999999997E-2</v>
      </c>
    </row>
    <row r="320" spans="1:61" x14ac:dyDescent="0.25">
      <c r="A320">
        <v>319</v>
      </c>
      <c r="D320">
        <v>84.38010100000001</v>
      </c>
      <c r="E320" s="2">
        <v>2</v>
      </c>
      <c r="F320">
        <v>79.064439000000007</v>
      </c>
      <c r="G320" s="3">
        <v>3</v>
      </c>
      <c r="P320">
        <v>2</v>
      </c>
      <c r="Q320" t="str">
        <f t="shared" si="5"/>
        <v>23</v>
      </c>
      <c r="R320">
        <v>1</v>
      </c>
      <c r="X320" t="s">
        <v>289</v>
      </c>
      <c r="Y320" t="s">
        <v>260</v>
      </c>
      <c r="BG320">
        <v>1</v>
      </c>
      <c r="BH320">
        <v>1841</v>
      </c>
      <c r="BI320">
        <f>($BH$364-$BH$361)/200</f>
        <v>0.11</v>
      </c>
    </row>
    <row r="321" spans="1:61" x14ac:dyDescent="0.25">
      <c r="A321">
        <v>320</v>
      </c>
      <c r="D321">
        <v>84.364643000000001</v>
      </c>
      <c r="E321" s="2">
        <v>2</v>
      </c>
      <c r="F321">
        <v>79.060255000000012</v>
      </c>
      <c r="G321" s="3">
        <v>3</v>
      </c>
      <c r="P321">
        <v>2</v>
      </c>
      <c r="Q321" t="str">
        <f t="shared" si="5"/>
        <v>23</v>
      </c>
      <c r="R321">
        <v>4</v>
      </c>
      <c r="X321" t="s">
        <v>289</v>
      </c>
      <c r="Y321" t="s">
        <v>261</v>
      </c>
      <c r="BG321">
        <v>4</v>
      </c>
      <c r="BH321">
        <v>1846</v>
      </c>
      <c r="BI321">
        <f>($BH$365-$BH$362)/200</f>
        <v>0.09</v>
      </c>
    </row>
    <row r="322" spans="1:61" x14ac:dyDescent="0.25">
      <c r="A322">
        <v>321</v>
      </c>
      <c r="D322">
        <v>84.37913300000001</v>
      </c>
      <c r="E322" s="2">
        <v>2</v>
      </c>
      <c r="F322">
        <v>79.067092000000002</v>
      </c>
      <c r="G322" s="3">
        <v>3</v>
      </c>
      <c r="P322">
        <v>2</v>
      </c>
      <c r="Q322" t="str">
        <f t="shared" ref="Q322:Q385" si="6">CONCATENATE(C322,E322,G322,I322)</f>
        <v>23</v>
      </c>
      <c r="R322">
        <v>3</v>
      </c>
      <c r="X322" t="s">
        <v>289</v>
      </c>
      <c r="Y322" t="s">
        <v>262</v>
      </c>
      <c r="AB322" t="s">
        <v>292</v>
      </c>
      <c r="AC322" t="str">
        <f>CONCATENATE($R322,$R323,$R324,$R325)</f>
        <v>3214</v>
      </c>
      <c r="BG322">
        <v>3</v>
      </c>
      <c r="BH322">
        <v>1851</v>
      </c>
      <c r="BI322">
        <f>($BH$366-$BH$363)/200</f>
        <v>0.09</v>
      </c>
    </row>
    <row r="323" spans="1:61" x14ac:dyDescent="0.25">
      <c r="A323">
        <v>322</v>
      </c>
      <c r="D323">
        <v>84.440408000000005</v>
      </c>
      <c r="E323" s="2">
        <v>2</v>
      </c>
      <c r="F323">
        <v>79.085970000000003</v>
      </c>
      <c r="G323" s="3">
        <v>3</v>
      </c>
      <c r="P323">
        <v>2</v>
      </c>
      <c r="Q323" t="str">
        <f t="shared" si="6"/>
        <v>23</v>
      </c>
      <c r="R323">
        <v>2</v>
      </c>
      <c r="X323" t="s">
        <v>289</v>
      </c>
      <c r="Y323" t="s">
        <v>259</v>
      </c>
      <c r="BG323">
        <v>2</v>
      </c>
      <c r="BH323">
        <v>1856</v>
      </c>
      <c r="BI323">
        <f>($BH$367-$BH$364)/200</f>
        <v>7.4999999999999997E-2</v>
      </c>
    </row>
    <row r="324" spans="1:61" x14ac:dyDescent="0.25">
      <c r="A324">
        <v>323</v>
      </c>
      <c r="D324">
        <v>84.377092000000005</v>
      </c>
      <c r="E324" s="2">
        <v>2</v>
      </c>
      <c r="F324">
        <v>79.088419000000002</v>
      </c>
      <c r="G324" s="3">
        <v>3</v>
      </c>
      <c r="P324">
        <v>2</v>
      </c>
      <c r="Q324" t="str">
        <f t="shared" si="6"/>
        <v>23</v>
      </c>
      <c r="R324">
        <v>1</v>
      </c>
      <c r="X324" t="s">
        <v>289</v>
      </c>
      <c r="Y324" t="s">
        <v>260</v>
      </c>
      <c r="BG324">
        <v>1</v>
      </c>
      <c r="BH324">
        <v>1865</v>
      </c>
      <c r="BI324">
        <f>($BH$368-$BH$365)/200</f>
        <v>8.5000000000000006E-2</v>
      </c>
    </row>
    <row r="325" spans="1:61" x14ac:dyDescent="0.25">
      <c r="A325">
        <v>324</v>
      </c>
      <c r="D325">
        <v>84.377092000000005</v>
      </c>
      <c r="E325" s="2">
        <v>2</v>
      </c>
      <c r="F325">
        <v>79.094745000000003</v>
      </c>
      <c r="G325" s="3">
        <v>3</v>
      </c>
      <c r="H325">
        <v>83.448113000000006</v>
      </c>
      <c r="I325" s="4">
        <v>4</v>
      </c>
      <c r="P325">
        <v>3</v>
      </c>
      <c r="Q325" t="str">
        <f t="shared" si="6"/>
        <v>234</v>
      </c>
      <c r="R325">
        <v>4</v>
      </c>
      <c r="X325" t="s">
        <v>289</v>
      </c>
      <c r="Y325" t="s">
        <v>261</v>
      </c>
      <c r="BG325">
        <v>4</v>
      </c>
      <c r="BH325">
        <v>1869</v>
      </c>
      <c r="BI325">
        <f>($BH$369-$BH$366)/200</f>
        <v>0.105</v>
      </c>
    </row>
    <row r="326" spans="1:61" x14ac:dyDescent="0.25">
      <c r="A326">
        <v>325</v>
      </c>
      <c r="F326">
        <v>79.073673000000014</v>
      </c>
      <c r="G326" s="3">
        <v>3</v>
      </c>
      <c r="H326">
        <v>83.491939000000002</v>
      </c>
      <c r="I326" s="4">
        <v>4</v>
      </c>
      <c r="P326">
        <v>2</v>
      </c>
      <c r="Q326" t="str">
        <f t="shared" si="6"/>
        <v>34</v>
      </c>
      <c r="R326">
        <v>3</v>
      </c>
      <c r="X326" t="s">
        <v>289</v>
      </c>
      <c r="Y326" t="s">
        <v>262</v>
      </c>
      <c r="AB326" t="s">
        <v>292</v>
      </c>
      <c r="AC326" t="str">
        <f>CONCATENATE($R326,$R327,$R328,$R329)</f>
        <v>3214</v>
      </c>
      <c r="BG326">
        <v>3</v>
      </c>
      <c r="BH326">
        <v>1872</v>
      </c>
      <c r="BI326">
        <f>($BH$370-$BH$367)/200</f>
        <v>8.5000000000000006E-2</v>
      </c>
    </row>
    <row r="327" spans="1:61" x14ac:dyDescent="0.25">
      <c r="A327">
        <v>326</v>
      </c>
      <c r="F327">
        <v>79.068418000000008</v>
      </c>
      <c r="G327" s="3">
        <v>3</v>
      </c>
      <c r="H327">
        <v>83.544897000000006</v>
      </c>
      <c r="I327" s="4">
        <v>4</v>
      </c>
      <c r="P327">
        <v>2</v>
      </c>
      <c r="Q327" t="str">
        <f t="shared" si="6"/>
        <v>34</v>
      </c>
      <c r="R327">
        <v>2</v>
      </c>
      <c r="X327" t="s">
        <v>289</v>
      </c>
      <c r="Y327" t="s">
        <v>259</v>
      </c>
      <c r="BG327">
        <v>2</v>
      </c>
      <c r="BH327">
        <v>1879</v>
      </c>
      <c r="BI327">
        <f>($BH$371-$BH$368)/200</f>
        <v>8.5000000000000006E-2</v>
      </c>
    </row>
    <row r="328" spans="1:61" x14ac:dyDescent="0.25">
      <c r="A328">
        <v>327</v>
      </c>
      <c r="F328">
        <v>79.064439000000007</v>
      </c>
      <c r="G328" s="3">
        <v>3</v>
      </c>
      <c r="H328">
        <v>83.530460000000005</v>
      </c>
      <c r="I328" s="4">
        <v>4</v>
      </c>
      <c r="P328">
        <v>2</v>
      </c>
      <c r="Q328" t="str">
        <f t="shared" si="6"/>
        <v>34</v>
      </c>
      <c r="R328">
        <v>1</v>
      </c>
      <c r="X328" t="s">
        <v>289</v>
      </c>
      <c r="Y328" t="s">
        <v>260</v>
      </c>
      <c r="BG328">
        <v>1</v>
      </c>
      <c r="BH328">
        <v>1886</v>
      </c>
      <c r="BI328">
        <f>($BH$372-$BH$369)/200</f>
        <v>0.09</v>
      </c>
    </row>
    <row r="329" spans="1:61" x14ac:dyDescent="0.25">
      <c r="A329">
        <v>328</v>
      </c>
      <c r="H329">
        <v>83.511786000000001</v>
      </c>
      <c r="I329" s="4">
        <v>4</v>
      </c>
      <c r="P329">
        <v>1</v>
      </c>
      <c r="Q329" t="str">
        <f t="shared" si="6"/>
        <v>4</v>
      </c>
      <c r="R329">
        <v>4</v>
      </c>
      <c r="X329" t="s">
        <v>289</v>
      </c>
      <c r="Y329" t="s">
        <v>261</v>
      </c>
      <c r="BG329">
        <v>4</v>
      </c>
      <c r="BH329">
        <v>1892</v>
      </c>
      <c r="BI329">
        <f>($BH$373-$BH$370)/200</f>
        <v>0.105</v>
      </c>
    </row>
    <row r="330" spans="1:61" x14ac:dyDescent="0.25">
      <c r="A330">
        <v>329</v>
      </c>
      <c r="B330">
        <v>97.605203000000003</v>
      </c>
      <c r="C330" s="5">
        <v>1</v>
      </c>
      <c r="H330">
        <v>83.481020999999998</v>
      </c>
      <c r="I330" s="4">
        <v>4</v>
      </c>
      <c r="P330">
        <v>2</v>
      </c>
      <c r="Q330" t="str">
        <f t="shared" si="6"/>
        <v>14</v>
      </c>
      <c r="R330">
        <v>3</v>
      </c>
      <c r="X330" t="s">
        <v>289</v>
      </c>
      <c r="Y330" t="s">
        <v>262</v>
      </c>
      <c r="BG330">
        <v>3</v>
      </c>
      <c r="BH330">
        <v>1893</v>
      </c>
      <c r="BI330">
        <f>($BH$374-$BH$371)/200</f>
        <v>0.08</v>
      </c>
    </row>
    <row r="331" spans="1:61" x14ac:dyDescent="0.25">
      <c r="A331">
        <v>330</v>
      </c>
      <c r="B331">
        <v>97.636836000000017</v>
      </c>
      <c r="C331" s="5">
        <v>1</v>
      </c>
      <c r="H331">
        <v>83.461785000000006</v>
      </c>
      <c r="I331" s="4">
        <v>4</v>
      </c>
      <c r="P331">
        <v>2</v>
      </c>
      <c r="Q331" t="str">
        <f t="shared" si="6"/>
        <v>14</v>
      </c>
      <c r="R331">
        <v>2</v>
      </c>
      <c r="X331" t="s">
        <v>289</v>
      </c>
      <c r="Y331" t="s">
        <v>259</v>
      </c>
      <c r="AB331" t="s">
        <v>291</v>
      </c>
      <c r="AC331" t="str">
        <f>CONCATENATE($R331,$R332,$R333,$R334)</f>
        <v>2134</v>
      </c>
      <c r="BG331">
        <v>2</v>
      </c>
      <c r="BH331">
        <v>1905</v>
      </c>
      <c r="BI331">
        <f>($BH$375-$BH$372)/200</f>
        <v>0.08</v>
      </c>
    </row>
    <row r="332" spans="1:61" x14ac:dyDescent="0.25">
      <c r="A332">
        <v>331</v>
      </c>
      <c r="B332">
        <v>97.636226000000008</v>
      </c>
      <c r="C332" s="5">
        <v>1</v>
      </c>
      <c r="H332">
        <v>83.447144000000009</v>
      </c>
      <c r="I332" s="4">
        <v>4</v>
      </c>
      <c r="P332">
        <v>2</v>
      </c>
      <c r="Q332" t="str">
        <f t="shared" si="6"/>
        <v>14</v>
      </c>
      <c r="R332">
        <v>1</v>
      </c>
      <c r="X332" t="s">
        <v>289</v>
      </c>
      <c r="Y332" t="s">
        <v>260</v>
      </c>
      <c r="BG332">
        <v>1</v>
      </c>
      <c r="BH332">
        <v>1909</v>
      </c>
      <c r="BI332">
        <f>($BH$376-$BH$373)/200</f>
        <v>0.09</v>
      </c>
    </row>
    <row r="333" spans="1:61" x14ac:dyDescent="0.25">
      <c r="A333">
        <v>332</v>
      </c>
      <c r="B333">
        <v>97.61678400000001</v>
      </c>
      <c r="C333" s="5">
        <v>1</v>
      </c>
      <c r="H333">
        <v>83.464030000000008</v>
      </c>
      <c r="I333" s="4">
        <v>4</v>
      </c>
      <c r="P333">
        <v>2</v>
      </c>
      <c r="Q333" t="str">
        <f t="shared" si="6"/>
        <v>14</v>
      </c>
      <c r="R333">
        <v>3</v>
      </c>
      <c r="X333" t="s">
        <v>289</v>
      </c>
      <c r="Y333" t="s">
        <v>261</v>
      </c>
      <c r="BG333">
        <v>3</v>
      </c>
      <c r="BH333">
        <v>1915</v>
      </c>
      <c r="BI333">
        <f>($BH$377-$BH$374)/200</f>
        <v>0.115</v>
      </c>
    </row>
    <row r="334" spans="1:61" x14ac:dyDescent="0.25">
      <c r="A334">
        <v>333</v>
      </c>
      <c r="B334">
        <v>97.612706000000003</v>
      </c>
      <c r="C334" s="5">
        <v>1</v>
      </c>
      <c r="H334">
        <v>83.448113000000006</v>
      </c>
      <c r="I334" s="4">
        <v>4</v>
      </c>
      <c r="P334">
        <v>2</v>
      </c>
      <c r="Q334" t="str">
        <f t="shared" si="6"/>
        <v>14</v>
      </c>
      <c r="R334">
        <v>4</v>
      </c>
      <c r="X334" t="s">
        <v>289</v>
      </c>
      <c r="Y334" t="s">
        <v>262</v>
      </c>
      <c r="BG334">
        <v>4</v>
      </c>
      <c r="BH334">
        <v>1915</v>
      </c>
      <c r="BI334">
        <f>($BH$378-$BH$375)/200</f>
        <v>7.0000000000000007E-2</v>
      </c>
    </row>
    <row r="335" spans="1:61" x14ac:dyDescent="0.25">
      <c r="A335">
        <v>334</v>
      </c>
      <c r="B335">
        <v>97.603725000000011</v>
      </c>
      <c r="C335" s="5">
        <v>1</v>
      </c>
      <c r="P335">
        <v>1</v>
      </c>
      <c r="Q335" t="str">
        <f t="shared" si="6"/>
        <v>1</v>
      </c>
      <c r="R335">
        <v>2</v>
      </c>
      <c r="X335" t="s">
        <v>289</v>
      </c>
      <c r="Y335" t="s">
        <v>259</v>
      </c>
      <c r="AB335" t="s">
        <v>291</v>
      </c>
      <c r="AC335" t="str">
        <f>CONCATENATE($R335,$R336,$R337,$R338)</f>
        <v>2134</v>
      </c>
      <c r="BG335">
        <v>2</v>
      </c>
      <c r="BH335">
        <v>1926</v>
      </c>
      <c r="BI335">
        <f>($BH$379-$BH$376)/200</f>
        <v>0.09</v>
      </c>
    </row>
    <row r="336" spans="1:61" x14ac:dyDescent="0.25">
      <c r="A336">
        <v>335</v>
      </c>
      <c r="B336">
        <v>97.606275000000011</v>
      </c>
      <c r="C336" s="5">
        <v>1</v>
      </c>
      <c r="P336">
        <v>1</v>
      </c>
      <c r="Q336" t="str">
        <f t="shared" si="6"/>
        <v>1</v>
      </c>
      <c r="R336">
        <v>1</v>
      </c>
      <c r="X336" t="s">
        <v>289</v>
      </c>
      <c r="Y336" t="s">
        <v>260</v>
      </c>
      <c r="BG336">
        <v>1</v>
      </c>
      <c r="BH336">
        <v>1931</v>
      </c>
      <c r="BI336">
        <f>($BH$380-$BH$377)/200</f>
        <v>7.4999999999999997E-2</v>
      </c>
    </row>
    <row r="337" spans="1:61" x14ac:dyDescent="0.25">
      <c r="A337">
        <v>336</v>
      </c>
      <c r="B337">
        <v>97.620204000000001</v>
      </c>
      <c r="C337" s="5">
        <v>1</v>
      </c>
      <c r="P337">
        <v>1</v>
      </c>
      <c r="Q337" t="str">
        <f t="shared" si="6"/>
        <v>1</v>
      </c>
      <c r="R337">
        <v>3</v>
      </c>
      <c r="X337" t="s">
        <v>289</v>
      </c>
      <c r="Y337" t="s">
        <v>261</v>
      </c>
      <c r="BG337">
        <v>3</v>
      </c>
      <c r="BH337">
        <v>1938</v>
      </c>
      <c r="BI337">
        <f>($BH$381-$BH$378)/200</f>
        <v>0.115</v>
      </c>
    </row>
    <row r="338" spans="1:61" x14ac:dyDescent="0.25">
      <c r="A338">
        <v>337</v>
      </c>
      <c r="B338">
        <v>97.634080000000012</v>
      </c>
      <c r="C338" s="5">
        <v>1</v>
      </c>
      <c r="D338">
        <v>104.044183</v>
      </c>
      <c r="E338" s="2">
        <v>2</v>
      </c>
      <c r="P338">
        <v>2</v>
      </c>
      <c r="Q338" t="str">
        <f t="shared" si="6"/>
        <v>12</v>
      </c>
      <c r="R338">
        <v>4</v>
      </c>
      <c r="X338" t="s">
        <v>289</v>
      </c>
      <c r="Y338" t="s">
        <v>262</v>
      </c>
      <c r="BG338">
        <v>4</v>
      </c>
      <c r="BH338">
        <v>1938</v>
      </c>
      <c r="BI338">
        <f>($BH$382-$BH$379)/200</f>
        <v>6.5000000000000002E-2</v>
      </c>
    </row>
    <row r="339" spans="1:61" x14ac:dyDescent="0.25">
      <c r="A339">
        <v>338</v>
      </c>
      <c r="B339">
        <v>97.605203000000003</v>
      </c>
      <c r="C339" s="5">
        <v>1</v>
      </c>
      <c r="D339">
        <v>103.97791000000001</v>
      </c>
      <c r="E339" s="2">
        <v>2</v>
      </c>
      <c r="P339">
        <v>2</v>
      </c>
      <c r="Q339" t="str">
        <f t="shared" si="6"/>
        <v>12</v>
      </c>
      <c r="R339">
        <v>2</v>
      </c>
      <c r="X339" t="s">
        <v>289</v>
      </c>
      <c r="Y339" t="s">
        <v>259</v>
      </c>
      <c r="AB339" t="s">
        <v>291</v>
      </c>
      <c r="AC339" t="str">
        <f>CONCATENATE($R339,$R340,$R341,$R342)</f>
        <v>2134</v>
      </c>
      <c r="BG339">
        <v>2</v>
      </c>
      <c r="BH339">
        <v>1948</v>
      </c>
      <c r="BI339">
        <f>($BH$383-$BH$380)/200</f>
        <v>9.5000000000000001E-2</v>
      </c>
    </row>
    <row r="340" spans="1:61" x14ac:dyDescent="0.25">
      <c r="A340">
        <v>339</v>
      </c>
      <c r="B340">
        <v>97.605203000000003</v>
      </c>
      <c r="C340" s="5">
        <v>1</v>
      </c>
      <c r="D340">
        <v>104.02189000000001</v>
      </c>
      <c r="E340" s="2">
        <v>2</v>
      </c>
      <c r="P340">
        <v>2</v>
      </c>
      <c r="Q340" t="str">
        <f t="shared" si="6"/>
        <v>12</v>
      </c>
      <c r="R340">
        <v>1</v>
      </c>
      <c r="X340" t="s">
        <v>289</v>
      </c>
      <c r="Y340" t="s">
        <v>260</v>
      </c>
      <c r="BG340">
        <v>1</v>
      </c>
      <c r="BH340">
        <v>1953</v>
      </c>
      <c r="BI340">
        <f>($BH$384-$BH$381)/200</f>
        <v>7.4999999999999997E-2</v>
      </c>
    </row>
    <row r="341" spans="1:61" x14ac:dyDescent="0.25">
      <c r="A341">
        <v>340</v>
      </c>
      <c r="D341">
        <v>104.04137500000002</v>
      </c>
      <c r="E341" s="2">
        <v>2</v>
      </c>
      <c r="P341">
        <v>1</v>
      </c>
      <c r="Q341" t="str">
        <f t="shared" si="6"/>
        <v>2</v>
      </c>
      <c r="R341">
        <v>3</v>
      </c>
      <c r="X341" t="s">
        <v>289</v>
      </c>
      <c r="Y341" t="s">
        <v>261</v>
      </c>
      <c r="BG341">
        <v>3</v>
      </c>
      <c r="BH341">
        <v>1960</v>
      </c>
      <c r="BI341">
        <f>($BH$385-$BH$382)/200</f>
        <v>0.115</v>
      </c>
    </row>
    <row r="342" spans="1:61" x14ac:dyDescent="0.25">
      <c r="A342">
        <v>341</v>
      </c>
      <c r="D342">
        <v>104.022042</v>
      </c>
      <c r="E342" s="2">
        <v>2</v>
      </c>
      <c r="P342">
        <v>1</v>
      </c>
      <c r="Q342" t="str">
        <f t="shared" si="6"/>
        <v>2</v>
      </c>
      <c r="R342">
        <v>4</v>
      </c>
      <c r="X342" t="s">
        <v>289</v>
      </c>
      <c r="Y342" t="s">
        <v>262</v>
      </c>
      <c r="BG342">
        <v>4</v>
      </c>
      <c r="BH342">
        <v>1960</v>
      </c>
      <c r="BI342">
        <f>($BH$386-$BH$383)/200</f>
        <v>7.0000000000000007E-2</v>
      </c>
    </row>
    <row r="343" spans="1:61" x14ac:dyDescent="0.25">
      <c r="A343">
        <v>342</v>
      </c>
      <c r="D343">
        <v>104.004491</v>
      </c>
      <c r="E343" s="2">
        <v>2</v>
      </c>
      <c r="P343">
        <v>1</v>
      </c>
      <c r="Q343" t="str">
        <f t="shared" si="6"/>
        <v>2</v>
      </c>
      <c r="R343">
        <v>2</v>
      </c>
      <c r="X343" t="s">
        <v>289</v>
      </c>
      <c r="Y343" t="s">
        <v>259</v>
      </c>
      <c r="AB343" t="s">
        <v>291</v>
      </c>
      <c r="AC343" t="str">
        <f>CONCATENATE($R343,$R344,$R345,$R346)</f>
        <v>2134</v>
      </c>
      <c r="BG343">
        <v>2</v>
      </c>
      <c r="BH343">
        <v>1968</v>
      </c>
      <c r="BI343">
        <f>($BH$387-$BH$384)/200</f>
        <v>0.08</v>
      </c>
    </row>
    <row r="344" spans="1:61" x14ac:dyDescent="0.25">
      <c r="A344">
        <v>343</v>
      </c>
      <c r="D344">
        <v>103.99408100000001</v>
      </c>
      <c r="E344" s="2">
        <v>2</v>
      </c>
      <c r="P344">
        <v>1</v>
      </c>
      <c r="Q344" t="str">
        <f t="shared" si="6"/>
        <v>2</v>
      </c>
      <c r="R344">
        <v>1</v>
      </c>
      <c r="X344" t="s">
        <v>289</v>
      </c>
      <c r="Y344" t="s">
        <v>260</v>
      </c>
      <c r="BG344">
        <v>1</v>
      </c>
      <c r="BH344">
        <v>1974</v>
      </c>
      <c r="BI344">
        <f>($BH$388-$BH$385)/200</f>
        <v>0.06</v>
      </c>
    </row>
    <row r="345" spans="1:61" x14ac:dyDescent="0.25">
      <c r="A345">
        <v>344</v>
      </c>
      <c r="D345">
        <v>104.02847</v>
      </c>
      <c r="E345" s="2">
        <v>2</v>
      </c>
      <c r="F345">
        <v>101.57474400000001</v>
      </c>
      <c r="G345" s="3">
        <v>3</v>
      </c>
      <c r="P345">
        <v>2</v>
      </c>
      <c r="Q345" t="str">
        <f t="shared" si="6"/>
        <v>23</v>
      </c>
      <c r="R345">
        <v>3</v>
      </c>
      <c r="X345" t="s">
        <v>289</v>
      </c>
      <c r="Y345" t="s">
        <v>261</v>
      </c>
      <c r="BG345">
        <v>3</v>
      </c>
      <c r="BH345">
        <v>1983</v>
      </c>
      <c r="BI345">
        <f>($BH$389-$BH$386)/200</f>
        <v>0.1</v>
      </c>
    </row>
    <row r="346" spans="1:61" x14ac:dyDescent="0.25">
      <c r="A346">
        <v>345</v>
      </c>
      <c r="D346">
        <v>104.044183</v>
      </c>
      <c r="E346" s="2">
        <v>2</v>
      </c>
      <c r="F346">
        <v>101.58683500000001</v>
      </c>
      <c r="G346" s="3">
        <v>3</v>
      </c>
      <c r="P346">
        <v>2</v>
      </c>
      <c r="Q346" t="str">
        <f t="shared" si="6"/>
        <v>23</v>
      </c>
      <c r="R346">
        <v>4</v>
      </c>
      <c r="X346" t="s">
        <v>289</v>
      </c>
      <c r="Y346" t="s">
        <v>262</v>
      </c>
      <c r="BG346">
        <v>4</v>
      </c>
      <c r="BH346">
        <v>1983</v>
      </c>
      <c r="BI346">
        <f>($BH$390-$BH$387)/200</f>
        <v>7.4999999999999997E-2</v>
      </c>
    </row>
    <row r="347" spans="1:61" x14ac:dyDescent="0.25">
      <c r="A347">
        <v>346</v>
      </c>
      <c r="D347">
        <v>104.044183</v>
      </c>
      <c r="E347" s="2">
        <v>2</v>
      </c>
      <c r="F347">
        <v>101.61887800000001</v>
      </c>
      <c r="G347" s="3">
        <v>3</v>
      </c>
      <c r="H347">
        <v>102.786225</v>
      </c>
      <c r="I347" s="4">
        <v>4</v>
      </c>
      <c r="P347">
        <v>3</v>
      </c>
      <c r="Q347" t="str">
        <f t="shared" si="6"/>
        <v>234</v>
      </c>
      <c r="R347">
        <v>2</v>
      </c>
      <c r="X347" t="s">
        <v>289</v>
      </c>
      <c r="Y347" t="s">
        <v>259</v>
      </c>
      <c r="AB347" t="s">
        <v>292</v>
      </c>
      <c r="AC347" t="str">
        <f>CONCATENATE($R347,$R348,$R349,$R350)</f>
        <v>2143</v>
      </c>
      <c r="BG347">
        <v>2</v>
      </c>
      <c r="BH347">
        <v>1989</v>
      </c>
      <c r="BI347">
        <f>($BH$391-$BH$388)/200</f>
        <v>8.5000000000000006E-2</v>
      </c>
    </row>
    <row r="348" spans="1:61" x14ac:dyDescent="0.25">
      <c r="A348">
        <v>347</v>
      </c>
      <c r="F348">
        <v>101.64020500000001</v>
      </c>
      <c r="G348" s="3">
        <v>3</v>
      </c>
      <c r="H348">
        <v>102.88189</v>
      </c>
      <c r="I348" s="4">
        <v>4</v>
      </c>
      <c r="P348">
        <v>2</v>
      </c>
      <c r="Q348" t="str">
        <f t="shared" si="6"/>
        <v>34</v>
      </c>
      <c r="R348">
        <v>1</v>
      </c>
      <c r="X348" t="s">
        <v>289</v>
      </c>
      <c r="Y348" t="s">
        <v>260</v>
      </c>
      <c r="BG348">
        <v>1</v>
      </c>
      <c r="BH348">
        <v>1996</v>
      </c>
      <c r="BI348">
        <f>($BH$392-$BH$389)/200</f>
        <v>0.08</v>
      </c>
    </row>
    <row r="349" spans="1:61" x14ac:dyDescent="0.25">
      <c r="A349">
        <v>348</v>
      </c>
      <c r="F349">
        <v>101.66239700000001</v>
      </c>
      <c r="G349" s="3">
        <v>3</v>
      </c>
      <c r="H349">
        <v>102.834489</v>
      </c>
      <c r="I349" s="4">
        <v>4</v>
      </c>
      <c r="P349">
        <v>2</v>
      </c>
      <c r="Q349" t="str">
        <f t="shared" si="6"/>
        <v>34</v>
      </c>
      <c r="R349">
        <v>4</v>
      </c>
      <c r="X349" t="s">
        <v>289</v>
      </c>
      <c r="Y349" t="s">
        <v>261</v>
      </c>
      <c r="BG349">
        <v>4</v>
      </c>
      <c r="BH349">
        <v>2005</v>
      </c>
      <c r="BI349">
        <f>($BH$393-$BH$390)/200</f>
        <v>0.115</v>
      </c>
    </row>
    <row r="350" spans="1:61" x14ac:dyDescent="0.25">
      <c r="A350">
        <v>349</v>
      </c>
      <c r="F350">
        <v>101.62994900000001</v>
      </c>
      <c r="G350" s="3">
        <v>3</v>
      </c>
      <c r="H350">
        <v>102.809236</v>
      </c>
      <c r="I350" s="4">
        <v>4</v>
      </c>
      <c r="P350">
        <v>2</v>
      </c>
      <c r="Q350" t="str">
        <f t="shared" si="6"/>
        <v>34</v>
      </c>
      <c r="R350">
        <v>3</v>
      </c>
      <c r="X350" t="s">
        <v>289</v>
      </c>
      <c r="Y350" t="s">
        <v>262</v>
      </c>
      <c r="BG350">
        <v>3</v>
      </c>
      <c r="BH350">
        <v>2007</v>
      </c>
      <c r="BI350">
        <f>($BH$394-$BH$391)/200</f>
        <v>0.1</v>
      </c>
    </row>
    <row r="351" spans="1:61" x14ac:dyDescent="0.25">
      <c r="A351">
        <v>350</v>
      </c>
      <c r="F351">
        <v>101.63326600000001</v>
      </c>
      <c r="G351" s="3">
        <v>3</v>
      </c>
      <c r="H351">
        <v>102.80214000000001</v>
      </c>
      <c r="I351" s="4">
        <v>4</v>
      </c>
      <c r="P351">
        <v>2</v>
      </c>
      <c r="Q351" t="str">
        <f t="shared" si="6"/>
        <v>34</v>
      </c>
      <c r="R351">
        <v>2</v>
      </c>
      <c r="X351" t="s">
        <v>289</v>
      </c>
      <c r="Y351" t="s">
        <v>259</v>
      </c>
      <c r="BG351">
        <v>2</v>
      </c>
      <c r="BH351">
        <v>2011</v>
      </c>
      <c r="BI351">
        <f>($BH$395-$BH$392)/200</f>
        <v>7.4999999999999997E-2</v>
      </c>
    </row>
    <row r="352" spans="1:61" x14ac:dyDescent="0.25">
      <c r="A352">
        <v>351</v>
      </c>
      <c r="F352">
        <v>101.64301</v>
      </c>
      <c r="G352" s="3">
        <v>3</v>
      </c>
      <c r="H352">
        <v>102.76693800000001</v>
      </c>
      <c r="I352" s="4">
        <v>4</v>
      </c>
      <c r="P352">
        <v>2</v>
      </c>
      <c r="Q352" t="str">
        <f t="shared" si="6"/>
        <v>34</v>
      </c>
      <c r="R352">
        <v>1</v>
      </c>
      <c r="X352" t="s">
        <v>289</v>
      </c>
      <c r="Y352" t="s">
        <v>260</v>
      </c>
      <c r="BG352">
        <v>1</v>
      </c>
      <c r="BH352">
        <v>2021</v>
      </c>
      <c r="BI352">
        <f>($BH$396-$BH$393)/200</f>
        <v>8.5000000000000006E-2</v>
      </c>
    </row>
    <row r="353" spans="1:61" x14ac:dyDescent="0.25">
      <c r="A353">
        <v>352</v>
      </c>
      <c r="F353">
        <v>101.67372200000001</v>
      </c>
      <c r="G353" s="3">
        <v>3</v>
      </c>
      <c r="H353">
        <v>102.75775300000001</v>
      </c>
      <c r="I353" s="4">
        <v>4</v>
      </c>
      <c r="P353">
        <v>2</v>
      </c>
      <c r="Q353" t="str">
        <f t="shared" si="6"/>
        <v>34</v>
      </c>
      <c r="R353" t="s">
        <v>22</v>
      </c>
      <c r="X353" t="s">
        <v>289</v>
      </c>
      <c r="Y353" t="s">
        <v>261</v>
      </c>
      <c r="BG353" t="s">
        <v>22</v>
      </c>
      <c r="BH353">
        <v>2021</v>
      </c>
      <c r="BI353">
        <f>($BH$397-$BH$394)/200</f>
        <v>0.1</v>
      </c>
    </row>
    <row r="354" spans="1:61" x14ac:dyDescent="0.25">
      <c r="A354">
        <v>353</v>
      </c>
      <c r="B354">
        <v>119.45449200000002</v>
      </c>
      <c r="C354" s="5">
        <v>1</v>
      </c>
      <c r="F354">
        <v>101.64755000000001</v>
      </c>
      <c r="G354" s="3">
        <v>3</v>
      </c>
      <c r="H354">
        <v>102.77066100000002</v>
      </c>
      <c r="I354" s="4">
        <v>4</v>
      </c>
      <c r="P354">
        <v>3</v>
      </c>
      <c r="Q354" t="str">
        <f t="shared" si="6"/>
        <v>134</v>
      </c>
      <c r="R354" t="s">
        <v>22</v>
      </c>
      <c r="X354" t="s">
        <v>292</v>
      </c>
      <c r="Y354" t="s">
        <v>270</v>
      </c>
      <c r="BG354" t="s">
        <v>22</v>
      </c>
      <c r="BH354">
        <v>2023</v>
      </c>
      <c r="BI354">
        <f>($BH$403-$BH$400)/200</f>
        <v>7.4999999999999997E-2</v>
      </c>
    </row>
    <row r="355" spans="1:61" x14ac:dyDescent="0.25">
      <c r="A355">
        <v>354</v>
      </c>
      <c r="B355">
        <v>119.51290600000002</v>
      </c>
      <c r="C355" s="5">
        <v>1</v>
      </c>
      <c r="F355">
        <v>101.57474400000001</v>
      </c>
      <c r="G355" s="3">
        <v>3</v>
      </c>
      <c r="H355">
        <v>102.77948900000001</v>
      </c>
      <c r="I355" s="4">
        <v>4</v>
      </c>
      <c r="P355">
        <v>3</v>
      </c>
      <c r="Q355" t="str">
        <f t="shared" si="6"/>
        <v>134</v>
      </c>
      <c r="R355">
        <v>1</v>
      </c>
      <c r="X355" t="s">
        <v>292</v>
      </c>
      <c r="Y355" t="s">
        <v>271</v>
      </c>
      <c r="BG355">
        <v>1</v>
      </c>
      <c r="BH355">
        <v>2024</v>
      </c>
      <c r="BI355">
        <f>($BH$404-$BH$401)/200</f>
        <v>0.115</v>
      </c>
    </row>
    <row r="356" spans="1:61" x14ac:dyDescent="0.25">
      <c r="A356">
        <v>355</v>
      </c>
      <c r="B356">
        <v>119.50561300000001</v>
      </c>
      <c r="C356" s="5">
        <v>1</v>
      </c>
      <c r="H356">
        <v>102.786225</v>
      </c>
      <c r="I356" s="4">
        <v>4</v>
      </c>
      <c r="P356">
        <v>2</v>
      </c>
      <c r="Q356" t="str">
        <f t="shared" si="6"/>
        <v>14</v>
      </c>
      <c r="R356">
        <v>2</v>
      </c>
      <c r="X356" t="s">
        <v>292</v>
      </c>
      <c r="Y356" t="s">
        <v>272</v>
      </c>
      <c r="AB356" t="s">
        <v>293</v>
      </c>
      <c r="AC356" t="str">
        <f>CONCATENATE($R356,$R357,$R358,$R359)</f>
        <v>2314</v>
      </c>
      <c r="BG356">
        <v>2</v>
      </c>
      <c r="BH356">
        <v>2036</v>
      </c>
      <c r="BI356">
        <f>($BH$405-$BH$402)/200</f>
        <v>8.5000000000000006E-2</v>
      </c>
    </row>
    <row r="357" spans="1:61" x14ac:dyDescent="0.25">
      <c r="A357">
        <v>356</v>
      </c>
      <c r="B357">
        <v>119.488011</v>
      </c>
      <c r="C357" s="5">
        <v>1</v>
      </c>
      <c r="H357">
        <v>102.786225</v>
      </c>
      <c r="I357" s="4">
        <v>4</v>
      </c>
      <c r="P357">
        <v>2</v>
      </c>
      <c r="Q357" t="str">
        <f t="shared" si="6"/>
        <v>14</v>
      </c>
      <c r="R357">
        <v>3</v>
      </c>
      <c r="X357" t="s">
        <v>292</v>
      </c>
      <c r="Y357" t="s">
        <v>269</v>
      </c>
      <c r="BG357">
        <v>3</v>
      </c>
      <c r="BH357">
        <v>2039</v>
      </c>
      <c r="BI357">
        <f>($BH$406-$BH$403)/200</f>
        <v>0.09</v>
      </c>
    </row>
    <row r="358" spans="1:61" x14ac:dyDescent="0.25">
      <c r="A358">
        <v>357</v>
      </c>
      <c r="B358">
        <v>119.489339</v>
      </c>
      <c r="C358" s="5">
        <v>1</v>
      </c>
      <c r="P358">
        <v>1</v>
      </c>
      <c r="Q358" t="str">
        <f t="shared" si="6"/>
        <v>1</v>
      </c>
      <c r="R358">
        <v>1</v>
      </c>
      <c r="X358" t="s">
        <v>292</v>
      </c>
      <c r="Y358" t="s">
        <v>270</v>
      </c>
      <c r="BG358">
        <v>1</v>
      </c>
      <c r="BH358">
        <v>2051</v>
      </c>
      <c r="BI358">
        <f>($BH$407-$BH$404)/200</f>
        <v>7.4999999999999997E-2</v>
      </c>
    </row>
    <row r="359" spans="1:61" x14ac:dyDescent="0.25">
      <c r="A359">
        <v>358</v>
      </c>
      <c r="B359">
        <v>119.48331900000001</v>
      </c>
      <c r="C359" s="5">
        <v>1</v>
      </c>
      <c r="P359">
        <v>1</v>
      </c>
      <c r="Q359" t="str">
        <f t="shared" si="6"/>
        <v>1</v>
      </c>
      <c r="R359">
        <v>4</v>
      </c>
      <c r="X359" t="s">
        <v>292</v>
      </c>
      <c r="Y359" t="s">
        <v>271</v>
      </c>
      <c r="BG359">
        <v>4</v>
      </c>
      <c r="BH359">
        <v>2051</v>
      </c>
      <c r="BI359">
        <f>($BH$408-$BH$405)/200</f>
        <v>0.08</v>
      </c>
    </row>
    <row r="360" spans="1:61" x14ac:dyDescent="0.25">
      <c r="A360">
        <v>359</v>
      </c>
      <c r="B360">
        <v>119.51326500000002</v>
      </c>
      <c r="C360" s="5">
        <v>1</v>
      </c>
      <c r="P360">
        <v>1</v>
      </c>
      <c r="Q360" t="str">
        <f t="shared" si="6"/>
        <v>1</v>
      </c>
      <c r="R360">
        <v>2</v>
      </c>
      <c r="X360" t="s">
        <v>290</v>
      </c>
      <c r="Y360" t="s">
        <v>273</v>
      </c>
      <c r="AB360" t="s">
        <v>289</v>
      </c>
      <c r="AC360" t="str">
        <f>CONCATENATE($R360,$R361,$R362,$R363)</f>
        <v>2341</v>
      </c>
      <c r="BG360">
        <v>2</v>
      </c>
      <c r="BH360">
        <v>2064</v>
      </c>
      <c r="BI360">
        <f>($BH$409-$BH$406)/200</f>
        <v>0.1</v>
      </c>
    </row>
    <row r="361" spans="1:61" x14ac:dyDescent="0.25">
      <c r="A361">
        <v>360</v>
      </c>
      <c r="B361">
        <v>119.52581500000001</v>
      </c>
      <c r="C361" s="5">
        <v>1</v>
      </c>
      <c r="P361">
        <v>1</v>
      </c>
      <c r="Q361" t="str">
        <f t="shared" si="6"/>
        <v>1</v>
      </c>
      <c r="R361">
        <v>3</v>
      </c>
      <c r="X361" t="s">
        <v>291</v>
      </c>
      <c r="Y361" t="s">
        <v>266</v>
      </c>
      <c r="BG361">
        <v>3</v>
      </c>
      <c r="BH361">
        <v>2066</v>
      </c>
      <c r="BI361">
        <f>($BH$410-$BH$407)/200</f>
        <v>7.0000000000000007E-2</v>
      </c>
    </row>
    <row r="362" spans="1:61" x14ac:dyDescent="0.25">
      <c r="A362">
        <v>361</v>
      </c>
      <c r="B362">
        <v>119.58102100000001</v>
      </c>
      <c r="C362" s="5">
        <v>1</v>
      </c>
      <c r="D362">
        <v>124.68724600000002</v>
      </c>
      <c r="E362" s="2">
        <v>2</v>
      </c>
      <c r="P362">
        <v>2</v>
      </c>
      <c r="Q362" t="str">
        <f t="shared" si="6"/>
        <v>12</v>
      </c>
      <c r="R362">
        <v>4</v>
      </c>
      <c r="X362" t="s">
        <v>291</v>
      </c>
      <c r="Y362" t="s">
        <v>267</v>
      </c>
      <c r="BG362">
        <v>4</v>
      </c>
      <c r="BH362">
        <v>2075</v>
      </c>
      <c r="BI362">
        <f>($BH$411-$BH$408)/200</f>
        <v>8.5000000000000006E-2</v>
      </c>
    </row>
    <row r="363" spans="1:61" x14ac:dyDescent="0.25">
      <c r="A363">
        <v>362</v>
      </c>
      <c r="B363">
        <v>119.59127500000001</v>
      </c>
      <c r="C363" s="5">
        <v>1</v>
      </c>
      <c r="D363">
        <v>124.71877400000001</v>
      </c>
      <c r="E363" s="2">
        <v>2</v>
      </c>
      <c r="P363">
        <v>2</v>
      </c>
      <c r="Q363" t="str">
        <f t="shared" si="6"/>
        <v>12</v>
      </c>
      <c r="R363">
        <v>1</v>
      </c>
      <c r="X363" t="s">
        <v>291</v>
      </c>
      <c r="Y363" t="s">
        <v>264</v>
      </c>
      <c r="BG363">
        <v>1</v>
      </c>
      <c r="BH363">
        <v>2079</v>
      </c>
      <c r="BI363">
        <f>($BH$412-$BH$409)/200</f>
        <v>0.08</v>
      </c>
    </row>
    <row r="364" spans="1:61" x14ac:dyDescent="0.25">
      <c r="A364">
        <v>363</v>
      </c>
      <c r="B364">
        <v>119.45449200000002</v>
      </c>
      <c r="C364" s="5">
        <v>1</v>
      </c>
      <c r="D364">
        <v>124.70622400000001</v>
      </c>
      <c r="E364" s="2">
        <v>2</v>
      </c>
      <c r="P364">
        <v>2</v>
      </c>
      <c r="Q364" t="str">
        <f t="shared" si="6"/>
        <v>12</v>
      </c>
      <c r="R364">
        <v>2</v>
      </c>
      <c r="X364" t="s">
        <v>291</v>
      </c>
      <c r="Y364" t="s">
        <v>265</v>
      </c>
      <c r="AB364" t="s">
        <v>289</v>
      </c>
      <c r="AC364" t="str">
        <f>CONCATENATE($R364,$R365,$R366,$R367)</f>
        <v>2341</v>
      </c>
      <c r="BG364">
        <v>2</v>
      </c>
      <c r="BH364">
        <v>2088</v>
      </c>
      <c r="BI364">
        <f>($BH$413-$BH$410)/200</f>
        <v>0.115</v>
      </c>
    </row>
    <row r="365" spans="1:61" x14ac:dyDescent="0.25">
      <c r="A365">
        <v>364</v>
      </c>
      <c r="D365">
        <v>124.669847</v>
      </c>
      <c r="E365" s="2">
        <v>2</v>
      </c>
      <c r="P365">
        <v>1</v>
      </c>
      <c r="Q365" t="str">
        <f t="shared" si="6"/>
        <v>2</v>
      </c>
      <c r="R365">
        <v>3</v>
      </c>
      <c r="X365" t="s">
        <v>291</v>
      </c>
      <c r="Y365" t="s">
        <v>266</v>
      </c>
      <c r="BG365">
        <v>3</v>
      </c>
      <c r="BH365">
        <v>2093</v>
      </c>
      <c r="BI365">
        <f>($BH$414-$BH$411)/200</f>
        <v>7.0000000000000007E-2</v>
      </c>
    </row>
    <row r="366" spans="1:61" x14ac:dyDescent="0.25">
      <c r="A366">
        <v>365</v>
      </c>
      <c r="D366">
        <v>124.655664</v>
      </c>
      <c r="E366" s="2">
        <v>2</v>
      </c>
      <c r="P366">
        <v>1</v>
      </c>
      <c r="Q366" t="str">
        <f t="shared" si="6"/>
        <v>2</v>
      </c>
      <c r="R366">
        <v>4</v>
      </c>
      <c r="X366" t="s">
        <v>291</v>
      </c>
      <c r="Y366" t="s">
        <v>267</v>
      </c>
      <c r="BG366">
        <v>4</v>
      </c>
      <c r="BH366">
        <v>2097</v>
      </c>
      <c r="BI366">
        <f>($BH$415-$BH$412)/200</f>
        <v>7.4999999999999997E-2</v>
      </c>
    </row>
    <row r="367" spans="1:61" x14ac:dyDescent="0.25">
      <c r="A367">
        <v>366</v>
      </c>
      <c r="D367">
        <v>124.66571500000001</v>
      </c>
      <c r="E367" s="2">
        <v>2</v>
      </c>
      <c r="P367">
        <v>1</v>
      </c>
      <c r="Q367" t="str">
        <f t="shared" si="6"/>
        <v>2</v>
      </c>
      <c r="R367">
        <v>1</v>
      </c>
      <c r="X367" t="s">
        <v>291</v>
      </c>
      <c r="Y367" t="s">
        <v>264</v>
      </c>
      <c r="BG367">
        <v>1</v>
      </c>
      <c r="BH367">
        <v>2103</v>
      </c>
      <c r="BI367">
        <f>($BH$416-$BH$413)/200</f>
        <v>0.08</v>
      </c>
    </row>
    <row r="368" spans="1:61" x14ac:dyDescent="0.25">
      <c r="A368">
        <v>367</v>
      </c>
      <c r="D368">
        <v>124.64025600000001</v>
      </c>
      <c r="E368" s="2">
        <v>2</v>
      </c>
      <c r="P368">
        <v>1</v>
      </c>
      <c r="Q368" t="str">
        <f t="shared" si="6"/>
        <v>2</v>
      </c>
      <c r="R368">
        <v>2</v>
      </c>
      <c r="X368" t="s">
        <v>290</v>
      </c>
      <c r="Y368" t="s">
        <v>268</v>
      </c>
      <c r="AB368" t="s">
        <v>289</v>
      </c>
      <c r="AC368" t="str">
        <f>CONCATENATE($R368,$R369,$R370,$R371)</f>
        <v>2341</v>
      </c>
      <c r="BG368">
        <v>2</v>
      </c>
      <c r="BH368">
        <v>2110</v>
      </c>
      <c r="BI368">
        <f>($BH$417-$BH$414)/200</f>
        <v>0.12</v>
      </c>
    </row>
    <row r="369" spans="1:61" x14ac:dyDescent="0.25">
      <c r="A369">
        <v>368</v>
      </c>
      <c r="D369">
        <v>124.68724600000002</v>
      </c>
      <c r="E369" s="2">
        <v>2</v>
      </c>
      <c r="F369">
        <v>123.20393100000001</v>
      </c>
      <c r="G369" s="3">
        <v>3</v>
      </c>
      <c r="P369">
        <v>2</v>
      </c>
      <c r="Q369" t="str">
        <f t="shared" si="6"/>
        <v>23</v>
      </c>
      <c r="R369">
        <v>3</v>
      </c>
      <c r="X369" t="s">
        <v>292</v>
      </c>
      <c r="Y369" t="s">
        <v>269</v>
      </c>
      <c r="BG369">
        <v>3</v>
      </c>
      <c r="BH369">
        <v>2118</v>
      </c>
      <c r="BI369">
        <f>($BH$418-$BH$415)/200</f>
        <v>8.5000000000000006E-2</v>
      </c>
    </row>
    <row r="370" spans="1:61" x14ac:dyDescent="0.25">
      <c r="A370">
        <v>369</v>
      </c>
      <c r="D370">
        <v>124.68724600000002</v>
      </c>
      <c r="E370" s="2">
        <v>2</v>
      </c>
      <c r="F370">
        <v>123.22504900000001</v>
      </c>
      <c r="G370" s="3">
        <v>3</v>
      </c>
      <c r="H370">
        <v>123.47173000000001</v>
      </c>
      <c r="I370" s="4">
        <v>4</v>
      </c>
      <c r="P370">
        <v>3</v>
      </c>
      <c r="Q370" t="str">
        <f t="shared" si="6"/>
        <v>234</v>
      </c>
      <c r="R370">
        <v>4</v>
      </c>
      <c r="X370" t="s">
        <v>292</v>
      </c>
      <c r="Y370" t="s">
        <v>270</v>
      </c>
      <c r="BG370">
        <v>4</v>
      </c>
      <c r="BH370">
        <v>2120</v>
      </c>
      <c r="BI370">
        <f>($BH$419-$BH$416)/200</f>
        <v>0.11</v>
      </c>
    </row>
    <row r="371" spans="1:61" x14ac:dyDescent="0.25">
      <c r="A371">
        <v>370</v>
      </c>
      <c r="F371">
        <v>123.238473</v>
      </c>
      <c r="G371" s="3">
        <v>3</v>
      </c>
      <c r="H371">
        <v>123.52673100000001</v>
      </c>
      <c r="I371" s="4">
        <v>4</v>
      </c>
      <c r="P371">
        <v>2</v>
      </c>
      <c r="Q371" t="str">
        <f t="shared" si="6"/>
        <v>34</v>
      </c>
      <c r="R371">
        <v>1</v>
      </c>
      <c r="X371" t="s">
        <v>292</v>
      </c>
      <c r="Y371" t="s">
        <v>271</v>
      </c>
      <c r="BG371">
        <v>1</v>
      </c>
      <c r="BH371">
        <v>2127</v>
      </c>
      <c r="BI371">
        <f>($BH$420-$BH$417)/200</f>
        <v>9.5000000000000001E-2</v>
      </c>
    </row>
    <row r="372" spans="1:61" x14ac:dyDescent="0.25">
      <c r="A372">
        <v>371</v>
      </c>
      <c r="F372">
        <v>123.23617300000001</v>
      </c>
      <c r="G372" s="3">
        <v>3</v>
      </c>
      <c r="H372">
        <v>123.50184000000002</v>
      </c>
      <c r="I372" s="4">
        <v>4</v>
      </c>
      <c r="P372">
        <v>2</v>
      </c>
      <c r="Q372" t="str">
        <f t="shared" si="6"/>
        <v>34</v>
      </c>
      <c r="R372">
        <v>2</v>
      </c>
      <c r="X372" t="s">
        <v>290</v>
      </c>
      <c r="Y372" t="s">
        <v>273</v>
      </c>
      <c r="AB372" t="s">
        <v>289</v>
      </c>
      <c r="AC372" t="str">
        <f>CONCATENATE($R372,$R373,$R374,$R375)</f>
        <v>2341</v>
      </c>
      <c r="BG372">
        <v>2</v>
      </c>
      <c r="BH372">
        <v>2136</v>
      </c>
      <c r="BI372">
        <f>($BH$421-$BH$418)/200</f>
        <v>0.12</v>
      </c>
    </row>
    <row r="373" spans="1:61" x14ac:dyDescent="0.25">
      <c r="A373">
        <v>372</v>
      </c>
      <c r="F373">
        <v>123.184999</v>
      </c>
      <c r="G373" s="3">
        <v>3</v>
      </c>
      <c r="H373">
        <v>123.499334</v>
      </c>
      <c r="I373" s="4">
        <v>4</v>
      </c>
      <c r="P373">
        <v>2</v>
      </c>
      <c r="Q373" t="str">
        <f t="shared" si="6"/>
        <v>34</v>
      </c>
      <c r="R373">
        <v>3</v>
      </c>
      <c r="X373" t="s">
        <v>291</v>
      </c>
      <c r="Y373" t="s">
        <v>266</v>
      </c>
      <c r="BG373">
        <v>3</v>
      </c>
      <c r="BH373">
        <v>2141</v>
      </c>
      <c r="BI373">
        <f>($BH$422-$BH$419)/200</f>
        <v>5.5E-2</v>
      </c>
    </row>
    <row r="374" spans="1:61" x14ac:dyDescent="0.25">
      <c r="A374">
        <v>373</v>
      </c>
      <c r="F374">
        <v>123.21943800000001</v>
      </c>
      <c r="G374" s="3">
        <v>3</v>
      </c>
      <c r="H374">
        <v>123.47857</v>
      </c>
      <c r="I374" s="4">
        <v>4</v>
      </c>
      <c r="P374">
        <v>2</v>
      </c>
      <c r="Q374" t="str">
        <f t="shared" si="6"/>
        <v>34</v>
      </c>
      <c r="R374">
        <v>4</v>
      </c>
      <c r="X374" t="s">
        <v>291</v>
      </c>
      <c r="Y374" t="s">
        <v>267</v>
      </c>
      <c r="BG374">
        <v>4</v>
      </c>
      <c r="BH374">
        <v>2143</v>
      </c>
      <c r="BI374">
        <f>($BH$423-$BH$420)/200</f>
        <v>8.5000000000000006E-2</v>
      </c>
    </row>
    <row r="375" spans="1:61" x14ac:dyDescent="0.25">
      <c r="A375">
        <v>374</v>
      </c>
      <c r="F375">
        <v>123.22224900000001</v>
      </c>
      <c r="G375" s="3">
        <v>3</v>
      </c>
      <c r="H375">
        <v>123.50362100000001</v>
      </c>
      <c r="I375" s="4">
        <v>4</v>
      </c>
      <c r="P375">
        <v>2</v>
      </c>
      <c r="Q375" t="str">
        <f t="shared" si="6"/>
        <v>34</v>
      </c>
      <c r="R375">
        <v>1</v>
      </c>
      <c r="X375" t="s">
        <v>291</v>
      </c>
      <c r="Y375" t="s">
        <v>264</v>
      </c>
      <c r="BG375">
        <v>1</v>
      </c>
      <c r="BH375">
        <v>2152</v>
      </c>
      <c r="BI375">
        <f>($BH$424-$BH$421)/200</f>
        <v>0.08</v>
      </c>
    </row>
    <row r="376" spans="1:61" x14ac:dyDescent="0.25">
      <c r="A376">
        <v>375</v>
      </c>
      <c r="F376">
        <v>123.22933300000001</v>
      </c>
      <c r="G376" s="3">
        <v>3</v>
      </c>
      <c r="H376">
        <v>123.51893000000001</v>
      </c>
      <c r="I376" s="4">
        <v>4</v>
      </c>
      <c r="P376">
        <v>2</v>
      </c>
      <c r="Q376" t="str">
        <f t="shared" si="6"/>
        <v>34</v>
      </c>
      <c r="R376">
        <v>2</v>
      </c>
      <c r="X376" t="s">
        <v>290</v>
      </c>
      <c r="Y376" t="s">
        <v>268</v>
      </c>
      <c r="AB376" t="s">
        <v>289</v>
      </c>
      <c r="AC376" t="str">
        <f>CONCATENATE($R376,$R377,$R378,$R379)</f>
        <v>2341</v>
      </c>
      <c r="BG376">
        <v>2</v>
      </c>
      <c r="BH376">
        <v>2159</v>
      </c>
      <c r="BI376">
        <f>($BH$425-$BH$422)/200</f>
        <v>0.11</v>
      </c>
    </row>
    <row r="377" spans="1:61" x14ac:dyDescent="0.25">
      <c r="A377">
        <v>376</v>
      </c>
      <c r="F377">
        <v>123.29959200000002</v>
      </c>
      <c r="G377" s="3">
        <v>3</v>
      </c>
      <c r="H377">
        <v>123.49316100000001</v>
      </c>
      <c r="I377" s="4">
        <v>4</v>
      </c>
      <c r="P377">
        <v>2</v>
      </c>
      <c r="Q377" t="str">
        <f t="shared" si="6"/>
        <v>34</v>
      </c>
      <c r="R377">
        <v>3</v>
      </c>
      <c r="X377" t="s">
        <v>292</v>
      </c>
      <c r="Y377" t="s">
        <v>269</v>
      </c>
      <c r="BG377">
        <v>3</v>
      </c>
      <c r="BH377">
        <v>2166</v>
      </c>
      <c r="BI377">
        <f>($BH$426-$BH$423)/200</f>
        <v>0.06</v>
      </c>
    </row>
    <row r="378" spans="1:61" x14ac:dyDescent="0.25">
      <c r="A378">
        <v>377</v>
      </c>
      <c r="F378">
        <v>123.20393100000001</v>
      </c>
      <c r="G378" s="3">
        <v>3</v>
      </c>
      <c r="H378">
        <v>123.505662</v>
      </c>
      <c r="I378" s="4">
        <v>4</v>
      </c>
      <c r="P378">
        <v>2</v>
      </c>
      <c r="Q378" t="str">
        <f t="shared" si="6"/>
        <v>34</v>
      </c>
      <c r="R378">
        <v>4</v>
      </c>
      <c r="X378" t="s">
        <v>292</v>
      </c>
      <c r="Y378" t="s">
        <v>270</v>
      </c>
      <c r="BG378">
        <v>4</v>
      </c>
      <c r="BH378">
        <v>2166</v>
      </c>
      <c r="BI378">
        <f>($BH$427-$BH$424)/200</f>
        <v>7.4999999999999997E-2</v>
      </c>
    </row>
    <row r="379" spans="1:61" x14ac:dyDescent="0.25">
      <c r="A379">
        <v>378</v>
      </c>
      <c r="F379">
        <v>123.20393100000001</v>
      </c>
      <c r="G379" s="3">
        <v>3</v>
      </c>
      <c r="H379">
        <v>123.47173000000001</v>
      </c>
      <c r="I379" s="4">
        <v>4</v>
      </c>
      <c r="P379">
        <v>2</v>
      </c>
      <c r="Q379" t="str">
        <f t="shared" si="6"/>
        <v>34</v>
      </c>
      <c r="R379">
        <v>1</v>
      </c>
      <c r="X379" t="s">
        <v>292</v>
      </c>
      <c r="Y379" t="s">
        <v>271</v>
      </c>
      <c r="BG379">
        <v>1</v>
      </c>
      <c r="BH379">
        <v>2177</v>
      </c>
      <c r="BI379">
        <f>($BH$428-$BH$425)/200</f>
        <v>7.4999999999999997E-2</v>
      </c>
    </row>
    <row r="380" spans="1:61" x14ac:dyDescent="0.25">
      <c r="A380">
        <v>379</v>
      </c>
      <c r="P380">
        <v>0</v>
      </c>
      <c r="Q380" t="str">
        <f t="shared" si="6"/>
        <v/>
      </c>
      <c r="R380">
        <v>2</v>
      </c>
      <c r="X380" t="s">
        <v>290</v>
      </c>
      <c r="Y380" t="s">
        <v>273</v>
      </c>
      <c r="AB380" t="s">
        <v>289</v>
      </c>
      <c r="AC380" t="str">
        <f>CONCATENATE($R380,$R381,$R382,$R383)</f>
        <v>2341</v>
      </c>
      <c r="BG380">
        <v>2</v>
      </c>
      <c r="BH380">
        <v>2181</v>
      </c>
      <c r="BI380">
        <f>($BH$429-$BH$426)/200</f>
        <v>0.11</v>
      </c>
    </row>
    <row r="381" spans="1:61" x14ac:dyDescent="0.25">
      <c r="A381">
        <v>380</v>
      </c>
      <c r="B381">
        <v>152.42627299999998</v>
      </c>
      <c r="C381" s="5">
        <v>1</v>
      </c>
      <c r="P381">
        <v>1</v>
      </c>
      <c r="Q381" t="str">
        <f t="shared" si="6"/>
        <v>1</v>
      </c>
      <c r="R381">
        <v>3</v>
      </c>
      <c r="X381" t="s">
        <v>291</v>
      </c>
      <c r="Y381" t="s">
        <v>266</v>
      </c>
      <c r="BG381">
        <v>3</v>
      </c>
      <c r="BH381">
        <v>2189</v>
      </c>
      <c r="BI381">
        <f>($BH$430-$BH$427)/200</f>
        <v>7.0000000000000007E-2</v>
      </c>
    </row>
    <row r="382" spans="1:61" x14ac:dyDescent="0.25">
      <c r="A382">
        <v>381</v>
      </c>
      <c r="B382">
        <v>152.42627299999998</v>
      </c>
      <c r="C382" s="5">
        <v>1</v>
      </c>
      <c r="P382">
        <v>1</v>
      </c>
      <c r="Q382" t="str">
        <f t="shared" si="6"/>
        <v>1</v>
      </c>
      <c r="R382">
        <v>4</v>
      </c>
      <c r="X382" t="s">
        <v>291</v>
      </c>
      <c r="Y382" t="s">
        <v>267</v>
      </c>
      <c r="BG382">
        <v>4</v>
      </c>
      <c r="BH382">
        <v>2190</v>
      </c>
      <c r="BI382">
        <f>($BH$431-$BH$428)/200</f>
        <v>8.5000000000000006E-2</v>
      </c>
    </row>
    <row r="383" spans="1:61" x14ac:dyDescent="0.25">
      <c r="A383">
        <v>382</v>
      </c>
      <c r="B383">
        <v>152.42627299999998</v>
      </c>
      <c r="C383" s="5">
        <v>1</v>
      </c>
      <c r="P383">
        <v>1</v>
      </c>
      <c r="Q383" t="str">
        <f t="shared" si="6"/>
        <v>1</v>
      </c>
      <c r="R383">
        <v>1</v>
      </c>
      <c r="X383" t="s">
        <v>291</v>
      </c>
      <c r="Y383" t="s">
        <v>264</v>
      </c>
      <c r="BG383">
        <v>1</v>
      </c>
      <c r="BH383">
        <v>2200</v>
      </c>
      <c r="BI383">
        <f>($BH$432-$BH$429)/200</f>
        <v>7.4999999999999997E-2</v>
      </c>
    </row>
    <row r="384" spans="1:61" x14ac:dyDescent="0.25">
      <c r="A384">
        <v>383</v>
      </c>
      <c r="B384">
        <v>152.42627299999998</v>
      </c>
      <c r="C384" s="5">
        <v>1</v>
      </c>
      <c r="P384">
        <v>1</v>
      </c>
      <c r="Q384" t="str">
        <f t="shared" si="6"/>
        <v>1</v>
      </c>
      <c r="R384">
        <v>2</v>
      </c>
      <c r="X384" t="s">
        <v>290</v>
      </c>
      <c r="Y384" t="s">
        <v>268</v>
      </c>
      <c r="AB384" t="s">
        <v>289</v>
      </c>
      <c r="AC384" t="str">
        <f>CONCATENATE($R384,$R385,$R386,$R387)</f>
        <v>2341</v>
      </c>
      <c r="BG384">
        <v>2</v>
      </c>
      <c r="BH384">
        <v>2204</v>
      </c>
      <c r="BI384">
        <f>($BH$433-$BH$430)/200</f>
        <v>0.12</v>
      </c>
    </row>
    <row r="385" spans="1:61" x14ac:dyDescent="0.25">
      <c r="A385">
        <v>384</v>
      </c>
      <c r="B385">
        <v>152.42627299999998</v>
      </c>
      <c r="C385" s="5">
        <v>1</v>
      </c>
      <c r="P385">
        <v>1</v>
      </c>
      <c r="Q385" t="str">
        <f t="shared" si="6"/>
        <v>1</v>
      </c>
      <c r="R385">
        <v>3</v>
      </c>
      <c r="X385" t="s">
        <v>292</v>
      </c>
      <c r="Y385" t="s">
        <v>269</v>
      </c>
      <c r="BG385">
        <v>3</v>
      </c>
      <c r="BH385">
        <v>2213</v>
      </c>
      <c r="BI385">
        <f>($BH$434-$BH$431)/200</f>
        <v>0.08</v>
      </c>
    </row>
    <row r="386" spans="1:61" x14ac:dyDescent="0.25">
      <c r="A386">
        <v>385</v>
      </c>
      <c r="B386">
        <v>152.42627299999998</v>
      </c>
      <c r="C386" s="5">
        <v>1</v>
      </c>
      <c r="D386">
        <v>155.26106899999999</v>
      </c>
      <c r="E386" s="2">
        <v>2</v>
      </c>
      <c r="P386">
        <v>2</v>
      </c>
      <c r="Q386" t="str">
        <f t="shared" ref="Q386:Q449" si="7">CONCATENATE(C386,E386,G386,I386)</f>
        <v>12</v>
      </c>
      <c r="R386">
        <v>4</v>
      </c>
      <c r="X386" t="s">
        <v>292</v>
      </c>
      <c r="Y386" t="s">
        <v>270</v>
      </c>
      <c r="BG386">
        <v>4</v>
      </c>
      <c r="BH386">
        <v>2214</v>
      </c>
      <c r="BI386">
        <f>($BH$435-$BH$432)/200</f>
        <v>7.4999999999999997E-2</v>
      </c>
    </row>
    <row r="387" spans="1:61" x14ac:dyDescent="0.25">
      <c r="A387">
        <v>386</v>
      </c>
      <c r="B387">
        <v>152.42627299999998</v>
      </c>
      <c r="C387" s="5">
        <v>1</v>
      </c>
      <c r="D387">
        <v>155.26106899999999</v>
      </c>
      <c r="E387" s="2">
        <v>2</v>
      </c>
      <c r="P387">
        <v>2</v>
      </c>
      <c r="Q387" t="str">
        <f t="shared" si="7"/>
        <v>12</v>
      </c>
      <c r="R387">
        <v>1</v>
      </c>
      <c r="X387" t="s">
        <v>292</v>
      </c>
      <c r="Y387" t="s">
        <v>271</v>
      </c>
      <c r="BG387">
        <v>1</v>
      </c>
      <c r="BH387">
        <v>2220</v>
      </c>
      <c r="BI387">
        <f>($BH$436-$BH$433)/200</f>
        <v>7.0000000000000007E-2</v>
      </c>
    </row>
    <row r="388" spans="1:61" x14ac:dyDescent="0.25">
      <c r="A388">
        <v>387</v>
      </c>
      <c r="B388">
        <v>152.42627299999998</v>
      </c>
      <c r="C388" s="5">
        <v>1</v>
      </c>
      <c r="D388">
        <v>155.26106899999999</v>
      </c>
      <c r="E388" s="2">
        <v>2</v>
      </c>
      <c r="P388">
        <v>2</v>
      </c>
      <c r="Q388" t="str">
        <f t="shared" si="7"/>
        <v>12</v>
      </c>
      <c r="R388">
        <v>2</v>
      </c>
      <c r="X388" t="s">
        <v>292</v>
      </c>
      <c r="Y388" t="s">
        <v>272</v>
      </c>
      <c r="AB388" t="s">
        <v>289</v>
      </c>
      <c r="AC388" t="str">
        <f>CONCATENATE($R388,$R389,$R390,$R391)</f>
        <v>2341</v>
      </c>
      <c r="BG388">
        <v>2</v>
      </c>
      <c r="BH388">
        <v>2225</v>
      </c>
      <c r="BI388">
        <f>($BH$437-$BH$434)/200</f>
        <v>0.11</v>
      </c>
    </row>
    <row r="389" spans="1:61" x14ac:dyDescent="0.25">
      <c r="A389">
        <v>388</v>
      </c>
      <c r="B389">
        <v>152.42627299999998</v>
      </c>
      <c r="C389" s="5">
        <v>1</v>
      </c>
      <c r="D389">
        <v>155.26106899999999</v>
      </c>
      <c r="E389" s="2">
        <v>2</v>
      </c>
      <c r="P389">
        <v>2</v>
      </c>
      <c r="Q389" t="str">
        <f t="shared" si="7"/>
        <v>12</v>
      </c>
      <c r="R389">
        <v>3</v>
      </c>
      <c r="X389" t="s">
        <v>292</v>
      </c>
      <c r="Y389" t="s">
        <v>269</v>
      </c>
      <c r="BG389">
        <v>3</v>
      </c>
      <c r="BH389">
        <v>2234</v>
      </c>
      <c r="BI389">
        <f>($BH$438-$BH$435)/200</f>
        <v>0.1</v>
      </c>
    </row>
    <row r="390" spans="1:61" x14ac:dyDescent="0.25">
      <c r="A390">
        <v>389</v>
      </c>
      <c r="B390">
        <v>152.42627299999998</v>
      </c>
      <c r="C390" s="5">
        <v>1</v>
      </c>
      <c r="D390">
        <v>155.26106899999999</v>
      </c>
      <c r="E390" s="2">
        <v>2</v>
      </c>
      <c r="P390">
        <v>2</v>
      </c>
      <c r="Q390" t="str">
        <f t="shared" si="7"/>
        <v>12</v>
      </c>
      <c r="R390">
        <v>4</v>
      </c>
      <c r="X390" t="s">
        <v>292</v>
      </c>
      <c r="Y390" t="s">
        <v>270</v>
      </c>
      <c r="BG390">
        <v>4</v>
      </c>
      <c r="BH390">
        <v>2235</v>
      </c>
      <c r="BI390">
        <f>($BH$439-$BH$436)/200</f>
        <v>8.5000000000000006E-2</v>
      </c>
    </row>
    <row r="391" spans="1:61" x14ac:dyDescent="0.25">
      <c r="A391">
        <v>390</v>
      </c>
      <c r="D391">
        <v>155.26106899999999</v>
      </c>
      <c r="E391" s="2">
        <v>2</v>
      </c>
      <c r="P391">
        <v>1</v>
      </c>
      <c r="Q391" t="str">
        <f t="shared" si="7"/>
        <v>2</v>
      </c>
      <c r="R391">
        <v>1</v>
      </c>
      <c r="X391" t="s">
        <v>292</v>
      </c>
      <c r="Y391" t="s">
        <v>271</v>
      </c>
      <c r="BG391">
        <v>1</v>
      </c>
      <c r="BH391">
        <v>2242</v>
      </c>
      <c r="BI391">
        <f>($BH$440-$BH$437)/200</f>
        <v>9.5000000000000001E-2</v>
      </c>
    </row>
    <row r="392" spans="1:61" x14ac:dyDescent="0.25">
      <c r="A392">
        <v>391</v>
      </c>
      <c r="D392">
        <v>155.26106899999999</v>
      </c>
      <c r="E392" s="2">
        <v>2</v>
      </c>
      <c r="P392">
        <v>1</v>
      </c>
      <c r="Q392" t="str">
        <f t="shared" si="7"/>
        <v>2</v>
      </c>
      <c r="R392">
        <v>2</v>
      </c>
      <c r="X392" t="s">
        <v>293</v>
      </c>
      <c r="Y392" t="s">
        <v>274</v>
      </c>
      <c r="AB392" t="s">
        <v>289</v>
      </c>
      <c r="AC392" t="str">
        <f>CONCATENATE($R392,$R393,$R394,$R395)</f>
        <v>2341</v>
      </c>
      <c r="BG392">
        <v>2</v>
      </c>
      <c r="BH392">
        <v>2250</v>
      </c>
      <c r="BI392">
        <f>($BH$446-$BH$443)/200</f>
        <v>7.4999999999999997E-2</v>
      </c>
    </row>
    <row r="393" spans="1:61" x14ac:dyDescent="0.25">
      <c r="A393">
        <v>392</v>
      </c>
      <c r="D393">
        <v>155.26106899999999</v>
      </c>
      <c r="E393" s="2">
        <v>2</v>
      </c>
      <c r="P393">
        <v>1</v>
      </c>
      <c r="Q393" t="str">
        <f t="shared" si="7"/>
        <v>2</v>
      </c>
      <c r="R393">
        <v>3</v>
      </c>
      <c r="X393" t="s">
        <v>290</v>
      </c>
      <c r="Y393" t="s">
        <v>281</v>
      </c>
      <c r="BG393">
        <v>3</v>
      </c>
      <c r="BH393">
        <v>2258</v>
      </c>
      <c r="BI393">
        <f>($BH$447-$BH$444)/200</f>
        <v>0.115</v>
      </c>
    </row>
    <row r="394" spans="1:61" x14ac:dyDescent="0.25">
      <c r="A394">
        <v>393</v>
      </c>
      <c r="F394">
        <v>154.289793</v>
      </c>
      <c r="G394" s="3">
        <v>3</v>
      </c>
      <c r="H394">
        <v>153.97841499999998</v>
      </c>
      <c r="I394" s="4">
        <v>4</v>
      </c>
      <c r="P394">
        <v>2</v>
      </c>
      <c r="Q394" t="str">
        <f t="shared" si="7"/>
        <v>34</v>
      </c>
      <c r="R394">
        <v>4</v>
      </c>
      <c r="X394" t="s">
        <v>289</v>
      </c>
      <c r="Y394" t="s">
        <v>259</v>
      </c>
      <c r="BG394">
        <v>4</v>
      </c>
      <c r="BH394">
        <v>2262</v>
      </c>
      <c r="BI394">
        <f>($BH$448-$BH$445)/200</f>
        <v>7.4999999999999997E-2</v>
      </c>
    </row>
    <row r="395" spans="1:61" x14ac:dyDescent="0.25">
      <c r="A395">
        <v>394</v>
      </c>
      <c r="F395">
        <v>154.35764999999998</v>
      </c>
      <c r="G395" s="3">
        <v>3</v>
      </c>
      <c r="H395">
        <v>153.97841499999998</v>
      </c>
      <c r="I395" s="4">
        <v>4</v>
      </c>
      <c r="P395">
        <v>2</v>
      </c>
      <c r="Q395" t="str">
        <f t="shared" si="7"/>
        <v>34</v>
      </c>
      <c r="R395">
        <v>1</v>
      </c>
      <c r="X395" t="s">
        <v>289</v>
      </c>
      <c r="Y395" t="s">
        <v>260</v>
      </c>
      <c r="BG395">
        <v>1</v>
      </c>
      <c r="BH395">
        <v>2265</v>
      </c>
      <c r="BI395">
        <f>($BH$449-$BH$446)/200</f>
        <v>0.105</v>
      </c>
    </row>
    <row r="396" spans="1:61" x14ac:dyDescent="0.25">
      <c r="A396">
        <v>395</v>
      </c>
      <c r="F396">
        <v>154.29418099999998</v>
      </c>
      <c r="G396" s="3">
        <v>3</v>
      </c>
      <c r="H396">
        <v>153.97841499999998</v>
      </c>
      <c r="I396" s="4">
        <v>4</v>
      </c>
      <c r="P396">
        <v>2</v>
      </c>
      <c r="Q396" t="str">
        <f t="shared" si="7"/>
        <v>34</v>
      </c>
      <c r="R396">
        <v>2</v>
      </c>
      <c r="X396" t="s">
        <v>289</v>
      </c>
      <c r="Y396" t="s">
        <v>261</v>
      </c>
      <c r="BG396">
        <v>2</v>
      </c>
      <c r="BH396">
        <v>2275</v>
      </c>
      <c r="BI396">
        <f>($BH$450-$BH$447)/200</f>
        <v>7.4999999999999997E-2</v>
      </c>
    </row>
    <row r="397" spans="1:61" x14ac:dyDescent="0.25">
      <c r="A397">
        <v>396</v>
      </c>
      <c r="F397">
        <v>154.24912999999998</v>
      </c>
      <c r="G397" s="3">
        <v>3</v>
      </c>
      <c r="H397">
        <v>153.97841499999998</v>
      </c>
      <c r="I397" s="4">
        <v>4</v>
      </c>
      <c r="P397">
        <v>2</v>
      </c>
      <c r="Q397" t="str">
        <f t="shared" si="7"/>
        <v>34</v>
      </c>
      <c r="R397">
        <v>3</v>
      </c>
      <c r="X397" t="s">
        <v>289</v>
      </c>
      <c r="Y397" t="s">
        <v>262</v>
      </c>
      <c r="BG397">
        <v>3</v>
      </c>
      <c r="BH397">
        <v>2282</v>
      </c>
      <c r="BI397">
        <f>($BH$451-$BH$448)/200</f>
        <v>0.08</v>
      </c>
    </row>
    <row r="398" spans="1:61" x14ac:dyDescent="0.25">
      <c r="A398">
        <v>397</v>
      </c>
      <c r="F398">
        <v>154.246477</v>
      </c>
      <c r="G398" s="3">
        <v>3</v>
      </c>
      <c r="H398">
        <v>153.97841499999998</v>
      </c>
      <c r="I398" s="4">
        <v>4</v>
      </c>
      <c r="P398">
        <v>2</v>
      </c>
      <c r="Q398" t="str">
        <f t="shared" si="7"/>
        <v>34</v>
      </c>
      <c r="R398" t="s">
        <v>22</v>
      </c>
      <c r="X398" t="s">
        <v>289</v>
      </c>
      <c r="Y398" t="s">
        <v>259</v>
      </c>
      <c r="BG398" t="s">
        <v>22</v>
      </c>
      <c r="BH398">
        <v>2288</v>
      </c>
      <c r="BI398">
        <f>($BH$452-$BH$449)/200</f>
        <v>7.4999999999999997E-2</v>
      </c>
    </row>
    <row r="399" spans="1:61" x14ac:dyDescent="0.25">
      <c r="A399">
        <v>398</v>
      </c>
      <c r="F399">
        <v>154.23030299999999</v>
      </c>
      <c r="G399" s="3">
        <v>3</v>
      </c>
      <c r="H399">
        <v>153.97841499999998</v>
      </c>
      <c r="I399" s="4">
        <v>4</v>
      </c>
      <c r="P399">
        <v>2</v>
      </c>
      <c r="Q399" t="str">
        <f t="shared" si="7"/>
        <v>34</v>
      </c>
      <c r="R399" t="s">
        <v>22</v>
      </c>
      <c r="X399" t="s">
        <v>289</v>
      </c>
      <c r="Y399" t="s">
        <v>260</v>
      </c>
      <c r="BG399" t="s">
        <v>22</v>
      </c>
      <c r="BH399">
        <v>2290</v>
      </c>
      <c r="BI399">
        <f>($BH$453-$BH$450)/200</f>
        <v>0.09</v>
      </c>
    </row>
    <row r="400" spans="1:61" x14ac:dyDescent="0.25">
      <c r="A400">
        <v>399</v>
      </c>
      <c r="F400">
        <v>154.20203799999999</v>
      </c>
      <c r="G400" s="3">
        <v>3</v>
      </c>
      <c r="H400">
        <v>153.97841499999998</v>
      </c>
      <c r="I400" s="4">
        <v>4</v>
      </c>
      <c r="P400">
        <v>2</v>
      </c>
      <c r="Q400" t="str">
        <f t="shared" si="7"/>
        <v>34</v>
      </c>
      <c r="R400">
        <v>1</v>
      </c>
      <c r="X400" t="s">
        <v>289</v>
      </c>
      <c r="Y400" t="s">
        <v>261</v>
      </c>
      <c r="AB400" t="s">
        <v>292</v>
      </c>
      <c r="AC400" t="str">
        <f>CONCATENATE($R400,$R401,$R402,$R403)</f>
        <v>1432</v>
      </c>
      <c r="BG400">
        <v>1</v>
      </c>
      <c r="BH400">
        <v>2291</v>
      </c>
      <c r="BI400">
        <f>($BH$454-$BH$451)/200</f>
        <v>0.1</v>
      </c>
    </row>
    <row r="401" spans="1:61" x14ac:dyDescent="0.25">
      <c r="A401">
        <v>400</v>
      </c>
      <c r="F401">
        <v>154.289793</v>
      </c>
      <c r="G401" s="3">
        <v>3</v>
      </c>
      <c r="P401">
        <v>1</v>
      </c>
      <c r="Q401" t="str">
        <f t="shared" si="7"/>
        <v>3</v>
      </c>
      <c r="R401">
        <v>4</v>
      </c>
      <c r="X401" t="s">
        <v>289</v>
      </c>
      <c r="Y401" t="s">
        <v>262</v>
      </c>
      <c r="BG401">
        <v>4</v>
      </c>
      <c r="BH401">
        <v>2292</v>
      </c>
      <c r="BI401">
        <f>($BH$455-$BH$452)/200</f>
        <v>5.5E-2</v>
      </c>
    </row>
    <row r="402" spans="1:61" x14ac:dyDescent="0.25">
      <c r="A402">
        <v>401</v>
      </c>
      <c r="P402">
        <v>0</v>
      </c>
      <c r="Q402" t="str">
        <f t="shared" si="7"/>
        <v/>
      </c>
      <c r="R402">
        <v>3</v>
      </c>
      <c r="X402" t="s">
        <v>290</v>
      </c>
      <c r="Y402" t="s">
        <v>263</v>
      </c>
      <c r="BG402">
        <v>3</v>
      </c>
      <c r="BH402">
        <v>2303</v>
      </c>
      <c r="BI402">
        <f>($BH$456-$BH$453)/200</f>
        <v>0.09</v>
      </c>
    </row>
    <row r="403" spans="1:61" x14ac:dyDescent="0.25">
      <c r="A403">
        <v>402</v>
      </c>
      <c r="P403">
        <v>0</v>
      </c>
      <c r="Q403" t="str">
        <f t="shared" si="7"/>
        <v/>
      </c>
      <c r="R403">
        <v>2</v>
      </c>
      <c r="X403" t="s">
        <v>291</v>
      </c>
      <c r="Y403" t="s">
        <v>264</v>
      </c>
      <c r="BG403">
        <v>2</v>
      </c>
      <c r="BH403">
        <v>2306</v>
      </c>
      <c r="BI403">
        <f>($BH$457-$BH$454)/200</f>
        <v>7.4999999999999997E-2</v>
      </c>
    </row>
    <row r="404" spans="1:61" x14ac:dyDescent="0.25">
      <c r="A404">
        <v>403</v>
      </c>
      <c r="D404">
        <v>171.36877299999998</v>
      </c>
      <c r="E404" s="2">
        <v>2</v>
      </c>
      <c r="P404">
        <v>1</v>
      </c>
      <c r="Q404" t="str">
        <f t="shared" si="7"/>
        <v>2</v>
      </c>
      <c r="R404">
        <v>1</v>
      </c>
      <c r="X404" t="s">
        <v>291</v>
      </c>
      <c r="Y404" t="s">
        <v>265</v>
      </c>
      <c r="AB404" t="s">
        <v>292</v>
      </c>
      <c r="AC404" t="str">
        <f>CONCATENATE($R404,$R405,$R406,$R407)</f>
        <v>1432</v>
      </c>
      <c r="BG404">
        <v>1</v>
      </c>
      <c r="BH404">
        <v>2315</v>
      </c>
      <c r="BI404">
        <f>($BH$458-$BH$455)/200</f>
        <v>0.11</v>
      </c>
    </row>
    <row r="405" spans="1:61" x14ac:dyDescent="0.25">
      <c r="A405">
        <v>404</v>
      </c>
      <c r="D405">
        <v>171.36260099999998</v>
      </c>
      <c r="E405" s="2">
        <v>2</v>
      </c>
      <c r="P405">
        <v>1</v>
      </c>
      <c r="Q405" t="str">
        <f t="shared" si="7"/>
        <v>2</v>
      </c>
      <c r="R405">
        <v>4</v>
      </c>
      <c r="X405" t="s">
        <v>291</v>
      </c>
      <c r="Y405" t="s">
        <v>266</v>
      </c>
      <c r="BG405">
        <v>4</v>
      </c>
      <c r="BH405">
        <v>2320</v>
      </c>
      <c r="BI405">
        <f>($BH$459-$BH$456)/200</f>
        <v>0.05</v>
      </c>
    </row>
    <row r="406" spans="1:61" x14ac:dyDescent="0.25">
      <c r="A406">
        <v>405</v>
      </c>
      <c r="D406">
        <v>171.38045499999998</v>
      </c>
      <c r="E406" s="2">
        <v>2</v>
      </c>
      <c r="P406">
        <v>1</v>
      </c>
      <c r="Q406" t="str">
        <f t="shared" si="7"/>
        <v>2</v>
      </c>
      <c r="R406">
        <v>3</v>
      </c>
      <c r="X406" t="s">
        <v>291</v>
      </c>
      <c r="Y406" t="s">
        <v>267</v>
      </c>
      <c r="BG406">
        <v>3</v>
      </c>
      <c r="BH406">
        <v>2324</v>
      </c>
      <c r="BI406">
        <f>($BH$460-$BH$457)/200</f>
        <v>0.09</v>
      </c>
    </row>
    <row r="407" spans="1:61" x14ac:dyDescent="0.25">
      <c r="A407">
        <v>406</v>
      </c>
      <c r="D407">
        <v>171.38999799999999</v>
      </c>
      <c r="E407" s="2">
        <v>2</v>
      </c>
      <c r="P407">
        <v>1</v>
      </c>
      <c r="Q407" t="str">
        <f t="shared" si="7"/>
        <v>2</v>
      </c>
      <c r="R407">
        <v>2</v>
      </c>
      <c r="X407" t="s">
        <v>291</v>
      </c>
      <c r="Y407" t="s">
        <v>264</v>
      </c>
      <c r="BG407">
        <v>2</v>
      </c>
      <c r="BH407">
        <v>2330</v>
      </c>
      <c r="BI407">
        <f>($BH$461-$BH$458)/200</f>
        <v>7.4999999999999997E-2</v>
      </c>
    </row>
    <row r="408" spans="1:61" x14ac:dyDescent="0.25">
      <c r="A408">
        <v>407</v>
      </c>
      <c r="D408">
        <v>171.365252</v>
      </c>
      <c r="E408" s="2">
        <v>2</v>
      </c>
      <c r="P408">
        <v>1</v>
      </c>
      <c r="Q408" t="str">
        <f t="shared" si="7"/>
        <v>2</v>
      </c>
      <c r="R408">
        <v>1</v>
      </c>
      <c r="X408" t="s">
        <v>291</v>
      </c>
      <c r="Y408" t="s">
        <v>265</v>
      </c>
      <c r="AB408" t="s">
        <v>291</v>
      </c>
      <c r="AC408" t="str">
        <f>CONCATENATE($R408,$R409,$R410,$R411)</f>
        <v>1342</v>
      </c>
      <c r="BG408">
        <v>1</v>
      </c>
      <c r="BH408">
        <v>2336</v>
      </c>
      <c r="BI408">
        <f>($BH$462-$BH$459)/200</f>
        <v>0.11</v>
      </c>
    </row>
    <row r="409" spans="1:61" x14ac:dyDescent="0.25">
      <c r="A409">
        <v>408</v>
      </c>
      <c r="B409">
        <v>177.35050799999999</v>
      </c>
      <c r="C409" s="5">
        <v>1</v>
      </c>
      <c r="D409">
        <v>171.49928299999999</v>
      </c>
      <c r="E409" s="2">
        <v>2</v>
      </c>
      <c r="P409">
        <v>2</v>
      </c>
      <c r="Q409" t="str">
        <f t="shared" si="7"/>
        <v>12</v>
      </c>
      <c r="R409">
        <v>3</v>
      </c>
      <c r="X409" t="s">
        <v>291</v>
      </c>
      <c r="Y409" t="s">
        <v>266</v>
      </c>
      <c r="BG409">
        <v>3</v>
      </c>
      <c r="BH409">
        <v>2344</v>
      </c>
      <c r="BI409">
        <f>($BH$463-$BH$460)/200</f>
        <v>0.06</v>
      </c>
    </row>
    <row r="410" spans="1:61" x14ac:dyDescent="0.25">
      <c r="A410">
        <v>409</v>
      </c>
      <c r="B410">
        <v>177.349537</v>
      </c>
      <c r="C410" s="5">
        <v>1</v>
      </c>
      <c r="D410">
        <v>171.52872099999999</v>
      </c>
      <c r="E410" s="2">
        <v>2</v>
      </c>
      <c r="P410">
        <v>2</v>
      </c>
      <c r="Q410" t="str">
        <f t="shared" si="7"/>
        <v>12</v>
      </c>
      <c r="R410">
        <v>4</v>
      </c>
      <c r="X410" t="s">
        <v>291</v>
      </c>
      <c r="Y410" t="s">
        <v>267</v>
      </c>
      <c r="BG410">
        <v>4</v>
      </c>
      <c r="BH410">
        <v>2344</v>
      </c>
      <c r="BI410">
        <f>($BH$464-$BH$461)/200</f>
        <v>0.105</v>
      </c>
    </row>
    <row r="411" spans="1:61" x14ac:dyDescent="0.25">
      <c r="A411">
        <v>410</v>
      </c>
      <c r="B411">
        <v>177.350661</v>
      </c>
      <c r="C411" s="5">
        <v>1</v>
      </c>
      <c r="D411">
        <v>171.36877299999998</v>
      </c>
      <c r="E411" s="2">
        <v>2</v>
      </c>
      <c r="P411">
        <v>2</v>
      </c>
      <c r="Q411" t="str">
        <f t="shared" si="7"/>
        <v>12</v>
      </c>
      <c r="R411">
        <v>2</v>
      </c>
      <c r="X411" t="s">
        <v>291</v>
      </c>
      <c r="Y411" t="s">
        <v>264</v>
      </c>
      <c r="BG411">
        <v>2</v>
      </c>
      <c r="BH411">
        <v>2353</v>
      </c>
      <c r="BI411">
        <f>($BH$465-$BH$462)/200</f>
        <v>8.5000000000000006E-2</v>
      </c>
    </row>
    <row r="412" spans="1:61" x14ac:dyDescent="0.25">
      <c r="A412">
        <v>411</v>
      </c>
      <c r="B412">
        <v>177.344334</v>
      </c>
      <c r="C412" s="5">
        <v>1</v>
      </c>
      <c r="P412">
        <v>1</v>
      </c>
      <c r="Q412" t="str">
        <f t="shared" si="7"/>
        <v>1</v>
      </c>
      <c r="R412">
        <v>1</v>
      </c>
      <c r="X412" t="s">
        <v>291</v>
      </c>
      <c r="Y412" t="s">
        <v>265</v>
      </c>
      <c r="AB412" t="s">
        <v>291</v>
      </c>
      <c r="AC412" t="str">
        <f>CONCATENATE($R412,$R413,$R414,$R415)</f>
        <v>1342</v>
      </c>
      <c r="BG412">
        <v>1</v>
      </c>
      <c r="BH412">
        <v>2360</v>
      </c>
      <c r="BI412">
        <f>($BH$466-$BH$463)/200</f>
        <v>0.105</v>
      </c>
    </row>
    <row r="413" spans="1:61" x14ac:dyDescent="0.25">
      <c r="A413">
        <v>412</v>
      </c>
      <c r="B413">
        <v>177.34657899999999</v>
      </c>
      <c r="C413" s="5">
        <v>1</v>
      </c>
      <c r="P413">
        <v>1</v>
      </c>
      <c r="Q413" t="str">
        <f t="shared" si="7"/>
        <v>1</v>
      </c>
      <c r="R413">
        <v>3</v>
      </c>
      <c r="X413" t="s">
        <v>291</v>
      </c>
      <c r="Y413" t="s">
        <v>266</v>
      </c>
      <c r="BG413">
        <v>3</v>
      </c>
      <c r="BH413">
        <v>2367</v>
      </c>
      <c r="BI413">
        <f>($BH$467-$BH$464)/200</f>
        <v>4.4999999999999998E-2</v>
      </c>
    </row>
    <row r="414" spans="1:61" x14ac:dyDescent="0.25">
      <c r="A414">
        <v>413</v>
      </c>
      <c r="B414">
        <v>177.358057</v>
      </c>
      <c r="C414" s="5">
        <v>1</v>
      </c>
      <c r="P414">
        <v>1</v>
      </c>
      <c r="Q414" t="str">
        <f t="shared" si="7"/>
        <v>1</v>
      </c>
      <c r="R414">
        <v>4</v>
      </c>
      <c r="X414" t="s">
        <v>291</v>
      </c>
      <c r="Y414" t="s">
        <v>267</v>
      </c>
      <c r="BG414">
        <v>4</v>
      </c>
      <c r="BH414">
        <v>2367</v>
      </c>
      <c r="BI414">
        <f>($BH$468-$BH$465)/200</f>
        <v>7.4999999999999997E-2</v>
      </c>
    </row>
    <row r="415" spans="1:61" x14ac:dyDescent="0.25">
      <c r="A415">
        <v>414</v>
      </c>
      <c r="B415">
        <v>177.357958</v>
      </c>
      <c r="C415" s="5">
        <v>1</v>
      </c>
      <c r="P415">
        <v>1</v>
      </c>
      <c r="Q415" t="str">
        <f t="shared" si="7"/>
        <v>1</v>
      </c>
      <c r="R415">
        <v>2</v>
      </c>
      <c r="X415" t="s">
        <v>291</v>
      </c>
      <c r="Y415" t="s">
        <v>264</v>
      </c>
      <c r="BG415">
        <v>2</v>
      </c>
      <c r="BH415">
        <v>2375</v>
      </c>
      <c r="BI415">
        <f>($BH$469-$BH$466)/200</f>
        <v>7.4999999999999997E-2</v>
      </c>
    </row>
    <row r="416" spans="1:61" x14ac:dyDescent="0.25">
      <c r="A416">
        <v>415</v>
      </c>
      <c r="B416">
        <v>177.35050799999999</v>
      </c>
      <c r="C416" s="5">
        <v>1</v>
      </c>
      <c r="H416">
        <v>175.55550799999997</v>
      </c>
      <c r="I416" s="4">
        <v>4</v>
      </c>
      <c r="P416">
        <v>2</v>
      </c>
      <c r="Q416" t="str">
        <f t="shared" si="7"/>
        <v>14</v>
      </c>
      <c r="R416">
        <v>1</v>
      </c>
      <c r="X416" t="s">
        <v>291</v>
      </c>
      <c r="Y416" t="s">
        <v>265</v>
      </c>
      <c r="AB416" t="s">
        <v>292</v>
      </c>
      <c r="AC416" t="str">
        <f>CONCATENATE($R416,$R417,$R418,$R419)</f>
        <v>1432</v>
      </c>
      <c r="BG416">
        <v>1</v>
      </c>
      <c r="BH416">
        <v>2383</v>
      </c>
      <c r="BI416">
        <f>($BH$470-$BH$467)/200</f>
        <v>0.105</v>
      </c>
    </row>
    <row r="417" spans="1:61" x14ac:dyDescent="0.25">
      <c r="A417">
        <v>416</v>
      </c>
      <c r="F417">
        <v>177.12611999999999</v>
      </c>
      <c r="G417" s="3">
        <v>3</v>
      </c>
      <c r="H417">
        <v>175.51744500000001</v>
      </c>
      <c r="I417" s="4">
        <v>4</v>
      </c>
      <c r="P417">
        <v>2</v>
      </c>
      <c r="Q417" t="str">
        <f t="shared" si="7"/>
        <v>34</v>
      </c>
      <c r="R417">
        <v>4</v>
      </c>
      <c r="X417" t="s">
        <v>291</v>
      </c>
      <c r="Y417" t="s">
        <v>266</v>
      </c>
      <c r="BG417">
        <v>4</v>
      </c>
      <c r="BH417">
        <v>2391</v>
      </c>
      <c r="BI417">
        <f>($BH$471-$BH$468)/200</f>
        <v>6.5000000000000002E-2</v>
      </c>
    </row>
    <row r="418" spans="1:61" x14ac:dyDescent="0.25">
      <c r="A418">
        <v>417</v>
      </c>
      <c r="F418">
        <v>177.16499499999998</v>
      </c>
      <c r="G418" s="3">
        <v>3</v>
      </c>
      <c r="H418">
        <v>175.54300899999998</v>
      </c>
      <c r="I418" s="4">
        <v>4</v>
      </c>
      <c r="P418">
        <v>2</v>
      </c>
      <c r="Q418" t="str">
        <f t="shared" si="7"/>
        <v>34</v>
      </c>
      <c r="R418">
        <v>3</v>
      </c>
      <c r="X418" t="s">
        <v>291</v>
      </c>
      <c r="Y418" t="s">
        <v>267</v>
      </c>
      <c r="BG418">
        <v>3</v>
      </c>
      <c r="BH418">
        <v>2392</v>
      </c>
      <c r="BI418">
        <f>($BH$472-$BH$469)/200</f>
        <v>0.08</v>
      </c>
    </row>
    <row r="419" spans="1:61" x14ac:dyDescent="0.25">
      <c r="A419">
        <v>418</v>
      </c>
      <c r="F419">
        <v>177.12132499999998</v>
      </c>
      <c r="G419" s="3">
        <v>3</v>
      </c>
      <c r="H419">
        <v>175.54759799999999</v>
      </c>
      <c r="I419" s="4">
        <v>4</v>
      </c>
      <c r="P419">
        <v>2</v>
      </c>
      <c r="Q419" t="str">
        <f t="shared" si="7"/>
        <v>34</v>
      </c>
      <c r="R419">
        <v>2</v>
      </c>
      <c r="X419" t="s">
        <v>291</v>
      </c>
      <c r="Y419" t="s">
        <v>264</v>
      </c>
      <c r="BG419">
        <v>2</v>
      </c>
      <c r="BH419">
        <v>2405</v>
      </c>
      <c r="BI419">
        <f>($BH$473-$BH$470)/200</f>
        <v>7.0000000000000007E-2</v>
      </c>
    </row>
    <row r="420" spans="1:61" x14ac:dyDescent="0.25">
      <c r="A420">
        <v>419</v>
      </c>
      <c r="F420">
        <v>177.126375</v>
      </c>
      <c r="G420" s="3">
        <v>3</v>
      </c>
      <c r="H420">
        <v>175.546988</v>
      </c>
      <c r="I420" s="4">
        <v>4</v>
      </c>
      <c r="P420">
        <v>2</v>
      </c>
      <c r="Q420" t="str">
        <f t="shared" si="7"/>
        <v>34</v>
      </c>
      <c r="R420">
        <v>1</v>
      </c>
      <c r="X420" t="s">
        <v>291</v>
      </c>
      <c r="Y420" t="s">
        <v>265</v>
      </c>
      <c r="AB420" t="s">
        <v>291</v>
      </c>
      <c r="AC420" t="str">
        <f>CONCATENATE($R420,$R421,$R422,$R423)</f>
        <v>1342</v>
      </c>
      <c r="BG420">
        <v>1</v>
      </c>
      <c r="BH420">
        <v>2410</v>
      </c>
      <c r="BI420">
        <f>($BH$474-$BH$471)/200</f>
        <v>0.1</v>
      </c>
    </row>
    <row r="421" spans="1:61" x14ac:dyDescent="0.25">
      <c r="A421">
        <v>420</v>
      </c>
      <c r="F421">
        <v>177.16081499999999</v>
      </c>
      <c r="G421" s="3">
        <v>3</v>
      </c>
      <c r="H421">
        <v>175.45479399999999</v>
      </c>
      <c r="I421" s="4">
        <v>4</v>
      </c>
      <c r="P421">
        <v>2</v>
      </c>
      <c r="Q421" t="str">
        <f t="shared" si="7"/>
        <v>34</v>
      </c>
      <c r="R421">
        <v>3</v>
      </c>
      <c r="X421" t="s">
        <v>291</v>
      </c>
      <c r="Y421" t="s">
        <v>266</v>
      </c>
      <c r="BG421">
        <v>3</v>
      </c>
      <c r="BH421">
        <v>2416</v>
      </c>
      <c r="BI421">
        <f>($BH$475-$BH$472)/200</f>
        <v>6.5000000000000002E-2</v>
      </c>
    </row>
    <row r="422" spans="1:61" x14ac:dyDescent="0.25">
      <c r="A422">
        <v>421</v>
      </c>
      <c r="F422">
        <v>177.12938299999999</v>
      </c>
      <c r="G422" s="3">
        <v>3</v>
      </c>
      <c r="H422">
        <v>175.42213999999998</v>
      </c>
      <c r="I422" s="4">
        <v>4</v>
      </c>
      <c r="P422">
        <v>2</v>
      </c>
      <c r="Q422" t="str">
        <f t="shared" si="7"/>
        <v>34</v>
      </c>
      <c r="R422">
        <v>4</v>
      </c>
      <c r="X422" t="s">
        <v>291</v>
      </c>
      <c r="Y422" t="s">
        <v>267</v>
      </c>
      <c r="BG422">
        <v>4</v>
      </c>
      <c r="BH422">
        <v>2416</v>
      </c>
      <c r="BI422">
        <f>($BH$476-$BH$473)/200</f>
        <v>0.09</v>
      </c>
    </row>
    <row r="423" spans="1:61" x14ac:dyDescent="0.25">
      <c r="A423">
        <v>422</v>
      </c>
      <c r="F423">
        <v>177.12831299999999</v>
      </c>
      <c r="G423" s="3">
        <v>3</v>
      </c>
      <c r="H423">
        <v>175.55550799999997</v>
      </c>
      <c r="I423" s="4">
        <v>4</v>
      </c>
      <c r="P423">
        <v>2</v>
      </c>
      <c r="Q423" t="str">
        <f t="shared" si="7"/>
        <v>34</v>
      </c>
      <c r="R423">
        <v>2</v>
      </c>
      <c r="X423" t="s">
        <v>291</v>
      </c>
      <c r="Y423" t="s">
        <v>264</v>
      </c>
      <c r="BG423">
        <v>2</v>
      </c>
      <c r="BH423">
        <v>2427</v>
      </c>
      <c r="BI423">
        <f>($BH$477-$BH$474)/200</f>
        <v>0.08</v>
      </c>
    </row>
    <row r="424" spans="1:61" x14ac:dyDescent="0.25">
      <c r="A424">
        <v>423</v>
      </c>
      <c r="F424">
        <v>177.09974099999999</v>
      </c>
      <c r="G424" s="3">
        <v>3</v>
      </c>
      <c r="P424">
        <v>1</v>
      </c>
      <c r="Q424" t="str">
        <f t="shared" si="7"/>
        <v>3</v>
      </c>
      <c r="R424">
        <v>1</v>
      </c>
      <c r="X424" t="s">
        <v>291</v>
      </c>
      <c r="Y424" t="s">
        <v>265</v>
      </c>
      <c r="AB424" t="s">
        <v>292</v>
      </c>
      <c r="AC424" t="str">
        <f>CONCATENATE($R424,$R425,$R426,$R427)</f>
        <v>1432</v>
      </c>
      <c r="BG424">
        <v>1</v>
      </c>
      <c r="BH424">
        <v>2432</v>
      </c>
      <c r="BI424">
        <f>($BH$478-$BH$475)/200</f>
        <v>0.12</v>
      </c>
    </row>
    <row r="425" spans="1:61" x14ac:dyDescent="0.25">
      <c r="A425">
        <v>424</v>
      </c>
      <c r="D425">
        <v>196.09974099999999</v>
      </c>
      <c r="E425" s="2">
        <v>2</v>
      </c>
      <c r="F425">
        <v>177.12611999999999</v>
      </c>
      <c r="G425" s="3">
        <v>3</v>
      </c>
      <c r="P425">
        <v>2</v>
      </c>
      <c r="Q425" t="str">
        <f t="shared" si="7"/>
        <v>23</v>
      </c>
      <c r="R425">
        <v>4</v>
      </c>
      <c r="X425" t="s">
        <v>291</v>
      </c>
      <c r="Y425" t="s">
        <v>266</v>
      </c>
      <c r="BG425">
        <v>4</v>
      </c>
      <c r="BH425">
        <v>2438</v>
      </c>
      <c r="BI425">
        <f>($BH$479-$BH$476)/200</f>
        <v>7.0000000000000007E-2</v>
      </c>
    </row>
    <row r="426" spans="1:61" x14ac:dyDescent="0.25">
      <c r="A426">
        <v>425</v>
      </c>
      <c r="D426">
        <v>196.21484199999998</v>
      </c>
      <c r="E426" s="2">
        <v>2</v>
      </c>
      <c r="P426">
        <v>1</v>
      </c>
      <c r="Q426" t="str">
        <f t="shared" si="7"/>
        <v>2</v>
      </c>
      <c r="R426">
        <v>3</v>
      </c>
      <c r="X426" t="s">
        <v>291</v>
      </c>
      <c r="Y426" t="s">
        <v>267</v>
      </c>
      <c r="BG426">
        <v>3</v>
      </c>
      <c r="BH426">
        <v>2439</v>
      </c>
      <c r="BI426">
        <f>($BH$480-$BH$477)/200</f>
        <v>7.0000000000000007E-2</v>
      </c>
    </row>
    <row r="427" spans="1:61" x14ac:dyDescent="0.25">
      <c r="A427">
        <v>426</v>
      </c>
      <c r="D427">
        <v>196.171221</v>
      </c>
      <c r="E427" s="2">
        <v>2</v>
      </c>
      <c r="P427">
        <v>1</v>
      </c>
      <c r="Q427" t="str">
        <f t="shared" si="7"/>
        <v>2</v>
      </c>
      <c r="R427">
        <v>2</v>
      </c>
      <c r="X427" t="s">
        <v>291</v>
      </c>
      <c r="Y427" t="s">
        <v>264</v>
      </c>
      <c r="BG427">
        <v>2</v>
      </c>
      <c r="BH427">
        <v>2447</v>
      </c>
      <c r="BI427">
        <f>($BH$481-$BH$478)/200</f>
        <v>0.05</v>
      </c>
    </row>
    <row r="428" spans="1:61" x14ac:dyDescent="0.25">
      <c r="A428">
        <v>427</v>
      </c>
      <c r="D428">
        <v>196.11412999999999</v>
      </c>
      <c r="E428" s="2">
        <v>2</v>
      </c>
      <c r="P428">
        <v>1</v>
      </c>
      <c r="Q428" t="str">
        <f t="shared" si="7"/>
        <v>2</v>
      </c>
      <c r="R428">
        <v>1</v>
      </c>
      <c r="X428" t="s">
        <v>292</v>
      </c>
      <c r="Y428" t="s">
        <v>270</v>
      </c>
      <c r="AB428" t="s">
        <v>291</v>
      </c>
      <c r="AC428" t="str">
        <f>CONCATENATE($R428,$R429,$R430,$R431)</f>
        <v>1342</v>
      </c>
      <c r="BG428">
        <v>1</v>
      </c>
      <c r="BH428">
        <v>2453</v>
      </c>
      <c r="BI428">
        <f>($BH$487-$BH$484)/200</f>
        <v>9.5000000000000001E-2</v>
      </c>
    </row>
    <row r="429" spans="1:61" x14ac:dyDescent="0.25">
      <c r="A429">
        <v>428</v>
      </c>
      <c r="D429">
        <v>196.15958599999999</v>
      </c>
      <c r="E429" s="2">
        <v>2</v>
      </c>
      <c r="P429">
        <v>1</v>
      </c>
      <c r="Q429" t="str">
        <f t="shared" si="7"/>
        <v>2</v>
      </c>
      <c r="R429">
        <v>3</v>
      </c>
      <c r="X429" t="s">
        <v>292</v>
      </c>
      <c r="Y429" t="s">
        <v>271</v>
      </c>
      <c r="BG429">
        <v>3</v>
      </c>
      <c r="BH429">
        <v>2461</v>
      </c>
      <c r="BI429">
        <f>($BH$488-$BH$485)/200</f>
        <v>0.13500000000000001</v>
      </c>
    </row>
    <row r="430" spans="1:61" x14ac:dyDescent="0.25">
      <c r="A430">
        <v>429</v>
      </c>
      <c r="D430">
        <v>196.175051</v>
      </c>
      <c r="E430" s="2">
        <v>2</v>
      </c>
      <c r="P430">
        <v>1</v>
      </c>
      <c r="Q430" t="str">
        <f t="shared" si="7"/>
        <v>2</v>
      </c>
      <c r="R430">
        <v>4</v>
      </c>
      <c r="X430" t="s">
        <v>292</v>
      </c>
      <c r="Y430" t="s">
        <v>272</v>
      </c>
      <c r="BG430">
        <v>4</v>
      </c>
      <c r="BH430">
        <v>2461</v>
      </c>
      <c r="BI430">
        <f>($BH$489-$BH$486)/200</f>
        <v>9.5000000000000001E-2</v>
      </c>
    </row>
    <row r="431" spans="1:61" x14ac:dyDescent="0.25">
      <c r="A431">
        <v>430</v>
      </c>
      <c r="B431">
        <v>201.62596299999998</v>
      </c>
      <c r="C431" s="5">
        <v>1</v>
      </c>
      <c r="D431">
        <v>196.209025</v>
      </c>
      <c r="E431" s="2">
        <v>2</v>
      </c>
      <c r="P431">
        <v>2</v>
      </c>
      <c r="Q431" t="str">
        <f t="shared" si="7"/>
        <v>12</v>
      </c>
      <c r="R431">
        <v>2</v>
      </c>
      <c r="X431" t="s">
        <v>292</v>
      </c>
      <c r="Y431" t="s">
        <v>269</v>
      </c>
      <c r="BG431">
        <v>2</v>
      </c>
      <c r="BH431">
        <v>2470</v>
      </c>
      <c r="BI431">
        <f>($BH$490-$BH$487)/200</f>
        <v>0.105</v>
      </c>
    </row>
    <row r="432" spans="1:61" x14ac:dyDescent="0.25">
      <c r="A432">
        <v>431</v>
      </c>
      <c r="B432">
        <v>201.65239499999998</v>
      </c>
      <c r="C432" s="5">
        <v>1</v>
      </c>
      <c r="D432">
        <v>196.27499599999999</v>
      </c>
      <c r="E432" s="2">
        <v>2</v>
      </c>
      <c r="P432">
        <v>2</v>
      </c>
      <c r="Q432" t="str">
        <f t="shared" si="7"/>
        <v>12</v>
      </c>
      <c r="R432">
        <v>1</v>
      </c>
      <c r="X432" t="s">
        <v>292</v>
      </c>
      <c r="Y432" t="s">
        <v>270</v>
      </c>
      <c r="AB432" t="s">
        <v>292</v>
      </c>
      <c r="AC432" t="str">
        <f>CONCATENATE($R432,$R433,$R434,$R435)</f>
        <v>1432</v>
      </c>
      <c r="BG432">
        <v>1</v>
      </c>
      <c r="BH432">
        <v>2476</v>
      </c>
      <c r="BI432">
        <f>($BH$491-$BH$488)/200</f>
        <v>7.4999999999999997E-2</v>
      </c>
    </row>
    <row r="433" spans="1:61" x14ac:dyDescent="0.25">
      <c r="A433">
        <v>432</v>
      </c>
      <c r="B433">
        <v>201.63423</v>
      </c>
      <c r="C433" s="5">
        <v>1</v>
      </c>
      <c r="D433">
        <v>196.09974099999999</v>
      </c>
      <c r="E433" s="2">
        <v>2</v>
      </c>
      <c r="P433">
        <v>2</v>
      </c>
      <c r="Q433" t="str">
        <f t="shared" si="7"/>
        <v>12</v>
      </c>
      <c r="R433">
        <v>4</v>
      </c>
      <c r="X433" t="s">
        <v>292</v>
      </c>
      <c r="Y433" t="s">
        <v>271</v>
      </c>
      <c r="BG433">
        <v>4</v>
      </c>
      <c r="BH433">
        <v>2485</v>
      </c>
      <c r="BI433">
        <f>($BH$492-$BH$489)/200</f>
        <v>0.105</v>
      </c>
    </row>
    <row r="434" spans="1:61" x14ac:dyDescent="0.25">
      <c r="A434">
        <v>433</v>
      </c>
      <c r="B434">
        <v>201.63494700000001</v>
      </c>
      <c r="C434" s="5">
        <v>1</v>
      </c>
      <c r="P434">
        <v>1</v>
      </c>
      <c r="Q434" t="str">
        <f t="shared" si="7"/>
        <v>1</v>
      </c>
      <c r="R434">
        <v>3</v>
      </c>
      <c r="X434" t="s">
        <v>292</v>
      </c>
      <c r="Y434" t="s">
        <v>272</v>
      </c>
      <c r="BG434">
        <v>3</v>
      </c>
      <c r="BH434">
        <v>2486</v>
      </c>
      <c r="BI434">
        <f>($BH$493-$BH$490)/200</f>
        <v>0.105</v>
      </c>
    </row>
    <row r="435" spans="1:61" x14ac:dyDescent="0.25">
      <c r="A435">
        <v>434</v>
      </c>
      <c r="B435">
        <v>201.61469099999999</v>
      </c>
      <c r="C435" s="5">
        <v>1</v>
      </c>
      <c r="P435">
        <v>1</v>
      </c>
      <c r="Q435" t="str">
        <f t="shared" si="7"/>
        <v>1</v>
      </c>
      <c r="R435">
        <v>2</v>
      </c>
      <c r="X435" t="s">
        <v>292</v>
      </c>
      <c r="Y435" t="s">
        <v>269</v>
      </c>
      <c r="BG435">
        <v>2</v>
      </c>
      <c r="BH435">
        <v>2491</v>
      </c>
      <c r="BI435">
        <f>($BH$494-$BH$491)/200</f>
        <v>8.5000000000000006E-2</v>
      </c>
    </row>
    <row r="436" spans="1:61" x14ac:dyDescent="0.25">
      <c r="A436">
        <v>435</v>
      </c>
      <c r="B436">
        <v>201.610152</v>
      </c>
      <c r="C436" s="5">
        <v>1</v>
      </c>
      <c r="P436">
        <v>1</v>
      </c>
      <c r="Q436" t="str">
        <f t="shared" si="7"/>
        <v>1</v>
      </c>
      <c r="R436">
        <v>1</v>
      </c>
      <c r="X436" t="s">
        <v>292</v>
      </c>
      <c r="Y436" t="s">
        <v>270</v>
      </c>
      <c r="AB436" t="s">
        <v>292</v>
      </c>
      <c r="AC436" t="str">
        <f>CONCATENATE($R436,$R437,$R438,$R439)</f>
        <v>1432</v>
      </c>
      <c r="BG436">
        <v>1</v>
      </c>
      <c r="BH436">
        <v>2499</v>
      </c>
      <c r="BI436">
        <f>($BH$495-$BH$492)/200</f>
        <v>0.08</v>
      </c>
    </row>
    <row r="437" spans="1:61" x14ac:dyDescent="0.25">
      <c r="A437">
        <v>436</v>
      </c>
      <c r="B437">
        <v>201.62157999999999</v>
      </c>
      <c r="C437" s="5">
        <v>1</v>
      </c>
      <c r="P437">
        <v>1</v>
      </c>
      <c r="Q437" t="str">
        <f t="shared" si="7"/>
        <v>1</v>
      </c>
      <c r="R437">
        <v>4</v>
      </c>
      <c r="X437" t="s">
        <v>292</v>
      </c>
      <c r="Y437" t="s">
        <v>271</v>
      </c>
      <c r="BG437">
        <v>4</v>
      </c>
      <c r="BH437">
        <v>2508</v>
      </c>
      <c r="BI437">
        <f>($BH$496-$BH$493)/200</f>
        <v>0.08</v>
      </c>
    </row>
    <row r="438" spans="1:61" x14ac:dyDescent="0.25">
      <c r="A438">
        <v>437</v>
      </c>
      <c r="B438">
        <v>201.60030599999999</v>
      </c>
      <c r="C438" s="5">
        <v>1</v>
      </c>
      <c r="P438">
        <v>1</v>
      </c>
      <c r="Q438" t="str">
        <f t="shared" si="7"/>
        <v>1</v>
      </c>
      <c r="R438">
        <v>3</v>
      </c>
      <c r="X438" t="s">
        <v>292</v>
      </c>
      <c r="Y438" t="s">
        <v>272</v>
      </c>
      <c r="BG438">
        <v>3</v>
      </c>
      <c r="BH438">
        <v>2511</v>
      </c>
      <c r="BI438">
        <f>($BH$497-$BH$494)/200</f>
        <v>0.1</v>
      </c>
    </row>
    <row r="439" spans="1:61" x14ac:dyDescent="0.25">
      <c r="A439">
        <v>438</v>
      </c>
      <c r="B439">
        <v>201.62596299999998</v>
      </c>
      <c r="C439" s="5">
        <v>1</v>
      </c>
      <c r="F439">
        <v>201.39213799999999</v>
      </c>
      <c r="G439" s="3">
        <v>3</v>
      </c>
      <c r="H439">
        <v>200.63545399999998</v>
      </c>
      <c r="I439" s="4">
        <v>4</v>
      </c>
      <c r="P439">
        <v>3</v>
      </c>
      <c r="Q439" t="str">
        <f t="shared" si="7"/>
        <v>134</v>
      </c>
      <c r="R439">
        <v>2</v>
      </c>
      <c r="X439" t="s">
        <v>292</v>
      </c>
      <c r="Y439" t="s">
        <v>269</v>
      </c>
      <c r="BG439">
        <v>2</v>
      </c>
      <c r="BH439">
        <v>2516</v>
      </c>
      <c r="BI439">
        <f>($BH$498-$BH$495)/200</f>
        <v>7.4999999999999997E-2</v>
      </c>
    </row>
    <row r="440" spans="1:61" x14ac:dyDescent="0.25">
      <c r="A440">
        <v>439</v>
      </c>
      <c r="F440">
        <v>201.362753</v>
      </c>
      <c r="G440" s="3">
        <v>3</v>
      </c>
      <c r="H440">
        <v>200.60734399999998</v>
      </c>
      <c r="I440" s="4">
        <v>4</v>
      </c>
      <c r="P440">
        <v>2</v>
      </c>
      <c r="Q440" t="str">
        <f t="shared" si="7"/>
        <v>34</v>
      </c>
      <c r="R440">
        <v>1</v>
      </c>
      <c r="X440" t="s">
        <v>292</v>
      </c>
      <c r="Y440" t="s">
        <v>270</v>
      </c>
      <c r="BG440">
        <v>1</v>
      </c>
      <c r="BH440">
        <v>2527</v>
      </c>
      <c r="BI440">
        <f>($BH$499-$BH$496)/200</f>
        <v>0.09</v>
      </c>
    </row>
    <row r="441" spans="1:61" x14ac:dyDescent="0.25">
      <c r="A441">
        <v>440</v>
      </c>
      <c r="F441">
        <v>201.41290099999998</v>
      </c>
      <c r="G441" s="3">
        <v>3</v>
      </c>
      <c r="H441">
        <v>200.58703800000001</v>
      </c>
      <c r="I441" s="4">
        <v>4</v>
      </c>
      <c r="P441">
        <v>2</v>
      </c>
      <c r="Q441" t="str">
        <f t="shared" si="7"/>
        <v>34</v>
      </c>
      <c r="R441" t="s">
        <v>22</v>
      </c>
      <c r="X441" t="s">
        <v>292</v>
      </c>
      <c r="Y441" t="s">
        <v>271</v>
      </c>
      <c r="BG441" t="s">
        <v>22</v>
      </c>
      <c r="BH441">
        <v>2532</v>
      </c>
      <c r="BI441">
        <f>($BH$500-$BH$497)/200</f>
        <v>9.5000000000000001E-2</v>
      </c>
    </row>
    <row r="442" spans="1:61" x14ac:dyDescent="0.25">
      <c r="A442">
        <v>441</v>
      </c>
      <c r="F442">
        <v>201.38887599999998</v>
      </c>
      <c r="G442" s="3">
        <v>3</v>
      </c>
      <c r="H442">
        <v>200.5427</v>
      </c>
      <c r="I442" s="4">
        <v>4</v>
      </c>
      <c r="P442">
        <v>2</v>
      </c>
      <c r="Q442" t="str">
        <f t="shared" si="7"/>
        <v>34</v>
      </c>
      <c r="R442" t="s">
        <v>22</v>
      </c>
      <c r="X442" t="s">
        <v>292</v>
      </c>
      <c r="Y442" t="s">
        <v>272</v>
      </c>
      <c r="BG442" t="s">
        <v>22</v>
      </c>
      <c r="BH442">
        <v>2534</v>
      </c>
      <c r="BI442">
        <f>($BH$501-$BH$498)/200</f>
        <v>0.11</v>
      </c>
    </row>
    <row r="443" spans="1:61" x14ac:dyDescent="0.25">
      <c r="A443">
        <v>442</v>
      </c>
      <c r="F443">
        <v>201.37122599999998</v>
      </c>
      <c r="G443" s="3">
        <v>3</v>
      </c>
      <c r="H443">
        <v>200.56285299999999</v>
      </c>
      <c r="I443" s="4">
        <v>4</v>
      </c>
      <c r="P443">
        <v>2</v>
      </c>
      <c r="Q443" t="str">
        <f t="shared" si="7"/>
        <v>34</v>
      </c>
      <c r="R443">
        <v>1</v>
      </c>
      <c r="X443" t="s">
        <v>292</v>
      </c>
      <c r="Y443" t="s">
        <v>269</v>
      </c>
      <c r="AB443" t="s">
        <v>293</v>
      </c>
      <c r="AC443" t="str">
        <f>CONCATENATE($R443,$R444,$R445,$R446)</f>
        <v>1423</v>
      </c>
      <c r="BG443">
        <v>1</v>
      </c>
      <c r="BH443">
        <v>2535</v>
      </c>
      <c r="BI443">
        <f>($BH$502-$BH$499)/200</f>
        <v>7.0000000000000007E-2</v>
      </c>
    </row>
    <row r="444" spans="1:61" x14ac:dyDescent="0.25">
      <c r="A444">
        <v>443</v>
      </c>
      <c r="F444">
        <v>201.34448799999998</v>
      </c>
      <c r="G444" s="3">
        <v>3</v>
      </c>
      <c r="H444">
        <v>200.561373</v>
      </c>
      <c r="I444" s="4">
        <v>4</v>
      </c>
      <c r="P444">
        <v>2</v>
      </c>
      <c r="Q444" t="str">
        <f t="shared" si="7"/>
        <v>34</v>
      </c>
      <c r="R444">
        <v>4</v>
      </c>
      <c r="X444" t="s">
        <v>292</v>
      </c>
      <c r="Y444" t="s">
        <v>270</v>
      </c>
      <c r="BG444">
        <v>4</v>
      </c>
      <c r="BH444">
        <v>2535</v>
      </c>
      <c r="BI444">
        <f>($BH$503-$BH$500)/200</f>
        <v>0.09</v>
      </c>
    </row>
    <row r="445" spans="1:61" x14ac:dyDescent="0.25">
      <c r="A445">
        <v>444</v>
      </c>
      <c r="F445">
        <v>201.37086299999999</v>
      </c>
      <c r="G445" s="3">
        <v>3</v>
      </c>
      <c r="H445">
        <v>200.60530299999999</v>
      </c>
      <c r="I445" s="4">
        <v>4</v>
      </c>
      <c r="P445">
        <v>2</v>
      </c>
      <c r="Q445" t="str">
        <f t="shared" si="7"/>
        <v>34</v>
      </c>
      <c r="R445">
        <v>2</v>
      </c>
      <c r="X445" t="s">
        <v>292</v>
      </c>
      <c r="Y445" t="s">
        <v>271</v>
      </c>
      <c r="BG445">
        <v>2</v>
      </c>
      <c r="BH445">
        <v>2546</v>
      </c>
      <c r="BI445">
        <f>($BH$504-$BH$501)/200</f>
        <v>0.09</v>
      </c>
    </row>
    <row r="446" spans="1:61" x14ac:dyDescent="0.25">
      <c r="A446">
        <v>445</v>
      </c>
      <c r="D446">
        <v>217.21878699999999</v>
      </c>
      <c r="E446" s="2">
        <v>2</v>
      </c>
      <c r="F446">
        <v>201.39362199999999</v>
      </c>
      <c r="G446" s="3">
        <v>3</v>
      </c>
      <c r="H446">
        <v>200.63545399999998</v>
      </c>
      <c r="I446" s="4">
        <v>4</v>
      </c>
      <c r="P446">
        <v>3</v>
      </c>
      <c r="Q446" t="str">
        <f t="shared" si="7"/>
        <v>234</v>
      </c>
      <c r="R446">
        <v>3</v>
      </c>
      <c r="X446" t="s">
        <v>290</v>
      </c>
      <c r="Y446" t="s">
        <v>273</v>
      </c>
      <c r="BG446">
        <v>3</v>
      </c>
      <c r="BH446">
        <v>2550</v>
      </c>
      <c r="BI446">
        <f>($BH$505-$BH$502)/200</f>
        <v>0.11</v>
      </c>
    </row>
    <row r="447" spans="1:61" x14ac:dyDescent="0.25">
      <c r="A447">
        <v>446</v>
      </c>
      <c r="D447">
        <v>217.21878699999999</v>
      </c>
      <c r="E447" s="2">
        <v>2</v>
      </c>
      <c r="F447">
        <v>201.39213799999999</v>
      </c>
      <c r="G447" s="3">
        <v>3</v>
      </c>
      <c r="P447">
        <v>2</v>
      </c>
      <c r="Q447" t="str">
        <f t="shared" si="7"/>
        <v>23</v>
      </c>
      <c r="R447">
        <v>4</v>
      </c>
      <c r="X447" t="s">
        <v>291</v>
      </c>
      <c r="Y447" t="s">
        <v>266</v>
      </c>
      <c r="AB447" t="s">
        <v>289</v>
      </c>
      <c r="AC447" t="str">
        <f>CONCATENATE($R447,$R448,$R449,$R450)</f>
        <v>4123</v>
      </c>
      <c r="BG447">
        <v>4</v>
      </c>
      <c r="BH447">
        <v>2558</v>
      </c>
      <c r="BI447">
        <f>($BH$506-$BH$503)/200</f>
        <v>5.5E-2</v>
      </c>
    </row>
    <row r="448" spans="1:61" x14ac:dyDescent="0.25">
      <c r="A448">
        <v>447</v>
      </c>
      <c r="D448">
        <v>217.223333</v>
      </c>
      <c r="E448" s="2">
        <v>2</v>
      </c>
      <c r="F448">
        <v>201.39213799999999</v>
      </c>
      <c r="G448" s="3">
        <v>3</v>
      </c>
      <c r="P448">
        <v>2</v>
      </c>
      <c r="Q448" t="str">
        <f t="shared" si="7"/>
        <v>23</v>
      </c>
      <c r="R448">
        <v>1</v>
      </c>
      <c r="X448" t="s">
        <v>291</v>
      </c>
      <c r="Y448" t="s">
        <v>267</v>
      </c>
      <c r="BG448">
        <v>1</v>
      </c>
      <c r="BH448">
        <v>2561</v>
      </c>
      <c r="BI448">
        <f>($BH$507-$BH$504)/200</f>
        <v>9.5000000000000001E-2</v>
      </c>
    </row>
    <row r="449" spans="1:61" x14ac:dyDescent="0.25">
      <c r="A449">
        <v>448</v>
      </c>
      <c r="D449">
        <v>217.23853500000001</v>
      </c>
      <c r="E449" s="2">
        <v>2</v>
      </c>
      <c r="P449">
        <v>1</v>
      </c>
      <c r="Q449" t="str">
        <f t="shared" si="7"/>
        <v>2</v>
      </c>
      <c r="R449">
        <v>2</v>
      </c>
      <c r="X449" t="s">
        <v>291</v>
      </c>
      <c r="Y449" t="s">
        <v>264</v>
      </c>
      <c r="BG449">
        <v>2</v>
      </c>
      <c r="BH449">
        <v>2571</v>
      </c>
      <c r="BI449">
        <f>($BH$508-$BH$505)/200</f>
        <v>8.5000000000000006E-2</v>
      </c>
    </row>
    <row r="450" spans="1:61" x14ac:dyDescent="0.25">
      <c r="A450">
        <v>449</v>
      </c>
      <c r="D450">
        <v>217.197374</v>
      </c>
      <c r="E450" s="2">
        <v>2</v>
      </c>
      <c r="P450">
        <v>1</v>
      </c>
      <c r="Q450" t="str">
        <f t="shared" ref="Q450:Q513" si="8">CONCATENATE(C450,E450,G450,I450)</f>
        <v>2</v>
      </c>
      <c r="R450">
        <v>3</v>
      </c>
      <c r="X450" t="s">
        <v>290</v>
      </c>
      <c r="Y450" t="s">
        <v>268</v>
      </c>
      <c r="BG450">
        <v>3</v>
      </c>
      <c r="BH450">
        <v>2573</v>
      </c>
      <c r="BI450">
        <f>($BH$509-$BH$506)/200</f>
        <v>0.115</v>
      </c>
    </row>
    <row r="451" spans="1:61" x14ac:dyDescent="0.25">
      <c r="A451">
        <v>450</v>
      </c>
      <c r="D451">
        <v>217.225404</v>
      </c>
      <c r="E451" s="2">
        <v>2</v>
      </c>
      <c r="P451">
        <v>1</v>
      </c>
      <c r="Q451" t="str">
        <f t="shared" si="8"/>
        <v>2</v>
      </c>
      <c r="R451">
        <v>4</v>
      </c>
      <c r="X451" t="s">
        <v>292</v>
      </c>
      <c r="Y451" t="s">
        <v>269</v>
      </c>
      <c r="AB451" t="s">
        <v>289</v>
      </c>
      <c r="AC451" t="str">
        <f>CONCATENATE($R451,$R452,$R453,$R454)</f>
        <v>4123</v>
      </c>
      <c r="BG451">
        <v>4</v>
      </c>
      <c r="BH451">
        <v>2577</v>
      </c>
      <c r="BI451">
        <f>($BH$510-$BH$507)/200</f>
        <v>5.5E-2</v>
      </c>
    </row>
    <row r="452" spans="1:61" x14ac:dyDescent="0.25">
      <c r="A452">
        <v>451</v>
      </c>
      <c r="D452">
        <v>217.237121</v>
      </c>
      <c r="E452" s="2">
        <v>2</v>
      </c>
      <c r="P452">
        <v>1</v>
      </c>
      <c r="Q452" t="str">
        <f t="shared" si="8"/>
        <v>2</v>
      </c>
      <c r="R452">
        <v>1</v>
      </c>
      <c r="X452" t="s">
        <v>292</v>
      </c>
      <c r="Y452" t="s">
        <v>270</v>
      </c>
      <c r="BG452">
        <v>1</v>
      </c>
      <c r="BH452">
        <v>2586</v>
      </c>
      <c r="BI452">
        <f>($BH$511-$BH$508)/200</f>
        <v>0.08</v>
      </c>
    </row>
    <row r="453" spans="1:61" x14ac:dyDescent="0.25">
      <c r="A453">
        <v>452</v>
      </c>
      <c r="D453">
        <v>217.298182</v>
      </c>
      <c r="E453" s="2">
        <v>2</v>
      </c>
      <c r="P453">
        <v>1</v>
      </c>
      <c r="Q453" t="str">
        <f t="shared" si="8"/>
        <v>2</v>
      </c>
      <c r="R453">
        <v>2</v>
      </c>
      <c r="X453" t="s">
        <v>292</v>
      </c>
      <c r="Y453" t="s">
        <v>271</v>
      </c>
      <c r="BG453">
        <v>2</v>
      </c>
      <c r="BH453">
        <v>2591</v>
      </c>
      <c r="BI453">
        <f>($BH$512-$BH$509)/200</f>
        <v>0.08</v>
      </c>
    </row>
    <row r="454" spans="1:61" x14ac:dyDescent="0.25">
      <c r="A454">
        <v>453</v>
      </c>
      <c r="B454">
        <v>223.602373</v>
      </c>
      <c r="C454" s="5">
        <v>1</v>
      </c>
      <c r="D454">
        <v>217.21878699999999</v>
      </c>
      <c r="E454" s="2">
        <v>2</v>
      </c>
      <c r="P454">
        <v>2</v>
      </c>
      <c r="Q454" t="str">
        <f t="shared" si="8"/>
        <v>12</v>
      </c>
      <c r="R454">
        <v>3</v>
      </c>
      <c r="X454" t="s">
        <v>290</v>
      </c>
      <c r="Y454" t="s">
        <v>273</v>
      </c>
      <c r="BG454">
        <v>3</v>
      </c>
      <c r="BH454">
        <v>2597</v>
      </c>
      <c r="BI454">
        <f>($BH$513-$BH$510)/200</f>
        <v>0.11</v>
      </c>
    </row>
    <row r="455" spans="1:61" x14ac:dyDescent="0.25">
      <c r="A455">
        <v>454</v>
      </c>
      <c r="B455">
        <v>223.57312999999999</v>
      </c>
      <c r="C455" s="5">
        <v>1</v>
      </c>
      <c r="P455">
        <v>1</v>
      </c>
      <c r="Q455" t="str">
        <f t="shared" si="8"/>
        <v>1</v>
      </c>
      <c r="R455">
        <v>4</v>
      </c>
      <c r="X455" t="s">
        <v>291</v>
      </c>
      <c r="Y455" t="s">
        <v>266</v>
      </c>
      <c r="AB455" t="s">
        <v>291</v>
      </c>
      <c r="AC455" t="str">
        <f>CONCATENATE($R455,$R456,$R457,$R458)</f>
        <v>4213</v>
      </c>
      <c r="BG455">
        <v>4</v>
      </c>
      <c r="BH455">
        <v>2597</v>
      </c>
      <c r="BI455">
        <f>($BH$514-$BH$511)/200</f>
        <v>6.5000000000000002E-2</v>
      </c>
    </row>
    <row r="456" spans="1:61" x14ac:dyDescent="0.25">
      <c r="A456">
        <v>455</v>
      </c>
      <c r="B456">
        <v>223.549949</v>
      </c>
      <c r="C456" s="5">
        <v>1</v>
      </c>
      <c r="P456">
        <v>1</v>
      </c>
      <c r="Q456" t="str">
        <f t="shared" si="8"/>
        <v>1</v>
      </c>
      <c r="R456">
        <v>2</v>
      </c>
      <c r="X456" t="s">
        <v>291</v>
      </c>
      <c r="Y456" t="s">
        <v>267</v>
      </c>
      <c r="BG456">
        <v>2</v>
      </c>
      <c r="BH456">
        <v>2609</v>
      </c>
      <c r="BI456">
        <f>($BH$515-$BH$512)/200</f>
        <v>0.08</v>
      </c>
    </row>
    <row r="457" spans="1:61" x14ac:dyDescent="0.25">
      <c r="A457">
        <v>456</v>
      </c>
      <c r="B457">
        <v>223.526464</v>
      </c>
      <c r="C457" s="5">
        <v>1</v>
      </c>
      <c r="P457">
        <v>1</v>
      </c>
      <c r="Q457" t="str">
        <f t="shared" si="8"/>
        <v>1</v>
      </c>
      <c r="R457">
        <v>1</v>
      </c>
      <c r="X457" t="s">
        <v>291</v>
      </c>
      <c r="Y457" t="s">
        <v>264</v>
      </c>
      <c r="BG457">
        <v>1</v>
      </c>
      <c r="BH457">
        <v>2612</v>
      </c>
      <c r="BI457">
        <f>($BH$516-$BH$513)/200</f>
        <v>7.0000000000000007E-2</v>
      </c>
    </row>
    <row r="458" spans="1:61" x14ac:dyDescent="0.25">
      <c r="A458">
        <v>457</v>
      </c>
      <c r="B458">
        <v>223.51919100000001</v>
      </c>
      <c r="C458" s="5">
        <v>1</v>
      </c>
      <c r="P458">
        <v>1</v>
      </c>
      <c r="Q458" t="str">
        <f t="shared" si="8"/>
        <v>1</v>
      </c>
      <c r="R458">
        <v>3</v>
      </c>
      <c r="X458" t="s">
        <v>290</v>
      </c>
      <c r="Y458" t="s">
        <v>268</v>
      </c>
      <c r="BG458">
        <v>3</v>
      </c>
      <c r="BH458">
        <v>2619</v>
      </c>
      <c r="BI458">
        <f>($BH$517-$BH$514)/200</f>
        <v>0.11</v>
      </c>
    </row>
    <row r="459" spans="1:61" x14ac:dyDescent="0.25">
      <c r="A459">
        <v>458</v>
      </c>
      <c r="B459">
        <v>223.536868</v>
      </c>
      <c r="C459" s="5">
        <v>1</v>
      </c>
      <c r="P459">
        <v>1</v>
      </c>
      <c r="Q459" t="str">
        <f t="shared" si="8"/>
        <v>1</v>
      </c>
      <c r="R459">
        <v>4</v>
      </c>
      <c r="X459" t="s">
        <v>292</v>
      </c>
      <c r="Y459" t="s">
        <v>269</v>
      </c>
      <c r="AB459" t="s">
        <v>291</v>
      </c>
      <c r="AC459" t="str">
        <f>CONCATENATE($R459,$R460,$R461,$R462)</f>
        <v>4213</v>
      </c>
      <c r="BG459">
        <v>4</v>
      </c>
      <c r="BH459">
        <v>2619</v>
      </c>
      <c r="BI459">
        <f>($BH$518-$BH$515)/200</f>
        <v>7.0000000000000007E-2</v>
      </c>
    </row>
    <row r="460" spans="1:61" x14ac:dyDescent="0.25">
      <c r="A460">
        <v>459</v>
      </c>
      <c r="B460">
        <v>223.50358599999998</v>
      </c>
      <c r="C460" s="5">
        <v>1</v>
      </c>
      <c r="H460">
        <v>221.00090900000001</v>
      </c>
      <c r="I460" s="4">
        <v>4</v>
      </c>
      <c r="P460">
        <v>2</v>
      </c>
      <c r="Q460" t="str">
        <f t="shared" si="8"/>
        <v>14</v>
      </c>
      <c r="R460">
        <v>2</v>
      </c>
      <c r="X460" t="s">
        <v>292</v>
      </c>
      <c r="Y460" t="s">
        <v>270</v>
      </c>
      <c r="BG460">
        <v>2</v>
      </c>
      <c r="BH460">
        <v>2630</v>
      </c>
      <c r="BI460">
        <f>($BH$519-$BH$516)/200</f>
        <v>0.08</v>
      </c>
    </row>
    <row r="461" spans="1:61" x14ac:dyDescent="0.25">
      <c r="A461">
        <v>460</v>
      </c>
      <c r="B461">
        <v>223.602373</v>
      </c>
      <c r="C461" s="5">
        <v>1</v>
      </c>
      <c r="H461">
        <v>220.96040400000001</v>
      </c>
      <c r="I461" s="4">
        <v>4</v>
      </c>
      <c r="P461">
        <v>2</v>
      </c>
      <c r="Q461" t="str">
        <f t="shared" si="8"/>
        <v>14</v>
      </c>
      <c r="R461">
        <v>1</v>
      </c>
      <c r="X461" t="s">
        <v>292</v>
      </c>
      <c r="Y461" t="s">
        <v>271</v>
      </c>
      <c r="BG461">
        <v>1</v>
      </c>
      <c r="BH461">
        <v>2634</v>
      </c>
      <c r="BI461">
        <f>($BH$520-$BH$517)/200</f>
        <v>7.0000000000000007E-2</v>
      </c>
    </row>
    <row r="462" spans="1:61" x14ac:dyDescent="0.25">
      <c r="A462">
        <v>461</v>
      </c>
      <c r="F462">
        <v>223.529696</v>
      </c>
      <c r="G462" s="3">
        <v>3</v>
      </c>
      <c r="H462">
        <v>220.97732199999999</v>
      </c>
      <c r="I462" s="4">
        <v>4</v>
      </c>
      <c r="P462">
        <v>2</v>
      </c>
      <c r="Q462" t="str">
        <f t="shared" si="8"/>
        <v>34</v>
      </c>
      <c r="R462">
        <v>3</v>
      </c>
      <c r="X462" t="s">
        <v>292</v>
      </c>
      <c r="Y462" t="s">
        <v>272</v>
      </c>
      <c r="BG462">
        <v>3</v>
      </c>
      <c r="BH462">
        <v>2641</v>
      </c>
      <c r="BI462">
        <f>($BH$521-$BH$518)/200</f>
        <v>0.11</v>
      </c>
    </row>
    <row r="463" spans="1:61" x14ac:dyDescent="0.25">
      <c r="A463">
        <v>462</v>
      </c>
      <c r="F463">
        <v>223.55383699999999</v>
      </c>
      <c r="G463" s="3">
        <v>3</v>
      </c>
      <c r="H463">
        <v>220.916414</v>
      </c>
      <c r="I463" s="4">
        <v>4</v>
      </c>
      <c r="P463">
        <v>2</v>
      </c>
      <c r="Q463" t="str">
        <f t="shared" si="8"/>
        <v>34</v>
      </c>
      <c r="R463">
        <v>4</v>
      </c>
      <c r="X463" t="s">
        <v>292</v>
      </c>
      <c r="Y463" t="s">
        <v>269</v>
      </c>
      <c r="AB463" t="s">
        <v>291</v>
      </c>
      <c r="AC463" t="str">
        <f>CONCATENATE($R463,$R464,$R465,$R466)</f>
        <v>4213</v>
      </c>
      <c r="BG463">
        <v>4</v>
      </c>
      <c r="BH463">
        <v>2642</v>
      </c>
      <c r="BI463">
        <f>($BH$522-$BH$519)/200</f>
        <v>0.08</v>
      </c>
    </row>
    <row r="464" spans="1:61" x14ac:dyDescent="0.25">
      <c r="A464">
        <v>463</v>
      </c>
      <c r="F464">
        <v>223.557121</v>
      </c>
      <c r="G464" s="3">
        <v>3</v>
      </c>
      <c r="H464">
        <v>220.84868599999999</v>
      </c>
      <c r="I464" s="4">
        <v>4</v>
      </c>
      <c r="P464">
        <v>2</v>
      </c>
      <c r="Q464" t="str">
        <f t="shared" si="8"/>
        <v>34</v>
      </c>
      <c r="R464">
        <v>2</v>
      </c>
      <c r="X464" t="s">
        <v>292</v>
      </c>
      <c r="Y464" t="s">
        <v>270</v>
      </c>
      <c r="BG464">
        <v>2</v>
      </c>
      <c r="BH464">
        <v>2655</v>
      </c>
      <c r="BI464">
        <f>($BH$523-$BH$520)/200</f>
        <v>0.08</v>
      </c>
    </row>
    <row r="465" spans="1:61" x14ac:dyDescent="0.25">
      <c r="A465">
        <v>464</v>
      </c>
      <c r="F465">
        <v>223.53868599999998</v>
      </c>
      <c r="G465" s="3">
        <v>3</v>
      </c>
      <c r="H465">
        <v>220.90959599999999</v>
      </c>
      <c r="I465" s="4">
        <v>4</v>
      </c>
      <c r="P465">
        <v>2</v>
      </c>
      <c r="Q465" t="str">
        <f t="shared" si="8"/>
        <v>34</v>
      </c>
      <c r="R465">
        <v>1</v>
      </c>
      <c r="X465" t="s">
        <v>292</v>
      </c>
      <c r="Y465" t="s">
        <v>271</v>
      </c>
      <c r="BG465">
        <v>1</v>
      </c>
      <c r="BH465">
        <v>2658</v>
      </c>
      <c r="BI465">
        <f>($BH$524-$BH$521)/200</f>
        <v>7.4999999999999997E-2</v>
      </c>
    </row>
    <row r="466" spans="1:61" x14ac:dyDescent="0.25">
      <c r="A466">
        <v>465</v>
      </c>
      <c r="F466">
        <v>223.53247400000001</v>
      </c>
      <c r="G466" s="3">
        <v>3</v>
      </c>
      <c r="H466">
        <v>220.93464499999999</v>
      </c>
      <c r="I466" s="4">
        <v>4</v>
      </c>
      <c r="P466">
        <v>2</v>
      </c>
      <c r="Q466" t="str">
        <f t="shared" si="8"/>
        <v>34</v>
      </c>
      <c r="R466">
        <v>3</v>
      </c>
      <c r="X466" t="s">
        <v>292</v>
      </c>
      <c r="Y466" t="s">
        <v>272</v>
      </c>
      <c r="BG466">
        <v>3</v>
      </c>
      <c r="BH466">
        <v>2663</v>
      </c>
      <c r="BI466">
        <f>($BH$525-$BH$522)/200</f>
        <v>0.11</v>
      </c>
    </row>
    <row r="467" spans="1:61" x14ac:dyDescent="0.25">
      <c r="A467">
        <v>466</v>
      </c>
      <c r="F467">
        <v>223.50989899999999</v>
      </c>
      <c r="G467" s="3">
        <v>3</v>
      </c>
      <c r="H467">
        <v>220.98030299999999</v>
      </c>
      <c r="I467" s="4">
        <v>4</v>
      </c>
      <c r="P467">
        <v>2</v>
      </c>
      <c r="Q467" t="str">
        <f t="shared" si="8"/>
        <v>34</v>
      </c>
      <c r="R467">
        <v>4</v>
      </c>
      <c r="X467" t="s">
        <v>292</v>
      </c>
      <c r="Y467" t="s">
        <v>269</v>
      </c>
      <c r="AB467" t="s">
        <v>291</v>
      </c>
      <c r="AC467" t="str">
        <f>CONCATENATE($R467,$R468,$R469,$R470)</f>
        <v>4213</v>
      </c>
      <c r="BG467">
        <v>4</v>
      </c>
      <c r="BH467">
        <v>2664</v>
      </c>
      <c r="BI467">
        <f>($BH$526-$BH$523)/200</f>
        <v>0.1</v>
      </c>
    </row>
    <row r="468" spans="1:61" x14ac:dyDescent="0.25">
      <c r="A468">
        <v>467</v>
      </c>
      <c r="D468">
        <v>238.95045299999998</v>
      </c>
      <c r="E468" s="2">
        <v>2</v>
      </c>
      <c r="F468">
        <v>223.508838</v>
      </c>
      <c r="G468" s="3">
        <v>3</v>
      </c>
      <c r="H468">
        <v>221.00090900000001</v>
      </c>
      <c r="I468" s="4">
        <v>4</v>
      </c>
      <c r="P468">
        <v>3</v>
      </c>
      <c r="Q468" t="str">
        <f t="shared" si="8"/>
        <v>234</v>
      </c>
      <c r="R468">
        <v>2</v>
      </c>
      <c r="X468" t="s">
        <v>292</v>
      </c>
      <c r="Y468" t="s">
        <v>270</v>
      </c>
      <c r="BG468">
        <v>2</v>
      </c>
      <c r="BH468">
        <v>2673</v>
      </c>
      <c r="BI468">
        <f>($BH$532-$BH$529)/200</f>
        <v>7.0000000000000007E-2</v>
      </c>
    </row>
    <row r="469" spans="1:61" x14ac:dyDescent="0.25">
      <c r="A469">
        <v>468</v>
      </c>
      <c r="D469">
        <v>238.96727099999998</v>
      </c>
      <c r="E469" s="2">
        <v>2</v>
      </c>
      <c r="F469">
        <v>223.51156499999999</v>
      </c>
      <c r="G469" s="3">
        <v>3</v>
      </c>
      <c r="P469">
        <v>2</v>
      </c>
      <c r="Q469" t="str">
        <f t="shared" si="8"/>
        <v>23</v>
      </c>
      <c r="R469">
        <v>1</v>
      </c>
      <c r="X469" t="s">
        <v>292</v>
      </c>
      <c r="Y469" t="s">
        <v>271</v>
      </c>
      <c r="BG469">
        <v>1</v>
      </c>
      <c r="BH469">
        <v>2678</v>
      </c>
      <c r="BI469">
        <f>($BH$533-$BH$530)/200</f>
        <v>0.11</v>
      </c>
    </row>
    <row r="470" spans="1:61" x14ac:dyDescent="0.25">
      <c r="A470">
        <v>469</v>
      </c>
      <c r="D470">
        <v>238.97454299999998</v>
      </c>
      <c r="E470" s="2">
        <v>2</v>
      </c>
      <c r="F470">
        <v>223.529696</v>
      </c>
      <c r="G470" s="3">
        <v>3</v>
      </c>
      <c r="P470">
        <v>2</v>
      </c>
      <c r="Q470" t="str">
        <f t="shared" si="8"/>
        <v>23</v>
      </c>
      <c r="R470">
        <v>3</v>
      </c>
      <c r="X470" t="s">
        <v>292</v>
      </c>
      <c r="Y470" t="s">
        <v>272</v>
      </c>
      <c r="BG470">
        <v>3</v>
      </c>
      <c r="BH470">
        <v>2685</v>
      </c>
      <c r="BI470">
        <f>($BH$534-$BH$531)/200</f>
        <v>8.5000000000000006E-2</v>
      </c>
    </row>
    <row r="471" spans="1:61" x14ac:dyDescent="0.25">
      <c r="A471">
        <v>470</v>
      </c>
      <c r="D471">
        <v>238.986716</v>
      </c>
      <c r="E471" s="2">
        <v>2</v>
      </c>
      <c r="P471">
        <v>1</v>
      </c>
      <c r="Q471" t="str">
        <f t="shared" si="8"/>
        <v>2</v>
      </c>
      <c r="R471">
        <v>4</v>
      </c>
      <c r="X471" t="s">
        <v>292</v>
      </c>
      <c r="Y471" t="s">
        <v>269</v>
      </c>
      <c r="AB471" t="s">
        <v>291</v>
      </c>
      <c r="AC471" t="str">
        <f>CONCATENATE($R471,$R472,$R473,$R474)</f>
        <v>4213</v>
      </c>
      <c r="BG471">
        <v>4</v>
      </c>
      <c r="BH471">
        <v>2686</v>
      </c>
      <c r="BI471">
        <f>($BH$535-$BH$532)/200</f>
        <v>0.09</v>
      </c>
    </row>
    <row r="472" spans="1:61" x14ac:dyDescent="0.25">
      <c r="A472">
        <v>471</v>
      </c>
      <c r="D472">
        <v>238.96727099999998</v>
      </c>
      <c r="E472" s="2">
        <v>2</v>
      </c>
      <c r="P472">
        <v>1</v>
      </c>
      <c r="Q472" t="str">
        <f t="shared" si="8"/>
        <v>2</v>
      </c>
      <c r="R472">
        <v>2</v>
      </c>
      <c r="X472" t="s">
        <v>292</v>
      </c>
      <c r="Y472" t="s">
        <v>270</v>
      </c>
      <c r="BG472">
        <v>2</v>
      </c>
      <c r="BH472">
        <v>2694</v>
      </c>
      <c r="BI472">
        <f>($BH$536-$BH$533)/200</f>
        <v>0.09</v>
      </c>
    </row>
    <row r="473" spans="1:61" x14ac:dyDescent="0.25">
      <c r="A473">
        <v>472</v>
      </c>
      <c r="D473">
        <v>238.98146299999999</v>
      </c>
      <c r="E473" s="2">
        <v>2</v>
      </c>
      <c r="P473">
        <v>1</v>
      </c>
      <c r="Q473" t="str">
        <f t="shared" si="8"/>
        <v>2</v>
      </c>
      <c r="R473">
        <v>1</v>
      </c>
      <c r="X473" t="s">
        <v>292</v>
      </c>
      <c r="Y473" t="s">
        <v>271</v>
      </c>
      <c r="BG473">
        <v>1</v>
      </c>
      <c r="BH473">
        <v>2699</v>
      </c>
      <c r="BI473">
        <f>($BH$537-$BH$534)/200</f>
        <v>0.08</v>
      </c>
    </row>
    <row r="474" spans="1:61" x14ac:dyDescent="0.25">
      <c r="A474">
        <v>473</v>
      </c>
      <c r="D474">
        <v>238.963988</v>
      </c>
      <c r="E474" s="2">
        <v>2</v>
      </c>
      <c r="P474">
        <v>1</v>
      </c>
      <c r="Q474" t="str">
        <f t="shared" si="8"/>
        <v>2</v>
      </c>
      <c r="R474">
        <v>3</v>
      </c>
      <c r="X474" t="s">
        <v>290</v>
      </c>
      <c r="Y474" t="s">
        <v>273</v>
      </c>
      <c r="BG474">
        <v>3</v>
      </c>
      <c r="BH474">
        <v>2706</v>
      </c>
      <c r="BI474">
        <f>($BH$538-$BH$535)/200</f>
        <v>0.105</v>
      </c>
    </row>
    <row r="475" spans="1:61" x14ac:dyDescent="0.25">
      <c r="A475">
        <v>474</v>
      </c>
      <c r="D475">
        <v>238.99318</v>
      </c>
      <c r="E475" s="2">
        <v>2</v>
      </c>
      <c r="P475">
        <v>1</v>
      </c>
      <c r="Q475" t="str">
        <f t="shared" si="8"/>
        <v>2</v>
      </c>
      <c r="R475">
        <v>4</v>
      </c>
      <c r="X475" t="s">
        <v>291</v>
      </c>
      <c r="Y475" t="s">
        <v>266</v>
      </c>
      <c r="AB475" t="s">
        <v>291</v>
      </c>
      <c r="AC475" t="str">
        <f>CONCATENATE($R475,$R476,$R477,$R478)</f>
        <v>4213</v>
      </c>
      <c r="BG475">
        <v>4</v>
      </c>
      <c r="BH475">
        <v>2707</v>
      </c>
      <c r="BI475">
        <f>($BH$539-$BH$536)/200</f>
        <v>0.06</v>
      </c>
    </row>
    <row r="476" spans="1:61" x14ac:dyDescent="0.25">
      <c r="A476">
        <v>475</v>
      </c>
      <c r="D476">
        <v>239.01318000000001</v>
      </c>
      <c r="E476" s="2">
        <v>2</v>
      </c>
      <c r="P476">
        <v>1</v>
      </c>
      <c r="Q476" t="str">
        <f t="shared" si="8"/>
        <v>2</v>
      </c>
      <c r="R476">
        <v>2</v>
      </c>
      <c r="X476" t="s">
        <v>291</v>
      </c>
      <c r="Y476" t="s">
        <v>267</v>
      </c>
      <c r="BG476">
        <v>2</v>
      </c>
      <c r="BH476">
        <v>2717</v>
      </c>
      <c r="BI476">
        <f>($BH$540-$BH$537)/200</f>
        <v>0.08</v>
      </c>
    </row>
    <row r="477" spans="1:61" x14ac:dyDescent="0.25">
      <c r="A477">
        <v>476</v>
      </c>
      <c r="B477">
        <v>246.62080599999999</v>
      </c>
      <c r="C477" s="5">
        <v>1</v>
      </c>
      <c r="D477">
        <v>238.95045299999998</v>
      </c>
      <c r="E477" s="2">
        <v>2</v>
      </c>
      <c r="P477">
        <v>2</v>
      </c>
      <c r="Q477" t="str">
        <f t="shared" si="8"/>
        <v>12</v>
      </c>
      <c r="R477">
        <v>1</v>
      </c>
      <c r="X477" t="s">
        <v>291</v>
      </c>
      <c r="Y477" t="s">
        <v>264</v>
      </c>
      <c r="BG477">
        <v>1</v>
      </c>
      <c r="BH477">
        <v>2722</v>
      </c>
      <c r="BI477">
        <f>($BH$541-$BH$538)/200</f>
        <v>7.0000000000000007E-2</v>
      </c>
    </row>
    <row r="478" spans="1:61" x14ac:dyDescent="0.25">
      <c r="A478">
        <v>477</v>
      </c>
      <c r="B478">
        <v>246.65146099999998</v>
      </c>
      <c r="C478" s="5">
        <v>1</v>
      </c>
      <c r="D478">
        <v>238.95045299999998</v>
      </c>
      <c r="E478" s="2">
        <v>2</v>
      </c>
      <c r="P478">
        <v>2</v>
      </c>
      <c r="Q478" t="str">
        <f t="shared" si="8"/>
        <v>12</v>
      </c>
      <c r="R478">
        <v>3</v>
      </c>
      <c r="X478" t="s">
        <v>291</v>
      </c>
      <c r="Y478" t="s">
        <v>265</v>
      </c>
      <c r="BG478">
        <v>3</v>
      </c>
      <c r="BH478">
        <v>2731</v>
      </c>
      <c r="BI478">
        <f>($BH$542-$BH$539)/200</f>
        <v>0.105</v>
      </c>
    </row>
    <row r="479" spans="1:61" x14ac:dyDescent="0.25">
      <c r="A479">
        <v>478</v>
      </c>
      <c r="B479">
        <v>246.62166500000001</v>
      </c>
      <c r="C479" s="5">
        <v>1</v>
      </c>
      <c r="P479">
        <v>1</v>
      </c>
      <c r="Q479" t="str">
        <f t="shared" si="8"/>
        <v>1</v>
      </c>
      <c r="R479">
        <v>4</v>
      </c>
      <c r="X479" t="s">
        <v>291</v>
      </c>
      <c r="Y479" t="s">
        <v>266</v>
      </c>
      <c r="BG479">
        <v>4</v>
      </c>
      <c r="BH479">
        <v>2731</v>
      </c>
      <c r="BI479">
        <f>($BH$543-$BH$540)/200</f>
        <v>7.0000000000000007E-2</v>
      </c>
    </row>
    <row r="480" spans="1:61" x14ac:dyDescent="0.25">
      <c r="A480">
        <v>479</v>
      </c>
      <c r="B480">
        <v>246.58949200000001</v>
      </c>
      <c r="C480" s="5">
        <v>1</v>
      </c>
      <c r="P480">
        <v>1</v>
      </c>
      <c r="Q480" t="str">
        <f t="shared" si="8"/>
        <v>1</v>
      </c>
      <c r="R480">
        <v>2</v>
      </c>
      <c r="X480" t="s">
        <v>291</v>
      </c>
      <c r="Y480" t="s">
        <v>267</v>
      </c>
      <c r="BG480">
        <v>2</v>
      </c>
      <c r="BH480">
        <v>2736</v>
      </c>
      <c r="BI480">
        <f>($BH$544-$BH$541)/200</f>
        <v>0.08</v>
      </c>
    </row>
    <row r="481" spans="1:61" x14ac:dyDescent="0.25">
      <c r="A481">
        <v>480</v>
      </c>
      <c r="B481">
        <v>246.587119</v>
      </c>
      <c r="C481" s="5">
        <v>1</v>
      </c>
      <c r="P481">
        <v>1</v>
      </c>
      <c r="Q481" t="str">
        <f t="shared" si="8"/>
        <v>1</v>
      </c>
      <c r="R481">
        <v>1</v>
      </c>
      <c r="X481" t="s">
        <v>291</v>
      </c>
      <c r="Y481" t="s">
        <v>264</v>
      </c>
      <c r="BG481">
        <v>1</v>
      </c>
      <c r="BH481">
        <v>2741</v>
      </c>
      <c r="BI481">
        <f>($BH$545-$BH$542)/200</f>
        <v>7.0000000000000007E-2</v>
      </c>
    </row>
    <row r="482" spans="1:61" x14ac:dyDescent="0.25">
      <c r="A482">
        <v>481</v>
      </c>
      <c r="B482">
        <v>246.60302999999999</v>
      </c>
      <c r="C482" s="5">
        <v>1</v>
      </c>
      <c r="P482">
        <v>1</v>
      </c>
      <c r="Q482" t="str">
        <f t="shared" si="8"/>
        <v>1</v>
      </c>
      <c r="R482" t="s">
        <v>22</v>
      </c>
      <c r="X482" t="s">
        <v>291</v>
      </c>
      <c r="Y482" t="s">
        <v>265</v>
      </c>
      <c r="BG482" t="s">
        <v>22</v>
      </c>
      <c r="BH482">
        <v>2747</v>
      </c>
      <c r="BI482">
        <f>($BH$546-$BH$543)/200</f>
        <v>0.11</v>
      </c>
    </row>
    <row r="483" spans="1:61" x14ac:dyDescent="0.25">
      <c r="A483">
        <v>482</v>
      </c>
      <c r="B483">
        <v>246.602473</v>
      </c>
      <c r="C483" s="5">
        <v>1</v>
      </c>
      <c r="P483">
        <v>1</v>
      </c>
      <c r="Q483" t="str">
        <f t="shared" si="8"/>
        <v>1</v>
      </c>
      <c r="R483" t="s">
        <v>22</v>
      </c>
      <c r="X483" t="s">
        <v>291</v>
      </c>
      <c r="Y483" t="s">
        <v>266</v>
      </c>
      <c r="BG483" t="s">
        <v>22</v>
      </c>
      <c r="BH483">
        <v>2749</v>
      </c>
      <c r="BI483">
        <f>($BH$547-$BH$544)/200</f>
        <v>7.0000000000000007E-2</v>
      </c>
    </row>
    <row r="484" spans="1:61" x14ac:dyDescent="0.25">
      <c r="A484">
        <v>483</v>
      </c>
      <c r="B484">
        <v>246.65404000000001</v>
      </c>
      <c r="C484" s="5">
        <v>1</v>
      </c>
      <c r="H484">
        <v>243.882575</v>
      </c>
      <c r="I484" s="4">
        <v>4</v>
      </c>
      <c r="P484">
        <v>2</v>
      </c>
      <c r="Q484" t="str">
        <f t="shared" si="8"/>
        <v>14</v>
      </c>
      <c r="R484">
        <v>1</v>
      </c>
      <c r="X484" t="s">
        <v>291</v>
      </c>
      <c r="Y484" t="s">
        <v>267</v>
      </c>
      <c r="AB484" t="s">
        <v>292</v>
      </c>
      <c r="AC484" t="str">
        <f>CONCATENATE($R484,$R485,$R486,$R487)</f>
        <v>1432</v>
      </c>
      <c r="BG484">
        <v>1</v>
      </c>
      <c r="BH484">
        <v>2750</v>
      </c>
      <c r="BI484">
        <f>($BH$548-$BH$545)/200</f>
        <v>9.5000000000000001E-2</v>
      </c>
    </row>
    <row r="485" spans="1:61" x14ac:dyDescent="0.25">
      <c r="A485">
        <v>484</v>
      </c>
      <c r="B485">
        <v>246.62080599999999</v>
      </c>
      <c r="C485" s="5">
        <v>1</v>
      </c>
      <c r="H485">
        <v>243.82449199999999</v>
      </c>
      <c r="I485" s="4">
        <v>4</v>
      </c>
      <c r="P485">
        <v>2</v>
      </c>
      <c r="Q485" t="str">
        <f t="shared" si="8"/>
        <v>14</v>
      </c>
      <c r="R485">
        <v>4</v>
      </c>
      <c r="X485" t="s">
        <v>291</v>
      </c>
      <c r="Y485" t="s">
        <v>264</v>
      </c>
      <c r="BG485">
        <v>4</v>
      </c>
      <c r="BH485">
        <v>2754</v>
      </c>
      <c r="BI485">
        <f>($BH$549-$BH$546)/200</f>
        <v>7.0000000000000007E-2</v>
      </c>
    </row>
    <row r="486" spans="1:61" x14ac:dyDescent="0.25">
      <c r="A486">
        <v>485</v>
      </c>
      <c r="H486">
        <v>243.872826</v>
      </c>
      <c r="I486" s="4">
        <v>4</v>
      </c>
      <c r="P486">
        <v>1</v>
      </c>
      <c r="Q486" t="str">
        <f t="shared" si="8"/>
        <v>4</v>
      </c>
      <c r="R486">
        <v>3</v>
      </c>
      <c r="X486" t="s">
        <v>291</v>
      </c>
      <c r="Y486" t="s">
        <v>265</v>
      </c>
      <c r="BG486">
        <v>3</v>
      </c>
      <c r="BH486">
        <v>2764</v>
      </c>
      <c r="BI486">
        <f>($BH$550-$BH$547)/200</f>
        <v>0.11</v>
      </c>
    </row>
    <row r="487" spans="1:61" x14ac:dyDescent="0.25">
      <c r="A487">
        <v>486</v>
      </c>
      <c r="F487">
        <v>247.48550299999999</v>
      </c>
      <c r="G487" s="3">
        <v>3</v>
      </c>
      <c r="H487">
        <v>243.87974800000001</v>
      </c>
      <c r="I487" s="4">
        <v>4</v>
      </c>
      <c r="P487">
        <v>2</v>
      </c>
      <c r="Q487" t="str">
        <f t="shared" si="8"/>
        <v>34</v>
      </c>
      <c r="R487">
        <v>2</v>
      </c>
      <c r="X487" t="s">
        <v>291</v>
      </c>
      <c r="Y487" t="s">
        <v>266</v>
      </c>
      <c r="BG487">
        <v>2</v>
      </c>
      <c r="BH487">
        <v>2769</v>
      </c>
      <c r="BI487">
        <f>($BH$551-$BH$548)/200</f>
        <v>0.06</v>
      </c>
    </row>
    <row r="488" spans="1:61" x14ac:dyDescent="0.25">
      <c r="A488">
        <v>487</v>
      </c>
      <c r="F488">
        <v>247.52403899999999</v>
      </c>
      <c r="G488" s="3">
        <v>3</v>
      </c>
      <c r="H488">
        <v>243.83762400000001</v>
      </c>
      <c r="I488" s="4">
        <v>4</v>
      </c>
      <c r="P488">
        <v>2</v>
      </c>
      <c r="Q488" t="str">
        <f t="shared" si="8"/>
        <v>34</v>
      </c>
      <c r="R488">
        <v>1</v>
      </c>
      <c r="X488" t="s">
        <v>291</v>
      </c>
      <c r="Y488" t="s">
        <v>267</v>
      </c>
      <c r="AB488" t="s">
        <v>292</v>
      </c>
      <c r="AC488" t="str">
        <f>CONCATENATE($R488,$R489,$R490,$R491)</f>
        <v>1432</v>
      </c>
      <c r="BG488">
        <v>1</v>
      </c>
      <c r="BH488">
        <v>2781</v>
      </c>
      <c r="BI488">
        <f>($BH$552-$BH$549)/200</f>
        <v>9.5000000000000001E-2</v>
      </c>
    </row>
    <row r="489" spans="1:61" x14ac:dyDescent="0.25">
      <c r="A489">
        <v>488</v>
      </c>
      <c r="F489">
        <v>247.54035099999999</v>
      </c>
      <c r="G489" s="3">
        <v>3</v>
      </c>
      <c r="H489">
        <v>243.79601</v>
      </c>
      <c r="I489" s="4">
        <v>4</v>
      </c>
      <c r="P489">
        <v>2</v>
      </c>
      <c r="Q489" t="str">
        <f t="shared" si="8"/>
        <v>34</v>
      </c>
      <c r="R489">
        <v>4</v>
      </c>
      <c r="X489" t="s">
        <v>291</v>
      </c>
      <c r="Y489" t="s">
        <v>264</v>
      </c>
      <c r="BG489">
        <v>4</v>
      </c>
      <c r="BH489">
        <v>2783</v>
      </c>
      <c r="BI489">
        <f>($BH$553-$BH$550)/200</f>
        <v>0.08</v>
      </c>
    </row>
    <row r="490" spans="1:61" x14ac:dyDescent="0.25">
      <c r="A490">
        <v>489</v>
      </c>
      <c r="D490">
        <v>261.15787799999998</v>
      </c>
      <c r="E490" s="2">
        <v>2</v>
      </c>
      <c r="F490">
        <v>247.54812899999999</v>
      </c>
      <c r="G490" s="3">
        <v>3</v>
      </c>
      <c r="H490">
        <v>243.77974599999999</v>
      </c>
      <c r="I490" s="4">
        <v>4</v>
      </c>
      <c r="P490">
        <v>3</v>
      </c>
      <c r="Q490" t="str">
        <f t="shared" si="8"/>
        <v>234</v>
      </c>
      <c r="R490">
        <v>3</v>
      </c>
      <c r="X490" t="s">
        <v>291</v>
      </c>
      <c r="Y490" t="s">
        <v>265</v>
      </c>
      <c r="BG490">
        <v>3</v>
      </c>
      <c r="BH490">
        <v>2790</v>
      </c>
      <c r="BI490">
        <f>($BH$554-$BH$551)/200</f>
        <v>0.11</v>
      </c>
    </row>
    <row r="491" spans="1:61" x14ac:dyDescent="0.25">
      <c r="A491">
        <v>490</v>
      </c>
      <c r="D491">
        <v>261.15787799999998</v>
      </c>
      <c r="E491" s="2">
        <v>2</v>
      </c>
      <c r="F491">
        <v>247.55151599999999</v>
      </c>
      <c r="G491" s="3">
        <v>3</v>
      </c>
      <c r="H491">
        <v>243.827473</v>
      </c>
      <c r="I491" s="4">
        <v>4</v>
      </c>
      <c r="P491">
        <v>3</v>
      </c>
      <c r="Q491" t="str">
        <f t="shared" si="8"/>
        <v>234</v>
      </c>
      <c r="R491">
        <v>2</v>
      </c>
      <c r="X491" t="s">
        <v>291</v>
      </c>
      <c r="Y491" t="s">
        <v>266</v>
      </c>
      <c r="BG491">
        <v>2</v>
      </c>
      <c r="BH491">
        <v>2796</v>
      </c>
      <c r="BI491">
        <f>($BH$555-$BH$552)/200</f>
        <v>5.5E-2</v>
      </c>
    </row>
    <row r="492" spans="1:61" x14ac:dyDescent="0.25">
      <c r="A492">
        <v>491</v>
      </c>
      <c r="D492">
        <v>261.15787799999998</v>
      </c>
      <c r="E492" s="2">
        <v>2</v>
      </c>
      <c r="F492">
        <v>247.52550400000001</v>
      </c>
      <c r="G492" s="3">
        <v>3</v>
      </c>
      <c r="H492">
        <v>243.882575</v>
      </c>
      <c r="I492" s="4">
        <v>4</v>
      </c>
      <c r="P492">
        <v>3</v>
      </c>
      <c r="Q492" t="str">
        <f t="shared" si="8"/>
        <v>234</v>
      </c>
      <c r="R492">
        <v>1</v>
      </c>
      <c r="X492" t="s">
        <v>291</v>
      </c>
      <c r="Y492" t="s">
        <v>267</v>
      </c>
      <c r="AB492" t="s">
        <v>292</v>
      </c>
      <c r="AC492" t="str">
        <f>CONCATENATE($R492,$R493,$R494,$R495)</f>
        <v>1432</v>
      </c>
      <c r="BG492">
        <v>1</v>
      </c>
      <c r="BH492">
        <v>2804</v>
      </c>
      <c r="BI492">
        <f>($BH$556-$BH$553)/200</f>
        <v>7.4999999999999997E-2</v>
      </c>
    </row>
    <row r="493" spans="1:61" x14ac:dyDescent="0.25">
      <c r="A493">
        <v>492</v>
      </c>
      <c r="D493">
        <v>261.13696900000002</v>
      </c>
      <c r="E493" s="2">
        <v>2</v>
      </c>
      <c r="F493">
        <v>247.571158</v>
      </c>
      <c r="G493" s="3">
        <v>3</v>
      </c>
      <c r="P493">
        <v>2</v>
      </c>
      <c r="Q493" t="str">
        <f t="shared" si="8"/>
        <v>23</v>
      </c>
      <c r="R493">
        <v>4</v>
      </c>
      <c r="X493" t="s">
        <v>291</v>
      </c>
      <c r="Y493" t="s">
        <v>264</v>
      </c>
      <c r="BG493">
        <v>4</v>
      </c>
      <c r="BH493">
        <v>2811</v>
      </c>
      <c r="BI493">
        <f>($BH$557-$BH$554)/200</f>
        <v>7.0000000000000007E-2</v>
      </c>
    </row>
    <row r="494" spans="1:61" x14ac:dyDescent="0.25">
      <c r="A494">
        <v>493</v>
      </c>
      <c r="D494">
        <v>261.16600699999998</v>
      </c>
      <c r="E494" s="2">
        <v>2</v>
      </c>
      <c r="F494">
        <v>247.599997</v>
      </c>
      <c r="G494" s="3">
        <v>3</v>
      </c>
      <c r="P494">
        <v>2</v>
      </c>
      <c r="Q494" t="str">
        <f t="shared" si="8"/>
        <v>23</v>
      </c>
      <c r="R494">
        <v>3</v>
      </c>
      <c r="X494" t="s">
        <v>291</v>
      </c>
      <c r="Y494" t="s">
        <v>265</v>
      </c>
      <c r="BG494">
        <v>3</v>
      </c>
      <c r="BH494">
        <v>2813</v>
      </c>
      <c r="BI494">
        <f>($BH$558-$BH$555)/200</f>
        <v>0.11</v>
      </c>
    </row>
    <row r="495" spans="1:61" x14ac:dyDescent="0.25">
      <c r="A495">
        <v>494</v>
      </c>
      <c r="D495">
        <v>261.13337999999999</v>
      </c>
      <c r="E495" s="2">
        <v>2</v>
      </c>
      <c r="F495">
        <v>247.652827</v>
      </c>
      <c r="G495" s="3">
        <v>3</v>
      </c>
      <c r="P495">
        <v>2</v>
      </c>
      <c r="Q495" t="str">
        <f t="shared" si="8"/>
        <v>23</v>
      </c>
      <c r="R495">
        <v>2</v>
      </c>
      <c r="X495" t="s">
        <v>291</v>
      </c>
      <c r="Y495" t="s">
        <v>266</v>
      </c>
      <c r="BG495">
        <v>2</v>
      </c>
      <c r="BH495">
        <v>2820</v>
      </c>
      <c r="BI495">
        <f>($BH$559-$BH$556)/200</f>
        <v>7.0000000000000007E-2</v>
      </c>
    </row>
    <row r="496" spans="1:61" x14ac:dyDescent="0.25">
      <c r="A496">
        <v>495</v>
      </c>
      <c r="D496">
        <v>261.11742299999997</v>
      </c>
      <c r="E496" s="2">
        <v>2</v>
      </c>
      <c r="F496">
        <v>247.48550299999999</v>
      </c>
      <c r="G496" s="3">
        <v>3</v>
      </c>
      <c r="P496">
        <v>2</v>
      </c>
      <c r="Q496" t="str">
        <f t="shared" si="8"/>
        <v>23</v>
      </c>
      <c r="R496">
        <v>1</v>
      </c>
      <c r="X496" t="s">
        <v>291</v>
      </c>
      <c r="Y496" t="s">
        <v>267</v>
      </c>
      <c r="AB496" t="s">
        <v>292</v>
      </c>
      <c r="AC496" t="str">
        <f>CONCATENATE($R496,$R497,$R498,$R499)</f>
        <v>1432</v>
      </c>
      <c r="BG496">
        <v>1</v>
      </c>
      <c r="BH496">
        <v>2827</v>
      </c>
      <c r="BI496">
        <f>($BH$560-$BH$557)/200</f>
        <v>0.08</v>
      </c>
    </row>
    <row r="497" spans="1:61" x14ac:dyDescent="0.25">
      <c r="A497">
        <v>496</v>
      </c>
      <c r="D497">
        <v>261.10393799999997</v>
      </c>
      <c r="E497" s="2">
        <v>2</v>
      </c>
      <c r="P497">
        <v>1</v>
      </c>
      <c r="Q497" t="str">
        <f t="shared" si="8"/>
        <v>2</v>
      </c>
      <c r="R497">
        <v>4</v>
      </c>
      <c r="X497" t="s">
        <v>291</v>
      </c>
      <c r="Y497" t="s">
        <v>264</v>
      </c>
      <c r="BG497">
        <v>4</v>
      </c>
      <c r="BH497">
        <v>2833</v>
      </c>
      <c r="BI497">
        <f>($BH$561-$BH$558)/200</f>
        <v>7.0000000000000007E-2</v>
      </c>
    </row>
    <row r="498" spans="1:61" x14ac:dyDescent="0.25">
      <c r="A498">
        <v>497</v>
      </c>
      <c r="D498">
        <v>261.12570399999998</v>
      </c>
      <c r="E498" s="2">
        <v>2</v>
      </c>
      <c r="P498">
        <v>1</v>
      </c>
      <c r="Q498" t="str">
        <f t="shared" si="8"/>
        <v>2</v>
      </c>
      <c r="R498">
        <v>3</v>
      </c>
      <c r="X498" t="s">
        <v>291</v>
      </c>
      <c r="Y498" t="s">
        <v>265</v>
      </c>
      <c r="BG498">
        <v>3</v>
      </c>
      <c r="BH498">
        <v>2835</v>
      </c>
      <c r="BI498">
        <f>($BH$562-$BH$559)/200</f>
        <v>0.105</v>
      </c>
    </row>
    <row r="499" spans="1:61" x14ac:dyDescent="0.25">
      <c r="A499">
        <v>498</v>
      </c>
      <c r="D499">
        <v>261.16994699999998</v>
      </c>
      <c r="E499" s="2">
        <v>2</v>
      </c>
      <c r="P499">
        <v>1</v>
      </c>
      <c r="Q499" t="str">
        <f t="shared" si="8"/>
        <v>2</v>
      </c>
      <c r="R499">
        <v>2</v>
      </c>
      <c r="X499" t="s">
        <v>291</v>
      </c>
      <c r="Y499" t="s">
        <v>266</v>
      </c>
      <c r="BG499">
        <v>2</v>
      </c>
      <c r="BH499">
        <v>2845</v>
      </c>
      <c r="BI499">
        <f>($BH$563-$BH$560)/200</f>
        <v>7.0000000000000007E-2</v>
      </c>
    </row>
    <row r="500" spans="1:61" x14ac:dyDescent="0.25">
      <c r="A500">
        <v>499</v>
      </c>
      <c r="B500">
        <v>267.32752099999999</v>
      </c>
      <c r="C500" s="5">
        <v>1</v>
      </c>
      <c r="D500">
        <v>261.16712100000001</v>
      </c>
      <c r="E500" s="2">
        <v>2</v>
      </c>
      <c r="P500">
        <v>2</v>
      </c>
      <c r="Q500" t="str">
        <f t="shared" si="8"/>
        <v>12</v>
      </c>
      <c r="R500">
        <v>1</v>
      </c>
      <c r="X500" t="s">
        <v>291</v>
      </c>
      <c r="Y500" t="s">
        <v>267</v>
      </c>
      <c r="AB500" t="s">
        <v>292</v>
      </c>
      <c r="AC500" t="str">
        <f>CONCATENATE($R500,$R501,$R502,$R503)</f>
        <v>1432</v>
      </c>
      <c r="BG500">
        <v>1</v>
      </c>
      <c r="BH500">
        <v>2852</v>
      </c>
      <c r="BI500">
        <f>($BH$564-$BH$561)/200</f>
        <v>0.08</v>
      </c>
    </row>
    <row r="501" spans="1:61" x14ac:dyDescent="0.25">
      <c r="A501">
        <v>500</v>
      </c>
      <c r="B501">
        <v>267.32838299999997</v>
      </c>
      <c r="C501" s="5">
        <v>1</v>
      </c>
      <c r="D501">
        <v>261.15787799999998</v>
      </c>
      <c r="E501" s="2">
        <v>2</v>
      </c>
      <c r="P501">
        <v>2</v>
      </c>
      <c r="Q501" t="str">
        <f t="shared" si="8"/>
        <v>12</v>
      </c>
      <c r="R501">
        <v>4</v>
      </c>
      <c r="X501" t="s">
        <v>291</v>
      </c>
      <c r="Y501" t="s">
        <v>264</v>
      </c>
      <c r="BG501">
        <v>4</v>
      </c>
      <c r="BH501">
        <v>2857</v>
      </c>
      <c r="BI501">
        <f>($BH$565-$BH$562)/200</f>
        <v>7.4999999999999997E-2</v>
      </c>
    </row>
    <row r="502" spans="1:61" x14ac:dyDescent="0.25">
      <c r="A502">
        <v>501</v>
      </c>
      <c r="B502">
        <v>267.356517</v>
      </c>
      <c r="C502" s="5">
        <v>1</v>
      </c>
      <c r="D502">
        <v>261.15787799999998</v>
      </c>
      <c r="E502" s="2">
        <v>2</v>
      </c>
      <c r="P502">
        <v>2</v>
      </c>
      <c r="Q502" t="str">
        <f t="shared" si="8"/>
        <v>12</v>
      </c>
      <c r="R502">
        <v>3</v>
      </c>
      <c r="X502" t="s">
        <v>290</v>
      </c>
      <c r="Y502" t="s">
        <v>268</v>
      </c>
      <c r="BG502">
        <v>3</v>
      </c>
      <c r="BH502">
        <v>2859</v>
      </c>
      <c r="BI502">
        <f>($BH$566-$BH$563)/200</f>
        <v>0.115</v>
      </c>
    </row>
    <row r="503" spans="1:61" x14ac:dyDescent="0.25">
      <c r="A503">
        <v>502</v>
      </c>
      <c r="B503">
        <v>267.34237200000001</v>
      </c>
      <c r="C503" s="5">
        <v>1</v>
      </c>
      <c r="P503">
        <v>1</v>
      </c>
      <c r="Q503" t="str">
        <f t="shared" si="8"/>
        <v>1</v>
      </c>
      <c r="R503">
        <v>2</v>
      </c>
      <c r="X503" t="s">
        <v>292</v>
      </c>
      <c r="Y503" t="s">
        <v>269</v>
      </c>
      <c r="BG503">
        <v>2</v>
      </c>
      <c r="BH503">
        <v>2870</v>
      </c>
      <c r="BI503">
        <f>($BH$567-$BH$564)/200</f>
        <v>8.5000000000000006E-2</v>
      </c>
    </row>
    <row r="504" spans="1:61" x14ac:dyDescent="0.25">
      <c r="A504">
        <v>503</v>
      </c>
      <c r="B504">
        <v>267.32752099999999</v>
      </c>
      <c r="C504" s="5">
        <v>1</v>
      </c>
      <c r="J504">
        <v>236.10843299999999</v>
      </c>
      <c r="K504" t="s">
        <v>22</v>
      </c>
      <c r="Q504" t="str">
        <f t="shared" si="8"/>
        <v>1</v>
      </c>
      <c r="R504">
        <v>1</v>
      </c>
      <c r="X504" t="s">
        <v>292</v>
      </c>
      <c r="Y504" t="s">
        <v>270</v>
      </c>
      <c r="AB504" t="s">
        <v>291</v>
      </c>
      <c r="AC504" t="str">
        <f>CONCATENATE($R504,$R505,$R506,$R507)</f>
        <v>1342</v>
      </c>
      <c r="BG504">
        <v>1</v>
      </c>
      <c r="BH504">
        <v>2875</v>
      </c>
      <c r="BI504">
        <f>($BH$568-$BH$565)/200</f>
        <v>7.4999999999999997E-2</v>
      </c>
    </row>
    <row r="505" spans="1:61" x14ac:dyDescent="0.25">
      <c r="A505">
        <v>504</v>
      </c>
      <c r="Q505" t="str">
        <f t="shared" si="8"/>
        <v/>
      </c>
      <c r="R505">
        <v>3</v>
      </c>
      <c r="X505" t="s">
        <v>292</v>
      </c>
      <c r="Y505" t="s">
        <v>271</v>
      </c>
      <c r="BG505">
        <v>3</v>
      </c>
      <c r="BH505">
        <v>2881</v>
      </c>
      <c r="BI505">
        <f>($BH$569-$BH$566)/200</f>
        <v>7.0000000000000007E-2</v>
      </c>
    </row>
    <row r="506" spans="1:61" x14ac:dyDescent="0.25">
      <c r="A506">
        <v>505</v>
      </c>
      <c r="J506">
        <v>235.994393</v>
      </c>
      <c r="K506" t="s">
        <v>22</v>
      </c>
      <c r="Q506" t="str">
        <f t="shared" si="8"/>
        <v/>
      </c>
      <c r="R506">
        <v>4</v>
      </c>
      <c r="X506" t="s">
        <v>293</v>
      </c>
      <c r="Y506" t="s">
        <v>276</v>
      </c>
      <c r="BG506">
        <v>4</v>
      </c>
      <c r="BH506">
        <v>2881</v>
      </c>
      <c r="BI506">
        <f>($BH$575-$BH$572)/200</f>
        <v>0.08</v>
      </c>
    </row>
    <row r="507" spans="1:61" x14ac:dyDescent="0.25">
      <c r="A507">
        <v>506</v>
      </c>
      <c r="B507">
        <v>248.16711699999999</v>
      </c>
      <c r="C507" s="5">
        <v>1</v>
      </c>
      <c r="P507">
        <v>1</v>
      </c>
      <c r="Q507" t="str">
        <f t="shared" si="8"/>
        <v>1</v>
      </c>
      <c r="R507">
        <v>2</v>
      </c>
      <c r="X507" t="s">
        <v>290</v>
      </c>
      <c r="Y507" t="s">
        <v>277</v>
      </c>
      <c r="BG507">
        <v>2</v>
      </c>
      <c r="BH507">
        <v>2894</v>
      </c>
      <c r="BI507">
        <f>($BH$576-$BH$573)/200</f>
        <v>0.115</v>
      </c>
    </row>
    <row r="508" spans="1:61" x14ac:dyDescent="0.25">
      <c r="A508">
        <v>507</v>
      </c>
      <c r="B508">
        <v>248.13307800000001</v>
      </c>
      <c r="C508" s="5">
        <v>1</v>
      </c>
      <c r="P508">
        <v>1</v>
      </c>
      <c r="Q508" t="str">
        <f t="shared" si="8"/>
        <v>1</v>
      </c>
      <c r="R508">
        <v>1</v>
      </c>
      <c r="X508" t="s">
        <v>292</v>
      </c>
      <c r="Y508" t="s">
        <v>270</v>
      </c>
      <c r="AB508" t="s">
        <v>292</v>
      </c>
      <c r="AC508" t="str">
        <f>CONCATENATE($R508,$R509,$R510,$R511)</f>
        <v>1432</v>
      </c>
      <c r="BG508">
        <v>1</v>
      </c>
      <c r="BH508">
        <v>2898</v>
      </c>
      <c r="BI508">
        <f>($BH$577-$BH$574)/200</f>
        <v>7.4999999999999997E-2</v>
      </c>
    </row>
    <row r="509" spans="1:61" x14ac:dyDescent="0.25">
      <c r="A509">
        <v>508</v>
      </c>
      <c r="B509">
        <v>248.22914</v>
      </c>
      <c r="C509" s="5">
        <v>1</v>
      </c>
      <c r="H509">
        <v>255.928179</v>
      </c>
      <c r="I509" s="4">
        <v>4</v>
      </c>
      <c r="P509">
        <v>2</v>
      </c>
      <c r="Q509" t="str">
        <f t="shared" si="8"/>
        <v>14</v>
      </c>
      <c r="R509">
        <v>4</v>
      </c>
      <c r="X509" t="s">
        <v>292</v>
      </c>
      <c r="Y509" t="s">
        <v>271</v>
      </c>
      <c r="BG509">
        <v>4</v>
      </c>
      <c r="BH509">
        <v>2904</v>
      </c>
      <c r="BI509">
        <f>($BH$578-$BH$575)/200</f>
        <v>0.1</v>
      </c>
    </row>
    <row r="510" spans="1:61" x14ac:dyDescent="0.25">
      <c r="A510">
        <v>509</v>
      </c>
      <c r="B510">
        <v>248.17393799999999</v>
      </c>
      <c r="C510" s="5">
        <v>1</v>
      </c>
      <c r="H510">
        <v>255.928179</v>
      </c>
      <c r="I510" s="4">
        <v>4</v>
      </c>
      <c r="P510">
        <v>2</v>
      </c>
      <c r="Q510" t="str">
        <f t="shared" si="8"/>
        <v>14</v>
      </c>
      <c r="R510">
        <v>3</v>
      </c>
      <c r="X510" t="s">
        <v>292</v>
      </c>
      <c r="Y510" t="s">
        <v>272</v>
      </c>
      <c r="BG510">
        <v>3</v>
      </c>
      <c r="BH510">
        <v>2905</v>
      </c>
      <c r="BI510">
        <f>($BH$579-$BH$576)/200</f>
        <v>9.5000000000000001E-2</v>
      </c>
    </row>
    <row r="511" spans="1:61" x14ac:dyDescent="0.25">
      <c r="A511">
        <v>510</v>
      </c>
      <c r="B511">
        <v>248.20196799999999</v>
      </c>
      <c r="C511" s="5">
        <v>1</v>
      </c>
      <c r="H511">
        <v>255.90186599999998</v>
      </c>
      <c r="I511" s="4">
        <v>4</v>
      </c>
      <c r="P511">
        <v>2</v>
      </c>
      <c r="Q511" t="str">
        <f t="shared" si="8"/>
        <v>14</v>
      </c>
      <c r="R511">
        <v>2</v>
      </c>
      <c r="X511" t="s">
        <v>292</v>
      </c>
      <c r="Y511" t="s">
        <v>269</v>
      </c>
      <c r="BG511">
        <v>2</v>
      </c>
      <c r="BH511">
        <v>2914</v>
      </c>
      <c r="BI511">
        <f>($BH$580-$BH$577)/200</f>
        <v>0.08</v>
      </c>
    </row>
    <row r="512" spans="1:61" x14ac:dyDescent="0.25">
      <c r="A512">
        <v>511</v>
      </c>
      <c r="B512">
        <v>248.15060699999998</v>
      </c>
      <c r="C512" s="5">
        <v>1</v>
      </c>
      <c r="H512">
        <v>255.90858299999999</v>
      </c>
      <c r="I512" s="4">
        <v>4</v>
      </c>
      <c r="P512">
        <v>2</v>
      </c>
      <c r="Q512" t="str">
        <f t="shared" si="8"/>
        <v>14</v>
      </c>
      <c r="R512">
        <v>1</v>
      </c>
      <c r="X512" t="s">
        <v>292</v>
      </c>
      <c r="Y512" t="s">
        <v>270</v>
      </c>
      <c r="AB512" t="s">
        <v>291</v>
      </c>
      <c r="AC512" t="str">
        <f>CONCATENATE($R512,$R513,$R514,$R515)</f>
        <v>1342</v>
      </c>
      <c r="BG512">
        <v>1</v>
      </c>
      <c r="BH512">
        <v>2920</v>
      </c>
      <c r="BI512">
        <f>($BH$581-$BH$578)/200</f>
        <v>8.5000000000000006E-2</v>
      </c>
    </row>
    <row r="513" spans="1:61" x14ac:dyDescent="0.25">
      <c r="A513">
        <v>512</v>
      </c>
      <c r="B513">
        <v>248.15590499999999</v>
      </c>
      <c r="C513" s="5">
        <v>1</v>
      </c>
      <c r="H513">
        <v>255.91323299999999</v>
      </c>
      <c r="I513" s="4">
        <v>4</v>
      </c>
      <c r="P513">
        <v>2</v>
      </c>
      <c r="Q513" t="str">
        <f t="shared" si="8"/>
        <v>14</v>
      </c>
      <c r="R513">
        <v>3</v>
      </c>
      <c r="X513" t="s">
        <v>292</v>
      </c>
      <c r="Y513" t="s">
        <v>271</v>
      </c>
      <c r="BG513">
        <v>3</v>
      </c>
      <c r="BH513">
        <v>2927</v>
      </c>
      <c r="BI513">
        <f>($BH$582-$BH$579)/200</f>
        <v>8.5000000000000006E-2</v>
      </c>
    </row>
    <row r="514" spans="1:61" x14ac:dyDescent="0.25">
      <c r="A514">
        <v>513</v>
      </c>
      <c r="B514">
        <v>248.15798100000001</v>
      </c>
      <c r="C514" s="5">
        <v>1</v>
      </c>
      <c r="H514">
        <v>255.96005099999999</v>
      </c>
      <c r="I514" s="4">
        <v>4</v>
      </c>
      <c r="P514">
        <v>2</v>
      </c>
      <c r="Q514" t="str">
        <f t="shared" ref="Q514:Q577" si="9">CONCATENATE(C514,E514,G514,I514)</f>
        <v>14</v>
      </c>
      <c r="R514">
        <v>4</v>
      </c>
      <c r="X514" t="s">
        <v>292</v>
      </c>
      <c r="Y514" t="s">
        <v>272</v>
      </c>
      <c r="BG514">
        <v>4</v>
      </c>
      <c r="BH514">
        <v>2927</v>
      </c>
      <c r="BI514">
        <f>($BH$583-$BH$580)/200</f>
        <v>0.105</v>
      </c>
    </row>
    <row r="515" spans="1:61" x14ac:dyDescent="0.25">
      <c r="A515">
        <v>514</v>
      </c>
      <c r="B515">
        <v>248.078181</v>
      </c>
      <c r="C515" s="5">
        <v>1</v>
      </c>
      <c r="H515">
        <v>256.02727399999998</v>
      </c>
      <c r="I515" s="4">
        <v>4</v>
      </c>
      <c r="P515">
        <v>2</v>
      </c>
      <c r="Q515" t="str">
        <f t="shared" si="9"/>
        <v>14</v>
      </c>
      <c r="R515">
        <v>2</v>
      </c>
      <c r="X515" t="s">
        <v>292</v>
      </c>
      <c r="Y515" t="s">
        <v>269</v>
      </c>
      <c r="BG515">
        <v>2</v>
      </c>
      <c r="BH515">
        <v>2936</v>
      </c>
      <c r="BI515">
        <f>($BH$584-$BH$581)/200</f>
        <v>6.5000000000000002E-2</v>
      </c>
    </row>
    <row r="516" spans="1:61" x14ac:dyDescent="0.25">
      <c r="A516">
        <v>515</v>
      </c>
      <c r="B516">
        <v>248.164694</v>
      </c>
      <c r="C516" s="5">
        <v>1</v>
      </c>
      <c r="H516">
        <v>255.97692000000001</v>
      </c>
      <c r="I516" s="4">
        <v>4</v>
      </c>
      <c r="P516">
        <v>2</v>
      </c>
      <c r="Q516" t="str">
        <f t="shared" si="9"/>
        <v>14</v>
      </c>
      <c r="R516">
        <v>1</v>
      </c>
      <c r="X516" t="s">
        <v>292</v>
      </c>
      <c r="Y516" t="s">
        <v>270</v>
      </c>
      <c r="AB516" t="s">
        <v>292</v>
      </c>
      <c r="AC516" t="str">
        <f>CONCATENATE($R516,$R517,$R518,$R519)</f>
        <v>1432</v>
      </c>
      <c r="BG516">
        <v>1</v>
      </c>
      <c r="BH516">
        <v>2941</v>
      </c>
      <c r="BI516">
        <f>($BH$585-$BH$582)/200</f>
        <v>8.5000000000000006E-2</v>
      </c>
    </row>
    <row r="517" spans="1:61" x14ac:dyDescent="0.25">
      <c r="A517">
        <v>516</v>
      </c>
      <c r="B517">
        <v>248.16711699999999</v>
      </c>
      <c r="C517" s="5">
        <v>1</v>
      </c>
      <c r="F517">
        <v>251.042723</v>
      </c>
      <c r="G517" s="3">
        <v>3</v>
      </c>
      <c r="H517">
        <v>255.96085600000001</v>
      </c>
      <c r="I517" s="4">
        <v>4</v>
      </c>
      <c r="P517">
        <v>3</v>
      </c>
      <c r="Q517" t="str">
        <f t="shared" si="9"/>
        <v>134</v>
      </c>
      <c r="R517">
        <v>4</v>
      </c>
      <c r="X517" t="s">
        <v>292</v>
      </c>
      <c r="Y517" t="s">
        <v>271</v>
      </c>
      <c r="BG517">
        <v>4</v>
      </c>
      <c r="BH517">
        <v>2949</v>
      </c>
      <c r="BI517">
        <f>($BH$586-$BH$583)/200</f>
        <v>8.5000000000000006E-2</v>
      </c>
    </row>
    <row r="518" spans="1:61" x14ac:dyDescent="0.25">
      <c r="A518">
        <v>517</v>
      </c>
      <c r="F518">
        <v>251.03302600000001</v>
      </c>
      <c r="G518" s="3">
        <v>3</v>
      </c>
      <c r="H518">
        <v>255.97469599999999</v>
      </c>
      <c r="I518" s="4">
        <v>4</v>
      </c>
      <c r="P518">
        <v>2</v>
      </c>
      <c r="Q518" t="str">
        <f t="shared" si="9"/>
        <v>34</v>
      </c>
      <c r="R518">
        <v>3</v>
      </c>
      <c r="X518" t="s">
        <v>290</v>
      </c>
      <c r="Y518" t="s">
        <v>273</v>
      </c>
      <c r="BG518">
        <v>3</v>
      </c>
      <c r="BH518">
        <v>2950</v>
      </c>
      <c r="BI518">
        <f>($BH$587-$BH$584)/200</f>
        <v>0.12</v>
      </c>
    </row>
    <row r="519" spans="1:61" x14ac:dyDescent="0.25">
      <c r="A519">
        <v>518</v>
      </c>
      <c r="F519">
        <v>251.027323</v>
      </c>
      <c r="G519" s="3">
        <v>3</v>
      </c>
      <c r="H519">
        <v>255.964743</v>
      </c>
      <c r="I519" s="4">
        <v>4</v>
      </c>
      <c r="P519">
        <v>2</v>
      </c>
      <c r="Q519" t="str">
        <f t="shared" si="9"/>
        <v>34</v>
      </c>
      <c r="R519">
        <v>2</v>
      </c>
      <c r="X519" t="s">
        <v>291</v>
      </c>
      <c r="Y519" t="s">
        <v>266</v>
      </c>
      <c r="BG519">
        <v>2</v>
      </c>
      <c r="BH519">
        <v>2957</v>
      </c>
      <c r="BI519">
        <f>($BH$588-$BH$585)/200</f>
        <v>7.0000000000000007E-2</v>
      </c>
    </row>
    <row r="520" spans="1:61" x14ac:dyDescent="0.25">
      <c r="A520">
        <v>519</v>
      </c>
      <c r="F520">
        <v>251.04479900000001</v>
      </c>
      <c r="G520" s="3">
        <v>3</v>
      </c>
      <c r="H520">
        <v>255.928179</v>
      </c>
      <c r="I520" s="4">
        <v>4</v>
      </c>
      <c r="P520">
        <v>2</v>
      </c>
      <c r="Q520" t="str">
        <f t="shared" si="9"/>
        <v>34</v>
      </c>
      <c r="R520">
        <v>1</v>
      </c>
      <c r="X520" t="s">
        <v>291</v>
      </c>
      <c r="Y520" t="s">
        <v>267</v>
      </c>
      <c r="AB520" t="s">
        <v>292</v>
      </c>
      <c r="AC520" t="str">
        <f>CONCATENATE($R520,$R521,$R522,$R523)</f>
        <v>1432</v>
      </c>
      <c r="BG520">
        <v>1</v>
      </c>
      <c r="BH520">
        <v>2963</v>
      </c>
      <c r="BI520">
        <f>($BH$589-$BH$586)/200</f>
        <v>0.09</v>
      </c>
    </row>
    <row r="521" spans="1:61" x14ac:dyDescent="0.25">
      <c r="A521">
        <v>520</v>
      </c>
      <c r="D521">
        <v>235.4</v>
      </c>
      <c r="E521" s="2">
        <v>2</v>
      </c>
      <c r="F521">
        <v>251.02302800000001</v>
      </c>
      <c r="G521" s="3">
        <v>3</v>
      </c>
      <c r="P521">
        <v>2</v>
      </c>
      <c r="Q521" t="str">
        <f t="shared" si="9"/>
        <v>23</v>
      </c>
      <c r="R521">
        <v>4</v>
      </c>
      <c r="X521" t="s">
        <v>291</v>
      </c>
      <c r="Y521" t="s">
        <v>264</v>
      </c>
      <c r="BG521">
        <v>4</v>
      </c>
      <c r="BH521">
        <v>2972</v>
      </c>
      <c r="BI521">
        <f>($BH$590-$BH$587)/200</f>
        <v>7.4999999999999997E-2</v>
      </c>
    </row>
    <row r="522" spans="1:61" x14ac:dyDescent="0.25">
      <c r="A522">
        <v>521</v>
      </c>
      <c r="D522">
        <v>235.4</v>
      </c>
      <c r="E522" s="2">
        <v>2</v>
      </c>
      <c r="F522">
        <v>251.06808000000001</v>
      </c>
      <c r="G522" s="3">
        <v>3</v>
      </c>
      <c r="P522">
        <v>2</v>
      </c>
      <c r="Q522" t="str">
        <f t="shared" si="9"/>
        <v>23</v>
      </c>
      <c r="R522">
        <v>3</v>
      </c>
      <c r="X522" t="s">
        <v>290</v>
      </c>
      <c r="Y522" t="s">
        <v>268</v>
      </c>
      <c r="BG522">
        <v>3</v>
      </c>
      <c r="BH522">
        <v>2973</v>
      </c>
      <c r="BI522">
        <f>($BH$591-$BH$588)/200</f>
        <v>0.11</v>
      </c>
    </row>
    <row r="523" spans="1:61" x14ac:dyDescent="0.25">
      <c r="A523">
        <v>522</v>
      </c>
      <c r="D523">
        <v>235.393485</v>
      </c>
      <c r="E523" s="2">
        <v>2</v>
      </c>
      <c r="F523">
        <v>251.07202000000001</v>
      </c>
      <c r="G523" s="3">
        <v>3</v>
      </c>
      <c r="P523">
        <v>2</v>
      </c>
      <c r="Q523" t="str">
        <f t="shared" si="9"/>
        <v>23</v>
      </c>
      <c r="R523">
        <v>2</v>
      </c>
      <c r="X523" t="s">
        <v>292</v>
      </c>
      <c r="Y523" t="s">
        <v>269</v>
      </c>
      <c r="BG523">
        <v>2</v>
      </c>
      <c r="BH523">
        <v>2979</v>
      </c>
      <c r="BI523">
        <f>($BH$592-$BH$589)/200</f>
        <v>6.5000000000000002E-2</v>
      </c>
    </row>
    <row r="524" spans="1:61" x14ac:dyDescent="0.25">
      <c r="A524">
        <v>523</v>
      </c>
      <c r="D524">
        <v>235.37570600000001</v>
      </c>
      <c r="E524" s="2">
        <v>2</v>
      </c>
      <c r="F524">
        <v>251.042723</v>
      </c>
      <c r="G524" s="3">
        <v>3</v>
      </c>
      <c r="P524">
        <v>2</v>
      </c>
      <c r="Q524" t="str">
        <f t="shared" si="9"/>
        <v>23</v>
      </c>
      <c r="R524">
        <v>1</v>
      </c>
      <c r="X524" t="s">
        <v>292</v>
      </c>
      <c r="Y524" t="s">
        <v>270</v>
      </c>
      <c r="BG524">
        <v>1</v>
      </c>
      <c r="BH524">
        <v>2987</v>
      </c>
      <c r="BI524">
        <f>($BH$593-$BH$590)/200</f>
        <v>0.11</v>
      </c>
    </row>
    <row r="525" spans="1:61" x14ac:dyDescent="0.25">
      <c r="A525">
        <v>524</v>
      </c>
      <c r="D525">
        <v>235.39580799999999</v>
      </c>
      <c r="E525" s="2">
        <v>2</v>
      </c>
      <c r="F525">
        <v>251.042723</v>
      </c>
      <c r="G525" s="3">
        <v>3</v>
      </c>
      <c r="P525">
        <v>2</v>
      </c>
      <c r="Q525" t="str">
        <f t="shared" si="9"/>
        <v>23</v>
      </c>
      <c r="R525">
        <v>4</v>
      </c>
      <c r="X525" t="s">
        <v>292</v>
      </c>
      <c r="Y525" t="s">
        <v>271</v>
      </c>
      <c r="BG525">
        <v>4</v>
      </c>
      <c r="BH525">
        <v>2995</v>
      </c>
      <c r="BI525">
        <f>($BH$594-$BH$591)/200</f>
        <v>9.5000000000000001E-2</v>
      </c>
    </row>
    <row r="526" spans="1:61" x14ac:dyDescent="0.25">
      <c r="A526">
        <v>525</v>
      </c>
      <c r="D526">
        <v>235.402627</v>
      </c>
      <c r="E526" s="2">
        <v>2</v>
      </c>
      <c r="P526">
        <v>1</v>
      </c>
      <c r="Q526" t="str">
        <f t="shared" si="9"/>
        <v>2</v>
      </c>
      <c r="R526">
        <v>3</v>
      </c>
      <c r="X526" t="s">
        <v>290</v>
      </c>
      <c r="Y526" t="s">
        <v>273</v>
      </c>
      <c r="BG526">
        <v>3</v>
      </c>
      <c r="BH526">
        <v>2999</v>
      </c>
      <c r="BI526">
        <f>($BH$595-$BH$592)/200</f>
        <v>0.12</v>
      </c>
    </row>
    <row r="527" spans="1:61" x14ac:dyDescent="0.25">
      <c r="A527">
        <v>526</v>
      </c>
      <c r="D527">
        <v>235.34747400000001</v>
      </c>
      <c r="E527" s="2">
        <v>2</v>
      </c>
      <c r="P527">
        <v>1</v>
      </c>
      <c r="Q527" t="str">
        <f t="shared" si="9"/>
        <v>2</v>
      </c>
      <c r="R527" t="s">
        <v>22</v>
      </c>
      <c r="X527" t="s">
        <v>291</v>
      </c>
      <c r="Y527" t="s">
        <v>266</v>
      </c>
      <c r="BG527" t="s">
        <v>22</v>
      </c>
      <c r="BH527">
        <v>2999</v>
      </c>
      <c r="BI527">
        <f>($BH$596-$BH$593)/200</f>
        <v>0.05</v>
      </c>
    </row>
    <row r="528" spans="1:61" x14ac:dyDescent="0.25">
      <c r="A528">
        <v>527</v>
      </c>
      <c r="D528">
        <v>235.3501</v>
      </c>
      <c r="E528" s="2">
        <v>2</v>
      </c>
      <c r="P528">
        <v>1</v>
      </c>
      <c r="Q528" t="str">
        <f t="shared" si="9"/>
        <v>2</v>
      </c>
      <c r="R528" t="s">
        <v>22</v>
      </c>
      <c r="X528" t="s">
        <v>291</v>
      </c>
      <c r="Y528" t="s">
        <v>267</v>
      </c>
      <c r="BG528" t="s">
        <v>22</v>
      </c>
      <c r="BH528">
        <v>3001</v>
      </c>
      <c r="BI528">
        <f>($BH$597-$BH$594)/200</f>
        <v>7.4999999999999997E-2</v>
      </c>
    </row>
    <row r="529" spans="1:61" x14ac:dyDescent="0.25">
      <c r="A529">
        <v>528</v>
      </c>
      <c r="D529">
        <v>235.37257499999998</v>
      </c>
      <c r="E529" s="2">
        <v>2</v>
      </c>
      <c r="P529">
        <v>1</v>
      </c>
      <c r="Q529" t="str">
        <f t="shared" si="9"/>
        <v>2</v>
      </c>
      <c r="R529">
        <v>1</v>
      </c>
      <c r="X529" t="s">
        <v>291</v>
      </c>
      <c r="Y529" t="s">
        <v>264</v>
      </c>
      <c r="AB529" t="s">
        <v>292</v>
      </c>
      <c r="AC529" t="str">
        <f>CONCATENATE($R529,$R530,$R531,$R532)</f>
        <v>1432</v>
      </c>
      <c r="BG529">
        <v>1</v>
      </c>
      <c r="BH529">
        <v>3002</v>
      </c>
      <c r="BI529">
        <f>($BH$598-$BH$595)/200</f>
        <v>7.0000000000000007E-2</v>
      </c>
    </row>
    <row r="530" spans="1:61" x14ac:dyDescent="0.25">
      <c r="A530">
        <v>529</v>
      </c>
      <c r="D530">
        <v>235.34888699999999</v>
      </c>
      <c r="E530" s="2">
        <v>2</v>
      </c>
      <c r="P530">
        <v>1</v>
      </c>
      <c r="Q530" t="str">
        <f t="shared" si="9"/>
        <v>2</v>
      </c>
      <c r="R530">
        <v>4</v>
      </c>
      <c r="X530" t="s">
        <v>290</v>
      </c>
      <c r="Y530" t="s">
        <v>268</v>
      </c>
      <c r="BG530">
        <v>4</v>
      </c>
      <c r="BH530">
        <v>3003</v>
      </c>
      <c r="BI530">
        <f>($BH$599-$BH$596)/200</f>
        <v>0.105</v>
      </c>
    </row>
    <row r="531" spans="1:61" x14ac:dyDescent="0.25">
      <c r="A531">
        <v>530</v>
      </c>
      <c r="D531">
        <v>235.39969500000001</v>
      </c>
      <c r="E531" s="2">
        <v>2</v>
      </c>
      <c r="P531">
        <v>1</v>
      </c>
      <c r="Q531" t="str">
        <f t="shared" si="9"/>
        <v>2</v>
      </c>
      <c r="R531">
        <v>3</v>
      </c>
      <c r="X531" t="s">
        <v>292</v>
      </c>
      <c r="Y531" t="s">
        <v>269</v>
      </c>
      <c r="BG531">
        <v>3</v>
      </c>
      <c r="BH531">
        <v>3014</v>
      </c>
      <c r="BI531">
        <f>($BH$600-$BH$597)/200</f>
        <v>6.5000000000000002E-2</v>
      </c>
    </row>
    <row r="532" spans="1:61" x14ac:dyDescent="0.25">
      <c r="A532">
        <v>531</v>
      </c>
      <c r="B532">
        <v>227.897221</v>
      </c>
      <c r="C532" s="5">
        <v>1</v>
      </c>
      <c r="D532">
        <v>235.4</v>
      </c>
      <c r="E532" s="2">
        <v>2</v>
      </c>
      <c r="P532">
        <v>2</v>
      </c>
      <c r="Q532" t="str">
        <f t="shared" si="9"/>
        <v>12</v>
      </c>
      <c r="R532">
        <v>2</v>
      </c>
      <c r="X532" t="s">
        <v>292</v>
      </c>
      <c r="Y532" t="s">
        <v>270</v>
      </c>
      <c r="BG532">
        <v>2</v>
      </c>
      <c r="BH532">
        <v>3016</v>
      </c>
      <c r="BI532">
        <f>($BH$601-$BH$598)/200</f>
        <v>0.08</v>
      </c>
    </row>
    <row r="533" spans="1:61" x14ac:dyDescent="0.25">
      <c r="A533">
        <v>532</v>
      </c>
      <c r="B533">
        <v>227.88545299999998</v>
      </c>
      <c r="C533" s="5">
        <v>1</v>
      </c>
      <c r="P533">
        <v>1</v>
      </c>
      <c r="Q533" t="str">
        <f t="shared" si="9"/>
        <v>1</v>
      </c>
      <c r="R533">
        <v>1</v>
      </c>
      <c r="X533" t="s">
        <v>292</v>
      </c>
      <c r="Y533" t="s">
        <v>271</v>
      </c>
      <c r="AB533" t="s">
        <v>292</v>
      </c>
      <c r="AC533" t="str">
        <f>CONCATENATE($R533,$R534,$R535,$R536)</f>
        <v>1432</v>
      </c>
      <c r="BG533">
        <v>1</v>
      </c>
      <c r="BH533">
        <v>3025</v>
      </c>
      <c r="BI533">
        <f>($BH$602-$BH$599)/200</f>
        <v>7.4999999999999997E-2</v>
      </c>
    </row>
    <row r="534" spans="1:61" x14ac:dyDescent="0.25">
      <c r="A534">
        <v>533</v>
      </c>
      <c r="B534">
        <v>227.87484699999999</v>
      </c>
      <c r="C534" s="5">
        <v>1</v>
      </c>
      <c r="P534">
        <v>1</v>
      </c>
      <c r="Q534" t="str">
        <f t="shared" si="9"/>
        <v>1</v>
      </c>
      <c r="R534">
        <v>4</v>
      </c>
      <c r="X534" t="s">
        <v>290</v>
      </c>
      <c r="Y534" t="s">
        <v>273</v>
      </c>
      <c r="BG534">
        <v>4</v>
      </c>
      <c r="BH534">
        <v>3031</v>
      </c>
      <c r="BI534">
        <f>($BH$603-$BH$600)/200</f>
        <v>0.11</v>
      </c>
    </row>
    <row r="535" spans="1:61" x14ac:dyDescent="0.25">
      <c r="A535">
        <v>534</v>
      </c>
      <c r="B535">
        <v>227.85302899999999</v>
      </c>
      <c r="C535" s="5">
        <v>1</v>
      </c>
      <c r="P535">
        <v>1</v>
      </c>
      <c r="Q535" t="str">
        <f t="shared" si="9"/>
        <v>1</v>
      </c>
      <c r="R535">
        <v>3</v>
      </c>
      <c r="X535" t="s">
        <v>291</v>
      </c>
      <c r="Y535" t="s">
        <v>266</v>
      </c>
      <c r="BG535">
        <v>3</v>
      </c>
      <c r="BH535">
        <v>3034</v>
      </c>
      <c r="BI535">
        <f>($BH$604-$BH$601)/200</f>
        <v>7.0000000000000007E-2</v>
      </c>
    </row>
    <row r="536" spans="1:61" x14ac:dyDescent="0.25">
      <c r="A536">
        <v>535</v>
      </c>
      <c r="B536">
        <v>227.839089</v>
      </c>
      <c r="C536" s="5">
        <v>1</v>
      </c>
      <c r="H536">
        <v>233.22858500000001</v>
      </c>
      <c r="I536" s="4">
        <v>4</v>
      </c>
      <c r="P536">
        <v>2</v>
      </c>
      <c r="Q536" t="str">
        <f t="shared" si="9"/>
        <v>14</v>
      </c>
      <c r="R536">
        <v>2</v>
      </c>
      <c r="X536" t="s">
        <v>291</v>
      </c>
      <c r="Y536" t="s">
        <v>267</v>
      </c>
      <c r="BG536">
        <v>2</v>
      </c>
      <c r="BH536">
        <v>3043</v>
      </c>
      <c r="BI536">
        <f>($BH$605-$BH$602)/200</f>
        <v>0.08</v>
      </c>
    </row>
    <row r="537" spans="1:61" x14ac:dyDescent="0.25">
      <c r="A537">
        <v>536</v>
      </c>
      <c r="B537">
        <v>227.83676700000001</v>
      </c>
      <c r="C537" s="5">
        <v>1</v>
      </c>
      <c r="H537">
        <v>233.19681600000001</v>
      </c>
      <c r="I537" s="4">
        <v>4</v>
      </c>
      <c r="P537">
        <v>2</v>
      </c>
      <c r="Q537" t="str">
        <f t="shared" si="9"/>
        <v>14</v>
      </c>
      <c r="R537">
        <v>1</v>
      </c>
      <c r="X537" t="s">
        <v>291</v>
      </c>
      <c r="Y537" t="s">
        <v>264</v>
      </c>
      <c r="AB537" t="s">
        <v>291</v>
      </c>
      <c r="AC537" t="str">
        <f>CONCATENATE($R537,$R538,$R539,$R540)</f>
        <v>1342</v>
      </c>
      <c r="BG537">
        <v>1</v>
      </c>
      <c r="BH537">
        <v>3047</v>
      </c>
      <c r="BI537">
        <f>($BH$606-$BH$603)/200</f>
        <v>7.0000000000000007E-2</v>
      </c>
    </row>
    <row r="538" spans="1:61" x14ac:dyDescent="0.25">
      <c r="A538">
        <v>537</v>
      </c>
      <c r="B538">
        <v>227.878736</v>
      </c>
      <c r="C538" s="5">
        <v>1</v>
      </c>
      <c r="H538">
        <v>233.21419</v>
      </c>
      <c r="I538" s="4">
        <v>4</v>
      </c>
      <c r="P538">
        <v>2</v>
      </c>
      <c r="Q538" t="str">
        <f t="shared" si="9"/>
        <v>14</v>
      </c>
      <c r="R538">
        <v>3</v>
      </c>
      <c r="X538" t="s">
        <v>290</v>
      </c>
      <c r="Y538" t="s">
        <v>268</v>
      </c>
      <c r="BG538">
        <v>3</v>
      </c>
      <c r="BH538">
        <v>3055</v>
      </c>
      <c r="BI538">
        <f>($BH$607-$BH$604)/200</f>
        <v>0.115</v>
      </c>
    </row>
    <row r="539" spans="1:61" x14ac:dyDescent="0.25">
      <c r="A539">
        <v>538</v>
      </c>
      <c r="B539">
        <v>227.897221</v>
      </c>
      <c r="C539" s="5">
        <v>1</v>
      </c>
      <c r="F539">
        <v>229.29692</v>
      </c>
      <c r="G539" s="3">
        <v>3</v>
      </c>
      <c r="H539">
        <v>233.22040200000001</v>
      </c>
      <c r="I539" s="4">
        <v>4</v>
      </c>
      <c r="P539">
        <v>3</v>
      </c>
      <c r="Q539" t="str">
        <f t="shared" si="9"/>
        <v>134</v>
      </c>
      <c r="R539">
        <v>4</v>
      </c>
      <c r="X539" t="s">
        <v>292</v>
      </c>
      <c r="Y539" t="s">
        <v>269</v>
      </c>
      <c r="BG539">
        <v>4</v>
      </c>
      <c r="BH539">
        <v>3055</v>
      </c>
      <c r="BI539">
        <f>($BH$608-$BH$605)/200</f>
        <v>0.08</v>
      </c>
    </row>
    <row r="540" spans="1:61" x14ac:dyDescent="0.25">
      <c r="A540">
        <v>539</v>
      </c>
      <c r="B540">
        <v>227.897221</v>
      </c>
      <c r="C540" s="5">
        <v>1</v>
      </c>
      <c r="F540">
        <v>229.329949</v>
      </c>
      <c r="G540" s="3">
        <v>3</v>
      </c>
      <c r="H540">
        <v>233.276917</v>
      </c>
      <c r="I540" s="4">
        <v>4</v>
      </c>
      <c r="P540">
        <v>3</v>
      </c>
      <c r="Q540" t="str">
        <f t="shared" si="9"/>
        <v>134</v>
      </c>
      <c r="R540">
        <v>2</v>
      </c>
      <c r="X540" t="s">
        <v>292</v>
      </c>
      <c r="Y540" t="s">
        <v>270</v>
      </c>
      <c r="BG540">
        <v>2</v>
      </c>
      <c r="BH540">
        <v>3063</v>
      </c>
      <c r="BI540">
        <f>($BH$609-$BH$606)/200</f>
        <v>7.4999999999999997E-2</v>
      </c>
    </row>
    <row r="541" spans="1:61" x14ac:dyDescent="0.25">
      <c r="A541">
        <v>540</v>
      </c>
      <c r="F541">
        <v>229.309292</v>
      </c>
      <c r="G541" s="3">
        <v>3</v>
      </c>
      <c r="H541">
        <v>233.285706</v>
      </c>
      <c r="I541" s="4">
        <v>4</v>
      </c>
      <c r="P541">
        <v>2</v>
      </c>
      <c r="Q541" t="str">
        <f t="shared" si="9"/>
        <v>34</v>
      </c>
      <c r="R541">
        <v>1</v>
      </c>
      <c r="X541" t="s">
        <v>292</v>
      </c>
      <c r="Y541" t="s">
        <v>271</v>
      </c>
      <c r="AB541" t="s">
        <v>291</v>
      </c>
      <c r="AC541" t="str">
        <f>CONCATENATE($R541,$R542,$R543,$R544)</f>
        <v>1342</v>
      </c>
      <c r="BG541">
        <v>1</v>
      </c>
      <c r="BH541">
        <v>3069</v>
      </c>
      <c r="BI541">
        <f>($BH$610-$BH$607)/200</f>
        <v>7.0000000000000007E-2</v>
      </c>
    </row>
    <row r="542" spans="1:61" x14ac:dyDescent="0.25">
      <c r="A542">
        <v>541</v>
      </c>
      <c r="F542">
        <v>229.278584</v>
      </c>
      <c r="G542" s="3">
        <v>3</v>
      </c>
      <c r="H542">
        <v>233.29853500000002</v>
      </c>
      <c r="I542" s="4">
        <v>4</v>
      </c>
      <c r="P542">
        <v>2</v>
      </c>
      <c r="Q542" t="str">
        <f t="shared" si="9"/>
        <v>34</v>
      </c>
      <c r="R542">
        <v>3</v>
      </c>
      <c r="X542" t="s">
        <v>292</v>
      </c>
      <c r="Y542" t="s">
        <v>272</v>
      </c>
      <c r="BG542">
        <v>3</v>
      </c>
      <c r="BH542">
        <v>3076</v>
      </c>
      <c r="BI542">
        <f>($BH$611-$BH$608)/200</f>
        <v>0.11</v>
      </c>
    </row>
    <row r="543" spans="1:61" x14ac:dyDescent="0.25">
      <c r="A543">
        <v>542</v>
      </c>
      <c r="F543">
        <v>229.30202</v>
      </c>
      <c r="G543" s="3">
        <v>3</v>
      </c>
      <c r="H543">
        <v>233.29449499999998</v>
      </c>
      <c r="I543" s="4">
        <v>4</v>
      </c>
      <c r="P543">
        <v>2</v>
      </c>
      <c r="Q543" t="str">
        <f t="shared" si="9"/>
        <v>34</v>
      </c>
      <c r="R543">
        <v>4</v>
      </c>
      <c r="X543" t="s">
        <v>292</v>
      </c>
      <c r="Y543" t="s">
        <v>269</v>
      </c>
      <c r="BG543">
        <v>4</v>
      </c>
      <c r="BH543">
        <v>3077</v>
      </c>
      <c r="BI543">
        <f>($BH$612-$BH$609)/200</f>
        <v>9.5000000000000001E-2</v>
      </c>
    </row>
    <row r="544" spans="1:61" x14ac:dyDescent="0.25">
      <c r="A544">
        <v>543</v>
      </c>
      <c r="F544">
        <v>229.36823100000001</v>
      </c>
      <c r="G544" s="3">
        <v>3</v>
      </c>
      <c r="H544">
        <v>233.22858500000001</v>
      </c>
      <c r="I544" s="4">
        <v>4</v>
      </c>
      <c r="P544">
        <v>2</v>
      </c>
      <c r="Q544" t="str">
        <f t="shared" si="9"/>
        <v>34</v>
      </c>
      <c r="R544">
        <v>2</v>
      </c>
      <c r="X544" t="s">
        <v>289</v>
      </c>
      <c r="Y544" t="s">
        <v>262</v>
      </c>
      <c r="BG544">
        <v>2</v>
      </c>
      <c r="BH544">
        <v>3085</v>
      </c>
      <c r="BI544">
        <f>($BH$618-$BH$615)/200</f>
        <v>8.5000000000000006E-2</v>
      </c>
    </row>
    <row r="545" spans="1:61" x14ac:dyDescent="0.25">
      <c r="A545">
        <v>544</v>
      </c>
      <c r="F545">
        <v>229.413636</v>
      </c>
      <c r="G545" s="3">
        <v>3</v>
      </c>
      <c r="P545">
        <v>1</v>
      </c>
      <c r="Q545" t="str">
        <f t="shared" si="9"/>
        <v>3</v>
      </c>
      <c r="R545">
        <v>1</v>
      </c>
      <c r="X545" t="s">
        <v>289</v>
      </c>
      <c r="Y545" t="s">
        <v>259</v>
      </c>
      <c r="AB545" t="s">
        <v>291</v>
      </c>
      <c r="AC545" t="str">
        <f>CONCATENATE($R545,$R546,$R547,$R548)</f>
        <v>1342</v>
      </c>
      <c r="BG545">
        <v>1</v>
      </c>
      <c r="BH545">
        <v>3090</v>
      </c>
      <c r="BI545">
        <f>($BH$619-$BH$616)/200</f>
        <v>0.09</v>
      </c>
    </row>
    <row r="546" spans="1:61" x14ac:dyDescent="0.25">
      <c r="A546">
        <v>545</v>
      </c>
      <c r="F546">
        <v>229.31575699999999</v>
      </c>
      <c r="G546" s="3">
        <v>3</v>
      </c>
      <c r="P546">
        <v>1</v>
      </c>
      <c r="Q546" t="str">
        <f t="shared" si="9"/>
        <v>3</v>
      </c>
      <c r="R546">
        <v>3</v>
      </c>
      <c r="X546" t="s">
        <v>289</v>
      </c>
      <c r="Y546" t="s">
        <v>260</v>
      </c>
      <c r="BG546">
        <v>3</v>
      </c>
      <c r="BH546">
        <v>3099</v>
      </c>
      <c r="BI546">
        <f>($BH$620-$BH$617)/200</f>
        <v>0.1</v>
      </c>
    </row>
    <row r="547" spans="1:61" x14ac:dyDescent="0.25">
      <c r="A547">
        <v>546</v>
      </c>
      <c r="D547">
        <v>215.304091</v>
      </c>
      <c r="E547" s="2">
        <v>2</v>
      </c>
      <c r="F547">
        <v>229.31828200000001</v>
      </c>
      <c r="G547" s="3">
        <v>3</v>
      </c>
      <c r="P547">
        <v>2</v>
      </c>
      <c r="Q547" t="str">
        <f t="shared" si="9"/>
        <v>23</v>
      </c>
      <c r="R547">
        <v>4</v>
      </c>
      <c r="X547" t="s">
        <v>289</v>
      </c>
      <c r="Y547" t="s">
        <v>261</v>
      </c>
      <c r="BG547">
        <v>4</v>
      </c>
      <c r="BH547">
        <v>3099</v>
      </c>
      <c r="BI547">
        <f>($BH$621-$BH$618)/200</f>
        <v>0.105</v>
      </c>
    </row>
    <row r="548" spans="1:61" x14ac:dyDescent="0.25">
      <c r="A548">
        <v>547</v>
      </c>
      <c r="D548">
        <v>215.326919</v>
      </c>
      <c r="E548" s="2">
        <v>2</v>
      </c>
      <c r="F548">
        <v>229.29692</v>
      </c>
      <c r="G548" s="3">
        <v>3</v>
      </c>
      <c r="P548">
        <v>2</v>
      </c>
      <c r="Q548" t="str">
        <f t="shared" si="9"/>
        <v>23</v>
      </c>
      <c r="R548">
        <v>2</v>
      </c>
      <c r="X548" t="s">
        <v>289</v>
      </c>
      <c r="Y548" t="s">
        <v>262</v>
      </c>
      <c r="BG548">
        <v>2</v>
      </c>
      <c r="BH548">
        <v>3109</v>
      </c>
      <c r="BI548">
        <f>($BH$622-$BH$619)/200</f>
        <v>5.5E-2</v>
      </c>
    </row>
    <row r="549" spans="1:61" x14ac:dyDescent="0.25">
      <c r="A549">
        <v>548</v>
      </c>
      <c r="D549">
        <v>215.370454</v>
      </c>
      <c r="E549" s="2">
        <v>2</v>
      </c>
      <c r="P549">
        <v>1</v>
      </c>
      <c r="Q549" t="str">
        <f t="shared" si="9"/>
        <v>2</v>
      </c>
      <c r="R549">
        <v>1</v>
      </c>
      <c r="X549" t="s">
        <v>289</v>
      </c>
      <c r="Y549" t="s">
        <v>259</v>
      </c>
      <c r="AB549" t="s">
        <v>291</v>
      </c>
      <c r="AC549" t="str">
        <f>CONCATENATE($R549,$R550,$R551,$R552)</f>
        <v>1342</v>
      </c>
      <c r="BG549">
        <v>1</v>
      </c>
      <c r="BH549">
        <v>3113</v>
      </c>
      <c r="BI549">
        <f>($BH$623-$BH$620)/200</f>
        <v>0.09</v>
      </c>
    </row>
    <row r="550" spans="1:61" x14ac:dyDescent="0.25">
      <c r="A550">
        <v>549</v>
      </c>
      <c r="D550">
        <v>215.38116199999999</v>
      </c>
      <c r="E550" s="2">
        <v>2</v>
      </c>
      <c r="P550">
        <v>1</v>
      </c>
      <c r="Q550" t="str">
        <f t="shared" si="9"/>
        <v>2</v>
      </c>
      <c r="R550">
        <v>3</v>
      </c>
      <c r="X550" t="s">
        <v>289</v>
      </c>
      <c r="Y550" t="s">
        <v>260</v>
      </c>
      <c r="BG550">
        <v>3</v>
      </c>
      <c r="BH550">
        <v>3121</v>
      </c>
      <c r="BI550">
        <f>($BH$624-$BH$621)/200</f>
        <v>0.09</v>
      </c>
    </row>
    <row r="551" spans="1:61" x14ac:dyDescent="0.25">
      <c r="A551">
        <v>550</v>
      </c>
      <c r="D551">
        <v>215.37606099999999</v>
      </c>
      <c r="E551" s="2">
        <v>2</v>
      </c>
      <c r="P551">
        <v>1</v>
      </c>
      <c r="Q551" t="str">
        <f t="shared" si="9"/>
        <v>2</v>
      </c>
      <c r="R551">
        <v>4</v>
      </c>
      <c r="X551" t="s">
        <v>289</v>
      </c>
      <c r="Y551" t="s">
        <v>261</v>
      </c>
      <c r="BG551">
        <v>4</v>
      </c>
      <c r="BH551">
        <v>3121</v>
      </c>
      <c r="BI551">
        <f>($BH$625-$BH$622)/200</f>
        <v>0.11</v>
      </c>
    </row>
    <row r="552" spans="1:61" x14ac:dyDescent="0.25">
      <c r="A552">
        <v>551</v>
      </c>
      <c r="D552">
        <v>215.37171699999999</v>
      </c>
      <c r="E552" s="2">
        <v>2</v>
      </c>
      <c r="P552">
        <v>1</v>
      </c>
      <c r="Q552" t="str">
        <f t="shared" si="9"/>
        <v>2</v>
      </c>
      <c r="R552">
        <v>2</v>
      </c>
      <c r="X552" t="s">
        <v>289</v>
      </c>
      <c r="Y552" t="s">
        <v>262</v>
      </c>
      <c r="BG552">
        <v>2</v>
      </c>
      <c r="BH552">
        <v>3132</v>
      </c>
      <c r="BI552">
        <f>($BH$626-$BH$623)/200</f>
        <v>0.05</v>
      </c>
    </row>
    <row r="553" spans="1:61" x14ac:dyDescent="0.25">
      <c r="A553">
        <v>552</v>
      </c>
      <c r="D553">
        <v>215.378131</v>
      </c>
      <c r="E553" s="2">
        <v>2</v>
      </c>
      <c r="P553">
        <v>1</v>
      </c>
      <c r="Q553" t="str">
        <f t="shared" si="9"/>
        <v>2</v>
      </c>
      <c r="R553">
        <v>1</v>
      </c>
      <c r="X553" t="s">
        <v>289</v>
      </c>
      <c r="Y553" t="s">
        <v>259</v>
      </c>
      <c r="AB553" t="s">
        <v>291</v>
      </c>
      <c r="AC553" t="str">
        <f>CONCATENATE($R553,$R554,$R555,$R556)</f>
        <v>1342</v>
      </c>
      <c r="BG553">
        <v>1</v>
      </c>
      <c r="BH553">
        <v>3137</v>
      </c>
      <c r="BI553">
        <f>($BH$627-$BH$624)/200</f>
        <v>8.5000000000000006E-2</v>
      </c>
    </row>
    <row r="554" spans="1:61" x14ac:dyDescent="0.25">
      <c r="A554">
        <v>553</v>
      </c>
      <c r="D554">
        <v>215.37878699999999</v>
      </c>
      <c r="E554" s="2">
        <v>2</v>
      </c>
      <c r="P554">
        <v>1</v>
      </c>
      <c r="Q554" t="str">
        <f t="shared" si="9"/>
        <v>2</v>
      </c>
      <c r="R554">
        <v>3</v>
      </c>
      <c r="X554" t="s">
        <v>289</v>
      </c>
      <c r="Y554" t="s">
        <v>260</v>
      </c>
      <c r="BG554">
        <v>3</v>
      </c>
      <c r="BH554">
        <v>3143</v>
      </c>
      <c r="BI554">
        <f>($BH$628-$BH$625)/200</f>
        <v>0.08</v>
      </c>
    </row>
    <row r="555" spans="1:61" x14ac:dyDescent="0.25">
      <c r="A555">
        <v>554</v>
      </c>
      <c r="B555">
        <v>208.100199</v>
      </c>
      <c r="C555" s="5">
        <v>1</v>
      </c>
      <c r="D555">
        <v>215.388081</v>
      </c>
      <c r="E555" s="2">
        <v>2</v>
      </c>
      <c r="P555">
        <v>2</v>
      </c>
      <c r="Q555" t="str">
        <f t="shared" si="9"/>
        <v>12</v>
      </c>
      <c r="R555">
        <v>4</v>
      </c>
      <c r="X555" t="s">
        <v>289</v>
      </c>
      <c r="Y555" t="s">
        <v>261</v>
      </c>
      <c r="BG555">
        <v>4</v>
      </c>
      <c r="BH555">
        <v>3143</v>
      </c>
      <c r="BI555">
        <f>($BH$629-$BH$626)/200</f>
        <v>0.115</v>
      </c>
    </row>
    <row r="556" spans="1:61" x14ac:dyDescent="0.25">
      <c r="A556">
        <v>555</v>
      </c>
      <c r="B556">
        <v>208.06535600000001</v>
      </c>
      <c r="C556" s="5">
        <v>1</v>
      </c>
      <c r="D556">
        <v>215.304091</v>
      </c>
      <c r="E556" s="2">
        <v>2</v>
      </c>
      <c r="P556">
        <v>2</v>
      </c>
      <c r="Q556" t="str">
        <f t="shared" si="9"/>
        <v>12</v>
      </c>
      <c r="R556">
        <v>2</v>
      </c>
      <c r="X556" t="s">
        <v>289</v>
      </c>
      <c r="Y556" t="s">
        <v>262</v>
      </c>
      <c r="BG556">
        <v>2</v>
      </c>
      <c r="BH556">
        <v>3152</v>
      </c>
      <c r="BI556">
        <f>($BH$630-$BH$627)/200</f>
        <v>0.06</v>
      </c>
    </row>
    <row r="557" spans="1:61" x14ac:dyDescent="0.25">
      <c r="A557">
        <v>556</v>
      </c>
      <c r="B557">
        <v>208.104231</v>
      </c>
      <c r="C557" s="5">
        <v>1</v>
      </c>
      <c r="P557">
        <v>1</v>
      </c>
      <c r="Q557" t="str">
        <f t="shared" si="9"/>
        <v>1</v>
      </c>
      <c r="R557">
        <v>1</v>
      </c>
      <c r="X557" t="s">
        <v>289</v>
      </c>
      <c r="Y557" t="s">
        <v>259</v>
      </c>
      <c r="AB557" t="s">
        <v>291</v>
      </c>
      <c r="AC557" t="str">
        <f>CONCATENATE($R557,$R558,$R559,$R560)</f>
        <v>1342</v>
      </c>
      <c r="BG557">
        <v>1</v>
      </c>
      <c r="BH557">
        <v>3157</v>
      </c>
      <c r="BI557">
        <f>($BH$631-$BH$628)/200</f>
        <v>9.5000000000000001E-2</v>
      </c>
    </row>
    <row r="558" spans="1:61" x14ac:dyDescent="0.25">
      <c r="A558">
        <v>557</v>
      </c>
      <c r="B558">
        <v>208.134535</v>
      </c>
      <c r="C558" s="5">
        <v>1</v>
      </c>
      <c r="P558">
        <v>1</v>
      </c>
      <c r="Q558" t="str">
        <f t="shared" si="9"/>
        <v>1</v>
      </c>
      <c r="R558">
        <v>3</v>
      </c>
      <c r="X558" t="s">
        <v>289</v>
      </c>
      <c r="Y558" t="s">
        <v>260</v>
      </c>
      <c r="BG558">
        <v>3</v>
      </c>
      <c r="BH558">
        <v>3165</v>
      </c>
      <c r="BI558">
        <f>($BH$632-$BH$629)/200</f>
        <v>7.4999999999999997E-2</v>
      </c>
    </row>
    <row r="559" spans="1:61" x14ac:dyDescent="0.25">
      <c r="A559">
        <v>558</v>
      </c>
      <c r="B559">
        <v>208.15805999999998</v>
      </c>
      <c r="C559" s="5">
        <v>1</v>
      </c>
      <c r="P559">
        <v>1</v>
      </c>
      <c r="Q559" t="str">
        <f t="shared" si="9"/>
        <v>1</v>
      </c>
      <c r="R559">
        <v>4</v>
      </c>
      <c r="X559" t="s">
        <v>290</v>
      </c>
      <c r="Y559" t="s">
        <v>282</v>
      </c>
      <c r="BG559">
        <v>4</v>
      </c>
      <c r="BH559">
        <v>3166</v>
      </c>
      <c r="BI559">
        <f>($BH$633-$BH$630)/200</f>
        <v>0.11</v>
      </c>
    </row>
    <row r="560" spans="1:61" x14ac:dyDescent="0.25">
      <c r="A560">
        <v>559</v>
      </c>
      <c r="B560">
        <v>208.14310999999998</v>
      </c>
      <c r="C560" s="5">
        <v>1</v>
      </c>
      <c r="H560">
        <v>213.53484800000001</v>
      </c>
      <c r="I560" s="4">
        <v>4</v>
      </c>
      <c r="P560">
        <v>2</v>
      </c>
      <c r="Q560" t="str">
        <f t="shared" si="9"/>
        <v>14</v>
      </c>
      <c r="R560">
        <v>2</v>
      </c>
      <c r="X560" t="s">
        <v>294</v>
      </c>
      <c r="Y560" t="s">
        <v>283</v>
      </c>
      <c r="BG560">
        <v>2</v>
      </c>
      <c r="BH560">
        <v>3173</v>
      </c>
      <c r="BI560">
        <f>($BH$634-$BH$631)/200</f>
        <v>0.06</v>
      </c>
    </row>
    <row r="561" spans="1:61" x14ac:dyDescent="0.25">
      <c r="A561">
        <v>560</v>
      </c>
      <c r="B561">
        <v>208.13596899999999</v>
      </c>
      <c r="C561" s="5">
        <v>1</v>
      </c>
      <c r="H561">
        <v>213.50515100000001</v>
      </c>
      <c r="I561" s="4">
        <v>4</v>
      </c>
      <c r="P561">
        <v>2</v>
      </c>
      <c r="Q561" t="str">
        <f t="shared" si="9"/>
        <v>14</v>
      </c>
      <c r="R561">
        <v>1</v>
      </c>
      <c r="X561" t="s">
        <v>290</v>
      </c>
      <c r="Y561" t="s">
        <v>284</v>
      </c>
      <c r="AB561" t="s">
        <v>291</v>
      </c>
      <c r="AC561" t="str">
        <f>CONCATENATE($R561,$R562,$R563,$R564)</f>
        <v>1342</v>
      </c>
      <c r="BG561">
        <v>1</v>
      </c>
      <c r="BH561">
        <v>3179</v>
      </c>
      <c r="BI561">
        <f>($BH$635-$BH$632)/200</f>
        <v>0.115</v>
      </c>
    </row>
    <row r="562" spans="1:61" x14ac:dyDescent="0.25">
      <c r="A562">
        <v>561</v>
      </c>
      <c r="B562">
        <v>208.100199</v>
      </c>
      <c r="C562" s="5">
        <v>1</v>
      </c>
      <c r="H562">
        <v>213.498232</v>
      </c>
      <c r="I562" s="4">
        <v>4</v>
      </c>
      <c r="P562">
        <v>2</v>
      </c>
      <c r="Q562" t="str">
        <f t="shared" si="9"/>
        <v>14</v>
      </c>
      <c r="R562">
        <v>3</v>
      </c>
      <c r="X562" t="s">
        <v>292</v>
      </c>
      <c r="Y562" t="s">
        <v>271</v>
      </c>
      <c r="BG562">
        <v>3</v>
      </c>
      <c r="BH562">
        <v>3187</v>
      </c>
      <c r="BI562">
        <f>($BH$636-$BH$633)/200</f>
        <v>9.5000000000000001E-2</v>
      </c>
    </row>
    <row r="563" spans="1:61" x14ac:dyDescent="0.25">
      <c r="A563">
        <v>562</v>
      </c>
      <c r="F563">
        <v>209.536169</v>
      </c>
      <c r="G563" s="3">
        <v>3</v>
      </c>
      <c r="H563">
        <v>213.49661599999999</v>
      </c>
      <c r="I563" s="4">
        <v>4</v>
      </c>
      <c r="P563">
        <v>2</v>
      </c>
      <c r="Q563" t="str">
        <f t="shared" si="9"/>
        <v>34</v>
      </c>
      <c r="R563">
        <v>4</v>
      </c>
      <c r="X563" t="s">
        <v>290</v>
      </c>
      <c r="Y563" t="s">
        <v>273</v>
      </c>
      <c r="BG563">
        <v>4</v>
      </c>
      <c r="BH563">
        <v>3187</v>
      </c>
      <c r="BI563">
        <f>($BH$637-$BH$634)/200</f>
        <v>0.12</v>
      </c>
    </row>
    <row r="564" spans="1:61" x14ac:dyDescent="0.25">
      <c r="A564">
        <v>563</v>
      </c>
      <c r="F564">
        <v>209.562243</v>
      </c>
      <c r="G564" s="3">
        <v>3</v>
      </c>
      <c r="H564">
        <v>213.47035299999999</v>
      </c>
      <c r="I564" s="4">
        <v>4</v>
      </c>
      <c r="P564">
        <v>2</v>
      </c>
      <c r="Q564" t="str">
        <f t="shared" si="9"/>
        <v>34</v>
      </c>
      <c r="R564">
        <v>2</v>
      </c>
      <c r="X564" t="s">
        <v>291</v>
      </c>
      <c r="Y564" t="s">
        <v>266</v>
      </c>
      <c r="BG564">
        <v>2</v>
      </c>
      <c r="BH564">
        <v>3195</v>
      </c>
      <c r="BI564">
        <f>($BH$638-$BH$635)/200</f>
        <v>0.05</v>
      </c>
    </row>
    <row r="565" spans="1:61" x14ac:dyDescent="0.25">
      <c r="A565">
        <v>564</v>
      </c>
      <c r="F565">
        <v>209.57024999999999</v>
      </c>
      <c r="G565" s="3">
        <v>3</v>
      </c>
      <c r="H565">
        <v>213.53752499999999</v>
      </c>
      <c r="I565" s="4">
        <v>4</v>
      </c>
      <c r="P565">
        <v>2</v>
      </c>
      <c r="Q565" t="str">
        <f t="shared" si="9"/>
        <v>34</v>
      </c>
      <c r="R565">
        <v>1</v>
      </c>
      <c r="X565" t="s">
        <v>291</v>
      </c>
      <c r="Y565" t="s">
        <v>267</v>
      </c>
      <c r="AB565" t="s">
        <v>292</v>
      </c>
      <c r="AC565" t="str">
        <f>CONCATENATE($R565,$R566,$R567,$R568)</f>
        <v>1432</v>
      </c>
      <c r="BG565">
        <v>1</v>
      </c>
      <c r="BH565">
        <v>3202</v>
      </c>
      <c r="BI565">
        <f>($BH$639-$BH$636)/200</f>
        <v>0.08</v>
      </c>
    </row>
    <row r="566" spans="1:61" x14ac:dyDescent="0.25">
      <c r="A566">
        <v>565</v>
      </c>
      <c r="F566">
        <v>209.51203699999999</v>
      </c>
      <c r="G566" s="3">
        <v>3</v>
      </c>
      <c r="H566">
        <v>213.54813100000001</v>
      </c>
      <c r="I566" s="4">
        <v>4</v>
      </c>
      <c r="P566">
        <v>2</v>
      </c>
      <c r="Q566" t="str">
        <f t="shared" si="9"/>
        <v>34</v>
      </c>
      <c r="R566">
        <v>4</v>
      </c>
      <c r="X566" t="s">
        <v>291</v>
      </c>
      <c r="Y566" t="s">
        <v>264</v>
      </c>
      <c r="BG566">
        <v>4</v>
      </c>
      <c r="BH566">
        <v>3210</v>
      </c>
      <c r="BI566">
        <f>($BH$640-$BH$637)/200</f>
        <v>7.0000000000000007E-2</v>
      </c>
    </row>
    <row r="567" spans="1:61" x14ac:dyDescent="0.25">
      <c r="A567">
        <v>566</v>
      </c>
      <c r="F567">
        <v>209.53351799999999</v>
      </c>
      <c r="G567" s="3">
        <v>3</v>
      </c>
      <c r="H567">
        <v>213.58681799999999</v>
      </c>
      <c r="I567" s="4">
        <v>4</v>
      </c>
      <c r="P567">
        <v>2</v>
      </c>
      <c r="Q567" t="str">
        <f t="shared" si="9"/>
        <v>34</v>
      </c>
      <c r="R567">
        <v>3</v>
      </c>
      <c r="X567" t="s">
        <v>291</v>
      </c>
      <c r="Y567" t="s">
        <v>265</v>
      </c>
      <c r="BG567">
        <v>3</v>
      </c>
      <c r="BH567">
        <v>3212</v>
      </c>
      <c r="BI567">
        <f>($BH$641-$BH$638)/200</f>
        <v>0.105</v>
      </c>
    </row>
    <row r="568" spans="1:61" x14ac:dyDescent="0.25">
      <c r="A568">
        <v>567</v>
      </c>
      <c r="F568">
        <v>209.52949000000001</v>
      </c>
      <c r="G568" s="3">
        <v>3</v>
      </c>
      <c r="H568">
        <v>213.53484800000001</v>
      </c>
      <c r="I568" s="4">
        <v>4</v>
      </c>
      <c r="P568">
        <v>2</v>
      </c>
      <c r="Q568" t="str">
        <f t="shared" si="9"/>
        <v>34</v>
      </c>
      <c r="R568">
        <v>2</v>
      </c>
      <c r="X568" t="s">
        <v>291</v>
      </c>
      <c r="Y568" t="s">
        <v>266</v>
      </c>
      <c r="BG568">
        <v>2</v>
      </c>
      <c r="BH568">
        <v>3217</v>
      </c>
      <c r="BI568">
        <f>($BH$642-$BH$639)/200</f>
        <v>0.06</v>
      </c>
    </row>
    <row r="569" spans="1:61" x14ac:dyDescent="0.25">
      <c r="A569">
        <v>568</v>
      </c>
      <c r="D569">
        <v>193.619642</v>
      </c>
      <c r="E569" s="2">
        <v>2</v>
      </c>
      <c r="F569">
        <v>209.49208999999999</v>
      </c>
      <c r="G569" s="3">
        <v>3</v>
      </c>
      <c r="P569">
        <v>2</v>
      </c>
      <c r="Q569" t="str">
        <f t="shared" si="9"/>
        <v>23</v>
      </c>
      <c r="R569">
        <v>1</v>
      </c>
      <c r="X569" t="s">
        <v>291</v>
      </c>
      <c r="Y569" t="s">
        <v>267</v>
      </c>
      <c r="BG569">
        <v>1</v>
      </c>
      <c r="BH569">
        <v>3224</v>
      </c>
      <c r="BI569">
        <f>($BH$643-$BH$640)/200</f>
        <v>0.09</v>
      </c>
    </row>
    <row r="570" spans="1:61" x14ac:dyDescent="0.25">
      <c r="A570">
        <v>569</v>
      </c>
      <c r="D570">
        <v>193.595812</v>
      </c>
      <c r="E570" s="2">
        <v>2</v>
      </c>
      <c r="F570">
        <v>209.43831499999999</v>
      </c>
      <c r="G570" s="3">
        <v>3</v>
      </c>
      <c r="P570">
        <v>2</v>
      </c>
      <c r="Q570" t="str">
        <f t="shared" si="9"/>
        <v>23</v>
      </c>
      <c r="R570" t="s">
        <v>22</v>
      </c>
      <c r="X570" t="s">
        <v>291</v>
      </c>
      <c r="Y570" t="s">
        <v>264</v>
      </c>
      <c r="BG570" t="s">
        <v>22</v>
      </c>
      <c r="BH570">
        <v>3229</v>
      </c>
      <c r="BI570">
        <f>($BH$644-$BH$641)/200</f>
        <v>0.08</v>
      </c>
    </row>
    <row r="571" spans="1:61" x14ac:dyDescent="0.25">
      <c r="A571">
        <v>570</v>
      </c>
      <c r="D571">
        <v>193.62642499999998</v>
      </c>
      <c r="E571" s="2">
        <v>2</v>
      </c>
      <c r="F571">
        <v>209.536169</v>
      </c>
      <c r="G571" s="3">
        <v>3</v>
      </c>
      <c r="P571">
        <v>2</v>
      </c>
      <c r="Q571" t="str">
        <f t="shared" si="9"/>
        <v>23</v>
      </c>
      <c r="R571" t="s">
        <v>22</v>
      </c>
      <c r="X571" t="s">
        <v>290</v>
      </c>
      <c r="Y571" t="s">
        <v>268</v>
      </c>
      <c r="BG571" t="s">
        <v>22</v>
      </c>
      <c r="BH571">
        <v>3231</v>
      </c>
      <c r="BI571">
        <f>($BH$645-$BH$642)/200</f>
        <v>0.11</v>
      </c>
    </row>
    <row r="572" spans="1:61" x14ac:dyDescent="0.25">
      <c r="A572">
        <v>571</v>
      </c>
      <c r="D572">
        <v>193.601935</v>
      </c>
      <c r="E572" s="2">
        <v>2</v>
      </c>
      <c r="P572">
        <v>1</v>
      </c>
      <c r="Q572" t="str">
        <f t="shared" si="9"/>
        <v>2</v>
      </c>
      <c r="R572">
        <v>2</v>
      </c>
      <c r="X572" t="s">
        <v>292</v>
      </c>
      <c r="Y572" t="s">
        <v>269</v>
      </c>
      <c r="AB572" t="s">
        <v>293</v>
      </c>
      <c r="AC572" t="str">
        <f>CONCATENATE($R572,$R573,$R574,$R575)</f>
        <v>2314</v>
      </c>
      <c r="BG572">
        <v>2</v>
      </c>
      <c r="BH572">
        <v>3232</v>
      </c>
      <c r="BI572">
        <f>($BH$646-$BH$643)/200</f>
        <v>6.5000000000000002E-2</v>
      </c>
    </row>
    <row r="573" spans="1:61" x14ac:dyDescent="0.25">
      <c r="A573">
        <v>572</v>
      </c>
      <c r="D573">
        <v>193.58209099999999</v>
      </c>
      <c r="E573" s="2">
        <v>2</v>
      </c>
      <c r="P573">
        <v>1</v>
      </c>
      <c r="Q573" t="str">
        <f t="shared" si="9"/>
        <v>2</v>
      </c>
      <c r="R573">
        <v>3</v>
      </c>
      <c r="X573" t="s">
        <v>292</v>
      </c>
      <c r="Y573" t="s">
        <v>270</v>
      </c>
      <c r="BG573">
        <v>3</v>
      </c>
      <c r="BH573">
        <v>3232</v>
      </c>
      <c r="BI573">
        <f>($BH$647-$BH$644)/200</f>
        <v>7.4999999999999997E-2</v>
      </c>
    </row>
    <row r="574" spans="1:61" x14ac:dyDescent="0.25">
      <c r="A574">
        <v>573</v>
      </c>
      <c r="D574">
        <v>193.56979200000001</v>
      </c>
      <c r="E574" s="2">
        <v>2</v>
      </c>
      <c r="P574">
        <v>1</v>
      </c>
      <c r="Q574" t="str">
        <f t="shared" si="9"/>
        <v>2</v>
      </c>
      <c r="R574">
        <v>1</v>
      </c>
      <c r="X574" t="s">
        <v>292</v>
      </c>
      <c r="Y574" t="s">
        <v>271</v>
      </c>
      <c r="BG574">
        <v>1</v>
      </c>
      <c r="BH574">
        <v>3245</v>
      </c>
      <c r="BI574">
        <f>($BH$648-$BH$645)/200</f>
        <v>7.4999999999999997E-2</v>
      </c>
    </row>
    <row r="575" spans="1:61" x14ac:dyDescent="0.25">
      <c r="A575">
        <v>574</v>
      </c>
      <c r="D575">
        <v>193.59132599999998</v>
      </c>
      <c r="E575" s="2">
        <v>2</v>
      </c>
      <c r="P575">
        <v>1</v>
      </c>
      <c r="Q575" t="str">
        <f t="shared" si="9"/>
        <v>2</v>
      </c>
      <c r="R575">
        <v>4</v>
      </c>
      <c r="X575" t="s">
        <v>292</v>
      </c>
      <c r="Y575" t="s">
        <v>272</v>
      </c>
      <c r="BG575">
        <v>4</v>
      </c>
      <c r="BH575">
        <v>3248</v>
      </c>
      <c r="BI575">
        <f>($BH$649-$BH$646)/200</f>
        <v>0.11</v>
      </c>
    </row>
    <row r="576" spans="1:61" x14ac:dyDescent="0.25">
      <c r="A576">
        <v>575</v>
      </c>
      <c r="B576">
        <v>187.96632599999998</v>
      </c>
      <c r="C576" s="5">
        <v>1</v>
      </c>
      <c r="D576">
        <v>193.58622199999999</v>
      </c>
      <c r="E576" s="2">
        <v>2</v>
      </c>
      <c r="P576">
        <v>2</v>
      </c>
      <c r="Q576" t="str">
        <f t="shared" si="9"/>
        <v>12</v>
      </c>
      <c r="R576">
        <v>3</v>
      </c>
      <c r="X576" t="s">
        <v>292</v>
      </c>
      <c r="Y576" t="s">
        <v>269</v>
      </c>
      <c r="AB576" t="s">
        <v>292</v>
      </c>
      <c r="AC576" t="str">
        <f>CONCATENATE($R576,$R577,$R578,$R579)</f>
        <v>3214</v>
      </c>
      <c r="BG576">
        <v>3</v>
      </c>
      <c r="BH576">
        <v>3255</v>
      </c>
      <c r="BI576">
        <f>($BH$650-$BH$647)/200</f>
        <v>0.08</v>
      </c>
    </row>
    <row r="577" spans="1:61" x14ac:dyDescent="0.25">
      <c r="A577">
        <v>576</v>
      </c>
      <c r="B577">
        <v>187.96948499999999</v>
      </c>
      <c r="C577" s="5">
        <v>1</v>
      </c>
      <c r="D577">
        <v>193.52520199999998</v>
      </c>
      <c r="E577" s="2">
        <v>2</v>
      </c>
      <c r="P577">
        <v>2</v>
      </c>
      <c r="Q577" t="str">
        <f t="shared" si="9"/>
        <v>12</v>
      </c>
      <c r="R577">
        <v>2</v>
      </c>
      <c r="X577" t="s">
        <v>292</v>
      </c>
      <c r="Y577" t="s">
        <v>270</v>
      </c>
      <c r="BG577">
        <v>2</v>
      </c>
      <c r="BH577">
        <v>3260</v>
      </c>
      <c r="BI577">
        <f>($BH$651-$BH$648)/200</f>
        <v>7.4999999999999997E-2</v>
      </c>
    </row>
    <row r="578" spans="1:61" x14ac:dyDescent="0.25">
      <c r="A578">
        <v>577</v>
      </c>
      <c r="B578">
        <v>187.971068</v>
      </c>
      <c r="C578" s="5">
        <v>1</v>
      </c>
      <c r="D578">
        <v>193.70816299999998</v>
      </c>
      <c r="E578" s="2">
        <v>2</v>
      </c>
      <c r="P578">
        <v>2</v>
      </c>
      <c r="Q578" t="str">
        <f t="shared" ref="Q578:Q641" si="10">CONCATENATE(C578,E578,G578,I578)</f>
        <v>12</v>
      </c>
      <c r="R578">
        <v>1</v>
      </c>
      <c r="X578" t="s">
        <v>292</v>
      </c>
      <c r="Y578" t="s">
        <v>271</v>
      </c>
      <c r="BG578">
        <v>1</v>
      </c>
      <c r="BH578">
        <v>3268</v>
      </c>
      <c r="BI578">
        <f>($BH$652-$BH$649)/200</f>
        <v>7.4999999999999997E-2</v>
      </c>
    </row>
    <row r="579" spans="1:61" x14ac:dyDescent="0.25">
      <c r="A579">
        <v>578</v>
      </c>
      <c r="B579">
        <v>188.003466</v>
      </c>
      <c r="C579" s="5">
        <v>1</v>
      </c>
      <c r="D579">
        <v>193.619642</v>
      </c>
      <c r="E579" s="2">
        <v>2</v>
      </c>
      <c r="P579">
        <v>2</v>
      </c>
      <c r="Q579" t="str">
        <f t="shared" si="10"/>
        <v>12</v>
      </c>
      <c r="R579">
        <v>4</v>
      </c>
      <c r="X579" t="s">
        <v>292</v>
      </c>
      <c r="Y579" t="s">
        <v>272</v>
      </c>
      <c r="BG579">
        <v>4</v>
      </c>
      <c r="BH579">
        <v>3274</v>
      </c>
      <c r="BI579">
        <f>($BH$653-$BH$650)/200</f>
        <v>0.11</v>
      </c>
    </row>
    <row r="580" spans="1:61" x14ac:dyDescent="0.25">
      <c r="A580">
        <v>579</v>
      </c>
      <c r="B580">
        <v>187.981222</v>
      </c>
      <c r="C580" s="5">
        <v>1</v>
      </c>
      <c r="P580">
        <v>1</v>
      </c>
      <c r="Q580" t="str">
        <f t="shared" si="10"/>
        <v>1</v>
      </c>
      <c r="R580">
        <v>3</v>
      </c>
      <c r="X580" t="s">
        <v>292</v>
      </c>
      <c r="Y580" t="s">
        <v>269</v>
      </c>
      <c r="AB580" t="s">
        <v>292</v>
      </c>
      <c r="AC580" t="str">
        <f>CONCATENATE($R580,$R581,$R582,$R583)</f>
        <v>3214</v>
      </c>
      <c r="BG580">
        <v>3</v>
      </c>
      <c r="BH580">
        <v>3276</v>
      </c>
      <c r="BI580">
        <f>($BH$654-$BH$651)/200</f>
        <v>9.5000000000000001E-2</v>
      </c>
    </row>
    <row r="581" spans="1:61" x14ac:dyDescent="0.25">
      <c r="A581">
        <v>580</v>
      </c>
      <c r="B581">
        <v>187.99575999999999</v>
      </c>
      <c r="C581" s="5">
        <v>1</v>
      </c>
      <c r="P581">
        <v>1</v>
      </c>
      <c r="Q581" t="str">
        <f t="shared" si="10"/>
        <v>1</v>
      </c>
      <c r="R581">
        <v>2</v>
      </c>
      <c r="X581" t="s">
        <v>292</v>
      </c>
      <c r="Y581" t="s">
        <v>270</v>
      </c>
      <c r="BG581">
        <v>2</v>
      </c>
      <c r="BH581">
        <v>3285</v>
      </c>
      <c r="BI581">
        <f>($BH$655-$BH$652)/200</f>
        <v>7.4999999999999997E-2</v>
      </c>
    </row>
    <row r="582" spans="1:61" x14ac:dyDescent="0.25">
      <c r="A582">
        <v>581</v>
      </c>
      <c r="B582">
        <v>187.98581099999998</v>
      </c>
      <c r="C582" s="5">
        <v>1</v>
      </c>
      <c r="P582">
        <v>1</v>
      </c>
      <c r="Q582" t="str">
        <f t="shared" si="10"/>
        <v>1</v>
      </c>
      <c r="R582">
        <v>1</v>
      </c>
      <c r="X582" t="s">
        <v>292</v>
      </c>
      <c r="Y582" t="s">
        <v>271</v>
      </c>
      <c r="BG582">
        <v>1</v>
      </c>
      <c r="BH582">
        <v>3291</v>
      </c>
      <c r="BI582">
        <f>($BH$656-$BH$653)/200</f>
        <v>0.08</v>
      </c>
    </row>
    <row r="583" spans="1:61" x14ac:dyDescent="0.25">
      <c r="A583">
        <v>582</v>
      </c>
      <c r="B583">
        <v>187.993571</v>
      </c>
      <c r="C583" s="5">
        <v>1</v>
      </c>
      <c r="P583">
        <v>1</v>
      </c>
      <c r="Q583" t="str">
        <f t="shared" si="10"/>
        <v>1</v>
      </c>
      <c r="R583">
        <v>4</v>
      </c>
      <c r="X583" t="s">
        <v>292</v>
      </c>
      <c r="Y583" t="s">
        <v>269</v>
      </c>
      <c r="BG583">
        <v>4</v>
      </c>
      <c r="BH583">
        <v>3297</v>
      </c>
      <c r="BI583">
        <f>($BH$662-$BH$659)/200</f>
        <v>0.09</v>
      </c>
    </row>
    <row r="584" spans="1:61" x14ac:dyDescent="0.25">
      <c r="A584">
        <v>583</v>
      </c>
      <c r="B584">
        <v>187.96632599999998</v>
      </c>
      <c r="C584" s="5">
        <v>1</v>
      </c>
      <c r="F584">
        <v>188.843672</v>
      </c>
      <c r="G584" s="3">
        <v>3</v>
      </c>
      <c r="H584">
        <v>189.76203699999999</v>
      </c>
      <c r="I584" s="4">
        <v>4</v>
      </c>
      <c r="P584">
        <v>3</v>
      </c>
      <c r="Q584" t="str">
        <f t="shared" si="10"/>
        <v>134</v>
      </c>
      <c r="R584">
        <v>3</v>
      </c>
      <c r="X584" t="s">
        <v>290</v>
      </c>
      <c r="Y584" t="s">
        <v>285</v>
      </c>
      <c r="BG584">
        <v>3</v>
      </c>
      <c r="BH584">
        <v>3298</v>
      </c>
      <c r="BI584">
        <f>($BH$663-$BH$660)/200</f>
        <v>0.09</v>
      </c>
    </row>
    <row r="585" spans="1:61" x14ac:dyDescent="0.25">
      <c r="A585">
        <v>584</v>
      </c>
      <c r="F585">
        <v>188.97708699999998</v>
      </c>
      <c r="G585" s="3">
        <v>3</v>
      </c>
      <c r="H585">
        <v>189.763621</v>
      </c>
      <c r="I585" s="4">
        <v>4</v>
      </c>
      <c r="P585">
        <v>2</v>
      </c>
      <c r="Q585" t="str">
        <f t="shared" si="10"/>
        <v>34</v>
      </c>
      <c r="R585">
        <v>2</v>
      </c>
      <c r="X585" t="s">
        <v>294</v>
      </c>
      <c r="Y585" t="s">
        <v>286</v>
      </c>
      <c r="AB585" t="s">
        <v>291</v>
      </c>
      <c r="AC585" t="str">
        <f>CONCATENATE($R585,$R586,$R587,$R588)</f>
        <v>2134</v>
      </c>
      <c r="BG585">
        <v>2</v>
      </c>
      <c r="BH585">
        <v>3308</v>
      </c>
      <c r="BI585">
        <f>($BH$664-$BH$661)/200</f>
        <v>9.5000000000000001E-2</v>
      </c>
    </row>
    <row r="586" spans="1:61" x14ac:dyDescent="0.25">
      <c r="A586">
        <v>585</v>
      </c>
      <c r="F586">
        <v>188.86484400000001</v>
      </c>
      <c r="G586" s="3">
        <v>3</v>
      </c>
      <c r="H586">
        <v>189.78295700000001</v>
      </c>
      <c r="I586" s="4">
        <v>4</v>
      </c>
      <c r="P586">
        <v>2</v>
      </c>
      <c r="Q586" t="str">
        <f t="shared" si="10"/>
        <v>34</v>
      </c>
      <c r="R586">
        <v>1</v>
      </c>
      <c r="X586" t="s">
        <v>290</v>
      </c>
      <c r="Y586" t="s">
        <v>287</v>
      </c>
      <c r="BG586">
        <v>1</v>
      </c>
      <c r="BH586">
        <v>3314</v>
      </c>
      <c r="BI586">
        <f>($BH$665-$BH$662)/200</f>
        <v>0.11</v>
      </c>
    </row>
    <row r="587" spans="1:61" x14ac:dyDescent="0.25">
      <c r="A587">
        <v>586</v>
      </c>
      <c r="F587">
        <v>188.86310800000001</v>
      </c>
      <c r="G587" s="3">
        <v>3</v>
      </c>
      <c r="H587">
        <v>189.77132599999999</v>
      </c>
      <c r="I587" s="4">
        <v>4</v>
      </c>
      <c r="P587">
        <v>2</v>
      </c>
      <c r="Q587" t="str">
        <f t="shared" si="10"/>
        <v>34</v>
      </c>
      <c r="R587">
        <v>3</v>
      </c>
      <c r="X587" t="s">
        <v>289</v>
      </c>
      <c r="Y587" t="s">
        <v>262</v>
      </c>
      <c r="BG587">
        <v>3</v>
      </c>
      <c r="BH587">
        <v>3322</v>
      </c>
      <c r="BI587">
        <f>($BH$666-$BH$663)/200</f>
        <v>5.5E-2</v>
      </c>
    </row>
    <row r="588" spans="1:61" x14ac:dyDescent="0.25">
      <c r="A588">
        <v>587</v>
      </c>
      <c r="F588">
        <v>188.863157</v>
      </c>
      <c r="G588" s="3">
        <v>3</v>
      </c>
      <c r="H588">
        <v>189.82015100000001</v>
      </c>
      <c r="I588" s="4">
        <v>4</v>
      </c>
      <c r="P588">
        <v>2</v>
      </c>
      <c r="Q588" t="str">
        <f t="shared" si="10"/>
        <v>34</v>
      </c>
      <c r="R588">
        <v>4</v>
      </c>
      <c r="X588" t="s">
        <v>289</v>
      </c>
      <c r="Y588" t="s">
        <v>259</v>
      </c>
      <c r="BG588">
        <v>4</v>
      </c>
      <c r="BH588">
        <v>3322</v>
      </c>
      <c r="BI588">
        <f>($BH$667-$BH$664)/200</f>
        <v>0.08</v>
      </c>
    </row>
    <row r="589" spans="1:61" x14ac:dyDescent="0.25">
      <c r="A589">
        <v>588</v>
      </c>
      <c r="F589">
        <v>188.88540499999999</v>
      </c>
      <c r="G589" s="3">
        <v>3</v>
      </c>
      <c r="H589">
        <v>189.83229299999999</v>
      </c>
      <c r="I589" s="4">
        <v>4</v>
      </c>
      <c r="P589">
        <v>2</v>
      </c>
      <c r="Q589" t="str">
        <f t="shared" si="10"/>
        <v>34</v>
      </c>
      <c r="R589">
        <v>2</v>
      </c>
      <c r="X589" t="s">
        <v>289</v>
      </c>
      <c r="Y589" t="s">
        <v>260</v>
      </c>
      <c r="AB589" t="s">
        <v>292</v>
      </c>
      <c r="AC589" t="str">
        <f>CONCATENATE($R589,$R590,$R591,$R592)</f>
        <v>2143</v>
      </c>
      <c r="BG589">
        <v>2</v>
      </c>
      <c r="BH589">
        <v>3332</v>
      </c>
      <c r="BI589">
        <f>($BH$668-$BH$665)/200</f>
        <v>6.5000000000000002E-2</v>
      </c>
    </row>
    <row r="590" spans="1:61" x14ac:dyDescent="0.25">
      <c r="A590">
        <v>589</v>
      </c>
      <c r="F590">
        <v>188.90795700000001</v>
      </c>
      <c r="G590" s="3">
        <v>3</v>
      </c>
      <c r="H590">
        <v>189.81438700000001</v>
      </c>
      <c r="I590" s="4">
        <v>4</v>
      </c>
      <c r="P590">
        <v>2</v>
      </c>
      <c r="Q590" t="str">
        <f t="shared" si="10"/>
        <v>34</v>
      </c>
      <c r="R590">
        <v>1</v>
      </c>
      <c r="X590" t="s">
        <v>290</v>
      </c>
      <c r="Y590" t="s">
        <v>282</v>
      </c>
      <c r="BG590">
        <v>1</v>
      </c>
      <c r="BH590">
        <v>3337</v>
      </c>
      <c r="BI590">
        <f>($BH$669-$BH$666)/200</f>
        <v>0.105</v>
      </c>
    </row>
    <row r="591" spans="1:61" x14ac:dyDescent="0.25">
      <c r="A591">
        <v>590</v>
      </c>
      <c r="F591">
        <v>188.86683499999998</v>
      </c>
      <c r="G591" s="3">
        <v>3</v>
      </c>
      <c r="H591">
        <v>189.73867200000001</v>
      </c>
      <c r="I591" s="4">
        <v>4</v>
      </c>
      <c r="P591">
        <v>2</v>
      </c>
      <c r="Q591" t="str">
        <f t="shared" si="10"/>
        <v>34</v>
      </c>
      <c r="R591">
        <v>4</v>
      </c>
      <c r="X591" t="s">
        <v>294</v>
      </c>
      <c r="Y591" t="s">
        <v>283</v>
      </c>
      <c r="BG591">
        <v>4</v>
      </c>
      <c r="BH591">
        <v>3344</v>
      </c>
      <c r="BI591">
        <f>($BH$670-$BH$667)/200</f>
        <v>6.5000000000000002E-2</v>
      </c>
    </row>
    <row r="592" spans="1:61" x14ac:dyDescent="0.25">
      <c r="A592">
        <v>591</v>
      </c>
      <c r="F592">
        <v>188.843672</v>
      </c>
      <c r="G592" s="3">
        <v>3</v>
      </c>
      <c r="H592">
        <v>189.76203699999999</v>
      </c>
      <c r="I592" s="4">
        <v>4</v>
      </c>
      <c r="P592">
        <v>2</v>
      </c>
      <c r="Q592" t="str">
        <f t="shared" si="10"/>
        <v>34</v>
      </c>
      <c r="R592">
        <v>3</v>
      </c>
      <c r="X592" t="s">
        <v>294</v>
      </c>
      <c r="Y592" t="s">
        <v>288</v>
      </c>
      <c r="BG592">
        <v>3</v>
      </c>
      <c r="BH592">
        <v>3345</v>
      </c>
      <c r="BI592">
        <f>($BH$671-$BH$668)/200</f>
        <v>0.09</v>
      </c>
    </row>
    <row r="593" spans="1:61" x14ac:dyDescent="0.25">
      <c r="A593">
        <v>592</v>
      </c>
      <c r="D593">
        <v>170.182343</v>
      </c>
      <c r="E593" s="2">
        <v>2</v>
      </c>
      <c r="F593">
        <v>188.843672</v>
      </c>
      <c r="G593" s="3">
        <v>3</v>
      </c>
      <c r="P593">
        <v>2</v>
      </c>
      <c r="Q593" t="str">
        <f t="shared" si="10"/>
        <v>23</v>
      </c>
      <c r="R593">
        <v>2</v>
      </c>
      <c r="X593" t="s">
        <v>294</v>
      </c>
      <c r="Y593" t="s">
        <v>286</v>
      </c>
      <c r="AB593" t="s">
        <v>291</v>
      </c>
      <c r="AC593" t="str">
        <f>CONCATENATE($R593,$R594,$R595,$R596)</f>
        <v>2134</v>
      </c>
      <c r="BG593">
        <v>2</v>
      </c>
      <c r="BH593">
        <v>3359</v>
      </c>
      <c r="BI593">
        <f>($BH$672-$BH$669)/200</f>
        <v>7.0000000000000007E-2</v>
      </c>
    </row>
    <row r="594" spans="1:61" x14ac:dyDescent="0.25">
      <c r="A594">
        <v>593</v>
      </c>
      <c r="D594">
        <v>170.09826299999997</v>
      </c>
      <c r="E594" s="2">
        <v>2</v>
      </c>
      <c r="P594">
        <v>1</v>
      </c>
      <c r="Q594" t="str">
        <f t="shared" si="10"/>
        <v>2</v>
      </c>
      <c r="R594">
        <v>1</v>
      </c>
      <c r="X594" t="s">
        <v>290</v>
      </c>
      <c r="Y594" t="s">
        <v>287</v>
      </c>
      <c r="BG594">
        <v>1</v>
      </c>
      <c r="BH594">
        <v>3363</v>
      </c>
      <c r="BI594">
        <f>($BH$673-$BH$670)/200</f>
        <v>0.105</v>
      </c>
    </row>
    <row r="595" spans="1:61" x14ac:dyDescent="0.25">
      <c r="A595">
        <v>594</v>
      </c>
      <c r="D595">
        <v>170.141527</v>
      </c>
      <c r="E595" s="2">
        <v>2</v>
      </c>
      <c r="P595">
        <v>1</v>
      </c>
      <c r="Q595" t="str">
        <f t="shared" si="10"/>
        <v>2</v>
      </c>
      <c r="R595">
        <v>3</v>
      </c>
      <c r="X595" t="s">
        <v>289</v>
      </c>
      <c r="Y595" t="s">
        <v>262</v>
      </c>
      <c r="BG595">
        <v>3</v>
      </c>
      <c r="BH595">
        <v>3369</v>
      </c>
      <c r="BI595">
        <f>($BH$674-$BH$671)/200</f>
        <v>7.0000000000000007E-2</v>
      </c>
    </row>
    <row r="596" spans="1:61" x14ac:dyDescent="0.25">
      <c r="A596">
        <v>595</v>
      </c>
      <c r="D596">
        <v>170.157599</v>
      </c>
      <c r="E596" s="2">
        <v>2</v>
      </c>
      <c r="P596">
        <v>1</v>
      </c>
      <c r="Q596" t="str">
        <f t="shared" si="10"/>
        <v>2</v>
      </c>
      <c r="R596">
        <v>4</v>
      </c>
      <c r="X596" t="s">
        <v>289</v>
      </c>
      <c r="Y596" t="s">
        <v>259</v>
      </c>
      <c r="BG596">
        <v>4</v>
      </c>
      <c r="BH596">
        <v>3369</v>
      </c>
      <c r="BI596">
        <f>($BH$675-$BH$672)/200</f>
        <v>9.5000000000000001E-2</v>
      </c>
    </row>
    <row r="597" spans="1:61" x14ac:dyDescent="0.25">
      <c r="A597">
        <v>596</v>
      </c>
      <c r="D597">
        <v>170.16632299999998</v>
      </c>
      <c r="E597" s="2">
        <v>2</v>
      </c>
      <c r="P597">
        <v>1</v>
      </c>
      <c r="Q597" t="str">
        <f t="shared" si="10"/>
        <v>2</v>
      </c>
      <c r="R597">
        <v>2</v>
      </c>
      <c r="X597" t="s">
        <v>289</v>
      </c>
      <c r="Y597" t="s">
        <v>260</v>
      </c>
      <c r="AB597" t="s">
        <v>292</v>
      </c>
      <c r="AC597" t="str">
        <f>CONCATENATE($R597,$R598,$R599,$R600)</f>
        <v>2143</v>
      </c>
      <c r="BG597">
        <v>2</v>
      </c>
      <c r="BH597">
        <v>3378</v>
      </c>
      <c r="BI597">
        <f>($BH$676-$BH$673)/200</f>
        <v>7.4999999999999997E-2</v>
      </c>
    </row>
    <row r="598" spans="1:61" x14ac:dyDescent="0.25">
      <c r="A598">
        <v>597</v>
      </c>
      <c r="D598">
        <v>170.11612</v>
      </c>
      <c r="E598" s="2">
        <v>2</v>
      </c>
      <c r="P598">
        <v>1</v>
      </c>
      <c r="Q598" t="str">
        <f t="shared" si="10"/>
        <v>2</v>
      </c>
      <c r="R598">
        <v>1</v>
      </c>
      <c r="X598" t="s">
        <v>289</v>
      </c>
      <c r="Y598" t="s">
        <v>261</v>
      </c>
      <c r="BG598">
        <v>1</v>
      </c>
      <c r="BH598">
        <v>3383</v>
      </c>
      <c r="BI598">
        <f>($BH$677-$BH$674)/200</f>
        <v>0.11</v>
      </c>
    </row>
    <row r="599" spans="1:61" x14ac:dyDescent="0.25">
      <c r="A599">
        <v>598</v>
      </c>
      <c r="D599">
        <v>170.09514999999999</v>
      </c>
      <c r="E599" s="2">
        <v>2</v>
      </c>
      <c r="P599">
        <v>1</v>
      </c>
      <c r="Q599" t="str">
        <f t="shared" si="10"/>
        <v>2</v>
      </c>
      <c r="R599">
        <v>4</v>
      </c>
      <c r="X599" t="s">
        <v>289</v>
      </c>
      <c r="Y599" t="s">
        <v>262</v>
      </c>
      <c r="BG599">
        <v>4</v>
      </c>
      <c r="BH599">
        <v>3390</v>
      </c>
      <c r="BI599">
        <f>($BH$678-$BH$675)/200</f>
        <v>0.06</v>
      </c>
    </row>
    <row r="600" spans="1:61" x14ac:dyDescent="0.25">
      <c r="A600">
        <v>599</v>
      </c>
      <c r="B600">
        <v>164.35581400000001</v>
      </c>
      <c r="C600" s="5">
        <v>1</v>
      </c>
      <c r="D600">
        <v>170.06907899999999</v>
      </c>
      <c r="E600" s="2">
        <v>2</v>
      </c>
      <c r="P600">
        <v>2</v>
      </c>
      <c r="Q600" t="str">
        <f t="shared" si="10"/>
        <v>12</v>
      </c>
      <c r="R600">
        <v>3</v>
      </c>
      <c r="X600" t="s">
        <v>289</v>
      </c>
      <c r="Y600" t="s">
        <v>259</v>
      </c>
      <c r="BG600">
        <v>3</v>
      </c>
      <c r="BH600">
        <v>3391</v>
      </c>
      <c r="BI600">
        <f>($BH$679-$BH$676)/200</f>
        <v>0.11</v>
      </c>
    </row>
    <row r="601" spans="1:61" x14ac:dyDescent="0.25">
      <c r="A601">
        <v>600</v>
      </c>
      <c r="B601">
        <v>164.34275199999999</v>
      </c>
      <c r="C601" s="5">
        <v>1</v>
      </c>
      <c r="D601">
        <v>170.03938499999998</v>
      </c>
      <c r="E601" s="2">
        <v>2</v>
      </c>
      <c r="P601">
        <v>2</v>
      </c>
      <c r="Q601" t="str">
        <f t="shared" si="10"/>
        <v>12</v>
      </c>
      <c r="R601">
        <v>2</v>
      </c>
      <c r="X601" t="s">
        <v>289</v>
      </c>
      <c r="Y601" t="s">
        <v>260</v>
      </c>
      <c r="AB601" t="s">
        <v>291</v>
      </c>
      <c r="AC601" t="str">
        <f>CONCATENATE($R601,$R602,$R603,$R604)</f>
        <v>2134</v>
      </c>
      <c r="BG601">
        <v>2</v>
      </c>
      <c r="BH601">
        <v>3399</v>
      </c>
      <c r="BI601">
        <f>($BH$680-$BH$677)/200</f>
        <v>0.08</v>
      </c>
    </row>
    <row r="602" spans="1:61" x14ac:dyDescent="0.25">
      <c r="A602">
        <v>601</v>
      </c>
      <c r="B602">
        <v>164.35816</v>
      </c>
      <c r="C602" s="5">
        <v>1</v>
      </c>
      <c r="D602">
        <v>170.182343</v>
      </c>
      <c r="E602" s="2">
        <v>2</v>
      </c>
      <c r="P602">
        <v>2</v>
      </c>
      <c r="Q602" t="str">
        <f t="shared" si="10"/>
        <v>12</v>
      </c>
      <c r="R602">
        <v>1</v>
      </c>
      <c r="X602" t="s">
        <v>289</v>
      </c>
      <c r="Y602" t="s">
        <v>261</v>
      </c>
      <c r="BG602">
        <v>1</v>
      </c>
      <c r="BH602">
        <v>3405</v>
      </c>
      <c r="BI602">
        <f>($BH$681-$BH$678)/200</f>
        <v>0.12</v>
      </c>
    </row>
    <row r="603" spans="1:61" x14ac:dyDescent="0.25">
      <c r="A603">
        <v>602</v>
      </c>
      <c r="B603">
        <v>164.38157999999999</v>
      </c>
      <c r="C603" s="5">
        <v>1</v>
      </c>
      <c r="P603">
        <v>1</v>
      </c>
      <c r="Q603" t="str">
        <f t="shared" si="10"/>
        <v>1</v>
      </c>
      <c r="R603">
        <v>3</v>
      </c>
      <c r="X603" t="s">
        <v>289</v>
      </c>
      <c r="Y603" t="s">
        <v>262</v>
      </c>
      <c r="BG603">
        <v>3</v>
      </c>
      <c r="BH603">
        <v>3413</v>
      </c>
      <c r="BI603">
        <f>($BH$682-$BH$679)/200</f>
        <v>0.05</v>
      </c>
    </row>
    <row r="604" spans="1:61" x14ac:dyDescent="0.25">
      <c r="A604">
        <v>603</v>
      </c>
      <c r="B604">
        <v>164.393261</v>
      </c>
      <c r="C604" s="5">
        <v>1</v>
      </c>
      <c r="P604">
        <v>1</v>
      </c>
      <c r="Q604" t="str">
        <f t="shared" si="10"/>
        <v>1</v>
      </c>
      <c r="R604">
        <v>4</v>
      </c>
      <c r="X604" t="s">
        <v>289</v>
      </c>
      <c r="Y604" t="s">
        <v>259</v>
      </c>
      <c r="BG604">
        <v>4</v>
      </c>
      <c r="BH604">
        <v>3413</v>
      </c>
      <c r="BI604">
        <f>($BH$683-$BH$680)/200</f>
        <v>8.5000000000000006E-2</v>
      </c>
    </row>
    <row r="605" spans="1:61" x14ac:dyDescent="0.25">
      <c r="A605">
        <v>604</v>
      </c>
      <c r="B605">
        <v>164.485355</v>
      </c>
      <c r="C605" s="5">
        <v>1</v>
      </c>
      <c r="P605">
        <v>1</v>
      </c>
      <c r="Q605" t="str">
        <f t="shared" si="10"/>
        <v>1</v>
      </c>
      <c r="R605">
        <v>2</v>
      </c>
      <c r="X605" t="s">
        <v>289</v>
      </c>
      <c r="Y605" t="s">
        <v>260</v>
      </c>
      <c r="AB605" t="s">
        <v>292</v>
      </c>
      <c r="AC605" t="str">
        <f>CONCATENATE($R605,$R606,$R607,$R608)</f>
        <v>2143</v>
      </c>
      <c r="BG605">
        <v>2</v>
      </c>
      <c r="BH605">
        <v>3421</v>
      </c>
      <c r="BI605">
        <f>($BH$684-$BH$681)/200</f>
        <v>0.06</v>
      </c>
    </row>
    <row r="606" spans="1:61" x14ac:dyDescent="0.25">
      <c r="A606">
        <v>605</v>
      </c>
      <c r="B606">
        <v>164.39183399999999</v>
      </c>
      <c r="C606" s="5">
        <v>1</v>
      </c>
      <c r="P606">
        <v>1</v>
      </c>
      <c r="Q606" t="str">
        <f t="shared" si="10"/>
        <v>1</v>
      </c>
      <c r="R606">
        <v>1</v>
      </c>
      <c r="X606" t="s">
        <v>289</v>
      </c>
      <c r="Y606" t="s">
        <v>261</v>
      </c>
      <c r="BG606">
        <v>1</v>
      </c>
      <c r="BH606">
        <v>3427</v>
      </c>
      <c r="BI606">
        <f>($BH$685-$BH$682)/200</f>
        <v>0.105</v>
      </c>
    </row>
    <row r="607" spans="1:61" x14ac:dyDescent="0.25">
      <c r="A607">
        <v>606</v>
      </c>
      <c r="B607">
        <v>164.35581400000001</v>
      </c>
      <c r="C607" s="5">
        <v>1</v>
      </c>
      <c r="H607">
        <v>166.57601799999998</v>
      </c>
      <c r="I607" s="4">
        <v>4</v>
      </c>
      <c r="P607">
        <v>2</v>
      </c>
      <c r="Q607" t="str">
        <f t="shared" si="10"/>
        <v>14</v>
      </c>
      <c r="R607">
        <v>4</v>
      </c>
      <c r="X607" t="s">
        <v>289</v>
      </c>
      <c r="Y607" t="s">
        <v>262</v>
      </c>
      <c r="BG607">
        <v>4</v>
      </c>
      <c r="BH607">
        <v>3436</v>
      </c>
      <c r="BI607">
        <f>($BH$686-$BH$683)/200</f>
        <v>6.5000000000000002E-2</v>
      </c>
    </row>
    <row r="608" spans="1:61" x14ac:dyDescent="0.25">
      <c r="A608">
        <v>607</v>
      </c>
      <c r="B608">
        <v>164.35581400000001</v>
      </c>
      <c r="C608" s="5">
        <v>1</v>
      </c>
      <c r="H608">
        <v>166.55867000000001</v>
      </c>
      <c r="I608" s="4">
        <v>4</v>
      </c>
      <c r="P608">
        <v>2</v>
      </c>
      <c r="Q608" t="str">
        <f t="shared" si="10"/>
        <v>14</v>
      </c>
      <c r="R608">
        <v>3</v>
      </c>
      <c r="X608" t="s">
        <v>289</v>
      </c>
      <c r="Y608" t="s">
        <v>259</v>
      </c>
      <c r="BG608">
        <v>3</v>
      </c>
      <c r="BH608">
        <v>3437</v>
      </c>
      <c r="BI608">
        <f>($BH$687-$BH$684)/200</f>
        <v>0.1</v>
      </c>
    </row>
    <row r="609" spans="1:61" x14ac:dyDescent="0.25">
      <c r="A609">
        <v>608</v>
      </c>
      <c r="F609">
        <v>164.11270099999999</v>
      </c>
      <c r="G609" s="3">
        <v>3</v>
      </c>
      <c r="H609">
        <v>166.57045599999998</v>
      </c>
      <c r="I609" s="4">
        <v>4</v>
      </c>
      <c r="P609">
        <v>2</v>
      </c>
      <c r="Q609" t="str">
        <f t="shared" si="10"/>
        <v>34</v>
      </c>
      <c r="R609">
        <v>2</v>
      </c>
      <c r="X609" t="s">
        <v>289</v>
      </c>
      <c r="Y609" t="s">
        <v>260</v>
      </c>
      <c r="AB609" t="s">
        <v>292</v>
      </c>
      <c r="AC609" t="str">
        <f>CONCATENATE($R609,$R610,$R611,$R612)</f>
        <v>2143</v>
      </c>
      <c r="BG609">
        <v>2</v>
      </c>
      <c r="BH609">
        <v>3442</v>
      </c>
      <c r="BI609">
        <f>($BH$688-$BH$685)/200</f>
        <v>0.08</v>
      </c>
    </row>
    <row r="610" spans="1:61" x14ac:dyDescent="0.25">
      <c r="A610">
        <v>609</v>
      </c>
      <c r="F610">
        <v>164.14127199999999</v>
      </c>
      <c r="G610" s="3">
        <v>3</v>
      </c>
      <c r="H610">
        <v>166.571732</v>
      </c>
      <c r="I610" s="4">
        <v>4</v>
      </c>
      <c r="P610">
        <v>2</v>
      </c>
      <c r="Q610" t="str">
        <f t="shared" si="10"/>
        <v>34</v>
      </c>
      <c r="R610">
        <v>1</v>
      </c>
      <c r="X610" t="s">
        <v>289</v>
      </c>
      <c r="Y610" t="s">
        <v>261</v>
      </c>
      <c r="BG610">
        <v>1</v>
      </c>
      <c r="BH610">
        <v>3450</v>
      </c>
      <c r="BI610">
        <f>($BH$689-$BH$686)/200</f>
        <v>0.11</v>
      </c>
    </row>
    <row r="611" spans="1:61" x14ac:dyDescent="0.25">
      <c r="A611">
        <v>610</v>
      </c>
      <c r="F611">
        <v>164.08423299999998</v>
      </c>
      <c r="G611" s="3">
        <v>3</v>
      </c>
      <c r="H611">
        <v>166.56525299999998</v>
      </c>
      <c r="I611" s="4">
        <v>4</v>
      </c>
      <c r="P611">
        <v>2</v>
      </c>
      <c r="Q611" t="str">
        <f t="shared" si="10"/>
        <v>34</v>
      </c>
      <c r="R611">
        <v>4</v>
      </c>
      <c r="X611" t="s">
        <v>289</v>
      </c>
      <c r="Y611" t="s">
        <v>262</v>
      </c>
      <c r="BG611">
        <v>4</v>
      </c>
      <c r="BH611">
        <v>3459</v>
      </c>
      <c r="BI611">
        <f>($BH$690-$BH$687)/200</f>
        <v>7.0000000000000007E-2</v>
      </c>
    </row>
    <row r="612" spans="1:61" x14ac:dyDescent="0.25">
      <c r="A612">
        <v>611</v>
      </c>
      <c r="F612">
        <v>164.12515099999999</v>
      </c>
      <c r="G612" s="3">
        <v>3</v>
      </c>
      <c r="H612">
        <v>166.558211</v>
      </c>
      <c r="I612" s="4">
        <v>4</v>
      </c>
      <c r="P612">
        <v>2</v>
      </c>
      <c r="Q612" t="str">
        <f t="shared" si="10"/>
        <v>34</v>
      </c>
      <c r="R612">
        <v>3</v>
      </c>
      <c r="X612" t="s">
        <v>289</v>
      </c>
      <c r="Y612" t="s">
        <v>259</v>
      </c>
      <c r="BG612">
        <v>3</v>
      </c>
      <c r="BH612">
        <v>3461</v>
      </c>
      <c r="BI612">
        <f>($BH$691-$BH$688)/200</f>
        <v>0.08</v>
      </c>
    </row>
    <row r="613" spans="1:61" x14ac:dyDescent="0.25">
      <c r="A613">
        <v>612</v>
      </c>
      <c r="F613">
        <v>164.10504800000001</v>
      </c>
      <c r="G613" s="3">
        <v>3</v>
      </c>
      <c r="H613">
        <v>166.635302</v>
      </c>
      <c r="I613" s="4">
        <v>4</v>
      </c>
      <c r="P613">
        <v>2</v>
      </c>
      <c r="Q613" t="str">
        <f t="shared" si="10"/>
        <v>34</v>
      </c>
      <c r="R613" t="s">
        <v>22</v>
      </c>
      <c r="X613" t="s">
        <v>289</v>
      </c>
      <c r="Y613" t="s">
        <v>260</v>
      </c>
      <c r="BG613" t="s">
        <v>22</v>
      </c>
      <c r="BH613">
        <v>3462</v>
      </c>
      <c r="BI613">
        <f>($BH$692-$BH$689)/200</f>
        <v>0.08</v>
      </c>
    </row>
    <row r="614" spans="1:61" x14ac:dyDescent="0.25">
      <c r="A614">
        <v>613</v>
      </c>
      <c r="F614">
        <v>164.12259899999998</v>
      </c>
      <c r="G614" s="3">
        <v>3</v>
      </c>
      <c r="H614">
        <v>166.58249699999999</v>
      </c>
      <c r="I614" s="4">
        <v>4</v>
      </c>
      <c r="P614">
        <v>2</v>
      </c>
      <c r="Q614" t="str">
        <f t="shared" si="10"/>
        <v>34</v>
      </c>
      <c r="R614" t="s">
        <v>22</v>
      </c>
      <c r="X614" t="s">
        <v>289</v>
      </c>
      <c r="Y614" t="s">
        <v>261</v>
      </c>
      <c r="BG614" t="s">
        <v>22</v>
      </c>
      <c r="BH614">
        <v>3464</v>
      </c>
      <c r="BI614">
        <f>($BH$693-$BH$690)/200</f>
        <v>0.105</v>
      </c>
    </row>
    <row r="615" spans="1:61" x14ac:dyDescent="0.25">
      <c r="A615">
        <v>614</v>
      </c>
      <c r="F615">
        <v>164.12009899999998</v>
      </c>
      <c r="G615" s="3">
        <v>3</v>
      </c>
      <c r="H615">
        <v>166.57601799999998</v>
      </c>
      <c r="I615" s="4">
        <v>4</v>
      </c>
      <c r="P615">
        <v>2</v>
      </c>
      <c r="Q615" t="str">
        <f t="shared" si="10"/>
        <v>34</v>
      </c>
      <c r="R615">
        <v>1</v>
      </c>
      <c r="X615" t="s">
        <v>289</v>
      </c>
      <c r="Y615" t="s">
        <v>262</v>
      </c>
      <c r="AB615" t="s">
        <v>289</v>
      </c>
      <c r="AC615" t="str">
        <f>CONCATENATE($R615,$R616,$R617,$R618)</f>
        <v>1234</v>
      </c>
      <c r="BG615">
        <v>1</v>
      </c>
      <c r="BH615">
        <v>3465</v>
      </c>
      <c r="BI615">
        <f>($BH$694-$BH$691)/200</f>
        <v>0.08</v>
      </c>
    </row>
    <row r="616" spans="1:61" x14ac:dyDescent="0.25">
      <c r="A616">
        <v>615</v>
      </c>
      <c r="D616">
        <v>152.26168100000001</v>
      </c>
      <c r="E616" s="2">
        <v>2</v>
      </c>
      <c r="F616">
        <v>164.042956</v>
      </c>
      <c r="G616" s="3">
        <v>3</v>
      </c>
      <c r="P616">
        <v>2</v>
      </c>
      <c r="Q616" t="str">
        <f t="shared" si="10"/>
        <v>23</v>
      </c>
      <c r="R616">
        <v>2</v>
      </c>
      <c r="X616" t="s">
        <v>289</v>
      </c>
      <c r="Y616" t="s">
        <v>259</v>
      </c>
      <c r="BG616">
        <v>2</v>
      </c>
      <c r="BH616">
        <v>3475</v>
      </c>
      <c r="BI616">
        <f>($BH$695-$BH$692)/200</f>
        <v>7.0000000000000007E-2</v>
      </c>
    </row>
    <row r="617" spans="1:61" x14ac:dyDescent="0.25">
      <c r="A617">
        <v>616</v>
      </c>
      <c r="D617">
        <v>152.26168100000001</v>
      </c>
      <c r="E617" s="2">
        <v>2</v>
      </c>
      <c r="F617">
        <v>164.11270099999999</v>
      </c>
      <c r="G617" s="3">
        <v>3</v>
      </c>
      <c r="P617">
        <v>2</v>
      </c>
      <c r="Q617" t="str">
        <f t="shared" si="10"/>
        <v>23</v>
      </c>
      <c r="R617">
        <v>3</v>
      </c>
      <c r="X617" t="s">
        <v>289</v>
      </c>
      <c r="Y617" t="s">
        <v>260</v>
      </c>
      <c r="BG617">
        <v>3</v>
      </c>
      <c r="BH617">
        <v>3478</v>
      </c>
      <c r="BI617">
        <f>($BH$696-$BH$693)/200</f>
        <v>7.0000000000000007E-2</v>
      </c>
    </row>
    <row r="618" spans="1:61" x14ac:dyDescent="0.25">
      <c r="A618">
        <v>617</v>
      </c>
      <c r="D618">
        <v>152.26168100000001</v>
      </c>
      <c r="E618" s="2">
        <v>2</v>
      </c>
      <c r="P618">
        <v>1</v>
      </c>
      <c r="Q618" t="str">
        <f t="shared" si="10"/>
        <v>2</v>
      </c>
      <c r="R618">
        <v>4</v>
      </c>
      <c r="X618" t="s">
        <v>289</v>
      </c>
      <c r="Y618" t="s">
        <v>261</v>
      </c>
      <c r="BG618">
        <v>4</v>
      </c>
      <c r="BH618">
        <v>3482</v>
      </c>
      <c r="BI618">
        <f>($BH$697-$BH$694)/200</f>
        <v>0.105</v>
      </c>
    </row>
    <row r="619" spans="1:61" x14ac:dyDescent="0.25">
      <c r="A619">
        <v>618</v>
      </c>
      <c r="D619">
        <v>152.253263</v>
      </c>
      <c r="E619" s="2">
        <v>2</v>
      </c>
      <c r="P619">
        <v>1</v>
      </c>
      <c r="Q619" t="str">
        <f t="shared" si="10"/>
        <v>2</v>
      </c>
      <c r="R619">
        <v>1</v>
      </c>
      <c r="X619" t="s">
        <v>289</v>
      </c>
      <c r="Y619" t="s">
        <v>259</v>
      </c>
      <c r="AB619" t="s">
        <v>289</v>
      </c>
      <c r="AC619" t="str">
        <f>CONCATENATE($R619,$R620,$R621,$R622)</f>
        <v>1234</v>
      </c>
      <c r="BG619">
        <v>1</v>
      </c>
      <c r="BH619">
        <v>3493</v>
      </c>
      <c r="BI619">
        <f>($BH$703-$BH$700)/200</f>
        <v>9.5000000000000001E-2</v>
      </c>
    </row>
    <row r="620" spans="1:61" x14ac:dyDescent="0.25">
      <c r="A620">
        <v>619</v>
      </c>
      <c r="D620">
        <v>152.333415</v>
      </c>
      <c r="E620" s="2">
        <v>2</v>
      </c>
      <c r="P620">
        <v>1</v>
      </c>
      <c r="Q620" t="str">
        <f t="shared" si="10"/>
        <v>2</v>
      </c>
      <c r="R620">
        <v>2</v>
      </c>
      <c r="X620" t="s">
        <v>289</v>
      </c>
      <c r="Y620" t="s">
        <v>260</v>
      </c>
      <c r="BG620">
        <v>2</v>
      </c>
      <c r="BH620">
        <v>3498</v>
      </c>
      <c r="BI620">
        <f>($BH$704-$BH$701)/200</f>
        <v>0.125</v>
      </c>
    </row>
    <row r="621" spans="1:61" x14ac:dyDescent="0.25">
      <c r="A621">
        <v>620</v>
      </c>
      <c r="D621">
        <v>152.28897699999999</v>
      </c>
      <c r="E621" s="2">
        <v>2</v>
      </c>
      <c r="P621">
        <v>1</v>
      </c>
      <c r="Q621" t="str">
        <f t="shared" si="10"/>
        <v>2</v>
      </c>
      <c r="R621">
        <v>3</v>
      </c>
      <c r="X621" t="s">
        <v>289</v>
      </c>
      <c r="Y621" t="s">
        <v>261</v>
      </c>
      <c r="BG621">
        <v>3</v>
      </c>
      <c r="BH621">
        <v>3503</v>
      </c>
      <c r="BI621">
        <f>($BH$705-$BH$702)/200</f>
        <v>0.1</v>
      </c>
    </row>
    <row r="622" spans="1:61" x14ac:dyDescent="0.25">
      <c r="A622">
        <v>621</v>
      </c>
      <c r="B622">
        <v>135.800511</v>
      </c>
      <c r="C622" s="5">
        <v>1</v>
      </c>
      <c r="D622">
        <v>152.21918099999999</v>
      </c>
      <c r="E622" s="2">
        <v>2</v>
      </c>
      <c r="P622">
        <v>2</v>
      </c>
      <c r="Q622" t="str">
        <f t="shared" si="10"/>
        <v>12</v>
      </c>
      <c r="R622">
        <v>4</v>
      </c>
      <c r="X622" t="s">
        <v>289</v>
      </c>
      <c r="Y622" t="s">
        <v>262</v>
      </c>
      <c r="BG622">
        <v>4</v>
      </c>
      <c r="BH622">
        <v>3504</v>
      </c>
      <c r="BI622">
        <f>($BH$706-$BH$703)/200</f>
        <v>7.0000000000000007E-2</v>
      </c>
    </row>
    <row r="623" spans="1:61" x14ac:dyDescent="0.25">
      <c r="A623">
        <v>622</v>
      </c>
      <c r="B623">
        <v>135.800511</v>
      </c>
      <c r="C623" s="5">
        <v>1</v>
      </c>
      <c r="D623">
        <v>152.150813</v>
      </c>
      <c r="E623" s="2">
        <v>2</v>
      </c>
      <c r="P623">
        <v>2</v>
      </c>
      <c r="Q623" t="str">
        <f t="shared" si="10"/>
        <v>12</v>
      </c>
      <c r="R623">
        <v>1</v>
      </c>
      <c r="X623" t="s">
        <v>289</v>
      </c>
      <c r="Y623" t="s">
        <v>259</v>
      </c>
      <c r="AB623" t="s">
        <v>289</v>
      </c>
      <c r="AC623" t="str">
        <f>CONCATENATE($R623,$R624,$R625,$R626)</f>
        <v>1234</v>
      </c>
      <c r="BG623">
        <v>1</v>
      </c>
      <c r="BH623">
        <v>3516</v>
      </c>
      <c r="BI623">
        <f>($BH$707-$BH$704)/200</f>
        <v>0.08</v>
      </c>
    </row>
    <row r="624" spans="1:61" x14ac:dyDescent="0.25">
      <c r="A624">
        <v>623</v>
      </c>
      <c r="B624">
        <v>135.800511</v>
      </c>
      <c r="C624" s="5">
        <v>1</v>
      </c>
      <c r="D624">
        <v>152.08259899999999</v>
      </c>
      <c r="E624" s="2">
        <v>2</v>
      </c>
      <c r="P624">
        <v>2</v>
      </c>
      <c r="Q624" t="str">
        <f t="shared" si="10"/>
        <v>12</v>
      </c>
      <c r="R624">
        <v>2</v>
      </c>
      <c r="X624" t="s">
        <v>289</v>
      </c>
      <c r="Y624" t="s">
        <v>260</v>
      </c>
      <c r="BG624">
        <v>2</v>
      </c>
      <c r="BH624">
        <v>3521</v>
      </c>
      <c r="BI624">
        <f>($BH$708-$BH$705)/200</f>
        <v>8.5000000000000006E-2</v>
      </c>
    </row>
    <row r="625" spans="1:61" x14ac:dyDescent="0.25">
      <c r="A625">
        <v>624</v>
      </c>
      <c r="B625">
        <v>135.800511</v>
      </c>
      <c r="C625" s="5">
        <v>1</v>
      </c>
      <c r="D625">
        <v>152.26168100000001</v>
      </c>
      <c r="E625" s="2">
        <v>2</v>
      </c>
      <c r="P625">
        <v>2</v>
      </c>
      <c r="Q625" t="str">
        <f t="shared" si="10"/>
        <v>12</v>
      </c>
      <c r="R625">
        <v>3</v>
      </c>
      <c r="X625" t="s">
        <v>289</v>
      </c>
      <c r="Y625" t="s">
        <v>261</v>
      </c>
      <c r="BG625">
        <v>3</v>
      </c>
      <c r="BH625">
        <v>3526</v>
      </c>
      <c r="BI625">
        <f>($BH$709-$BH$706)/200</f>
        <v>0.1</v>
      </c>
    </row>
    <row r="626" spans="1:61" x14ac:dyDescent="0.25">
      <c r="A626">
        <v>625</v>
      </c>
      <c r="B626">
        <v>135.800511</v>
      </c>
      <c r="C626" s="5">
        <v>1</v>
      </c>
      <c r="P626">
        <v>1</v>
      </c>
      <c r="Q626" t="str">
        <f t="shared" si="10"/>
        <v>1</v>
      </c>
      <c r="R626">
        <v>4</v>
      </c>
      <c r="X626" t="s">
        <v>289</v>
      </c>
      <c r="Y626" t="s">
        <v>262</v>
      </c>
      <c r="BG626">
        <v>4</v>
      </c>
      <c r="BH626">
        <v>3526</v>
      </c>
      <c r="BI626">
        <f>($BH$710-$BH$707)/200</f>
        <v>0.06</v>
      </c>
    </row>
    <row r="627" spans="1:61" x14ac:dyDescent="0.25">
      <c r="A627">
        <v>626</v>
      </c>
      <c r="B627">
        <v>135.800511</v>
      </c>
      <c r="C627" s="5">
        <v>1</v>
      </c>
      <c r="P627">
        <v>1</v>
      </c>
      <c r="Q627" t="str">
        <f t="shared" si="10"/>
        <v>1</v>
      </c>
      <c r="R627">
        <v>1</v>
      </c>
      <c r="X627" t="s">
        <v>289</v>
      </c>
      <c r="Y627" t="s">
        <v>259</v>
      </c>
      <c r="AB627" t="s">
        <v>289</v>
      </c>
      <c r="AC627" t="str">
        <f>CONCATENATE($R627,$R628,$R629,$R630)</f>
        <v>1234</v>
      </c>
      <c r="BG627">
        <v>1</v>
      </c>
      <c r="BH627">
        <v>3538</v>
      </c>
      <c r="BI627">
        <f>($BH$711-$BH$708)/200</f>
        <v>8.5000000000000006E-2</v>
      </c>
    </row>
    <row r="628" spans="1:61" x14ac:dyDescent="0.25">
      <c r="A628">
        <v>627</v>
      </c>
      <c r="B628">
        <v>135.800511</v>
      </c>
      <c r="C628" s="5">
        <v>1</v>
      </c>
      <c r="P628">
        <v>1</v>
      </c>
      <c r="Q628" t="str">
        <f t="shared" si="10"/>
        <v>1</v>
      </c>
      <c r="R628">
        <v>2</v>
      </c>
      <c r="X628" t="s">
        <v>289</v>
      </c>
      <c r="Y628" t="s">
        <v>260</v>
      </c>
      <c r="BG628">
        <v>2</v>
      </c>
      <c r="BH628">
        <v>3542</v>
      </c>
      <c r="BI628">
        <f>($BH$712-$BH$709)/200</f>
        <v>0.08</v>
      </c>
    </row>
    <row r="629" spans="1:61" x14ac:dyDescent="0.25">
      <c r="A629">
        <v>628</v>
      </c>
      <c r="B629">
        <v>135.800511</v>
      </c>
      <c r="C629" s="5">
        <v>1</v>
      </c>
      <c r="P629">
        <v>1</v>
      </c>
      <c r="Q629" t="str">
        <f t="shared" si="10"/>
        <v>1</v>
      </c>
      <c r="R629">
        <v>3</v>
      </c>
      <c r="X629" t="s">
        <v>289</v>
      </c>
      <c r="Y629" t="s">
        <v>261</v>
      </c>
      <c r="BG629">
        <v>3</v>
      </c>
      <c r="BH629">
        <v>3549</v>
      </c>
      <c r="BI629">
        <f>($BH$713-$BH$710)/200</f>
        <v>0.115</v>
      </c>
    </row>
    <row r="630" spans="1:61" x14ac:dyDescent="0.25">
      <c r="A630">
        <v>629</v>
      </c>
      <c r="B630">
        <v>135.800511</v>
      </c>
      <c r="C630" s="5">
        <v>1</v>
      </c>
      <c r="F630">
        <v>136.358777</v>
      </c>
      <c r="G630" s="3">
        <v>3</v>
      </c>
      <c r="H630">
        <v>136.56383200000002</v>
      </c>
      <c r="I630" s="4">
        <v>4</v>
      </c>
      <c r="P630">
        <v>3</v>
      </c>
      <c r="Q630" t="str">
        <f t="shared" si="10"/>
        <v>134</v>
      </c>
      <c r="R630">
        <v>4</v>
      </c>
      <c r="X630" t="s">
        <v>289</v>
      </c>
      <c r="Y630" t="s">
        <v>262</v>
      </c>
      <c r="BG630">
        <v>4</v>
      </c>
      <c r="BH630">
        <v>3550</v>
      </c>
      <c r="BI630">
        <f>($BH$714-$BH$711)/200</f>
        <v>0.06</v>
      </c>
    </row>
    <row r="631" spans="1:61" x14ac:dyDescent="0.25">
      <c r="A631">
        <v>630</v>
      </c>
      <c r="F631">
        <v>136.358777</v>
      </c>
      <c r="G631" s="3">
        <v>3</v>
      </c>
      <c r="H631">
        <v>136.56383200000002</v>
      </c>
      <c r="I631" s="4">
        <v>4</v>
      </c>
      <c r="P631">
        <v>2</v>
      </c>
      <c r="Q631" t="str">
        <f t="shared" si="10"/>
        <v>34</v>
      </c>
      <c r="R631">
        <v>1</v>
      </c>
      <c r="X631" t="s">
        <v>289</v>
      </c>
      <c r="Y631" t="s">
        <v>259</v>
      </c>
      <c r="AB631" t="s">
        <v>294</v>
      </c>
      <c r="AC631" t="str">
        <f>CONCATENATE($R631,$R632,$R633,$R634)</f>
        <v>1243</v>
      </c>
      <c r="BG631">
        <v>1</v>
      </c>
      <c r="BH631">
        <v>3561</v>
      </c>
      <c r="BI631">
        <f>($BH$715-$BH$712)/200</f>
        <v>0.08</v>
      </c>
    </row>
    <row r="632" spans="1:61" x14ac:dyDescent="0.25">
      <c r="A632">
        <v>631</v>
      </c>
      <c r="F632">
        <v>136.358777</v>
      </c>
      <c r="G632" s="3">
        <v>3</v>
      </c>
      <c r="H632">
        <v>136.56383200000002</v>
      </c>
      <c r="I632" s="4">
        <v>4</v>
      </c>
      <c r="P632">
        <v>2</v>
      </c>
      <c r="Q632" t="str">
        <f t="shared" si="10"/>
        <v>34</v>
      </c>
      <c r="R632">
        <v>2</v>
      </c>
      <c r="X632" t="s">
        <v>289</v>
      </c>
      <c r="Y632" t="s">
        <v>260</v>
      </c>
      <c r="BG632">
        <v>2</v>
      </c>
      <c r="BH632">
        <v>3564</v>
      </c>
      <c r="BI632">
        <f>($BH$716-$BH$713)/200</f>
        <v>0.06</v>
      </c>
    </row>
    <row r="633" spans="1:61" x14ac:dyDescent="0.25">
      <c r="A633">
        <v>632</v>
      </c>
      <c r="F633">
        <v>136.358777</v>
      </c>
      <c r="G633" s="3">
        <v>3</v>
      </c>
      <c r="H633">
        <v>136.56383200000002</v>
      </c>
      <c r="I633" s="4">
        <v>4</v>
      </c>
      <c r="P633">
        <v>2</v>
      </c>
      <c r="Q633" t="str">
        <f t="shared" si="10"/>
        <v>34</v>
      </c>
      <c r="R633">
        <v>4</v>
      </c>
      <c r="X633" t="s">
        <v>289</v>
      </c>
      <c r="Y633" t="s">
        <v>261</v>
      </c>
      <c r="BG633">
        <v>4</v>
      </c>
      <c r="BH633">
        <v>3572</v>
      </c>
      <c r="BI633">
        <f>($BH$717-$BH$714)/200</f>
        <v>0.105</v>
      </c>
    </row>
    <row r="634" spans="1:61" x14ac:dyDescent="0.25">
      <c r="A634">
        <v>633</v>
      </c>
      <c r="F634">
        <v>136.358777</v>
      </c>
      <c r="G634" s="3">
        <v>3</v>
      </c>
      <c r="H634">
        <v>136.56383200000002</v>
      </c>
      <c r="I634" s="4">
        <v>4</v>
      </c>
      <c r="P634">
        <v>2</v>
      </c>
      <c r="Q634" t="str">
        <f t="shared" si="10"/>
        <v>34</v>
      </c>
      <c r="R634">
        <v>3</v>
      </c>
      <c r="X634" t="s">
        <v>289</v>
      </c>
      <c r="Y634" t="s">
        <v>262</v>
      </c>
      <c r="BG634">
        <v>3</v>
      </c>
      <c r="BH634">
        <v>3573</v>
      </c>
      <c r="BI634">
        <f>($BH$718-$BH$715)/200</f>
        <v>6.5000000000000002E-2</v>
      </c>
    </row>
    <row r="635" spans="1:61" x14ac:dyDescent="0.25">
      <c r="A635">
        <v>634</v>
      </c>
      <c r="F635">
        <v>136.358777</v>
      </c>
      <c r="G635" s="3">
        <v>3</v>
      </c>
      <c r="H635">
        <v>136.56383200000002</v>
      </c>
      <c r="I635" s="4">
        <v>4</v>
      </c>
      <c r="P635">
        <v>2</v>
      </c>
      <c r="Q635" t="str">
        <f t="shared" si="10"/>
        <v>34</v>
      </c>
      <c r="R635">
        <v>2</v>
      </c>
      <c r="X635" t="s">
        <v>290</v>
      </c>
      <c r="Y635" t="s">
        <v>263</v>
      </c>
      <c r="AB635" t="s">
        <v>291</v>
      </c>
      <c r="AC635" t="str">
        <f>CONCATENATE($R635,$R636,$R637,$R638)</f>
        <v>2134</v>
      </c>
      <c r="BG635">
        <v>2</v>
      </c>
      <c r="BH635">
        <v>3587</v>
      </c>
      <c r="BI635">
        <f>($BH$719-$BH$716)/200</f>
        <v>0.105</v>
      </c>
    </row>
    <row r="636" spans="1:61" x14ac:dyDescent="0.25">
      <c r="A636">
        <v>635</v>
      </c>
      <c r="F636">
        <v>136.358777</v>
      </c>
      <c r="G636" s="3">
        <v>3</v>
      </c>
      <c r="H636">
        <v>136.56383200000002</v>
      </c>
      <c r="I636" s="4">
        <v>4</v>
      </c>
      <c r="P636">
        <v>2</v>
      </c>
      <c r="Q636" t="str">
        <f t="shared" si="10"/>
        <v>34</v>
      </c>
      <c r="R636">
        <v>1</v>
      </c>
      <c r="X636" t="s">
        <v>291</v>
      </c>
      <c r="Y636" t="s">
        <v>264</v>
      </c>
      <c r="BG636">
        <v>1</v>
      </c>
      <c r="BH636">
        <v>3591</v>
      </c>
      <c r="BI636">
        <f>($BH$720-$BH$717)/200</f>
        <v>0.08</v>
      </c>
    </row>
    <row r="637" spans="1:61" x14ac:dyDescent="0.25">
      <c r="A637">
        <v>636</v>
      </c>
      <c r="F637">
        <v>136.358777</v>
      </c>
      <c r="G637" s="3">
        <v>3</v>
      </c>
      <c r="H637">
        <v>136.56383200000002</v>
      </c>
      <c r="I637" s="4">
        <v>4</v>
      </c>
      <c r="P637">
        <v>2</v>
      </c>
      <c r="Q637" t="str">
        <f t="shared" si="10"/>
        <v>34</v>
      </c>
      <c r="R637">
        <v>3</v>
      </c>
      <c r="X637" t="s">
        <v>291</v>
      </c>
      <c r="Y637" t="s">
        <v>265</v>
      </c>
      <c r="BG637">
        <v>3</v>
      </c>
      <c r="BH637">
        <v>3597</v>
      </c>
      <c r="BI637">
        <f>($BH$721-$BH$718)/200</f>
        <v>0.12</v>
      </c>
    </row>
    <row r="638" spans="1:61" x14ac:dyDescent="0.25">
      <c r="A638">
        <v>637</v>
      </c>
      <c r="F638">
        <v>136.358777</v>
      </c>
      <c r="G638" s="3">
        <v>3</v>
      </c>
      <c r="P638">
        <v>1</v>
      </c>
      <c r="Q638" t="str">
        <f t="shared" si="10"/>
        <v>3</v>
      </c>
      <c r="R638">
        <v>4</v>
      </c>
      <c r="X638" t="s">
        <v>291</v>
      </c>
      <c r="Y638" t="s">
        <v>266</v>
      </c>
      <c r="BG638">
        <v>4</v>
      </c>
      <c r="BH638">
        <v>3597</v>
      </c>
      <c r="BI638">
        <f>($BH$722-$BH$719)/200</f>
        <v>0.06</v>
      </c>
    </row>
    <row r="639" spans="1:61" x14ac:dyDescent="0.25">
      <c r="A639">
        <v>638</v>
      </c>
      <c r="P639">
        <v>0</v>
      </c>
      <c r="Q639" t="str">
        <f t="shared" si="10"/>
        <v/>
      </c>
      <c r="R639">
        <v>2</v>
      </c>
      <c r="X639" t="s">
        <v>291</v>
      </c>
      <c r="Y639" t="s">
        <v>267</v>
      </c>
      <c r="AB639" t="s">
        <v>291</v>
      </c>
      <c r="AC639" t="str">
        <f>CONCATENATE($R639,$R640,$R641,$R642)</f>
        <v>2134</v>
      </c>
      <c r="BG639">
        <v>2</v>
      </c>
      <c r="BH639">
        <v>3607</v>
      </c>
      <c r="BI639">
        <f>($BH$723-$BH$720)/200</f>
        <v>0.09</v>
      </c>
    </row>
    <row r="640" spans="1:61" x14ac:dyDescent="0.25">
      <c r="A640">
        <v>639</v>
      </c>
      <c r="P640">
        <v>0</v>
      </c>
      <c r="Q640" t="str">
        <f t="shared" si="10"/>
        <v/>
      </c>
      <c r="R640">
        <v>1</v>
      </c>
      <c r="X640" t="s">
        <v>291</v>
      </c>
      <c r="Y640" t="s">
        <v>264</v>
      </c>
      <c r="BG640">
        <v>1</v>
      </c>
      <c r="BH640">
        <v>3611</v>
      </c>
      <c r="BI640">
        <f>($BH$724-$BH$721)/200</f>
        <v>0.08</v>
      </c>
    </row>
    <row r="641" spans="1:61" x14ac:dyDescent="0.25">
      <c r="A641">
        <v>640</v>
      </c>
      <c r="P641">
        <v>0</v>
      </c>
      <c r="Q641" t="str">
        <f t="shared" si="10"/>
        <v/>
      </c>
      <c r="R641">
        <v>3</v>
      </c>
      <c r="X641" t="s">
        <v>291</v>
      </c>
      <c r="Y641" t="s">
        <v>265</v>
      </c>
      <c r="BG641">
        <v>3</v>
      </c>
      <c r="BH641">
        <v>3618</v>
      </c>
      <c r="BI641">
        <f>($BH$725-$BH$722)/200</f>
        <v>0.115</v>
      </c>
    </row>
    <row r="642" spans="1:61" x14ac:dyDescent="0.25">
      <c r="A642">
        <v>641</v>
      </c>
      <c r="D642">
        <v>115.80035500000001</v>
      </c>
      <c r="E642" s="2">
        <v>2</v>
      </c>
      <c r="P642">
        <v>1</v>
      </c>
      <c r="Q642" t="str">
        <f t="shared" ref="Q642:Q705" si="11">CONCATENATE(C642,E642,G642,I642)</f>
        <v>2</v>
      </c>
      <c r="R642">
        <v>4</v>
      </c>
      <c r="X642" t="s">
        <v>291</v>
      </c>
      <c r="Y642" t="s">
        <v>266</v>
      </c>
      <c r="BG642">
        <v>4</v>
      </c>
      <c r="BH642">
        <v>3619</v>
      </c>
      <c r="BI642">
        <f>($BH$726-$BH$723)/200</f>
        <v>7.0000000000000007E-2</v>
      </c>
    </row>
    <row r="643" spans="1:61" x14ac:dyDescent="0.25">
      <c r="A643">
        <v>642</v>
      </c>
      <c r="D643">
        <v>115.790254</v>
      </c>
      <c r="E643" s="2">
        <v>2</v>
      </c>
      <c r="P643">
        <v>1</v>
      </c>
      <c r="Q643" t="str">
        <f t="shared" si="11"/>
        <v>2</v>
      </c>
      <c r="R643">
        <v>2</v>
      </c>
      <c r="X643" t="s">
        <v>291</v>
      </c>
      <c r="Y643" t="s">
        <v>267</v>
      </c>
      <c r="AB643" t="s">
        <v>292</v>
      </c>
      <c r="AC643" t="str">
        <f>CONCATENATE($R643,$R644,$R645,$R646)</f>
        <v>2143</v>
      </c>
      <c r="BG643">
        <v>2</v>
      </c>
      <c r="BH643">
        <v>3629</v>
      </c>
      <c r="BI643">
        <f>($BH$727-$BH$724)/200</f>
        <v>8.5000000000000006E-2</v>
      </c>
    </row>
    <row r="644" spans="1:61" x14ac:dyDescent="0.25">
      <c r="A644">
        <v>643</v>
      </c>
      <c r="D644">
        <v>115.81295900000001</v>
      </c>
      <c r="E644" s="2">
        <v>2</v>
      </c>
      <c r="P644">
        <v>1</v>
      </c>
      <c r="Q644" t="str">
        <f t="shared" si="11"/>
        <v>2</v>
      </c>
      <c r="R644">
        <v>1</v>
      </c>
      <c r="X644" t="s">
        <v>291</v>
      </c>
      <c r="Y644" t="s">
        <v>264</v>
      </c>
      <c r="BG644">
        <v>1</v>
      </c>
      <c r="BH644">
        <v>3634</v>
      </c>
      <c r="BI644">
        <f>($BH$728-$BH$725)/200</f>
        <v>7.4999999999999997E-2</v>
      </c>
    </row>
    <row r="645" spans="1:61" x14ac:dyDescent="0.25">
      <c r="A645">
        <v>644</v>
      </c>
      <c r="D645">
        <v>115.79337000000001</v>
      </c>
      <c r="E645" s="2">
        <v>2</v>
      </c>
      <c r="P645">
        <v>1</v>
      </c>
      <c r="Q645" t="str">
        <f t="shared" si="11"/>
        <v>2</v>
      </c>
      <c r="R645">
        <v>4</v>
      </c>
      <c r="X645" t="s">
        <v>291</v>
      </c>
      <c r="Y645" t="s">
        <v>265</v>
      </c>
      <c r="BG645">
        <v>4</v>
      </c>
      <c r="BH645">
        <v>3641</v>
      </c>
      <c r="BI645">
        <f>($BH$729-$BH$726)/200</f>
        <v>0.105</v>
      </c>
    </row>
    <row r="646" spans="1:61" x14ac:dyDescent="0.25">
      <c r="A646">
        <v>645</v>
      </c>
      <c r="D646">
        <v>115.79250100000002</v>
      </c>
      <c r="E646" s="2">
        <v>2</v>
      </c>
      <c r="P646">
        <v>1</v>
      </c>
      <c r="Q646" t="str">
        <f t="shared" si="11"/>
        <v>2</v>
      </c>
      <c r="R646">
        <v>3</v>
      </c>
      <c r="X646" t="s">
        <v>291</v>
      </c>
      <c r="Y646" t="s">
        <v>266</v>
      </c>
      <c r="BG646">
        <v>3</v>
      </c>
      <c r="BH646">
        <v>3642</v>
      </c>
      <c r="BI646">
        <f>($BH$730-$BH$727)/200</f>
        <v>0.06</v>
      </c>
    </row>
    <row r="647" spans="1:61" x14ac:dyDescent="0.25">
      <c r="A647">
        <v>646</v>
      </c>
      <c r="D647">
        <v>115.840306</v>
      </c>
      <c r="E647" s="2">
        <v>2</v>
      </c>
      <c r="P647">
        <v>1</v>
      </c>
      <c r="Q647" t="str">
        <f t="shared" si="11"/>
        <v>2</v>
      </c>
      <c r="R647">
        <v>2</v>
      </c>
      <c r="X647" t="s">
        <v>291</v>
      </c>
      <c r="Y647" t="s">
        <v>267</v>
      </c>
      <c r="AB647" t="s">
        <v>292</v>
      </c>
      <c r="AC647" t="str">
        <f>CONCATENATE($R647,$R648,$R649,$R650)</f>
        <v>2143</v>
      </c>
      <c r="BG647">
        <v>2</v>
      </c>
      <c r="BH647">
        <v>3649</v>
      </c>
      <c r="BI647">
        <f>($BH$731-$BH$728)/200</f>
        <v>8.5000000000000006E-2</v>
      </c>
    </row>
    <row r="648" spans="1:61" x14ac:dyDescent="0.25">
      <c r="A648">
        <v>647</v>
      </c>
      <c r="B648">
        <v>109.82280800000001</v>
      </c>
      <c r="C648" s="5">
        <v>1</v>
      </c>
      <c r="D648">
        <v>115.809594</v>
      </c>
      <c r="E648" s="2">
        <v>2</v>
      </c>
      <c r="P648">
        <v>2</v>
      </c>
      <c r="Q648" t="str">
        <f t="shared" si="11"/>
        <v>12</v>
      </c>
      <c r="R648">
        <v>1</v>
      </c>
      <c r="X648" t="s">
        <v>291</v>
      </c>
      <c r="Y648" t="s">
        <v>264</v>
      </c>
      <c r="BG648">
        <v>1</v>
      </c>
      <c r="BH648">
        <v>3656</v>
      </c>
      <c r="BI648">
        <f>($BH$732-$BH$729)/200</f>
        <v>6.5000000000000002E-2</v>
      </c>
    </row>
    <row r="649" spans="1:61" x14ac:dyDescent="0.25">
      <c r="A649">
        <v>648</v>
      </c>
      <c r="B649">
        <v>109.89801100000001</v>
      </c>
      <c r="C649" s="5">
        <v>1</v>
      </c>
      <c r="D649">
        <v>115.78311300000001</v>
      </c>
      <c r="E649" s="2">
        <v>2</v>
      </c>
      <c r="P649">
        <v>2</v>
      </c>
      <c r="Q649" t="str">
        <f t="shared" si="11"/>
        <v>12</v>
      </c>
      <c r="R649">
        <v>4</v>
      </c>
      <c r="X649" t="s">
        <v>290</v>
      </c>
      <c r="Y649" t="s">
        <v>268</v>
      </c>
      <c r="BG649">
        <v>4</v>
      </c>
      <c r="BH649">
        <v>3664</v>
      </c>
      <c r="BI649">
        <f>($BH$733-$BH$730)/200</f>
        <v>0.11</v>
      </c>
    </row>
    <row r="650" spans="1:61" x14ac:dyDescent="0.25">
      <c r="A650">
        <v>649</v>
      </c>
      <c r="B650">
        <v>109.897447</v>
      </c>
      <c r="C650" s="5">
        <v>1</v>
      </c>
      <c r="D650">
        <v>115.80035500000001</v>
      </c>
      <c r="E650" s="2">
        <v>2</v>
      </c>
      <c r="P650">
        <v>2</v>
      </c>
      <c r="Q650" t="str">
        <f t="shared" si="11"/>
        <v>12</v>
      </c>
      <c r="R650">
        <v>3</v>
      </c>
      <c r="X650" t="s">
        <v>292</v>
      </c>
      <c r="Y650" t="s">
        <v>269</v>
      </c>
      <c r="BG650">
        <v>3</v>
      </c>
      <c r="BH650">
        <v>3665</v>
      </c>
      <c r="BI650">
        <f>($BH$734-$BH$731)/200</f>
        <v>6.5000000000000002E-2</v>
      </c>
    </row>
    <row r="651" spans="1:61" x14ac:dyDescent="0.25">
      <c r="A651">
        <v>650</v>
      </c>
      <c r="B651">
        <v>109.82602</v>
      </c>
      <c r="C651" s="5">
        <v>1</v>
      </c>
      <c r="P651">
        <v>1</v>
      </c>
      <c r="Q651" t="str">
        <f t="shared" si="11"/>
        <v>1</v>
      </c>
      <c r="R651">
        <v>2</v>
      </c>
      <c r="X651" t="s">
        <v>292</v>
      </c>
      <c r="Y651" t="s">
        <v>270</v>
      </c>
      <c r="AB651" t="s">
        <v>292</v>
      </c>
      <c r="AC651" t="str">
        <f>CONCATENATE($R651,$R652,$R653,$R654)</f>
        <v>2143</v>
      </c>
      <c r="BG651">
        <v>2</v>
      </c>
      <c r="BH651">
        <v>3671</v>
      </c>
      <c r="BI651">
        <f>($BH$735-$BH$732)/200</f>
        <v>0.09</v>
      </c>
    </row>
    <row r="652" spans="1:61" x14ac:dyDescent="0.25">
      <c r="A652">
        <v>651</v>
      </c>
      <c r="B652">
        <v>109.81408000000002</v>
      </c>
      <c r="C652" s="5">
        <v>1</v>
      </c>
      <c r="P652">
        <v>1</v>
      </c>
      <c r="Q652" t="str">
        <f t="shared" si="11"/>
        <v>1</v>
      </c>
      <c r="R652">
        <v>1</v>
      </c>
      <c r="X652" t="s">
        <v>292</v>
      </c>
      <c r="Y652" t="s">
        <v>271</v>
      </c>
      <c r="BG652">
        <v>1</v>
      </c>
      <c r="BH652">
        <v>3679</v>
      </c>
      <c r="BI652">
        <f>($BH$736-$BH$733)/200</f>
        <v>7.0000000000000007E-2</v>
      </c>
    </row>
    <row r="653" spans="1:61" x14ac:dyDescent="0.25">
      <c r="A653">
        <v>652</v>
      </c>
      <c r="B653">
        <v>109.81581600000001</v>
      </c>
      <c r="C653" s="5">
        <v>1</v>
      </c>
      <c r="P653">
        <v>1</v>
      </c>
      <c r="Q653" t="str">
        <f t="shared" si="11"/>
        <v>1</v>
      </c>
      <c r="R653">
        <v>4</v>
      </c>
      <c r="X653" t="s">
        <v>292</v>
      </c>
      <c r="Y653" t="s">
        <v>272</v>
      </c>
      <c r="BG653">
        <v>4</v>
      </c>
      <c r="BH653">
        <v>3687</v>
      </c>
      <c r="BI653">
        <f>($BH$737-$BH$734)/200</f>
        <v>0.115</v>
      </c>
    </row>
    <row r="654" spans="1:61" x14ac:dyDescent="0.25">
      <c r="A654">
        <v>653</v>
      </c>
      <c r="B654">
        <v>109.87112200000001</v>
      </c>
      <c r="C654" s="5">
        <v>1</v>
      </c>
      <c r="H654">
        <v>111.88351900000001</v>
      </c>
      <c r="I654" s="4">
        <v>4</v>
      </c>
      <c r="P654">
        <v>2</v>
      </c>
      <c r="Q654" t="str">
        <f t="shared" si="11"/>
        <v>14</v>
      </c>
      <c r="R654">
        <v>3</v>
      </c>
      <c r="X654" t="s">
        <v>292</v>
      </c>
      <c r="Y654" t="s">
        <v>269</v>
      </c>
      <c r="BG654">
        <v>3</v>
      </c>
      <c r="BH654">
        <v>3690</v>
      </c>
      <c r="BI654">
        <f>($BH$738-$BH$735)/200</f>
        <v>8.5000000000000006E-2</v>
      </c>
    </row>
    <row r="655" spans="1:61" x14ac:dyDescent="0.25">
      <c r="A655">
        <v>654</v>
      </c>
      <c r="B655">
        <v>109.82280800000001</v>
      </c>
      <c r="C655" s="5">
        <v>1</v>
      </c>
      <c r="F655">
        <v>110.977754</v>
      </c>
      <c r="G655" s="3">
        <v>3</v>
      </c>
      <c r="H655">
        <v>111.87086600000001</v>
      </c>
      <c r="I655" s="4">
        <v>4</v>
      </c>
      <c r="P655">
        <v>3</v>
      </c>
      <c r="Q655" t="str">
        <f t="shared" si="11"/>
        <v>134</v>
      </c>
      <c r="R655">
        <v>2</v>
      </c>
      <c r="X655" t="s">
        <v>292</v>
      </c>
      <c r="Y655" t="s">
        <v>270</v>
      </c>
      <c r="BG655">
        <v>2</v>
      </c>
      <c r="BH655">
        <v>3694</v>
      </c>
      <c r="BI655">
        <f>($BH$739-$BH$736)/200</f>
        <v>0.08</v>
      </c>
    </row>
    <row r="656" spans="1:61" x14ac:dyDescent="0.25">
      <c r="A656">
        <v>655</v>
      </c>
      <c r="F656">
        <v>110.94796100000001</v>
      </c>
      <c r="G656" s="3">
        <v>3</v>
      </c>
      <c r="H656">
        <v>111.86163400000001</v>
      </c>
      <c r="I656" s="4">
        <v>4</v>
      </c>
      <c r="P656">
        <v>2</v>
      </c>
      <c r="Q656" t="str">
        <f t="shared" si="11"/>
        <v>34</v>
      </c>
      <c r="R656">
        <v>1</v>
      </c>
      <c r="X656" t="s">
        <v>292</v>
      </c>
      <c r="Y656" t="s">
        <v>271</v>
      </c>
      <c r="BG656">
        <v>1</v>
      </c>
      <c r="BH656">
        <v>3703</v>
      </c>
      <c r="BI656">
        <f>($BH$740-$BH$737)/200</f>
        <v>0.08</v>
      </c>
    </row>
    <row r="657" spans="1:61" x14ac:dyDescent="0.25">
      <c r="A657">
        <v>656</v>
      </c>
      <c r="F657">
        <v>110.982499</v>
      </c>
      <c r="G657" s="3">
        <v>3</v>
      </c>
      <c r="H657">
        <v>111.88224500000001</v>
      </c>
      <c r="I657" s="4">
        <v>4</v>
      </c>
      <c r="P657">
        <v>2</v>
      </c>
      <c r="Q657" t="str">
        <f t="shared" si="11"/>
        <v>34</v>
      </c>
      <c r="R657" t="s">
        <v>22</v>
      </c>
      <c r="X657" t="s">
        <v>292</v>
      </c>
      <c r="Y657" t="s">
        <v>272</v>
      </c>
      <c r="BG657" t="s">
        <v>22</v>
      </c>
      <c r="BH657">
        <v>3710</v>
      </c>
      <c r="BI657">
        <f>($BH$741-$BH$738)/200</f>
        <v>0.1</v>
      </c>
    </row>
    <row r="658" spans="1:61" x14ac:dyDescent="0.25">
      <c r="A658">
        <v>657</v>
      </c>
      <c r="F658">
        <v>110.92556100000002</v>
      </c>
      <c r="G658" s="3">
        <v>3</v>
      </c>
      <c r="H658">
        <v>111.91459</v>
      </c>
      <c r="I658" s="4">
        <v>4</v>
      </c>
      <c r="P658">
        <v>2</v>
      </c>
      <c r="Q658" t="str">
        <f t="shared" si="11"/>
        <v>34</v>
      </c>
      <c r="R658" t="s">
        <v>22</v>
      </c>
      <c r="X658" t="s">
        <v>292</v>
      </c>
      <c r="Y658" t="s">
        <v>269</v>
      </c>
      <c r="BG658" t="s">
        <v>22</v>
      </c>
      <c r="BH658">
        <v>3712</v>
      </c>
      <c r="BI658">
        <f>($BH$742-$BH$739)/200</f>
        <v>0.105</v>
      </c>
    </row>
    <row r="659" spans="1:61" x14ac:dyDescent="0.25">
      <c r="A659">
        <v>658</v>
      </c>
      <c r="F659">
        <v>110.913217</v>
      </c>
      <c r="G659" s="3">
        <v>3</v>
      </c>
      <c r="H659">
        <v>111.94168200000001</v>
      </c>
      <c r="I659" s="4">
        <v>4</v>
      </c>
      <c r="P659">
        <v>2</v>
      </c>
      <c r="Q659" t="str">
        <f t="shared" si="11"/>
        <v>34</v>
      </c>
      <c r="R659">
        <v>2</v>
      </c>
      <c r="X659" t="s">
        <v>292</v>
      </c>
      <c r="Y659" t="s">
        <v>269</v>
      </c>
      <c r="AB659" t="s">
        <v>292</v>
      </c>
      <c r="AC659" t="str">
        <f>CONCATENATE($R659,$R660,$R661,$R662)</f>
        <v>2143</v>
      </c>
      <c r="BG659">
        <v>2</v>
      </c>
      <c r="BH659">
        <v>3713</v>
      </c>
      <c r="BI659">
        <f>($BH$748-$BH$745)/200</f>
        <v>7.4999999999999997E-2</v>
      </c>
    </row>
    <row r="660" spans="1:61" x14ac:dyDescent="0.25">
      <c r="A660">
        <v>659</v>
      </c>
      <c r="F660">
        <v>110.93122600000001</v>
      </c>
      <c r="G660" s="3">
        <v>3</v>
      </c>
      <c r="H660">
        <v>111.96592100000001</v>
      </c>
      <c r="I660" s="4">
        <v>4</v>
      </c>
      <c r="P660">
        <v>2</v>
      </c>
      <c r="Q660" t="str">
        <f t="shared" si="11"/>
        <v>34</v>
      </c>
      <c r="R660">
        <v>1</v>
      </c>
      <c r="X660" t="s">
        <v>292</v>
      </c>
      <c r="Y660" t="s">
        <v>270</v>
      </c>
      <c r="BG660">
        <v>1</v>
      </c>
      <c r="BH660">
        <v>3725</v>
      </c>
      <c r="BI660">
        <f>($BH$749-$BH$746)/200</f>
        <v>9.5000000000000001E-2</v>
      </c>
    </row>
    <row r="661" spans="1:61" x14ac:dyDescent="0.25">
      <c r="A661">
        <v>660</v>
      </c>
      <c r="F661">
        <v>110.88260000000001</v>
      </c>
      <c r="G661" s="3">
        <v>3</v>
      </c>
      <c r="H661">
        <v>111.91234700000001</v>
      </c>
      <c r="I661" s="4">
        <v>4</v>
      </c>
      <c r="P661">
        <v>2</v>
      </c>
      <c r="Q661" t="str">
        <f t="shared" si="11"/>
        <v>34</v>
      </c>
      <c r="R661">
        <v>4</v>
      </c>
      <c r="X661" t="s">
        <v>292</v>
      </c>
      <c r="Y661" t="s">
        <v>271</v>
      </c>
      <c r="BG661">
        <v>4</v>
      </c>
      <c r="BH661">
        <v>3728</v>
      </c>
      <c r="BI661">
        <f>($BH$750-$BH$747)/200</f>
        <v>0.105</v>
      </c>
    </row>
    <row r="662" spans="1:61" x14ac:dyDescent="0.25">
      <c r="A662">
        <v>661</v>
      </c>
      <c r="F662">
        <v>110.977754</v>
      </c>
      <c r="G662" s="3">
        <v>3</v>
      </c>
      <c r="H662">
        <v>111.88351900000001</v>
      </c>
      <c r="I662" s="4">
        <v>4</v>
      </c>
      <c r="P662">
        <v>2</v>
      </c>
      <c r="Q662" t="str">
        <f t="shared" si="11"/>
        <v>34</v>
      </c>
      <c r="R662">
        <v>3</v>
      </c>
      <c r="X662" t="s">
        <v>292</v>
      </c>
      <c r="Y662" t="s">
        <v>272</v>
      </c>
      <c r="BG662">
        <v>3</v>
      </c>
      <c r="BH662">
        <v>3731</v>
      </c>
      <c r="BI662">
        <f>($BH$751-$BH$748)/200</f>
        <v>0.115</v>
      </c>
    </row>
    <row r="663" spans="1:61" x14ac:dyDescent="0.25">
      <c r="A663">
        <v>662</v>
      </c>
      <c r="D663">
        <v>91.210254000000006</v>
      </c>
      <c r="E663" s="2">
        <v>2</v>
      </c>
      <c r="P663">
        <v>1</v>
      </c>
      <c r="Q663" t="str">
        <f t="shared" si="11"/>
        <v>2</v>
      </c>
      <c r="R663">
        <v>1</v>
      </c>
      <c r="X663" t="s">
        <v>292</v>
      </c>
      <c r="Y663" t="s">
        <v>269</v>
      </c>
      <c r="AB663" t="s">
        <v>289</v>
      </c>
      <c r="AC663" t="str">
        <f>CONCATENATE($R663,$R664,$R665,$R666)</f>
        <v>1234</v>
      </c>
      <c r="BG663">
        <v>1</v>
      </c>
      <c r="BH663">
        <v>3743</v>
      </c>
      <c r="BI663">
        <f>($BH$752-$BH$749)/200</f>
        <v>5.5E-2</v>
      </c>
    </row>
    <row r="664" spans="1:61" x14ac:dyDescent="0.25">
      <c r="A664">
        <v>663</v>
      </c>
      <c r="D664">
        <v>91.075359000000006</v>
      </c>
      <c r="E664" s="2">
        <v>2</v>
      </c>
      <c r="P664">
        <v>1</v>
      </c>
      <c r="Q664" t="str">
        <f t="shared" si="11"/>
        <v>2</v>
      </c>
      <c r="R664">
        <v>2</v>
      </c>
      <c r="X664" t="s">
        <v>292</v>
      </c>
      <c r="Y664" t="s">
        <v>270</v>
      </c>
      <c r="BG664">
        <v>2</v>
      </c>
      <c r="BH664">
        <v>3747</v>
      </c>
      <c r="BI664">
        <f>($BH$753-$BH$750)/200</f>
        <v>8.5000000000000006E-2</v>
      </c>
    </row>
    <row r="665" spans="1:61" x14ac:dyDescent="0.25">
      <c r="A665">
        <v>664</v>
      </c>
      <c r="D665">
        <v>91.17020500000001</v>
      </c>
      <c r="E665" s="2">
        <v>2</v>
      </c>
      <c r="P665">
        <v>1</v>
      </c>
      <c r="Q665" t="str">
        <f t="shared" si="11"/>
        <v>2</v>
      </c>
      <c r="R665">
        <v>3</v>
      </c>
      <c r="X665" t="s">
        <v>292</v>
      </c>
      <c r="Y665" t="s">
        <v>271</v>
      </c>
      <c r="BG665">
        <v>3</v>
      </c>
      <c r="BH665">
        <v>3753</v>
      </c>
      <c r="BI665">
        <f>($BH$754-$BH$751)/200</f>
        <v>9.5000000000000001E-2</v>
      </c>
    </row>
    <row r="666" spans="1:61" x14ac:dyDescent="0.25">
      <c r="A666">
        <v>665</v>
      </c>
      <c r="D666">
        <v>91.184796000000006</v>
      </c>
      <c r="E666" s="2">
        <v>2</v>
      </c>
      <c r="P666">
        <v>1</v>
      </c>
      <c r="Q666" t="str">
        <f t="shared" si="11"/>
        <v>2</v>
      </c>
      <c r="R666">
        <v>4</v>
      </c>
      <c r="X666" t="s">
        <v>290</v>
      </c>
      <c r="Y666" t="s">
        <v>273</v>
      </c>
      <c r="BG666">
        <v>4</v>
      </c>
      <c r="BH666">
        <v>3754</v>
      </c>
      <c r="BI666">
        <f>($BH$755-$BH$752)/200</f>
        <v>0.115</v>
      </c>
    </row>
    <row r="667" spans="1:61" x14ac:dyDescent="0.25">
      <c r="A667">
        <v>666</v>
      </c>
      <c r="D667">
        <v>91.187602000000012</v>
      </c>
      <c r="E667" s="2">
        <v>2</v>
      </c>
      <c r="P667">
        <v>1</v>
      </c>
      <c r="Q667" t="str">
        <f t="shared" si="11"/>
        <v>2</v>
      </c>
      <c r="R667">
        <v>1</v>
      </c>
      <c r="X667" t="s">
        <v>291</v>
      </c>
      <c r="Y667" t="s">
        <v>266</v>
      </c>
      <c r="AB667" t="s">
        <v>294</v>
      </c>
      <c r="AC667" t="str">
        <f>CONCATENATE($R667,$R668,$R669,$R670)</f>
        <v>1243</v>
      </c>
      <c r="BG667">
        <v>1</v>
      </c>
      <c r="BH667">
        <v>3763</v>
      </c>
      <c r="BI667">
        <f>($BH$756-$BH$753)/200</f>
        <v>5.5E-2</v>
      </c>
    </row>
    <row r="668" spans="1:61" x14ac:dyDescent="0.25">
      <c r="A668">
        <v>667</v>
      </c>
      <c r="D668">
        <v>91.187093000000004</v>
      </c>
      <c r="E668" s="2">
        <v>2</v>
      </c>
      <c r="P668">
        <v>1</v>
      </c>
      <c r="Q668" t="str">
        <f t="shared" si="11"/>
        <v>2</v>
      </c>
      <c r="R668">
        <v>2</v>
      </c>
      <c r="X668" t="s">
        <v>291</v>
      </c>
      <c r="Y668" t="s">
        <v>267</v>
      </c>
      <c r="BG668">
        <v>2</v>
      </c>
      <c r="BH668">
        <v>3766</v>
      </c>
      <c r="BI668">
        <f>($BH$757-$BH$754)/200</f>
        <v>7.4999999999999997E-2</v>
      </c>
    </row>
    <row r="669" spans="1:61" x14ac:dyDescent="0.25">
      <c r="A669">
        <v>668</v>
      </c>
      <c r="D669">
        <v>91.171989000000011</v>
      </c>
      <c r="E669" s="2">
        <v>2</v>
      </c>
      <c r="P669">
        <v>1</v>
      </c>
      <c r="Q669" t="str">
        <f t="shared" si="11"/>
        <v>2</v>
      </c>
      <c r="R669">
        <v>4</v>
      </c>
      <c r="X669" t="s">
        <v>291</v>
      </c>
      <c r="Y669" t="s">
        <v>264</v>
      </c>
      <c r="BG669">
        <v>4</v>
      </c>
      <c r="BH669">
        <v>3775</v>
      </c>
      <c r="BI669">
        <f>($BH$758-$BH$755)/200</f>
        <v>0.08</v>
      </c>
    </row>
    <row r="670" spans="1:61" x14ac:dyDescent="0.25">
      <c r="A670">
        <v>669</v>
      </c>
      <c r="B670">
        <v>85.941275000000005</v>
      </c>
      <c r="C670" s="5">
        <v>1</v>
      </c>
      <c r="D670">
        <v>91.161887000000007</v>
      </c>
      <c r="E670" s="2">
        <v>2</v>
      </c>
      <c r="P670">
        <v>2</v>
      </c>
      <c r="Q670" t="str">
        <f t="shared" si="11"/>
        <v>12</v>
      </c>
      <c r="R670">
        <v>3</v>
      </c>
      <c r="X670" t="s">
        <v>291</v>
      </c>
      <c r="Y670" t="s">
        <v>265</v>
      </c>
      <c r="BG670">
        <v>3</v>
      </c>
      <c r="BH670">
        <v>3776</v>
      </c>
      <c r="BI670">
        <f>($BH$759-$BH$756)/200</f>
        <v>0.11</v>
      </c>
    </row>
    <row r="671" spans="1:61" x14ac:dyDescent="0.25">
      <c r="A671">
        <v>670</v>
      </c>
      <c r="B671">
        <v>85.909694000000002</v>
      </c>
      <c r="C671" s="5">
        <v>1</v>
      </c>
      <c r="D671">
        <v>91.14030600000001</v>
      </c>
      <c r="E671" s="2">
        <v>2</v>
      </c>
      <c r="P671">
        <v>2</v>
      </c>
      <c r="Q671" t="str">
        <f t="shared" si="11"/>
        <v>12</v>
      </c>
      <c r="R671">
        <v>1</v>
      </c>
      <c r="X671" t="s">
        <v>291</v>
      </c>
      <c r="Y671" t="s">
        <v>266</v>
      </c>
      <c r="AB671" t="s">
        <v>289</v>
      </c>
      <c r="AC671" t="str">
        <f>CONCATENATE($R671,$R672,$R673,$R674)</f>
        <v>1234</v>
      </c>
      <c r="BG671">
        <v>1</v>
      </c>
      <c r="BH671">
        <v>3784</v>
      </c>
      <c r="BI671">
        <f>($BH$760-$BH$757)/200</f>
        <v>0.06</v>
      </c>
    </row>
    <row r="672" spans="1:61" x14ac:dyDescent="0.25">
      <c r="A672">
        <v>671</v>
      </c>
      <c r="B672">
        <v>85.903265000000005</v>
      </c>
      <c r="C672" s="5">
        <v>1</v>
      </c>
      <c r="D672">
        <v>91.210254000000006</v>
      </c>
      <c r="E672" s="2">
        <v>2</v>
      </c>
      <c r="P672">
        <v>2</v>
      </c>
      <c r="Q672" t="str">
        <f t="shared" si="11"/>
        <v>12</v>
      </c>
      <c r="R672">
        <v>2</v>
      </c>
      <c r="X672" t="s">
        <v>291</v>
      </c>
      <c r="Y672" t="s">
        <v>267</v>
      </c>
      <c r="BG672">
        <v>2</v>
      </c>
      <c r="BH672">
        <v>3789</v>
      </c>
      <c r="BI672">
        <f>($BH$761-$BH$758)/200</f>
        <v>7.4999999999999997E-2</v>
      </c>
    </row>
    <row r="673" spans="1:61" x14ac:dyDescent="0.25">
      <c r="A673">
        <v>672</v>
      </c>
      <c r="B673">
        <v>85.905153000000013</v>
      </c>
      <c r="C673" s="5">
        <v>1</v>
      </c>
      <c r="P673">
        <v>1</v>
      </c>
      <c r="Q673" t="str">
        <f t="shared" si="11"/>
        <v>1</v>
      </c>
      <c r="R673">
        <v>3</v>
      </c>
      <c r="X673" t="s">
        <v>291</v>
      </c>
      <c r="Y673" t="s">
        <v>264</v>
      </c>
      <c r="BG673">
        <v>3</v>
      </c>
      <c r="BH673">
        <v>3797</v>
      </c>
      <c r="BI673">
        <f>($BH$762-$BH$759)/200</f>
        <v>7.0000000000000007E-2</v>
      </c>
    </row>
    <row r="674" spans="1:61" x14ac:dyDescent="0.25">
      <c r="A674">
        <v>673</v>
      </c>
      <c r="B674">
        <v>85.922348</v>
      </c>
      <c r="C674" s="5">
        <v>1</v>
      </c>
      <c r="P674">
        <v>1</v>
      </c>
      <c r="Q674" t="str">
        <f t="shared" si="11"/>
        <v>1</v>
      </c>
      <c r="R674">
        <v>4</v>
      </c>
      <c r="X674" t="s">
        <v>291</v>
      </c>
      <c r="Y674" t="s">
        <v>265</v>
      </c>
      <c r="BG674">
        <v>4</v>
      </c>
      <c r="BH674">
        <v>3798</v>
      </c>
      <c r="BI674">
        <f>($BH$763-$BH$760)/200</f>
        <v>0.105</v>
      </c>
    </row>
    <row r="675" spans="1:61" x14ac:dyDescent="0.25">
      <c r="A675">
        <v>674</v>
      </c>
      <c r="B675">
        <v>85.959388000000004</v>
      </c>
      <c r="C675" s="5">
        <v>1</v>
      </c>
      <c r="P675">
        <v>1</v>
      </c>
      <c r="Q675" t="str">
        <f t="shared" si="11"/>
        <v>1</v>
      </c>
      <c r="R675">
        <v>1</v>
      </c>
      <c r="X675" t="s">
        <v>291</v>
      </c>
      <c r="Y675" t="s">
        <v>266</v>
      </c>
      <c r="AB675" t="s">
        <v>289</v>
      </c>
      <c r="AC675" t="str">
        <f>CONCATENATE($R675,$R676,$R677,$R678)</f>
        <v>1234</v>
      </c>
      <c r="BG675">
        <v>1</v>
      </c>
      <c r="BH675">
        <v>3808</v>
      </c>
      <c r="BI675">
        <f>($BH$764-$BH$761)/200</f>
        <v>6.5000000000000002E-2</v>
      </c>
    </row>
    <row r="676" spans="1:61" x14ac:dyDescent="0.25">
      <c r="A676">
        <v>675</v>
      </c>
      <c r="B676">
        <v>85.941275000000005</v>
      </c>
      <c r="C676" s="5">
        <v>1</v>
      </c>
      <c r="H676">
        <v>87.265817000000013</v>
      </c>
      <c r="I676" s="4">
        <v>4</v>
      </c>
      <c r="P676">
        <v>2</v>
      </c>
      <c r="Q676" t="str">
        <f t="shared" si="11"/>
        <v>14</v>
      </c>
      <c r="R676">
        <v>2</v>
      </c>
      <c r="X676" t="s">
        <v>291</v>
      </c>
      <c r="Y676" t="s">
        <v>267</v>
      </c>
      <c r="BG676">
        <v>2</v>
      </c>
      <c r="BH676">
        <v>3812</v>
      </c>
      <c r="BI676">
        <f>($BH$765-$BH$762)/200</f>
        <v>9.5000000000000001E-2</v>
      </c>
    </row>
    <row r="677" spans="1:61" x14ac:dyDescent="0.25">
      <c r="A677">
        <v>676</v>
      </c>
      <c r="B677">
        <v>85.941275000000005</v>
      </c>
      <c r="C677" s="5">
        <v>1</v>
      </c>
      <c r="F677">
        <v>86.029796000000005</v>
      </c>
      <c r="G677" s="3">
        <v>3</v>
      </c>
      <c r="H677">
        <v>87.207093000000015</v>
      </c>
      <c r="I677" s="4">
        <v>4</v>
      </c>
      <c r="P677">
        <v>3</v>
      </c>
      <c r="Q677" t="str">
        <f t="shared" si="11"/>
        <v>134</v>
      </c>
      <c r="R677">
        <v>3</v>
      </c>
      <c r="X677" t="s">
        <v>291</v>
      </c>
      <c r="Y677" t="s">
        <v>264</v>
      </c>
      <c r="BG677">
        <v>3</v>
      </c>
      <c r="BH677">
        <v>3820</v>
      </c>
      <c r="BI677">
        <f>($BH$766-$BH$763)/200</f>
        <v>7.4999999999999997E-2</v>
      </c>
    </row>
    <row r="678" spans="1:61" x14ac:dyDescent="0.25">
      <c r="A678">
        <v>677</v>
      </c>
      <c r="F678">
        <v>86.063010000000006</v>
      </c>
      <c r="G678" s="3">
        <v>3</v>
      </c>
      <c r="H678">
        <v>87.208213000000001</v>
      </c>
      <c r="I678" s="4">
        <v>4</v>
      </c>
      <c r="P678">
        <v>2</v>
      </c>
      <c r="Q678" t="str">
        <f t="shared" si="11"/>
        <v>34</v>
      </c>
      <c r="R678">
        <v>4</v>
      </c>
      <c r="X678" t="s">
        <v>291</v>
      </c>
      <c r="Y678" t="s">
        <v>265</v>
      </c>
      <c r="BG678">
        <v>4</v>
      </c>
      <c r="BH678">
        <v>3820</v>
      </c>
      <c r="BI678">
        <f>($BH$767-$BH$764)/200</f>
        <v>0.11</v>
      </c>
    </row>
    <row r="679" spans="1:61" x14ac:dyDescent="0.25">
      <c r="A679">
        <v>678</v>
      </c>
      <c r="F679">
        <v>86.035255000000006</v>
      </c>
      <c r="G679" s="3">
        <v>3</v>
      </c>
      <c r="H679">
        <v>87.209388000000004</v>
      </c>
      <c r="I679" s="4">
        <v>4</v>
      </c>
      <c r="P679">
        <v>2</v>
      </c>
      <c r="Q679" t="str">
        <f t="shared" si="11"/>
        <v>34</v>
      </c>
      <c r="R679">
        <v>1</v>
      </c>
      <c r="X679" t="s">
        <v>291</v>
      </c>
      <c r="Y679" t="s">
        <v>266</v>
      </c>
      <c r="AB679" t="s">
        <v>289</v>
      </c>
      <c r="AC679" t="str">
        <f>CONCATENATE($R679,$R680,$R681,$R682)</f>
        <v>1234</v>
      </c>
      <c r="BG679">
        <v>1</v>
      </c>
      <c r="BH679">
        <v>3834</v>
      </c>
      <c r="BI679">
        <f>($BH$768-$BH$765)/200</f>
        <v>5.5E-2</v>
      </c>
    </row>
    <row r="680" spans="1:61" x14ac:dyDescent="0.25">
      <c r="A680">
        <v>679</v>
      </c>
      <c r="F680">
        <v>86.004949000000011</v>
      </c>
      <c r="G680" s="3">
        <v>3</v>
      </c>
      <c r="H680">
        <v>87.211990000000014</v>
      </c>
      <c r="I680" s="4">
        <v>4</v>
      </c>
      <c r="P680">
        <v>2</v>
      </c>
      <c r="Q680" t="str">
        <f t="shared" si="11"/>
        <v>34</v>
      </c>
      <c r="R680">
        <v>2</v>
      </c>
      <c r="X680" t="s">
        <v>291</v>
      </c>
      <c r="Y680" t="s">
        <v>267</v>
      </c>
      <c r="BG680">
        <v>2</v>
      </c>
      <c r="BH680">
        <v>3836</v>
      </c>
      <c r="BI680">
        <f>($BH$769-$BH$766)/200</f>
        <v>0.1</v>
      </c>
    </row>
    <row r="681" spans="1:61" x14ac:dyDescent="0.25">
      <c r="A681">
        <v>680</v>
      </c>
      <c r="F681">
        <v>86.052398000000011</v>
      </c>
      <c r="G681" s="3">
        <v>3</v>
      </c>
      <c r="H681">
        <v>87.214183000000006</v>
      </c>
      <c r="I681" s="4">
        <v>4</v>
      </c>
      <c r="P681">
        <v>2</v>
      </c>
      <c r="Q681" t="str">
        <f t="shared" si="11"/>
        <v>34</v>
      </c>
      <c r="R681">
        <v>3</v>
      </c>
      <c r="X681" t="s">
        <v>291</v>
      </c>
      <c r="Y681" t="s">
        <v>264</v>
      </c>
      <c r="BG681">
        <v>3</v>
      </c>
      <c r="BH681">
        <v>3844</v>
      </c>
      <c r="BI681">
        <f>($BH$770-$BH$767)/200</f>
        <v>0.08</v>
      </c>
    </row>
    <row r="682" spans="1:61" x14ac:dyDescent="0.25">
      <c r="A682">
        <v>681</v>
      </c>
      <c r="F682">
        <v>86.057040000000001</v>
      </c>
      <c r="G682" s="3">
        <v>3</v>
      </c>
      <c r="H682">
        <v>87.235459000000006</v>
      </c>
      <c r="I682" s="4">
        <v>4</v>
      </c>
      <c r="P682">
        <v>2</v>
      </c>
      <c r="Q682" t="str">
        <f t="shared" si="11"/>
        <v>34</v>
      </c>
      <c r="R682">
        <v>4</v>
      </c>
      <c r="X682" t="s">
        <v>291</v>
      </c>
      <c r="Y682" t="s">
        <v>265</v>
      </c>
      <c r="BG682">
        <v>4</v>
      </c>
      <c r="BH682">
        <v>3844</v>
      </c>
      <c r="BI682">
        <f>($BH$771-$BH$768)/200</f>
        <v>0.11</v>
      </c>
    </row>
    <row r="683" spans="1:61" x14ac:dyDescent="0.25">
      <c r="A683">
        <v>682</v>
      </c>
      <c r="F683">
        <v>86.045817</v>
      </c>
      <c r="G683" s="3">
        <v>3</v>
      </c>
      <c r="H683">
        <v>87.258214000000009</v>
      </c>
      <c r="I683" s="4">
        <v>4</v>
      </c>
      <c r="P683">
        <v>2</v>
      </c>
      <c r="Q683" t="str">
        <f t="shared" si="11"/>
        <v>34</v>
      </c>
      <c r="R683">
        <v>1</v>
      </c>
      <c r="X683" t="s">
        <v>291</v>
      </c>
      <c r="Y683" t="s">
        <v>266</v>
      </c>
      <c r="AB683" t="s">
        <v>289</v>
      </c>
      <c r="AC683" t="str">
        <f>CONCATENATE($R683,$R684,$R685,$R686)</f>
        <v>1234</v>
      </c>
      <c r="BG683">
        <v>1</v>
      </c>
      <c r="BH683">
        <v>3853</v>
      </c>
      <c r="BI683">
        <f>($BH$772-$BH$769)/200</f>
        <v>5.5E-2</v>
      </c>
    </row>
    <row r="684" spans="1:61" x14ac:dyDescent="0.25">
      <c r="A684">
        <v>683</v>
      </c>
      <c r="F684">
        <v>86.000765999999999</v>
      </c>
      <c r="G684" s="3">
        <v>3</v>
      </c>
      <c r="H684">
        <v>87.265817000000013</v>
      </c>
      <c r="I684" s="4">
        <v>4</v>
      </c>
      <c r="P684">
        <v>2</v>
      </c>
      <c r="Q684" t="str">
        <f t="shared" si="11"/>
        <v>34</v>
      </c>
      <c r="R684">
        <v>2</v>
      </c>
      <c r="X684" t="s">
        <v>291</v>
      </c>
      <c r="Y684" t="s">
        <v>267</v>
      </c>
      <c r="BG684">
        <v>2</v>
      </c>
      <c r="BH684">
        <v>3856</v>
      </c>
      <c r="BI684">
        <f>($BH$773-$BH$770)/200</f>
        <v>0.08</v>
      </c>
    </row>
    <row r="685" spans="1:61" x14ac:dyDescent="0.25">
      <c r="A685">
        <v>684</v>
      </c>
      <c r="D685">
        <v>71.990204000000006</v>
      </c>
      <c r="E685" s="2">
        <v>2</v>
      </c>
      <c r="F685">
        <v>86.029796000000005</v>
      </c>
      <c r="G685" s="3">
        <v>3</v>
      </c>
      <c r="P685">
        <v>2</v>
      </c>
      <c r="Q685" t="str">
        <f t="shared" si="11"/>
        <v>23</v>
      </c>
      <c r="R685">
        <v>3</v>
      </c>
      <c r="X685" t="s">
        <v>291</v>
      </c>
      <c r="Y685" t="s">
        <v>264</v>
      </c>
      <c r="BG685">
        <v>3</v>
      </c>
      <c r="BH685">
        <v>3865</v>
      </c>
      <c r="BI685">
        <f>($BH$774-$BH$771)/200</f>
        <v>7.4999999999999997E-2</v>
      </c>
    </row>
    <row r="686" spans="1:61" x14ac:dyDescent="0.25">
      <c r="A686">
        <v>685</v>
      </c>
      <c r="D686">
        <v>71.914082000000008</v>
      </c>
      <c r="E686" s="2">
        <v>2</v>
      </c>
      <c r="P686">
        <v>1</v>
      </c>
      <c r="Q686" t="str">
        <f t="shared" si="11"/>
        <v>2</v>
      </c>
      <c r="R686">
        <v>4</v>
      </c>
      <c r="X686" t="s">
        <v>291</v>
      </c>
      <c r="Y686" t="s">
        <v>265</v>
      </c>
      <c r="BG686">
        <v>4</v>
      </c>
      <c r="BH686">
        <v>3866</v>
      </c>
      <c r="BI686">
        <f>($BH$775-$BH$772)/200</f>
        <v>0.105</v>
      </c>
    </row>
    <row r="687" spans="1:61" x14ac:dyDescent="0.25">
      <c r="A687">
        <v>686</v>
      </c>
      <c r="D687">
        <v>71.968827000000005</v>
      </c>
      <c r="E687" s="2">
        <v>2</v>
      </c>
      <c r="P687">
        <v>1</v>
      </c>
      <c r="Q687" t="str">
        <f t="shared" si="11"/>
        <v>2</v>
      </c>
      <c r="R687">
        <v>1</v>
      </c>
      <c r="X687" t="s">
        <v>291</v>
      </c>
      <c r="Y687" t="s">
        <v>266</v>
      </c>
      <c r="AB687" t="s">
        <v>289</v>
      </c>
      <c r="AC687" t="str">
        <f>CONCATENATE($R687,$R688,$R689,$R690)</f>
        <v>1234</v>
      </c>
      <c r="BG687">
        <v>1</v>
      </c>
      <c r="BH687">
        <v>3876</v>
      </c>
      <c r="BI687">
        <f>($BH$776-$BH$773)/200</f>
        <v>0.06</v>
      </c>
    </row>
    <row r="688" spans="1:61" x14ac:dyDescent="0.25">
      <c r="A688">
        <v>687</v>
      </c>
      <c r="D688">
        <v>71.990919000000005</v>
      </c>
      <c r="E688" s="2">
        <v>2</v>
      </c>
      <c r="P688">
        <v>1</v>
      </c>
      <c r="Q688" t="str">
        <f t="shared" si="11"/>
        <v>2</v>
      </c>
      <c r="R688">
        <v>2</v>
      </c>
      <c r="X688" t="s">
        <v>291</v>
      </c>
      <c r="Y688" t="s">
        <v>267</v>
      </c>
      <c r="BG688">
        <v>2</v>
      </c>
      <c r="BH688">
        <v>3881</v>
      </c>
      <c r="BI688">
        <f>($BH$777-$BH$774)/200</f>
        <v>0.08</v>
      </c>
    </row>
    <row r="689" spans="1:61" x14ac:dyDescent="0.25">
      <c r="A689">
        <v>688</v>
      </c>
      <c r="D689">
        <v>71.988112000000001</v>
      </c>
      <c r="E689" s="2">
        <v>2</v>
      </c>
      <c r="P689">
        <v>1</v>
      </c>
      <c r="Q689" t="str">
        <f t="shared" si="11"/>
        <v>2</v>
      </c>
      <c r="R689">
        <v>3</v>
      </c>
      <c r="X689" t="s">
        <v>291</v>
      </c>
      <c r="Y689" t="s">
        <v>264</v>
      </c>
      <c r="BG689">
        <v>3</v>
      </c>
      <c r="BH689">
        <v>3888</v>
      </c>
      <c r="BI689">
        <f>($BH$778-$BH$775)/200</f>
        <v>7.4999999999999997E-2</v>
      </c>
    </row>
    <row r="690" spans="1:61" x14ac:dyDescent="0.25">
      <c r="A690">
        <v>689</v>
      </c>
      <c r="D690">
        <v>71.980970000000013</v>
      </c>
      <c r="E690" s="2">
        <v>2</v>
      </c>
      <c r="P690">
        <v>1</v>
      </c>
      <c r="Q690" t="str">
        <f t="shared" si="11"/>
        <v>2</v>
      </c>
      <c r="R690">
        <v>4</v>
      </c>
      <c r="X690" t="s">
        <v>291</v>
      </c>
      <c r="Y690" t="s">
        <v>265</v>
      </c>
      <c r="BG690">
        <v>4</v>
      </c>
      <c r="BH690">
        <v>3890</v>
      </c>
      <c r="BI690">
        <f>($BH$779-$BH$776)/200</f>
        <v>0.115</v>
      </c>
    </row>
    <row r="691" spans="1:61" x14ac:dyDescent="0.25">
      <c r="A691">
        <v>690</v>
      </c>
      <c r="D691">
        <v>71.962959000000012</v>
      </c>
      <c r="E691" s="2">
        <v>2</v>
      </c>
      <c r="P691">
        <v>1</v>
      </c>
      <c r="Q691" t="str">
        <f t="shared" si="11"/>
        <v>2</v>
      </c>
      <c r="R691">
        <v>1</v>
      </c>
      <c r="X691" t="s">
        <v>291</v>
      </c>
      <c r="Y691" t="s">
        <v>266</v>
      </c>
      <c r="AB691" t="s">
        <v>289</v>
      </c>
      <c r="AC691" t="str">
        <f>CONCATENATE($R691,$R692,$R693,$R694)</f>
        <v>1234</v>
      </c>
      <c r="BG691">
        <v>1</v>
      </c>
      <c r="BH691">
        <v>3897</v>
      </c>
      <c r="BI691">
        <f>($BH$780-$BH$777)/200</f>
        <v>7.0000000000000007E-2</v>
      </c>
    </row>
    <row r="692" spans="1:61" x14ac:dyDescent="0.25">
      <c r="A692">
        <v>691</v>
      </c>
      <c r="B692">
        <v>65.202869000000007</v>
      </c>
      <c r="C692" s="5">
        <v>1</v>
      </c>
      <c r="D692">
        <v>71.978214000000008</v>
      </c>
      <c r="E692" s="2">
        <v>2</v>
      </c>
      <c r="P692">
        <v>2</v>
      </c>
      <c r="Q692" t="str">
        <f t="shared" si="11"/>
        <v>12</v>
      </c>
      <c r="R692">
        <v>2</v>
      </c>
      <c r="X692" t="s">
        <v>291</v>
      </c>
      <c r="Y692" t="s">
        <v>267</v>
      </c>
      <c r="BG692">
        <v>2</v>
      </c>
      <c r="BH692">
        <v>3904</v>
      </c>
      <c r="BI692">
        <f>($BH$781-$BH$778)/200</f>
        <v>7.4999999999999997E-2</v>
      </c>
    </row>
    <row r="693" spans="1:61" x14ac:dyDescent="0.25">
      <c r="A693">
        <v>692</v>
      </c>
      <c r="B693">
        <v>65.199714</v>
      </c>
      <c r="C693" s="5">
        <v>1</v>
      </c>
      <c r="D693">
        <v>71.990204000000006</v>
      </c>
      <c r="E693" s="2">
        <v>2</v>
      </c>
      <c r="P693">
        <v>2</v>
      </c>
      <c r="Q693" t="str">
        <f t="shared" si="11"/>
        <v>12</v>
      </c>
      <c r="R693">
        <v>3</v>
      </c>
      <c r="X693" t="s">
        <v>291</v>
      </c>
      <c r="Y693" t="s">
        <v>264</v>
      </c>
      <c r="BG693">
        <v>3</v>
      </c>
      <c r="BH693">
        <v>3911</v>
      </c>
      <c r="BI693">
        <f>($BH$782-$BH$779)/200</f>
        <v>0.06</v>
      </c>
    </row>
    <row r="694" spans="1:61" x14ac:dyDescent="0.25">
      <c r="A694">
        <v>693</v>
      </c>
      <c r="B694">
        <v>65.229393000000016</v>
      </c>
      <c r="C694" s="5">
        <v>1</v>
      </c>
      <c r="P694">
        <v>1</v>
      </c>
      <c r="Q694" t="str">
        <f t="shared" si="11"/>
        <v>1</v>
      </c>
      <c r="R694">
        <v>4</v>
      </c>
      <c r="X694" t="s">
        <v>290</v>
      </c>
      <c r="Y694" t="s">
        <v>268</v>
      </c>
      <c r="BG694">
        <v>4</v>
      </c>
      <c r="BH694">
        <v>3913</v>
      </c>
      <c r="BI694">
        <f>($BH$783-$BH$780)/200</f>
        <v>0.11</v>
      </c>
    </row>
    <row r="695" spans="1:61" x14ac:dyDescent="0.25">
      <c r="A695">
        <v>694</v>
      </c>
      <c r="B695">
        <v>65.225078000000011</v>
      </c>
      <c r="C695" s="5">
        <v>1</v>
      </c>
      <c r="P695">
        <v>1</v>
      </c>
      <c r="Q695" t="str">
        <f t="shared" si="11"/>
        <v>1</v>
      </c>
      <c r="R695">
        <v>1</v>
      </c>
      <c r="X695" t="s">
        <v>292</v>
      </c>
      <c r="Y695" t="s">
        <v>269</v>
      </c>
      <c r="BG695">
        <v>1</v>
      </c>
      <c r="BH695">
        <v>3918</v>
      </c>
      <c r="BI695">
        <f>($BH$784-$BH$781)/200</f>
        <v>0.08</v>
      </c>
    </row>
    <row r="696" spans="1:61" x14ac:dyDescent="0.25">
      <c r="A696">
        <v>695</v>
      </c>
      <c r="B696">
        <v>65.254917000000006</v>
      </c>
      <c r="C696" s="5">
        <v>1</v>
      </c>
      <c r="P696">
        <v>1</v>
      </c>
      <c r="Q696" t="str">
        <f t="shared" si="11"/>
        <v>1</v>
      </c>
      <c r="R696">
        <v>2</v>
      </c>
      <c r="X696" t="s">
        <v>292</v>
      </c>
      <c r="Y696" t="s">
        <v>270</v>
      </c>
      <c r="BG696">
        <v>2</v>
      </c>
      <c r="BH696">
        <v>3925</v>
      </c>
      <c r="BI696">
        <f>($BH$785-$BH$782)/200</f>
        <v>0.08</v>
      </c>
    </row>
    <row r="697" spans="1:61" x14ac:dyDescent="0.25">
      <c r="A697">
        <v>696</v>
      </c>
      <c r="B697">
        <v>65.231655000000018</v>
      </c>
      <c r="C697" s="5">
        <v>1</v>
      </c>
      <c r="P697">
        <v>1</v>
      </c>
      <c r="Q697" t="str">
        <f t="shared" si="11"/>
        <v>1</v>
      </c>
      <c r="R697">
        <v>3</v>
      </c>
      <c r="X697" t="s">
        <v>292</v>
      </c>
      <c r="Y697" t="s">
        <v>271</v>
      </c>
      <c r="BG697">
        <v>3</v>
      </c>
      <c r="BH697">
        <v>3934</v>
      </c>
      <c r="BI697">
        <f>($BH$786-$BH$783)/200</f>
        <v>6.5000000000000002E-2</v>
      </c>
    </row>
    <row r="698" spans="1:61" x14ac:dyDescent="0.25">
      <c r="A698">
        <v>697</v>
      </c>
      <c r="B698">
        <v>65.12234500000001</v>
      </c>
      <c r="C698" s="5">
        <v>1</v>
      </c>
      <c r="P698">
        <v>1</v>
      </c>
      <c r="Q698" t="str">
        <f t="shared" si="11"/>
        <v>1</v>
      </c>
      <c r="R698" t="s">
        <v>22</v>
      </c>
      <c r="BG698" t="s">
        <v>22</v>
      </c>
      <c r="BH698">
        <v>3937</v>
      </c>
    </row>
    <row r="699" spans="1:61" x14ac:dyDescent="0.25">
      <c r="A699">
        <v>698</v>
      </c>
      <c r="B699">
        <v>65.202869000000007</v>
      </c>
      <c r="C699" s="5">
        <v>1</v>
      </c>
      <c r="H699">
        <v>65.840889000000004</v>
      </c>
      <c r="I699" s="4">
        <v>4</v>
      </c>
      <c r="P699">
        <v>2</v>
      </c>
      <c r="Q699" t="str">
        <f t="shared" si="11"/>
        <v>14</v>
      </c>
      <c r="R699" t="s">
        <v>22</v>
      </c>
      <c r="BG699" t="s">
        <v>22</v>
      </c>
      <c r="BH699">
        <v>3939</v>
      </c>
    </row>
    <row r="700" spans="1:61" x14ac:dyDescent="0.25">
      <c r="A700">
        <v>699</v>
      </c>
      <c r="H700">
        <v>65.883987000000019</v>
      </c>
      <c r="I700" s="4">
        <v>4</v>
      </c>
      <c r="P700">
        <v>1</v>
      </c>
      <c r="Q700" t="str">
        <f t="shared" si="11"/>
        <v>4</v>
      </c>
      <c r="R700">
        <v>2</v>
      </c>
      <c r="AB700" t="s">
        <v>289</v>
      </c>
      <c r="AC700" t="str">
        <f>CONCATENATE($R700,$R701,$R702,$R703)</f>
        <v>2341</v>
      </c>
      <c r="BG700">
        <v>2</v>
      </c>
      <c r="BH700">
        <v>3940</v>
      </c>
    </row>
    <row r="701" spans="1:61" x14ac:dyDescent="0.25">
      <c r="A701">
        <v>700</v>
      </c>
      <c r="F701">
        <v>64.280865000000006</v>
      </c>
      <c r="G701" s="3">
        <v>3</v>
      </c>
      <c r="H701">
        <v>65.918514000000016</v>
      </c>
      <c r="I701" s="4">
        <v>4</v>
      </c>
      <c r="P701">
        <v>2</v>
      </c>
      <c r="Q701" t="str">
        <f t="shared" si="11"/>
        <v>34</v>
      </c>
      <c r="R701">
        <v>3</v>
      </c>
      <c r="BG701">
        <v>3</v>
      </c>
      <c r="BH701">
        <v>3941</v>
      </c>
    </row>
    <row r="702" spans="1:61" x14ac:dyDescent="0.25">
      <c r="A702">
        <v>701</v>
      </c>
      <c r="F702">
        <v>64.329761000000019</v>
      </c>
      <c r="G702" s="3">
        <v>3</v>
      </c>
      <c r="H702">
        <v>65.928932000000003</v>
      </c>
      <c r="I702" s="4">
        <v>4</v>
      </c>
      <c r="P702">
        <v>2</v>
      </c>
      <c r="Q702" t="str">
        <f t="shared" si="11"/>
        <v>34</v>
      </c>
      <c r="R702">
        <v>4</v>
      </c>
      <c r="BG702">
        <v>4</v>
      </c>
      <c r="BH702">
        <v>3951</v>
      </c>
    </row>
    <row r="703" spans="1:61" x14ac:dyDescent="0.25">
      <c r="A703">
        <v>702</v>
      </c>
      <c r="F703">
        <v>64.335811000000007</v>
      </c>
      <c r="G703" s="3">
        <v>3</v>
      </c>
      <c r="H703">
        <v>66.017929000000009</v>
      </c>
      <c r="I703" s="4">
        <v>4</v>
      </c>
      <c r="P703">
        <v>2</v>
      </c>
      <c r="Q703" t="str">
        <f t="shared" si="11"/>
        <v>34</v>
      </c>
      <c r="R703">
        <v>1</v>
      </c>
      <c r="BG703">
        <v>1</v>
      </c>
      <c r="BH703">
        <v>3959</v>
      </c>
    </row>
    <row r="704" spans="1:61" x14ac:dyDescent="0.25">
      <c r="A704">
        <v>703</v>
      </c>
      <c r="F704">
        <v>64.328655000000012</v>
      </c>
      <c r="G704" s="3">
        <v>3</v>
      </c>
      <c r="H704">
        <v>66.018509000000009</v>
      </c>
      <c r="I704" s="4">
        <v>4</v>
      </c>
      <c r="P704">
        <v>2</v>
      </c>
      <c r="Q704" t="str">
        <f t="shared" si="11"/>
        <v>34</v>
      </c>
      <c r="R704">
        <v>2</v>
      </c>
      <c r="AB704" t="s">
        <v>289</v>
      </c>
      <c r="AC704" t="str">
        <f>CONCATENATE($R704,$R705,$R706,$R707)</f>
        <v>2341</v>
      </c>
      <c r="BG704">
        <v>2</v>
      </c>
      <c r="BH704">
        <v>3966</v>
      </c>
    </row>
    <row r="705" spans="1:60" x14ac:dyDescent="0.25">
      <c r="A705">
        <v>704</v>
      </c>
      <c r="F705">
        <v>64.300445000000011</v>
      </c>
      <c r="G705" s="3">
        <v>3</v>
      </c>
      <c r="H705">
        <v>65.994243000000012</v>
      </c>
      <c r="I705" s="4">
        <v>4</v>
      </c>
      <c r="P705">
        <v>2</v>
      </c>
      <c r="Q705" t="str">
        <f t="shared" si="11"/>
        <v>34</v>
      </c>
      <c r="R705">
        <v>3</v>
      </c>
      <c r="BG705">
        <v>3</v>
      </c>
      <c r="BH705">
        <v>3971</v>
      </c>
    </row>
    <row r="706" spans="1:60" x14ac:dyDescent="0.25">
      <c r="A706">
        <v>705</v>
      </c>
      <c r="D706">
        <v>48.852775000000008</v>
      </c>
      <c r="E706" s="2">
        <v>2</v>
      </c>
      <c r="F706">
        <v>64.356075000000004</v>
      </c>
      <c r="G706" s="3">
        <v>3</v>
      </c>
      <c r="H706">
        <v>65.954822000000007</v>
      </c>
      <c r="I706" s="4">
        <v>4</v>
      </c>
      <c r="P706">
        <v>3</v>
      </c>
      <c r="Q706" t="str">
        <f t="shared" ref="Q706:Q769" si="12">CONCATENATE(C706,E706,G706,I706)</f>
        <v>234</v>
      </c>
      <c r="R706">
        <v>4</v>
      </c>
      <c r="BG706">
        <v>4</v>
      </c>
      <c r="BH706">
        <v>3973</v>
      </c>
    </row>
    <row r="707" spans="1:60" x14ac:dyDescent="0.25">
      <c r="A707">
        <v>706</v>
      </c>
      <c r="D707">
        <v>48.817566000000006</v>
      </c>
      <c r="E707" s="2">
        <v>2</v>
      </c>
      <c r="F707">
        <v>64.356864999999999</v>
      </c>
      <c r="G707" s="3">
        <v>3</v>
      </c>
      <c r="H707">
        <v>65.840889000000004</v>
      </c>
      <c r="I707" s="4">
        <v>4</v>
      </c>
      <c r="P707">
        <v>3</v>
      </c>
      <c r="Q707" t="str">
        <f t="shared" si="12"/>
        <v>234</v>
      </c>
      <c r="R707">
        <v>1</v>
      </c>
      <c r="BG707">
        <v>1</v>
      </c>
      <c r="BH707">
        <v>3982</v>
      </c>
    </row>
    <row r="708" spans="1:60" x14ac:dyDescent="0.25">
      <c r="A708">
        <v>707</v>
      </c>
      <c r="D708">
        <v>48.822353000000007</v>
      </c>
      <c r="E708" s="2">
        <v>2</v>
      </c>
      <c r="F708">
        <v>64.302231000000006</v>
      </c>
      <c r="G708" s="3">
        <v>3</v>
      </c>
      <c r="P708">
        <v>2</v>
      </c>
      <c r="Q708" t="str">
        <f t="shared" si="12"/>
        <v>23</v>
      </c>
      <c r="R708">
        <v>2</v>
      </c>
      <c r="AB708" t="s">
        <v>289</v>
      </c>
      <c r="AC708" t="str">
        <f>CONCATENATE($R708,$R709,$R710,$R711)</f>
        <v>2341</v>
      </c>
      <c r="BG708">
        <v>2</v>
      </c>
      <c r="BH708">
        <v>3988</v>
      </c>
    </row>
    <row r="709" spans="1:60" x14ac:dyDescent="0.25">
      <c r="A709">
        <v>708</v>
      </c>
      <c r="D709">
        <v>48.844196000000011</v>
      </c>
      <c r="E709" s="2">
        <v>2</v>
      </c>
      <c r="F709">
        <v>64.280865000000006</v>
      </c>
      <c r="G709" s="3">
        <v>3</v>
      </c>
      <c r="P709">
        <v>2</v>
      </c>
      <c r="Q709" t="str">
        <f t="shared" si="12"/>
        <v>23</v>
      </c>
      <c r="R709">
        <v>3</v>
      </c>
      <c r="BG709">
        <v>3</v>
      </c>
      <c r="BH709">
        <v>3993</v>
      </c>
    </row>
    <row r="710" spans="1:60" x14ac:dyDescent="0.25">
      <c r="A710">
        <v>709</v>
      </c>
      <c r="D710">
        <v>48.827251000000011</v>
      </c>
      <c r="E710" s="2">
        <v>2</v>
      </c>
      <c r="P710">
        <v>1</v>
      </c>
      <c r="Q710" t="str">
        <f t="shared" si="12"/>
        <v>2</v>
      </c>
      <c r="R710">
        <v>4</v>
      </c>
      <c r="BG710">
        <v>4</v>
      </c>
      <c r="BH710">
        <v>3994</v>
      </c>
    </row>
    <row r="711" spans="1:60" x14ac:dyDescent="0.25">
      <c r="A711">
        <v>710</v>
      </c>
      <c r="D711">
        <v>48.828407000000013</v>
      </c>
      <c r="E711" s="2">
        <v>2</v>
      </c>
      <c r="P711">
        <v>1</v>
      </c>
      <c r="Q711" t="str">
        <f t="shared" si="12"/>
        <v>2</v>
      </c>
      <c r="R711">
        <v>1</v>
      </c>
      <c r="BG711">
        <v>1</v>
      </c>
      <c r="BH711">
        <v>4005</v>
      </c>
    </row>
    <row r="712" spans="1:60" x14ac:dyDescent="0.25">
      <c r="A712">
        <v>711</v>
      </c>
      <c r="D712">
        <v>48.781357000000007</v>
      </c>
      <c r="E712" s="2">
        <v>2</v>
      </c>
      <c r="P712">
        <v>1</v>
      </c>
      <c r="Q712" t="str">
        <f t="shared" si="12"/>
        <v>2</v>
      </c>
      <c r="R712">
        <v>2</v>
      </c>
      <c r="AB712" t="s">
        <v>289</v>
      </c>
      <c r="AC712" t="str">
        <f>CONCATENATE($R712,$R713,$R714,$R715)</f>
        <v>2341</v>
      </c>
      <c r="BG712">
        <v>2</v>
      </c>
      <c r="BH712">
        <v>4009</v>
      </c>
    </row>
    <row r="713" spans="1:60" x14ac:dyDescent="0.25">
      <c r="A713">
        <v>712</v>
      </c>
      <c r="D713">
        <v>48.761780000000009</v>
      </c>
      <c r="E713" s="2">
        <v>2</v>
      </c>
      <c r="P713">
        <v>1</v>
      </c>
      <c r="Q713" t="str">
        <f t="shared" si="12"/>
        <v>2</v>
      </c>
      <c r="R713">
        <v>3</v>
      </c>
      <c r="BG713">
        <v>3</v>
      </c>
      <c r="BH713">
        <v>4017</v>
      </c>
    </row>
    <row r="714" spans="1:60" x14ac:dyDescent="0.25">
      <c r="A714">
        <v>713</v>
      </c>
      <c r="B714">
        <v>41.437080000000009</v>
      </c>
      <c r="C714" s="5">
        <v>1</v>
      </c>
      <c r="D714">
        <v>48.745727000000009</v>
      </c>
      <c r="E714" s="2">
        <v>2</v>
      </c>
      <c r="P714">
        <v>2</v>
      </c>
      <c r="Q714" t="str">
        <f t="shared" si="12"/>
        <v>12</v>
      </c>
      <c r="R714">
        <v>4</v>
      </c>
      <c r="BG714">
        <v>4</v>
      </c>
      <c r="BH714">
        <v>4017</v>
      </c>
    </row>
    <row r="715" spans="1:60" x14ac:dyDescent="0.25">
      <c r="A715">
        <v>714</v>
      </c>
      <c r="B715">
        <v>41.432289000000011</v>
      </c>
      <c r="C715" s="5">
        <v>1</v>
      </c>
      <c r="D715">
        <v>48.768989000000012</v>
      </c>
      <c r="E715" s="2">
        <v>2</v>
      </c>
      <c r="P715">
        <v>2</v>
      </c>
      <c r="Q715" t="str">
        <f t="shared" si="12"/>
        <v>12</v>
      </c>
      <c r="R715">
        <v>1</v>
      </c>
      <c r="BG715">
        <v>1</v>
      </c>
      <c r="BH715">
        <v>4025</v>
      </c>
    </row>
    <row r="716" spans="1:60" x14ac:dyDescent="0.25">
      <c r="A716">
        <v>715</v>
      </c>
      <c r="B716">
        <v>41.40539900000001</v>
      </c>
      <c r="C716" s="5">
        <v>1</v>
      </c>
      <c r="D716">
        <v>48.852775000000008</v>
      </c>
      <c r="E716" s="2">
        <v>2</v>
      </c>
      <c r="P716">
        <v>2</v>
      </c>
      <c r="Q716" t="str">
        <f t="shared" si="12"/>
        <v>12</v>
      </c>
      <c r="R716">
        <v>2</v>
      </c>
      <c r="BG716">
        <v>2</v>
      </c>
      <c r="BH716">
        <v>4029</v>
      </c>
    </row>
    <row r="717" spans="1:60" x14ac:dyDescent="0.25">
      <c r="A717">
        <v>716</v>
      </c>
      <c r="B717">
        <v>41.403450000000007</v>
      </c>
      <c r="C717" s="5">
        <v>1</v>
      </c>
      <c r="D717">
        <v>48.852775000000008</v>
      </c>
      <c r="E717" s="2">
        <v>2</v>
      </c>
      <c r="P717">
        <v>2</v>
      </c>
      <c r="Q717" t="str">
        <f t="shared" si="12"/>
        <v>12</v>
      </c>
      <c r="R717">
        <v>3</v>
      </c>
      <c r="AB717" t="s">
        <v>291</v>
      </c>
      <c r="AC717" t="str">
        <f>CONCATENATE($R717,$R718,$R719,$R720)</f>
        <v>3421</v>
      </c>
      <c r="BG717">
        <v>3</v>
      </c>
      <c r="BH717">
        <v>4038</v>
      </c>
    </row>
    <row r="718" spans="1:60" x14ac:dyDescent="0.25">
      <c r="A718">
        <v>717</v>
      </c>
      <c r="B718">
        <v>41.391926000000012</v>
      </c>
      <c r="C718" s="5">
        <v>1</v>
      </c>
      <c r="P718">
        <v>1</v>
      </c>
      <c r="Q718" t="str">
        <f t="shared" si="12"/>
        <v>1</v>
      </c>
      <c r="R718">
        <v>4</v>
      </c>
      <c r="BG718">
        <v>4</v>
      </c>
      <c r="BH718">
        <v>4038</v>
      </c>
    </row>
    <row r="719" spans="1:60" x14ac:dyDescent="0.25">
      <c r="A719">
        <v>718</v>
      </c>
      <c r="B719">
        <v>41.411819000000008</v>
      </c>
      <c r="C719" s="5">
        <v>1</v>
      </c>
      <c r="P719">
        <v>1</v>
      </c>
      <c r="Q719" t="str">
        <f t="shared" si="12"/>
        <v>1</v>
      </c>
      <c r="R719">
        <v>2</v>
      </c>
      <c r="BG719">
        <v>2</v>
      </c>
      <c r="BH719">
        <v>4050</v>
      </c>
    </row>
    <row r="720" spans="1:60" x14ac:dyDescent="0.25">
      <c r="A720">
        <v>719</v>
      </c>
      <c r="B720">
        <v>41.418503000000008</v>
      </c>
      <c r="C720" s="5">
        <v>1</v>
      </c>
      <c r="P720">
        <v>1</v>
      </c>
      <c r="Q720" t="str">
        <f t="shared" si="12"/>
        <v>1</v>
      </c>
      <c r="R720">
        <v>1</v>
      </c>
      <c r="BG720">
        <v>1</v>
      </c>
      <c r="BH720">
        <v>4054</v>
      </c>
    </row>
    <row r="721" spans="1:60" x14ac:dyDescent="0.25">
      <c r="A721">
        <v>720</v>
      </c>
      <c r="B721">
        <v>41.413872000000012</v>
      </c>
      <c r="C721" s="5">
        <v>1</v>
      </c>
      <c r="P721">
        <v>1</v>
      </c>
      <c r="Q721" t="str">
        <f t="shared" si="12"/>
        <v>1</v>
      </c>
      <c r="R721">
        <v>3</v>
      </c>
      <c r="AB721" t="s">
        <v>291</v>
      </c>
      <c r="AC721" t="str">
        <f>CONCATENATE($R721,$R722,$R723,$R724)</f>
        <v>3421</v>
      </c>
      <c r="BG721">
        <v>3</v>
      </c>
      <c r="BH721">
        <v>4062</v>
      </c>
    </row>
    <row r="722" spans="1:60" x14ac:dyDescent="0.25">
      <c r="A722">
        <v>721</v>
      </c>
      <c r="B722">
        <v>41.408554000000009</v>
      </c>
      <c r="C722" s="5">
        <v>1</v>
      </c>
      <c r="H722">
        <v>42.760799000000006</v>
      </c>
      <c r="I722" s="4">
        <v>4</v>
      </c>
      <c r="P722">
        <v>2</v>
      </c>
      <c r="Q722" t="str">
        <f t="shared" si="12"/>
        <v>14</v>
      </c>
      <c r="R722">
        <v>4</v>
      </c>
      <c r="BG722">
        <v>4</v>
      </c>
      <c r="BH722">
        <v>4062</v>
      </c>
    </row>
    <row r="723" spans="1:60" x14ac:dyDescent="0.25">
      <c r="A723">
        <v>722</v>
      </c>
      <c r="B723">
        <v>41.437080000000009</v>
      </c>
      <c r="C723" s="5">
        <v>1</v>
      </c>
      <c r="H723">
        <v>42.773586000000009</v>
      </c>
      <c r="I723" s="4">
        <v>4</v>
      </c>
      <c r="P723">
        <v>2</v>
      </c>
      <c r="Q723" t="str">
        <f t="shared" si="12"/>
        <v>14</v>
      </c>
      <c r="R723">
        <v>2</v>
      </c>
      <c r="BG723">
        <v>2</v>
      </c>
      <c r="BH723">
        <v>4072</v>
      </c>
    </row>
    <row r="724" spans="1:60" x14ac:dyDescent="0.25">
      <c r="A724">
        <v>723</v>
      </c>
      <c r="H724">
        <v>42.778110000000012</v>
      </c>
      <c r="I724" s="4">
        <v>4</v>
      </c>
      <c r="P724">
        <v>1</v>
      </c>
      <c r="Q724" t="str">
        <f t="shared" si="12"/>
        <v>4</v>
      </c>
      <c r="R724">
        <v>1</v>
      </c>
      <c r="BG724">
        <v>1</v>
      </c>
      <c r="BH724">
        <v>4078</v>
      </c>
    </row>
    <row r="725" spans="1:60" x14ac:dyDescent="0.25">
      <c r="A725">
        <v>724</v>
      </c>
      <c r="F725">
        <v>39.468399000000012</v>
      </c>
      <c r="G725" s="3">
        <v>3</v>
      </c>
      <c r="H725">
        <v>42.754165000000008</v>
      </c>
      <c r="I725" s="4">
        <v>4</v>
      </c>
      <c r="P725">
        <v>2</v>
      </c>
      <c r="Q725" t="str">
        <f t="shared" si="12"/>
        <v>34</v>
      </c>
      <c r="R725">
        <v>3</v>
      </c>
      <c r="AB725" t="s">
        <v>291</v>
      </c>
      <c r="AC725" t="str">
        <f>CONCATENATE($R725,$R726,$R727,$R728)</f>
        <v>3421</v>
      </c>
      <c r="BG725">
        <v>3</v>
      </c>
      <c r="BH725">
        <v>4085</v>
      </c>
    </row>
    <row r="726" spans="1:60" x14ac:dyDescent="0.25">
      <c r="A726">
        <v>725</v>
      </c>
      <c r="F726">
        <v>39.490082000000008</v>
      </c>
      <c r="G726" s="3">
        <v>3</v>
      </c>
      <c r="H726">
        <v>42.759109000000009</v>
      </c>
      <c r="I726" s="4">
        <v>4</v>
      </c>
      <c r="P726">
        <v>2</v>
      </c>
      <c r="Q726" t="str">
        <f t="shared" si="12"/>
        <v>34</v>
      </c>
      <c r="R726">
        <v>4</v>
      </c>
      <c r="BG726">
        <v>4</v>
      </c>
      <c r="BH726">
        <v>4086</v>
      </c>
    </row>
    <row r="727" spans="1:60" x14ac:dyDescent="0.25">
      <c r="A727">
        <v>726</v>
      </c>
      <c r="F727">
        <v>39.490032000000006</v>
      </c>
      <c r="G727" s="3">
        <v>3</v>
      </c>
      <c r="H727">
        <v>42.794216000000006</v>
      </c>
      <c r="I727" s="4">
        <v>4</v>
      </c>
      <c r="P727">
        <v>2</v>
      </c>
      <c r="Q727" t="str">
        <f t="shared" si="12"/>
        <v>34</v>
      </c>
      <c r="R727">
        <v>2</v>
      </c>
      <c r="BG727">
        <v>2</v>
      </c>
      <c r="BH727">
        <v>4095</v>
      </c>
    </row>
    <row r="728" spans="1:60" x14ac:dyDescent="0.25">
      <c r="A728">
        <v>727</v>
      </c>
      <c r="F728">
        <v>39.47297600000001</v>
      </c>
      <c r="G728" s="3">
        <v>3</v>
      </c>
      <c r="H728">
        <v>42.813530000000007</v>
      </c>
      <c r="I728" s="4">
        <v>4</v>
      </c>
      <c r="P728">
        <v>2</v>
      </c>
      <c r="Q728" t="str">
        <f t="shared" si="12"/>
        <v>34</v>
      </c>
      <c r="R728">
        <v>1</v>
      </c>
      <c r="BG728">
        <v>1</v>
      </c>
      <c r="BH728">
        <v>4100</v>
      </c>
    </row>
    <row r="729" spans="1:60" x14ac:dyDescent="0.25">
      <c r="A729">
        <v>728</v>
      </c>
      <c r="F729">
        <v>39.485134000000009</v>
      </c>
      <c r="G729" s="3">
        <v>3</v>
      </c>
      <c r="H729">
        <v>42.845634000000011</v>
      </c>
      <c r="I729" s="4">
        <v>4</v>
      </c>
      <c r="P729">
        <v>2</v>
      </c>
      <c r="Q729" t="str">
        <f t="shared" si="12"/>
        <v>34</v>
      </c>
      <c r="R729">
        <v>3</v>
      </c>
      <c r="AB729" t="s">
        <v>291</v>
      </c>
      <c r="AC729" t="str">
        <f>CONCATENATE($R729,$R730,$R731,$R732)</f>
        <v>3421</v>
      </c>
      <c r="BG729">
        <v>3</v>
      </c>
      <c r="BH729">
        <v>4107</v>
      </c>
    </row>
    <row r="730" spans="1:60" x14ac:dyDescent="0.25">
      <c r="A730">
        <v>729</v>
      </c>
      <c r="D730">
        <v>26.258238000000006</v>
      </c>
      <c r="E730" s="2">
        <v>2</v>
      </c>
      <c r="F730">
        <v>39.481819000000009</v>
      </c>
      <c r="G730" s="3">
        <v>3</v>
      </c>
      <c r="H730">
        <v>42.794269000000007</v>
      </c>
      <c r="I730" s="4">
        <v>4</v>
      </c>
      <c r="P730">
        <v>3</v>
      </c>
      <c r="Q730" t="str">
        <f t="shared" si="12"/>
        <v>234</v>
      </c>
      <c r="R730">
        <v>4</v>
      </c>
      <c r="BG730">
        <v>4</v>
      </c>
      <c r="BH730">
        <v>4107</v>
      </c>
    </row>
    <row r="731" spans="1:60" x14ac:dyDescent="0.25">
      <c r="A731">
        <v>730</v>
      </c>
      <c r="D731">
        <v>26.22039800000001</v>
      </c>
      <c r="E731" s="2">
        <v>2</v>
      </c>
      <c r="F731">
        <v>39.47639800000001</v>
      </c>
      <c r="G731" s="3">
        <v>3</v>
      </c>
      <c r="H731">
        <v>42.760799000000006</v>
      </c>
      <c r="I731" s="4">
        <v>4</v>
      </c>
      <c r="P731">
        <v>3</v>
      </c>
      <c r="Q731" t="str">
        <f t="shared" si="12"/>
        <v>234</v>
      </c>
      <c r="R731">
        <v>2</v>
      </c>
      <c r="BG731">
        <v>2</v>
      </c>
      <c r="BH731">
        <v>4117</v>
      </c>
    </row>
    <row r="732" spans="1:60" x14ac:dyDescent="0.25">
      <c r="A732">
        <v>731</v>
      </c>
      <c r="D732">
        <v>26.200241000000005</v>
      </c>
      <c r="E732" s="2">
        <v>2</v>
      </c>
      <c r="F732">
        <v>39.465820000000008</v>
      </c>
      <c r="G732" s="3">
        <v>3</v>
      </c>
      <c r="P732">
        <v>2</v>
      </c>
      <c r="Q732" t="str">
        <f t="shared" si="12"/>
        <v>23</v>
      </c>
      <c r="R732">
        <v>1</v>
      </c>
      <c r="BG732">
        <v>1</v>
      </c>
      <c r="BH732">
        <v>4120</v>
      </c>
    </row>
    <row r="733" spans="1:60" x14ac:dyDescent="0.25">
      <c r="A733">
        <v>732</v>
      </c>
      <c r="D733">
        <v>26.218345000000014</v>
      </c>
      <c r="E733" s="2">
        <v>2</v>
      </c>
      <c r="F733">
        <v>39.441715000000009</v>
      </c>
      <c r="G733" s="3">
        <v>3</v>
      </c>
      <c r="P733">
        <v>2</v>
      </c>
      <c r="Q733" t="str">
        <f t="shared" si="12"/>
        <v>23</v>
      </c>
      <c r="R733">
        <v>4</v>
      </c>
      <c r="AB733" t="s">
        <v>292</v>
      </c>
      <c r="AC733" t="str">
        <f>CONCATENATE($R733,$R734,$R735,$R736)</f>
        <v>4321</v>
      </c>
      <c r="BG733">
        <v>4</v>
      </c>
      <c r="BH733">
        <v>4129</v>
      </c>
    </row>
    <row r="734" spans="1:60" x14ac:dyDescent="0.25">
      <c r="A734">
        <v>733</v>
      </c>
      <c r="D734">
        <v>26.223240000000004</v>
      </c>
      <c r="E734" s="2">
        <v>2</v>
      </c>
      <c r="F734">
        <v>39.468399000000012</v>
      </c>
      <c r="G734" s="3">
        <v>3</v>
      </c>
      <c r="P734">
        <v>2</v>
      </c>
      <c r="Q734" t="str">
        <f t="shared" si="12"/>
        <v>23</v>
      </c>
      <c r="R734">
        <v>3</v>
      </c>
      <c r="BG734">
        <v>3</v>
      </c>
      <c r="BH734">
        <v>4130</v>
      </c>
    </row>
    <row r="735" spans="1:60" x14ac:dyDescent="0.25">
      <c r="A735">
        <v>734</v>
      </c>
      <c r="D735">
        <v>26.228134000000011</v>
      </c>
      <c r="E735" s="2">
        <v>2</v>
      </c>
      <c r="F735">
        <v>39.448612000000011</v>
      </c>
      <c r="G735" s="3">
        <v>3</v>
      </c>
      <c r="P735">
        <v>2</v>
      </c>
      <c r="Q735" t="str">
        <f t="shared" si="12"/>
        <v>23</v>
      </c>
      <c r="R735">
        <v>2</v>
      </c>
      <c r="BG735">
        <v>2</v>
      </c>
      <c r="BH735">
        <v>4138</v>
      </c>
    </row>
    <row r="736" spans="1:60" x14ac:dyDescent="0.25">
      <c r="A736">
        <v>735</v>
      </c>
      <c r="D736">
        <v>26.21560800000001</v>
      </c>
      <c r="E736" s="2">
        <v>2</v>
      </c>
      <c r="F736">
        <v>39.415928000000008</v>
      </c>
      <c r="G736" s="3">
        <v>3</v>
      </c>
      <c r="P736">
        <v>2</v>
      </c>
      <c r="Q736" t="str">
        <f t="shared" si="12"/>
        <v>23</v>
      </c>
      <c r="R736">
        <v>1</v>
      </c>
      <c r="BG736">
        <v>1</v>
      </c>
      <c r="BH736">
        <v>4143</v>
      </c>
    </row>
    <row r="737" spans="1:60" x14ac:dyDescent="0.25">
      <c r="A737">
        <v>736</v>
      </c>
      <c r="D737">
        <v>26.200924000000008</v>
      </c>
      <c r="E737" s="2">
        <v>2</v>
      </c>
      <c r="P737">
        <v>1</v>
      </c>
      <c r="Q737" t="str">
        <f t="shared" si="12"/>
        <v>2</v>
      </c>
      <c r="R737">
        <v>4</v>
      </c>
      <c r="AB737" t="s">
        <v>292</v>
      </c>
      <c r="AC737" t="str">
        <f>CONCATENATE($R737,$R738,$R739,$R740)</f>
        <v>4321</v>
      </c>
      <c r="BG737">
        <v>4</v>
      </c>
      <c r="BH737">
        <v>4153</v>
      </c>
    </row>
    <row r="738" spans="1:60" x14ac:dyDescent="0.25">
      <c r="A738">
        <v>737</v>
      </c>
      <c r="D738">
        <v>26.153717000000015</v>
      </c>
      <c r="E738" s="2">
        <v>2</v>
      </c>
      <c r="P738">
        <v>1</v>
      </c>
      <c r="Q738" t="str">
        <f t="shared" si="12"/>
        <v>2</v>
      </c>
      <c r="R738">
        <v>3</v>
      </c>
      <c r="BG738">
        <v>3</v>
      </c>
      <c r="BH738">
        <v>4155</v>
      </c>
    </row>
    <row r="739" spans="1:60" x14ac:dyDescent="0.25">
      <c r="A739">
        <v>738</v>
      </c>
      <c r="B739">
        <v>19.959798000000006</v>
      </c>
      <c r="C739" s="5">
        <v>1</v>
      </c>
      <c r="D739">
        <v>26.102983000000009</v>
      </c>
      <c r="E739" s="2">
        <v>2</v>
      </c>
      <c r="P739">
        <v>2</v>
      </c>
      <c r="Q739" t="str">
        <f t="shared" si="12"/>
        <v>12</v>
      </c>
      <c r="R739">
        <v>2</v>
      </c>
      <c r="BG739">
        <v>2</v>
      </c>
      <c r="BH739">
        <v>4159</v>
      </c>
    </row>
    <row r="740" spans="1:60" x14ac:dyDescent="0.25">
      <c r="A740">
        <v>739</v>
      </c>
      <c r="B740">
        <v>19.98200700000001</v>
      </c>
      <c r="C740" s="5">
        <v>1</v>
      </c>
      <c r="D740">
        <v>26.070301000000008</v>
      </c>
      <c r="E740" s="2">
        <v>2</v>
      </c>
      <c r="P740">
        <v>2</v>
      </c>
      <c r="Q740" t="str">
        <f t="shared" si="12"/>
        <v>12</v>
      </c>
      <c r="R740">
        <v>1</v>
      </c>
      <c r="BG740">
        <v>1</v>
      </c>
      <c r="BH740">
        <v>4169</v>
      </c>
    </row>
    <row r="741" spans="1:60" x14ac:dyDescent="0.25">
      <c r="A741">
        <v>740</v>
      </c>
      <c r="B741">
        <v>19.917957000000008</v>
      </c>
      <c r="C741" s="5">
        <v>1</v>
      </c>
      <c r="D741">
        <v>26.22039800000001</v>
      </c>
      <c r="E741" s="2">
        <v>2</v>
      </c>
      <c r="P741">
        <v>2</v>
      </c>
      <c r="Q741" t="str">
        <f t="shared" si="12"/>
        <v>12</v>
      </c>
      <c r="R741">
        <v>4</v>
      </c>
      <c r="BG741">
        <v>4</v>
      </c>
      <c r="BH741">
        <v>4175</v>
      </c>
    </row>
    <row r="742" spans="1:60" x14ac:dyDescent="0.25">
      <c r="A742">
        <v>741</v>
      </c>
      <c r="B742">
        <v>19.916011000000012</v>
      </c>
      <c r="C742" s="5">
        <v>1</v>
      </c>
      <c r="P742">
        <v>1</v>
      </c>
      <c r="Q742" t="str">
        <f t="shared" si="12"/>
        <v>1</v>
      </c>
      <c r="R742">
        <v>3</v>
      </c>
      <c r="BG742">
        <v>3</v>
      </c>
      <c r="BH742">
        <v>4180</v>
      </c>
    </row>
    <row r="743" spans="1:60" x14ac:dyDescent="0.25">
      <c r="A743">
        <v>742</v>
      </c>
      <c r="B743">
        <v>19.901328000000007</v>
      </c>
      <c r="C743" s="5">
        <v>1</v>
      </c>
      <c r="P743">
        <v>1</v>
      </c>
      <c r="Q743" t="str">
        <f t="shared" si="12"/>
        <v>1</v>
      </c>
      <c r="R743" t="s">
        <v>22</v>
      </c>
      <c r="BG743" t="s">
        <v>22</v>
      </c>
      <c r="BH743">
        <v>4182</v>
      </c>
    </row>
    <row r="744" spans="1:60" x14ac:dyDescent="0.25">
      <c r="A744">
        <v>743</v>
      </c>
      <c r="B744">
        <v>19.954588000000008</v>
      </c>
      <c r="C744" s="5">
        <v>1</v>
      </c>
      <c r="P744">
        <v>1</v>
      </c>
      <c r="Q744" t="str">
        <f t="shared" si="12"/>
        <v>1</v>
      </c>
      <c r="R744" t="s">
        <v>22</v>
      </c>
      <c r="BG744" t="s">
        <v>22</v>
      </c>
      <c r="BH744">
        <v>4184</v>
      </c>
    </row>
    <row r="745" spans="1:60" x14ac:dyDescent="0.25">
      <c r="A745">
        <v>744</v>
      </c>
      <c r="B745">
        <v>19.961534000000007</v>
      </c>
      <c r="C745" s="5">
        <v>1</v>
      </c>
      <c r="P745">
        <v>1</v>
      </c>
      <c r="Q745" t="str">
        <f t="shared" si="12"/>
        <v>1</v>
      </c>
      <c r="R745">
        <v>2</v>
      </c>
      <c r="AB745" t="s">
        <v>292</v>
      </c>
      <c r="AC745" t="str">
        <f>CONCATENATE($R745,$R746,$R747,$R748)</f>
        <v>2143</v>
      </c>
      <c r="BG745">
        <v>2</v>
      </c>
      <c r="BH745">
        <v>4186</v>
      </c>
    </row>
    <row r="746" spans="1:60" x14ac:dyDescent="0.25">
      <c r="A746">
        <v>745</v>
      </c>
      <c r="B746">
        <v>19.968954000000011</v>
      </c>
      <c r="C746" s="5">
        <v>1</v>
      </c>
      <c r="P746">
        <v>1</v>
      </c>
      <c r="Q746" t="str">
        <f t="shared" si="12"/>
        <v>1</v>
      </c>
      <c r="R746">
        <v>1</v>
      </c>
      <c r="BG746">
        <v>1</v>
      </c>
      <c r="BH746">
        <v>4195</v>
      </c>
    </row>
    <row r="747" spans="1:60" x14ac:dyDescent="0.25">
      <c r="A747">
        <v>746</v>
      </c>
      <c r="B747">
        <v>20.023742000000013</v>
      </c>
      <c r="C747" s="5">
        <v>1</v>
      </c>
      <c r="H747">
        <v>22.895424000000006</v>
      </c>
      <c r="I747" s="4">
        <v>4</v>
      </c>
      <c r="P747">
        <v>2</v>
      </c>
      <c r="Q747" t="str">
        <f t="shared" si="12"/>
        <v>14</v>
      </c>
      <c r="R747">
        <v>4</v>
      </c>
      <c r="BG747">
        <v>4</v>
      </c>
      <c r="BH747">
        <v>4199</v>
      </c>
    </row>
    <row r="748" spans="1:60" x14ac:dyDescent="0.25">
      <c r="A748">
        <v>747</v>
      </c>
      <c r="B748">
        <v>19.980164000000009</v>
      </c>
      <c r="C748" s="5">
        <v>1</v>
      </c>
      <c r="H748">
        <v>22.84932100000001</v>
      </c>
      <c r="I748" s="4">
        <v>4</v>
      </c>
      <c r="P748">
        <v>2</v>
      </c>
      <c r="Q748" t="str">
        <f t="shared" si="12"/>
        <v>14</v>
      </c>
      <c r="R748">
        <v>3</v>
      </c>
      <c r="BG748">
        <v>3</v>
      </c>
      <c r="BH748">
        <v>4201</v>
      </c>
    </row>
    <row r="749" spans="1:60" x14ac:dyDescent="0.25">
      <c r="A749">
        <v>748</v>
      </c>
      <c r="B749">
        <v>19.988585000000008</v>
      </c>
      <c r="C749" s="5">
        <v>1</v>
      </c>
      <c r="H749">
        <v>22.847215000000006</v>
      </c>
      <c r="I749" s="4">
        <v>4</v>
      </c>
      <c r="P749">
        <v>2</v>
      </c>
      <c r="Q749" t="str">
        <f t="shared" si="12"/>
        <v>14</v>
      </c>
      <c r="R749">
        <v>2</v>
      </c>
      <c r="AB749" t="s">
        <v>292</v>
      </c>
      <c r="AC749" t="str">
        <f>CONCATENATE($R749,$R750,$R751,$R752)</f>
        <v>2143</v>
      </c>
      <c r="BG749">
        <v>2</v>
      </c>
      <c r="BH749">
        <v>4214</v>
      </c>
    </row>
    <row r="750" spans="1:60" x14ac:dyDescent="0.25">
      <c r="A750">
        <v>749</v>
      </c>
      <c r="B750">
        <v>19.968323000000012</v>
      </c>
      <c r="C750" s="5">
        <v>1</v>
      </c>
      <c r="H750">
        <v>22.84242600000001</v>
      </c>
      <c r="I750" s="4">
        <v>4</v>
      </c>
      <c r="P750">
        <v>2</v>
      </c>
      <c r="Q750" t="str">
        <f t="shared" si="12"/>
        <v>14</v>
      </c>
      <c r="R750">
        <v>1</v>
      </c>
      <c r="BG750">
        <v>1</v>
      </c>
      <c r="BH750">
        <v>4220</v>
      </c>
    </row>
    <row r="751" spans="1:60" x14ac:dyDescent="0.25">
      <c r="A751">
        <v>750</v>
      </c>
      <c r="B751">
        <v>19.959798000000006</v>
      </c>
      <c r="C751" s="5">
        <v>1</v>
      </c>
      <c r="H751">
        <v>22.82642700000001</v>
      </c>
      <c r="I751" s="4">
        <v>4</v>
      </c>
      <c r="P751">
        <v>2</v>
      </c>
      <c r="Q751" t="str">
        <f t="shared" si="12"/>
        <v>14</v>
      </c>
      <c r="R751">
        <v>4</v>
      </c>
      <c r="BG751">
        <v>4</v>
      </c>
      <c r="BH751">
        <v>4224</v>
      </c>
    </row>
    <row r="752" spans="1:60" x14ac:dyDescent="0.25">
      <c r="A752">
        <v>751</v>
      </c>
      <c r="F752">
        <v>19.58460800000001</v>
      </c>
      <c r="G752" s="3">
        <v>3</v>
      </c>
      <c r="H752">
        <v>22.895424000000006</v>
      </c>
      <c r="I752" s="4">
        <v>4</v>
      </c>
      <c r="P752">
        <v>2</v>
      </c>
      <c r="Q752" t="str">
        <f t="shared" si="12"/>
        <v>34</v>
      </c>
      <c r="R752">
        <v>3</v>
      </c>
      <c r="BG752">
        <v>3</v>
      </c>
      <c r="BH752">
        <v>4225</v>
      </c>
    </row>
    <row r="753" spans="1:60" x14ac:dyDescent="0.25">
      <c r="A753">
        <v>752</v>
      </c>
      <c r="F753">
        <v>19.58460800000001</v>
      </c>
      <c r="G753" s="3">
        <v>3</v>
      </c>
      <c r="H753">
        <v>22.895424000000006</v>
      </c>
      <c r="I753" s="4">
        <v>4</v>
      </c>
      <c r="J753">
        <v>39.160522000000007</v>
      </c>
      <c r="K753" t="s">
        <v>22</v>
      </c>
      <c r="Q753" t="str">
        <f t="shared" si="12"/>
        <v>34</v>
      </c>
      <c r="R753">
        <v>2</v>
      </c>
      <c r="AB753" t="s">
        <v>291</v>
      </c>
      <c r="AC753" t="str">
        <f>CONCATENATE($R753,$R754,$R755,$R756)</f>
        <v>2134</v>
      </c>
      <c r="BG753">
        <v>2</v>
      </c>
      <c r="BH753">
        <v>4237</v>
      </c>
    </row>
    <row r="754" spans="1:60" x14ac:dyDescent="0.25">
      <c r="A754">
        <v>753</v>
      </c>
      <c r="Q754" t="str">
        <f t="shared" si="12"/>
        <v/>
      </c>
      <c r="R754">
        <v>1</v>
      </c>
      <c r="BG754">
        <v>1</v>
      </c>
      <c r="BH754">
        <v>4243</v>
      </c>
    </row>
    <row r="755" spans="1:60" x14ac:dyDescent="0.25">
      <c r="A755">
        <v>754</v>
      </c>
      <c r="J755">
        <v>38.88348400000001</v>
      </c>
      <c r="K755" t="s">
        <v>22</v>
      </c>
      <c r="Q755" t="str">
        <f t="shared" si="12"/>
        <v/>
      </c>
      <c r="R755">
        <v>3</v>
      </c>
      <c r="BG755">
        <v>3</v>
      </c>
      <c r="BH755">
        <v>4248</v>
      </c>
    </row>
    <row r="756" spans="1:60" x14ac:dyDescent="0.25">
      <c r="A756">
        <v>755</v>
      </c>
      <c r="B756">
        <v>55.224949000000009</v>
      </c>
      <c r="C756" s="5">
        <v>1</v>
      </c>
      <c r="P756">
        <v>1</v>
      </c>
      <c r="Q756" t="str">
        <f t="shared" si="12"/>
        <v>1</v>
      </c>
      <c r="R756">
        <v>4</v>
      </c>
      <c r="BG756">
        <v>4</v>
      </c>
      <c r="BH756">
        <v>4248</v>
      </c>
    </row>
    <row r="757" spans="1:60" x14ac:dyDescent="0.25">
      <c r="A757">
        <v>756</v>
      </c>
      <c r="B757">
        <v>55.224949000000009</v>
      </c>
      <c r="C757" s="5">
        <v>1</v>
      </c>
      <c r="P757">
        <v>1</v>
      </c>
      <c r="Q757" t="str">
        <f t="shared" si="12"/>
        <v>1</v>
      </c>
      <c r="R757">
        <v>2</v>
      </c>
      <c r="AB757" t="s">
        <v>291</v>
      </c>
      <c r="AC757" t="str">
        <f>CONCATENATE($R757,$R758,$R759,$R760)</f>
        <v>2134</v>
      </c>
      <c r="BG757">
        <v>2</v>
      </c>
      <c r="BH757">
        <v>4258</v>
      </c>
    </row>
    <row r="758" spans="1:60" x14ac:dyDescent="0.25">
      <c r="A758">
        <v>757</v>
      </c>
      <c r="B758">
        <v>55.224949000000009</v>
      </c>
      <c r="C758" s="5">
        <v>1</v>
      </c>
      <c r="P758">
        <v>1</v>
      </c>
      <c r="Q758" t="str">
        <f t="shared" si="12"/>
        <v>1</v>
      </c>
      <c r="R758">
        <v>1</v>
      </c>
      <c r="BG758">
        <v>1</v>
      </c>
      <c r="BH758">
        <v>4264</v>
      </c>
    </row>
    <row r="759" spans="1:60" x14ac:dyDescent="0.25">
      <c r="A759">
        <v>758</v>
      </c>
      <c r="B759">
        <v>55.224949000000009</v>
      </c>
      <c r="C759" s="5">
        <v>1</v>
      </c>
      <c r="P759">
        <v>1</v>
      </c>
      <c r="Q759" t="str">
        <f t="shared" si="12"/>
        <v>1</v>
      </c>
      <c r="R759">
        <v>3</v>
      </c>
      <c r="BG759">
        <v>3</v>
      </c>
      <c r="BH759">
        <v>4270</v>
      </c>
    </row>
    <row r="760" spans="1:60" x14ac:dyDescent="0.25">
      <c r="A760">
        <v>759</v>
      </c>
      <c r="B760">
        <v>55.224949000000009</v>
      </c>
      <c r="C760" s="5">
        <v>1</v>
      </c>
      <c r="H760">
        <v>47.307071000000008</v>
      </c>
      <c r="I760" s="4">
        <v>4</v>
      </c>
      <c r="P760">
        <v>2</v>
      </c>
      <c r="Q760" t="str">
        <f t="shared" si="12"/>
        <v>14</v>
      </c>
      <c r="R760">
        <v>4</v>
      </c>
      <c r="BG760">
        <v>4</v>
      </c>
      <c r="BH760">
        <v>4270</v>
      </c>
    </row>
    <row r="761" spans="1:60" x14ac:dyDescent="0.25">
      <c r="A761">
        <v>760</v>
      </c>
      <c r="B761">
        <v>55.224949000000009</v>
      </c>
      <c r="C761" s="5">
        <v>1</v>
      </c>
      <c r="H761">
        <v>47.231655000000011</v>
      </c>
      <c r="I761" s="4">
        <v>4</v>
      </c>
      <c r="P761">
        <v>2</v>
      </c>
      <c r="Q761" t="str">
        <f t="shared" si="12"/>
        <v>14</v>
      </c>
      <c r="R761">
        <v>2</v>
      </c>
      <c r="AB761" t="s">
        <v>291</v>
      </c>
      <c r="AC761" t="str">
        <f>CONCATENATE($R761,$R762,$R763,$R764)</f>
        <v>2134</v>
      </c>
      <c r="BG761">
        <v>2</v>
      </c>
      <c r="BH761">
        <v>4279</v>
      </c>
    </row>
    <row r="762" spans="1:60" x14ac:dyDescent="0.25">
      <c r="A762">
        <v>761</v>
      </c>
      <c r="B762">
        <v>55.224949000000009</v>
      </c>
      <c r="C762" s="5">
        <v>1</v>
      </c>
      <c r="H762">
        <v>47.29470400000001</v>
      </c>
      <c r="I762" s="4">
        <v>4</v>
      </c>
      <c r="P762">
        <v>2</v>
      </c>
      <c r="Q762" t="str">
        <f t="shared" si="12"/>
        <v>14</v>
      </c>
      <c r="R762">
        <v>1</v>
      </c>
      <c r="BG762">
        <v>1</v>
      </c>
      <c r="BH762">
        <v>4284</v>
      </c>
    </row>
    <row r="763" spans="1:60" x14ac:dyDescent="0.25">
      <c r="A763">
        <v>762</v>
      </c>
      <c r="B763">
        <v>55.224949000000009</v>
      </c>
      <c r="C763" s="5">
        <v>1</v>
      </c>
      <c r="H763">
        <v>47.264705000000006</v>
      </c>
      <c r="I763" s="4">
        <v>4</v>
      </c>
      <c r="P763">
        <v>2</v>
      </c>
      <c r="Q763" t="str">
        <f t="shared" si="12"/>
        <v>14</v>
      </c>
      <c r="R763">
        <v>3</v>
      </c>
      <c r="BG763">
        <v>3</v>
      </c>
      <c r="BH763">
        <v>4291</v>
      </c>
    </row>
    <row r="764" spans="1:60" x14ac:dyDescent="0.25">
      <c r="A764">
        <v>763</v>
      </c>
      <c r="B764">
        <v>55.241737000000008</v>
      </c>
      <c r="C764" s="5">
        <v>1</v>
      </c>
      <c r="H764">
        <v>47.210445000000007</v>
      </c>
      <c r="I764" s="4">
        <v>4</v>
      </c>
      <c r="P764">
        <v>2</v>
      </c>
      <c r="Q764" t="str">
        <f t="shared" si="12"/>
        <v>14</v>
      </c>
      <c r="R764">
        <v>4</v>
      </c>
      <c r="BG764">
        <v>4</v>
      </c>
      <c r="BH764">
        <v>4292</v>
      </c>
    </row>
    <row r="765" spans="1:60" x14ac:dyDescent="0.25">
      <c r="A765">
        <v>764</v>
      </c>
      <c r="B765">
        <v>55.26425900000001</v>
      </c>
      <c r="C765" s="5">
        <v>1</v>
      </c>
      <c r="H765">
        <v>47.234707000000007</v>
      </c>
      <c r="I765" s="4">
        <v>4</v>
      </c>
      <c r="P765">
        <v>2</v>
      </c>
      <c r="Q765" t="str">
        <f t="shared" si="12"/>
        <v>14</v>
      </c>
      <c r="R765">
        <v>2</v>
      </c>
      <c r="AB765" t="s">
        <v>291</v>
      </c>
      <c r="AC765" t="str">
        <f>CONCATENATE($R765,$R766,$R767,$R768)</f>
        <v>2134</v>
      </c>
      <c r="BG765">
        <v>2</v>
      </c>
      <c r="BH765">
        <v>4303</v>
      </c>
    </row>
    <row r="766" spans="1:60" x14ac:dyDescent="0.25">
      <c r="A766">
        <v>765</v>
      </c>
      <c r="B766">
        <v>55.24094800000001</v>
      </c>
      <c r="C766" s="5">
        <v>1</v>
      </c>
      <c r="H766">
        <v>47.226337000000008</v>
      </c>
      <c r="I766" s="4">
        <v>4</v>
      </c>
      <c r="P766">
        <v>2</v>
      </c>
      <c r="Q766" t="str">
        <f t="shared" si="12"/>
        <v>14</v>
      </c>
      <c r="R766">
        <v>1</v>
      </c>
      <c r="BG766">
        <v>1</v>
      </c>
      <c r="BH766">
        <v>4306</v>
      </c>
    </row>
    <row r="767" spans="1:60" x14ac:dyDescent="0.25">
      <c r="A767">
        <v>766</v>
      </c>
      <c r="B767">
        <v>55.219108000000013</v>
      </c>
      <c r="C767" s="5">
        <v>1</v>
      </c>
      <c r="H767">
        <v>47.225811000000007</v>
      </c>
      <c r="I767" s="4">
        <v>4</v>
      </c>
      <c r="P767">
        <v>2</v>
      </c>
      <c r="Q767" t="str">
        <f t="shared" si="12"/>
        <v>14</v>
      </c>
      <c r="R767">
        <v>3</v>
      </c>
      <c r="BG767">
        <v>3</v>
      </c>
      <c r="BH767">
        <v>4314</v>
      </c>
    </row>
    <row r="768" spans="1:60" x14ac:dyDescent="0.25">
      <c r="A768">
        <v>767</v>
      </c>
      <c r="B768">
        <v>55.22705400000001</v>
      </c>
      <c r="C768" s="5">
        <v>1</v>
      </c>
      <c r="H768">
        <v>47.257179000000008</v>
      </c>
      <c r="I768" s="4">
        <v>4</v>
      </c>
      <c r="P768">
        <v>2</v>
      </c>
      <c r="Q768" t="str">
        <f t="shared" si="12"/>
        <v>14</v>
      </c>
      <c r="R768">
        <v>4</v>
      </c>
      <c r="BG768">
        <v>4</v>
      </c>
      <c r="BH768">
        <v>4314</v>
      </c>
    </row>
    <row r="769" spans="1:60" x14ac:dyDescent="0.25">
      <c r="A769">
        <v>768</v>
      </c>
      <c r="B769">
        <v>55.266525000000009</v>
      </c>
      <c r="C769" s="5">
        <v>1</v>
      </c>
      <c r="H769">
        <v>47.218868000000008</v>
      </c>
      <c r="I769" s="4">
        <v>4</v>
      </c>
      <c r="P769">
        <v>2</v>
      </c>
      <c r="Q769" t="str">
        <f t="shared" si="12"/>
        <v>14</v>
      </c>
      <c r="R769">
        <v>2</v>
      </c>
      <c r="AB769" t="s">
        <v>291</v>
      </c>
      <c r="AC769" t="str">
        <f>CONCATENATE($R769,$R770,$R771,$R772)</f>
        <v>2134</v>
      </c>
      <c r="BG769">
        <v>2</v>
      </c>
      <c r="BH769">
        <v>4326</v>
      </c>
    </row>
    <row r="770" spans="1:60" x14ac:dyDescent="0.25">
      <c r="A770">
        <v>769</v>
      </c>
      <c r="B770">
        <v>55.224949000000009</v>
      </c>
      <c r="C770" s="5">
        <v>1</v>
      </c>
      <c r="H770">
        <v>47.197918000000008</v>
      </c>
      <c r="I770" s="4">
        <v>4</v>
      </c>
      <c r="P770">
        <v>2</v>
      </c>
      <c r="Q770" t="str">
        <f t="shared" ref="Q770:Q833" si="13">CONCATENATE(C770,E770,G770,I770)</f>
        <v>14</v>
      </c>
      <c r="R770">
        <v>1</v>
      </c>
      <c r="BG770">
        <v>1</v>
      </c>
      <c r="BH770">
        <v>4330</v>
      </c>
    </row>
    <row r="771" spans="1:60" x14ac:dyDescent="0.25">
      <c r="A771">
        <v>770</v>
      </c>
      <c r="D771">
        <v>64.307865000000007</v>
      </c>
      <c r="E771" s="2">
        <v>2</v>
      </c>
      <c r="H771">
        <v>47.205810000000007</v>
      </c>
      <c r="I771" s="4">
        <v>4</v>
      </c>
      <c r="P771">
        <v>2</v>
      </c>
      <c r="Q771" t="str">
        <f t="shared" si="13"/>
        <v>24</v>
      </c>
      <c r="R771">
        <v>3</v>
      </c>
      <c r="BG771">
        <v>3</v>
      </c>
      <c r="BH771">
        <v>4336</v>
      </c>
    </row>
    <row r="772" spans="1:60" x14ac:dyDescent="0.25">
      <c r="A772">
        <v>771</v>
      </c>
      <c r="D772">
        <v>64.249603000000008</v>
      </c>
      <c r="E772" s="2">
        <v>2</v>
      </c>
      <c r="H772">
        <v>47.231968000000009</v>
      </c>
      <c r="I772" s="4">
        <v>4</v>
      </c>
      <c r="P772">
        <v>2</v>
      </c>
      <c r="Q772" t="str">
        <f t="shared" si="13"/>
        <v>24</v>
      </c>
      <c r="R772">
        <v>4</v>
      </c>
      <c r="BG772">
        <v>4</v>
      </c>
      <c r="BH772">
        <v>4337</v>
      </c>
    </row>
    <row r="773" spans="1:60" x14ac:dyDescent="0.25">
      <c r="A773">
        <v>772</v>
      </c>
      <c r="D773">
        <v>64.328495000000004</v>
      </c>
      <c r="E773" s="2">
        <v>2</v>
      </c>
      <c r="F773">
        <v>55.46319900000001</v>
      </c>
      <c r="G773" s="3">
        <v>3</v>
      </c>
      <c r="H773">
        <v>47.307071000000008</v>
      </c>
      <c r="I773" s="4">
        <v>4</v>
      </c>
      <c r="P773">
        <v>3</v>
      </c>
      <c r="Q773" t="str">
        <f t="shared" si="13"/>
        <v>234</v>
      </c>
      <c r="R773">
        <v>2</v>
      </c>
      <c r="AB773" t="s">
        <v>291</v>
      </c>
      <c r="AC773" t="str">
        <f>CONCATENATE($R773,$R774,$R775,$R776)</f>
        <v>2134</v>
      </c>
      <c r="BG773">
        <v>2</v>
      </c>
      <c r="BH773">
        <v>4346</v>
      </c>
    </row>
    <row r="774" spans="1:60" x14ac:dyDescent="0.25">
      <c r="A774">
        <v>773</v>
      </c>
      <c r="D774">
        <v>64.306972000000002</v>
      </c>
      <c r="E774" s="2">
        <v>2</v>
      </c>
      <c r="F774">
        <v>55.514561000000008</v>
      </c>
      <c r="G774" s="3">
        <v>3</v>
      </c>
      <c r="P774">
        <v>2</v>
      </c>
      <c r="Q774" t="str">
        <f t="shared" si="13"/>
        <v>23</v>
      </c>
      <c r="R774">
        <v>1</v>
      </c>
      <c r="BG774">
        <v>1</v>
      </c>
      <c r="BH774">
        <v>4351</v>
      </c>
    </row>
    <row r="775" spans="1:60" x14ac:dyDescent="0.25">
      <c r="A775">
        <v>774</v>
      </c>
      <c r="D775">
        <v>64.335811000000007</v>
      </c>
      <c r="E775" s="2">
        <v>2</v>
      </c>
      <c r="F775">
        <v>55.497616000000008</v>
      </c>
      <c r="G775" s="3">
        <v>3</v>
      </c>
      <c r="P775">
        <v>2</v>
      </c>
      <c r="Q775" t="str">
        <f t="shared" si="13"/>
        <v>23</v>
      </c>
      <c r="R775">
        <v>3</v>
      </c>
      <c r="BG775">
        <v>3</v>
      </c>
      <c r="BH775">
        <v>4358</v>
      </c>
    </row>
    <row r="776" spans="1:60" x14ac:dyDescent="0.25">
      <c r="A776">
        <v>775</v>
      </c>
      <c r="D776">
        <v>64.295287999999999</v>
      </c>
      <c r="E776" s="2">
        <v>2</v>
      </c>
      <c r="F776">
        <v>55.460777000000007</v>
      </c>
      <c r="G776" s="3">
        <v>3</v>
      </c>
      <c r="P776">
        <v>2</v>
      </c>
      <c r="Q776" t="str">
        <f t="shared" si="13"/>
        <v>23</v>
      </c>
      <c r="R776">
        <v>4</v>
      </c>
      <c r="BG776">
        <v>4</v>
      </c>
      <c r="BH776">
        <v>4358</v>
      </c>
    </row>
    <row r="777" spans="1:60" x14ac:dyDescent="0.25">
      <c r="A777">
        <v>776</v>
      </c>
      <c r="D777">
        <v>64.310287000000017</v>
      </c>
      <c r="E777" s="2">
        <v>2</v>
      </c>
      <c r="F777">
        <v>55.503982000000008</v>
      </c>
      <c r="G777" s="3">
        <v>3</v>
      </c>
      <c r="P777">
        <v>2</v>
      </c>
      <c r="Q777" t="str">
        <f t="shared" si="13"/>
        <v>23</v>
      </c>
      <c r="R777">
        <v>2</v>
      </c>
      <c r="AB777" t="s">
        <v>291</v>
      </c>
      <c r="AC777" t="str">
        <f>CONCATENATE($R777,$R778,$R779,$R780)</f>
        <v>2134</v>
      </c>
      <c r="BG777">
        <v>2</v>
      </c>
      <c r="BH777">
        <v>4367</v>
      </c>
    </row>
    <row r="778" spans="1:60" x14ac:dyDescent="0.25">
      <c r="A778">
        <v>777</v>
      </c>
      <c r="D778">
        <v>64.314079000000007</v>
      </c>
      <c r="E778" s="2">
        <v>2</v>
      </c>
      <c r="F778">
        <v>55.44219600000001</v>
      </c>
      <c r="G778" s="3">
        <v>3</v>
      </c>
      <c r="P778">
        <v>2</v>
      </c>
      <c r="Q778" t="str">
        <f t="shared" si="13"/>
        <v>23</v>
      </c>
      <c r="R778">
        <v>1</v>
      </c>
      <c r="BG778">
        <v>1</v>
      </c>
      <c r="BH778">
        <v>4373</v>
      </c>
    </row>
    <row r="779" spans="1:60" x14ac:dyDescent="0.25">
      <c r="A779">
        <v>778</v>
      </c>
      <c r="D779">
        <v>64.314861000000008</v>
      </c>
      <c r="E779" s="2">
        <v>2</v>
      </c>
      <c r="F779">
        <v>55.453777000000009</v>
      </c>
      <c r="G779" s="3">
        <v>3</v>
      </c>
      <c r="P779">
        <v>2</v>
      </c>
      <c r="Q779" t="str">
        <f t="shared" si="13"/>
        <v>23</v>
      </c>
      <c r="R779">
        <v>3</v>
      </c>
      <c r="BG779">
        <v>3</v>
      </c>
      <c r="BH779">
        <v>4381</v>
      </c>
    </row>
    <row r="780" spans="1:60" x14ac:dyDescent="0.25">
      <c r="A780">
        <v>779</v>
      </c>
      <c r="D780">
        <v>64.377544</v>
      </c>
      <c r="E780" s="2">
        <v>2</v>
      </c>
      <c r="F780">
        <v>55.503513000000012</v>
      </c>
      <c r="G780" s="3">
        <v>3</v>
      </c>
      <c r="P780">
        <v>2</v>
      </c>
      <c r="Q780" t="str">
        <f t="shared" si="13"/>
        <v>23</v>
      </c>
      <c r="R780">
        <v>4</v>
      </c>
      <c r="BG780">
        <v>4</v>
      </c>
      <c r="BH780">
        <v>4381</v>
      </c>
    </row>
    <row r="781" spans="1:60" x14ac:dyDescent="0.25">
      <c r="A781">
        <v>780</v>
      </c>
      <c r="D781">
        <v>64.380230000000012</v>
      </c>
      <c r="E781" s="2">
        <v>2</v>
      </c>
      <c r="F781">
        <v>55.538509000000012</v>
      </c>
      <c r="G781" s="3">
        <v>3</v>
      </c>
      <c r="P781">
        <v>2</v>
      </c>
      <c r="Q781" t="str">
        <f t="shared" si="13"/>
        <v>23</v>
      </c>
      <c r="R781">
        <v>2</v>
      </c>
      <c r="AB781" t="s">
        <v>292</v>
      </c>
      <c r="AC781" t="str">
        <f>CONCATENATE($R781,$R782,$R783,$R784)</f>
        <v>2143</v>
      </c>
      <c r="BG781">
        <v>2</v>
      </c>
      <c r="BH781">
        <v>4388</v>
      </c>
    </row>
    <row r="782" spans="1:60" x14ac:dyDescent="0.25">
      <c r="A782">
        <v>781</v>
      </c>
      <c r="D782">
        <v>64.375759000000016</v>
      </c>
      <c r="E782" s="2">
        <v>2</v>
      </c>
      <c r="F782">
        <v>55.58334700000001</v>
      </c>
      <c r="G782" s="3">
        <v>3</v>
      </c>
      <c r="P782">
        <v>2</v>
      </c>
      <c r="Q782" t="str">
        <f t="shared" si="13"/>
        <v>23</v>
      </c>
      <c r="R782">
        <v>1</v>
      </c>
      <c r="BG782">
        <v>1</v>
      </c>
      <c r="BH782">
        <v>4393</v>
      </c>
    </row>
    <row r="783" spans="1:60" x14ac:dyDescent="0.25">
      <c r="A783">
        <v>782</v>
      </c>
      <c r="D783">
        <v>64.471329000000011</v>
      </c>
      <c r="E783" s="2">
        <v>2</v>
      </c>
      <c r="F783">
        <v>55.611664000000012</v>
      </c>
      <c r="G783" s="3">
        <v>3</v>
      </c>
      <c r="P783">
        <v>2</v>
      </c>
      <c r="Q783" t="str">
        <f t="shared" si="13"/>
        <v>23</v>
      </c>
      <c r="R783">
        <v>4</v>
      </c>
      <c r="BG783">
        <v>4</v>
      </c>
      <c r="BH783">
        <v>4403</v>
      </c>
    </row>
    <row r="784" spans="1:60" x14ac:dyDescent="0.25">
      <c r="A784">
        <v>783</v>
      </c>
      <c r="D784">
        <v>64.307865000000007</v>
      </c>
      <c r="E784" s="2">
        <v>2</v>
      </c>
      <c r="F784">
        <v>55.46319900000001</v>
      </c>
      <c r="G784" s="3">
        <v>3</v>
      </c>
      <c r="P784">
        <v>2</v>
      </c>
      <c r="Q784" t="str">
        <f t="shared" si="13"/>
        <v>23</v>
      </c>
      <c r="R784">
        <v>3</v>
      </c>
      <c r="BG784">
        <v>3</v>
      </c>
      <c r="BH784">
        <v>4404</v>
      </c>
    </row>
    <row r="785" spans="1:60" x14ac:dyDescent="0.25">
      <c r="A785">
        <v>784</v>
      </c>
      <c r="D785">
        <v>64.307865000000007</v>
      </c>
      <c r="E785" s="2">
        <v>2</v>
      </c>
      <c r="P785">
        <v>1</v>
      </c>
      <c r="Q785" t="str">
        <f t="shared" si="13"/>
        <v>2</v>
      </c>
      <c r="R785">
        <v>2</v>
      </c>
      <c r="BG785">
        <v>2</v>
      </c>
      <c r="BH785">
        <v>4409</v>
      </c>
    </row>
    <row r="786" spans="1:60" x14ac:dyDescent="0.25">
      <c r="A786">
        <v>785</v>
      </c>
      <c r="P786">
        <v>0</v>
      </c>
      <c r="Q786" t="str">
        <f t="shared" si="13"/>
        <v/>
      </c>
      <c r="R786">
        <v>1</v>
      </c>
      <c r="BG786">
        <v>1</v>
      </c>
      <c r="BH786">
        <v>4416</v>
      </c>
    </row>
    <row r="787" spans="1:60" x14ac:dyDescent="0.25">
      <c r="A787">
        <v>786</v>
      </c>
      <c r="P787">
        <v>0</v>
      </c>
      <c r="Q787" t="str">
        <f t="shared" si="13"/>
        <v/>
      </c>
      <c r="R787" t="s">
        <v>22</v>
      </c>
      <c r="BG787" t="s">
        <v>22</v>
      </c>
      <c r="BH787">
        <v>4424</v>
      </c>
    </row>
    <row r="788" spans="1:60" x14ac:dyDescent="0.25">
      <c r="A788">
        <v>787</v>
      </c>
      <c r="B788">
        <v>73.803368000000006</v>
      </c>
      <c r="C788" s="5">
        <v>1</v>
      </c>
      <c r="P788">
        <v>1</v>
      </c>
      <c r="Q788" t="str">
        <f t="shared" si="13"/>
        <v>1</v>
      </c>
    </row>
    <row r="789" spans="1:60" x14ac:dyDescent="0.25">
      <c r="A789">
        <v>788</v>
      </c>
      <c r="B789">
        <v>73.801735000000008</v>
      </c>
      <c r="C789" s="5">
        <v>1</v>
      </c>
      <c r="P789">
        <v>1</v>
      </c>
      <c r="Q789" t="str">
        <f t="shared" si="13"/>
        <v>1</v>
      </c>
    </row>
    <row r="790" spans="1:60" x14ac:dyDescent="0.25">
      <c r="A790">
        <v>789</v>
      </c>
      <c r="B790">
        <v>73.815204000000008</v>
      </c>
      <c r="C790" s="5">
        <v>1</v>
      </c>
      <c r="H790">
        <v>65.030769000000006</v>
      </c>
      <c r="I790" s="4">
        <v>4</v>
      </c>
      <c r="P790">
        <v>2</v>
      </c>
      <c r="Q790" t="str">
        <f t="shared" si="13"/>
        <v>14</v>
      </c>
    </row>
    <row r="791" spans="1:60" x14ac:dyDescent="0.25">
      <c r="A791">
        <v>790</v>
      </c>
      <c r="B791">
        <v>73.808266000000003</v>
      </c>
      <c r="C791" s="5">
        <v>1</v>
      </c>
      <c r="H791">
        <v>65.078766000000002</v>
      </c>
      <c r="I791" s="4">
        <v>4</v>
      </c>
      <c r="P791">
        <v>2</v>
      </c>
      <c r="Q791" t="str">
        <f t="shared" si="13"/>
        <v>14</v>
      </c>
    </row>
    <row r="792" spans="1:60" x14ac:dyDescent="0.25">
      <c r="A792">
        <v>791</v>
      </c>
      <c r="B792">
        <v>73.81510200000001</v>
      </c>
      <c r="C792" s="5">
        <v>1</v>
      </c>
      <c r="H792">
        <v>65.100662</v>
      </c>
      <c r="I792" s="4">
        <v>4</v>
      </c>
      <c r="P792">
        <v>2</v>
      </c>
      <c r="Q792" t="str">
        <f t="shared" si="13"/>
        <v>14</v>
      </c>
    </row>
    <row r="793" spans="1:60" x14ac:dyDescent="0.25">
      <c r="A793">
        <v>792</v>
      </c>
      <c r="B793">
        <v>73.834388000000004</v>
      </c>
      <c r="C793" s="5">
        <v>1</v>
      </c>
      <c r="H793">
        <v>65.102505000000008</v>
      </c>
      <c r="I793" s="4">
        <v>4</v>
      </c>
      <c r="P793">
        <v>2</v>
      </c>
      <c r="Q793" t="str">
        <f t="shared" si="13"/>
        <v>14</v>
      </c>
    </row>
    <row r="794" spans="1:60" x14ac:dyDescent="0.25">
      <c r="A794">
        <v>793</v>
      </c>
      <c r="B794">
        <v>73.792857000000012</v>
      </c>
      <c r="C794" s="5">
        <v>1</v>
      </c>
      <c r="H794">
        <v>65.09650400000001</v>
      </c>
      <c r="I794" s="4">
        <v>4</v>
      </c>
      <c r="P794">
        <v>2</v>
      </c>
      <c r="Q794" t="str">
        <f t="shared" si="13"/>
        <v>14</v>
      </c>
    </row>
    <row r="795" spans="1:60" x14ac:dyDescent="0.25">
      <c r="A795">
        <v>794</v>
      </c>
      <c r="B795">
        <v>73.773010000000014</v>
      </c>
      <c r="C795" s="5">
        <v>1</v>
      </c>
      <c r="H795">
        <v>65.053772000000009</v>
      </c>
      <c r="I795" s="4">
        <v>4</v>
      </c>
      <c r="P795">
        <v>2</v>
      </c>
      <c r="Q795" t="str">
        <f t="shared" si="13"/>
        <v>14</v>
      </c>
    </row>
    <row r="796" spans="1:60" x14ac:dyDescent="0.25">
      <c r="A796">
        <v>795</v>
      </c>
      <c r="B796">
        <v>73.758419000000004</v>
      </c>
      <c r="C796" s="5">
        <v>1</v>
      </c>
      <c r="H796">
        <v>65.096927000000008</v>
      </c>
      <c r="I796" s="4">
        <v>4</v>
      </c>
      <c r="P796">
        <v>2</v>
      </c>
      <c r="Q796" t="str">
        <f t="shared" si="13"/>
        <v>14</v>
      </c>
    </row>
    <row r="797" spans="1:60" x14ac:dyDescent="0.25">
      <c r="A797">
        <v>796</v>
      </c>
      <c r="B797">
        <v>73.777500000000003</v>
      </c>
      <c r="C797" s="5">
        <v>1</v>
      </c>
      <c r="H797">
        <v>65.176079000000016</v>
      </c>
      <c r="I797" s="4">
        <v>4</v>
      </c>
      <c r="P797">
        <v>2</v>
      </c>
      <c r="Q797" t="str">
        <f t="shared" si="13"/>
        <v>14</v>
      </c>
    </row>
    <row r="798" spans="1:60" x14ac:dyDescent="0.25">
      <c r="A798">
        <v>797</v>
      </c>
      <c r="B798">
        <v>73.76678600000001</v>
      </c>
      <c r="C798" s="5">
        <v>1</v>
      </c>
      <c r="H798">
        <v>65.139717000000019</v>
      </c>
      <c r="I798" s="4">
        <v>4</v>
      </c>
      <c r="P798">
        <v>2</v>
      </c>
      <c r="Q798" t="str">
        <f t="shared" si="13"/>
        <v>14</v>
      </c>
    </row>
    <row r="799" spans="1:60" x14ac:dyDescent="0.25">
      <c r="A799">
        <v>798</v>
      </c>
      <c r="B799">
        <v>73.824949000000004</v>
      </c>
      <c r="C799" s="5">
        <v>1</v>
      </c>
      <c r="H799">
        <v>65.066349000000002</v>
      </c>
      <c r="I799" s="4">
        <v>4</v>
      </c>
      <c r="P799">
        <v>2</v>
      </c>
      <c r="Q799" t="str">
        <f t="shared" si="13"/>
        <v>14</v>
      </c>
    </row>
    <row r="800" spans="1:60" x14ac:dyDescent="0.25">
      <c r="A800">
        <v>799</v>
      </c>
      <c r="F800">
        <v>73.497704000000013</v>
      </c>
      <c r="G800" s="3">
        <v>3</v>
      </c>
      <c r="H800">
        <v>65.030769000000006</v>
      </c>
      <c r="I800" s="4">
        <v>4</v>
      </c>
      <c r="P800">
        <v>2</v>
      </c>
      <c r="Q800" t="str">
        <f t="shared" si="13"/>
        <v>34</v>
      </c>
    </row>
    <row r="801" spans="1:17" x14ac:dyDescent="0.25">
      <c r="A801">
        <v>800</v>
      </c>
      <c r="F801">
        <v>73.413674</v>
      </c>
      <c r="G801" s="3">
        <v>3</v>
      </c>
      <c r="P801">
        <v>1</v>
      </c>
      <c r="Q801" t="str">
        <f t="shared" si="13"/>
        <v>3</v>
      </c>
    </row>
    <row r="802" spans="1:17" x14ac:dyDescent="0.25">
      <c r="A802">
        <v>801</v>
      </c>
      <c r="F802">
        <v>73.403367000000003</v>
      </c>
      <c r="G802" s="3">
        <v>3</v>
      </c>
      <c r="P802">
        <v>1</v>
      </c>
      <c r="Q802" t="str">
        <f t="shared" si="13"/>
        <v>3</v>
      </c>
    </row>
    <row r="803" spans="1:17" x14ac:dyDescent="0.25">
      <c r="A803">
        <v>802</v>
      </c>
      <c r="F803">
        <v>73.431582000000006</v>
      </c>
      <c r="G803" s="3">
        <v>3</v>
      </c>
      <c r="P803">
        <v>1</v>
      </c>
      <c r="Q803" t="str">
        <f t="shared" si="13"/>
        <v>3</v>
      </c>
    </row>
    <row r="804" spans="1:17" x14ac:dyDescent="0.25">
      <c r="A804">
        <v>803</v>
      </c>
      <c r="D804">
        <v>83.116020000000006</v>
      </c>
      <c r="E804" s="2">
        <v>2</v>
      </c>
      <c r="F804">
        <v>73.454184000000012</v>
      </c>
      <c r="G804" s="3">
        <v>3</v>
      </c>
      <c r="P804">
        <v>2</v>
      </c>
      <c r="Q804" t="str">
        <f t="shared" si="13"/>
        <v>23</v>
      </c>
    </row>
    <row r="805" spans="1:17" x14ac:dyDescent="0.25">
      <c r="A805">
        <v>804</v>
      </c>
      <c r="D805">
        <v>83.040918000000005</v>
      </c>
      <c r="E805" s="2">
        <v>2</v>
      </c>
      <c r="F805">
        <v>73.473673000000005</v>
      </c>
      <c r="G805" s="3">
        <v>3</v>
      </c>
      <c r="P805">
        <v>2</v>
      </c>
      <c r="Q805" t="str">
        <f t="shared" si="13"/>
        <v>23</v>
      </c>
    </row>
    <row r="806" spans="1:17" x14ac:dyDescent="0.25">
      <c r="A806">
        <v>805</v>
      </c>
      <c r="D806">
        <v>83.052551000000008</v>
      </c>
      <c r="E806" s="2">
        <v>2</v>
      </c>
      <c r="F806">
        <v>73.476276000000013</v>
      </c>
      <c r="G806" s="3">
        <v>3</v>
      </c>
      <c r="P806">
        <v>2</v>
      </c>
      <c r="Q806" t="str">
        <f t="shared" si="13"/>
        <v>23</v>
      </c>
    </row>
    <row r="807" spans="1:17" x14ac:dyDescent="0.25">
      <c r="A807">
        <v>806</v>
      </c>
      <c r="D807">
        <v>83.042245000000008</v>
      </c>
      <c r="E807" s="2">
        <v>2</v>
      </c>
      <c r="F807">
        <v>73.430153000000004</v>
      </c>
      <c r="G807" s="3">
        <v>3</v>
      </c>
      <c r="P807">
        <v>2</v>
      </c>
      <c r="Q807" t="str">
        <f t="shared" si="13"/>
        <v>23</v>
      </c>
    </row>
    <row r="808" spans="1:17" x14ac:dyDescent="0.25">
      <c r="A808">
        <v>807</v>
      </c>
      <c r="D808">
        <v>83.06193900000001</v>
      </c>
      <c r="E808" s="2">
        <v>2</v>
      </c>
      <c r="F808">
        <v>73.38000000000001</v>
      </c>
      <c r="G808" s="3">
        <v>3</v>
      </c>
      <c r="P808">
        <v>2</v>
      </c>
      <c r="Q808" t="str">
        <f t="shared" si="13"/>
        <v>23</v>
      </c>
    </row>
    <row r="809" spans="1:17" x14ac:dyDescent="0.25">
      <c r="A809">
        <v>808</v>
      </c>
      <c r="D809">
        <v>83.058062000000007</v>
      </c>
      <c r="E809" s="2">
        <v>2</v>
      </c>
      <c r="F809">
        <v>73.497704000000013</v>
      </c>
      <c r="G809" s="3">
        <v>3</v>
      </c>
      <c r="P809">
        <v>2</v>
      </c>
      <c r="Q809" t="str">
        <f t="shared" si="13"/>
        <v>23</v>
      </c>
    </row>
    <row r="810" spans="1:17" x14ac:dyDescent="0.25">
      <c r="A810">
        <v>809</v>
      </c>
      <c r="D810">
        <v>83.074337000000014</v>
      </c>
      <c r="E810" s="2">
        <v>2</v>
      </c>
      <c r="F810">
        <v>73.497704000000013</v>
      </c>
      <c r="G810" s="3">
        <v>3</v>
      </c>
      <c r="P810">
        <v>2</v>
      </c>
      <c r="Q810" t="str">
        <f t="shared" si="13"/>
        <v>23</v>
      </c>
    </row>
    <row r="811" spans="1:17" x14ac:dyDescent="0.25">
      <c r="A811">
        <v>810</v>
      </c>
      <c r="D811">
        <v>83.053725000000014</v>
      </c>
      <c r="E811" s="2">
        <v>2</v>
      </c>
      <c r="P811">
        <v>1</v>
      </c>
      <c r="Q811" t="str">
        <f t="shared" si="13"/>
        <v>2</v>
      </c>
    </row>
    <row r="812" spans="1:17" x14ac:dyDescent="0.25">
      <c r="A812">
        <v>811</v>
      </c>
      <c r="D812">
        <v>83.057141999999999</v>
      </c>
      <c r="E812" s="2">
        <v>2</v>
      </c>
      <c r="P812">
        <v>1</v>
      </c>
      <c r="Q812" t="str">
        <f t="shared" si="13"/>
        <v>2</v>
      </c>
    </row>
    <row r="813" spans="1:17" x14ac:dyDescent="0.25">
      <c r="A813">
        <v>812</v>
      </c>
      <c r="D813">
        <v>83.116020000000006</v>
      </c>
      <c r="E813" s="2">
        <v>2</v>
      </c>
      <c r="P813">
        <v>1</v>
      </c>
      <c r="Q813" t="str">
        <f t="shared" si="13"/>
        <v>2</v>
      </c>
    </row>
    <row r="814" spans="1:17" x14ac:dyDescent="0.25">
      <c r="A814">
        <v>813</v>
      </c>
      <c r="P814">
        <v>0</v>
      </c>
      <c r="Q814" t="str">
        <f t="shared" si="13"/>
        <v/>
      </c>
    </row>
    <row r="815" spans="1:17" x14ac:dyDescent="0.25">
      <c r="A815">
        <v>814</v>
      </c>
      <c r="B815">
        <v>91.954694000000003</v>
      </c>
      <c r="C815" s="5">
        <v>1</v>
      </c>
      <c r="P815">
        <v>1</v>
      </c>
      <c r="Q815" t="str">
        <f t="shared" si="13"/>
        <v>1</v>
      </c>
    </row>
    <row r="816" spans="1:17" x14ac:dyDescent="0.25">
      <c r="A816">
        <v>815</v>
      </c>
      <c r="B816">
        <v>91.944184000000007</v>
      </c>
      <c r="C816" s="5">
        <v>1</v>
      </c>
      <c r="P816">
        <v>1</v>
      </c>
      <c r="Q816" t="str">
        <f t="shared" si="13"/>
        <v>1</v>
      </c>
    </row>
    <row r="817" spans="1:17" x14ac:dyDescent="0.25">
      <c r="A817">
        <v>816</v>
      </c>
      <c r="B817">
        <v>91.938010000000006</v>
      </c>
      <c r="C817" s="5">
        <v>1</v>
      </c>
      <c r="P817">
        <v>1</v>
      </c>
      <c r="Q817" t="str">
        <f t="shared" si="13"/>
        <v>1</v>
      </c>
    </row>
    <row r="818" spans="1:17" x14ac:dyDescent="0.25">
      <c r="A818">
        <v>817</v>
      </c>
      <c r="B818">
        <v>91.914031000000008</v>
      </c>
      <c r="C818" s="5">
        <v>1</v>
      </c>
      <c r="P818">
        <v>1</v>
      </c>
      <c r="Q818" t="str">
        <f t="shared" si="13"/>
        <v>1</v>
      </c>
    </row>
    <row r="819" spans="1:17" x14ac:dyDescent="0.25">
      <c r="A819">
        <v>818</v>
      </c>
      <c r="B819">
        <v>91.907806000000008</v>
      </c>
      <c r="C819" s="5">
        <v>1</v>
      </c>
      <c r="H819">
        <v>84.752448000000015</v>
      </c>
      <c r="I819" s="4">
        <v>4</v>
      </c>
      <c r="P819">
        <v>2</v>
      </c>
      <c r="Q819" t="str">
        <f t="shared" si="13"/>
        <v>14</v>
      </c>
    </row>
    <row r="820" spans="1:17" x14ac:dyDescent="0.25">
      <c r="A820">
        <v>819</v>
      </c>
      <c r="B820">
        <v>91.910358000000002</v>
      </c>
      <c r="C820" s="5">
        <v>1</v>
      </c>
      <c r="H820">
        <v>84.782601</v>
      </c>
      <c r="I820" s="4">
        <v>4</v>
      </c>
      <c r="P820">
        <v>2</v>
      </c>
      <c r="Q820" t="str">
        <f t="shared" si="13"/>
        <v>14</v>
      </c>
    </row>
    <row r="821" spans="1:17" x14ac:dyDescent="0.25">
      <c r="A821">
        <v>820</v>
      </c>
      <c r="B821">
        <v>91.914846000000011</v>
      </c>
      <c r="C821" s="5">
        <v>1</v>
      </c>
      <c r="H821">
        <v>84.760459000000012</v>
      </c>
      <c r="I821" s="4">
        <v>4</v>
      </c>
      <c r="P821">
        <v>2</v>
      </c>
      <c r="Q821" t="str">
        <f t="shared" si="13"/>
        <v>14</v>
      </c>
    </row>
    <row r="822" spans="1:17" x14ac:dyDescent="0.25">
      <c r="A822">
        <v>821</v>
      </c>
      <c r="B822">
        <v>91.922805000000011</v>
      </c>
      <c r="C822" s="5">
        <v>1</v>
      </c>
      <c r="H822">
        <v>84.73648</v>
      </c>
      <c r="I822" s="4">
        <v>4</v>
      </c>
      <c r="P822">
        <v>2</v>
      </c>
      <c r="Q822" t="str">
        <f t="shared" si="13"/>
        <v>14</v>
      </c>
    </row>
    <row r="823" spans="1:17" x14ac:dyDescent="0.25">
      <c r="A823">
        <v>822</v>
      </c>
      <c r="B823">
        <v>91.886071000000015</v>
      </c>
      <c r="C823" s="5">
        <v>1</v>
      </c>
      <c r="H823">
        <v>84.723520000000008</v>
      </c>
      <c r="I823" s="4">
        <v>4</v>
      </c>
      <c r="P823">
        <v>2</v>
      </c>
      <c r="Q823" t="str">
        <f t="shared" si="13"/>
        <v>14</v>
      </c>
    </row>
    <row r="824" spans="1:17" x14ac:dyDescent="0.25">
      <c r="A824">
        <v>823</v>
      </c>
      <c r="B824">
        <v>91.954694000000003</v>
      </c>
      <c r="C824" s="5">
        <v>1</v>
      </c>
      <c r="H824">
        <v>84.704693000000006</v>
      </c>
      <c r="I824" s="4">
        <v>4</v>
      </c>
      <c r="P824">
        <v>2</v>
      </c>
      <c r="Q824" t="str">
        <f t="shared" si="13"/>
        <v>14</v>
      </c>
    </row>
    <row r="825" spans="1:17" x14ac:dyDescent="0.25">
      <c r="A825">
        <v>824</v>
      </c>
      <c r="H825">
        <v>84.747296000000006</v>
      </c>
      <c r="I825" s="4">
        <v>4</v>
      </c>
      <c r="P825">
        <v>1</v>
      </c>
      <c r="Q825" t="str">
        <f t="shared" si="13"/>
        <v>4</v>
      </c>
    </row>
    <row r="826" spans="1:17" x14ac:dyDescent="0.25">
      <c r="A826">
        <v>825</v>
      </c>
      <c r="F826">
        <v>91.482041000000009</v>
      </c>
      <c r="G826" s="3">
        <v>3</v>
      </c>
      <c r="H826">
        <v>84.755714000000012</v>
      </c>
      <c r="I826" s="4">
        <v>4</v>
      </c>
      <c r="P826">
        <v>2</v>
      </c>
      <c r="Q826" t="str">
        <f t="shared" si="13"/>
        <v>34</v>
      </c>
    </row>
    <row r="827" spans="1:17" x14ac:dyDescent="0.25">
      <c r="A827">
        <v>826</v>
      </c>
      <c r="F827">
        <v>91.528570999999999</v>
      </c>
      <c r="G827" s="3">
        <v>3</v>
      </c>
      <c r="H827">
        <v>84.752448000000015</v>
      </c>
      <c r="I827" s="4">
        <v>4</v>
      </c>
      <c r="P827">
        <v>2</v>
      </c>
      <c r="Q827" t="str">
        <f t="shared" si="13"/>
        <v>34</v>
      </c>
    </row>
    <row r="828" spans="1:17" x14ac:dyDescent="0.25">
      <c r="A828">
        <v>827</v>
      </c>
      <c r="F828">
        <v>91.525102000000004</v>
      </c>
      <c r="G828" s="3">
        <v>3</v>
      </c>
      <c r="P828">
        <v>1</v>
      </c>
      <c r="Q828" t="str">
        <f t="shared" si="13"/>
        <v>3</v>
      </c>
    </row>
    <row r="829" spans="1:17" x14ac:dyDescent="0.25">
      <c r="A829">
        <v>828</v>
      </c>
      <c r="D829">
        <v>104.749593</v>
      </c>
      <c r="E829" s="2">
        <v>2</v>
      </c>
      <c r="F829">
        <v>91.477552000000003</v>
      </c>
      <c r="G829" s="3">
        <v>3</v>
      </c>
      <c r="P829">
        <v>2</v>
      </c>
      <c r="Q829" t="str">
        <f t="shared" si="13"/>
        <v>23</v>
      </c>
    </row>
    <row r="830" spans="1:17" x14ac:dyDescent="0.25">
      <c r="A830">
        <v>829</v>
      </c>
      <c r="D830">
        <v>104.826684</v>
      </c>
      <c r="E830" s="2">
        <v>2</v>
      </c>
      <c r="F830">
        <v>91.495561000000009</v>
      </c>
      <c r="G830" s="3">
        <v>3</v>
      </c>
      <c r="P830">
        <v>2</v>
      </c>
      <c r="Q830" t="str">
        <f t="shared" si="13"/>
        <v>23</v>
      </c>
    </row>
    <row r="831" spans="1:17" x14ac:dyDescent="0.25">
      <c r="A831">
        <v>830</v>
      </c>
      <c r="D831">
        <v>104.74423300000001</v>
      </c>
      <c r="E831" s="2">
        <v>2</v>
      </c>
      <c r="F831">
        <v>91.492601000000008</v>
      </c>
      <c r="G831" s="3">
        <v>3</v>
      </c>
      <c r="P831">
        <v>2</v>
      </c>
      <c r="Q831" t="str">
        <f t="shared" si="13"/>
        <v>23</v>
      </c>
    </row>
    <row r="832" spans="1:17" x14ac:dyDescent="0.25">
      <c r="A832">
        <v>831</v>
      </c>
      <c r="D832">
        <v>104.72224500000002</v>
      </c>
      <c r="E832" s="2">
        <v>2</v>
      </c>
      <c r="F832">
        <v>91.468213000000006</v>
      </c>
      <c r="G832" s="3">
        <v>3</v>
      </c>
      <c r="P832">
        <v>2</v>
      </c>
      <c r="Q832" t="str">
        <f t="shared" si="13"/>
        <v>23</v>
      </c>
    </row>
    <row r="833" spans="1:17" x14ac:dyDescent="0.25">
      <c r="A833">
        <v>832</v>
      </c>
      <c r="D833">
        <v>104.755662</v>
      </c>
      <c r="E833" s="2">
        <v>2</v>
      </c>
      <c r="F833">
        <v>91.482041000000009</v>
      </c>
      <c r="G833" s="3">
        <v>3</v>
      </c>
      <c r="P833">
        <v>2</v>
      </c>
      <c r="Q833" t="str">
        <f t="shared" si="13"/>
        <v>23</v>
      </c>
    </row>
    <row r="834" spans="1:17" x14ac:dyDescent="0.25">
      <c r="A834">
        <v>833</v>
      </c>
      <c r="D834">
        <v>104.79061200000001</v>
      </c>
      <c r="E834" s="2">
        <v>2</v>
      </c>
      <c r="F834">
        <v>91.482041000000009</v>
      </c>
      <c r="G834" s="3">
        <v>3</v>
      </c>
      <c r="P834">
        <v>2</v>
      </c>
      <c r="Q834" t="str">
        <f t="shared" ref="Q834:Q897" si="14">CONCATENATE(C834,E834,G834,I834)</f>
        <v>23</v>
      </c>
    </row>
    <row r="835" spans="1:17" x14ac:dyDescent="0.25">
      <c r="A835">
        <v>834</v>
      </c>
      <c r="D835">
        <v>104.80709200000001</v>
      </c>
      <c r="E835" s="2">
        <v>2</v>
      </c>
      <c r="P835">
        <v>1</v>
      </c>
      <c r="Q835" t="str">
        <f t="shared" si="14"/>
        <v>2</v>
      </c>
    </row>
    <row r="836" spans="1:17" x14ac:dyDescent="0.25">
      <c r="A836">
        <v>835</v>
      </c>
      <c r="D836">
        <v>104.84821400000001</v>
      </c>
      <c r="E836" s="2">
        <v>2</v>
      </c>
      <c r="P836">
        <v>1</v>
      </c>
      <c r="Q836" t="str">
        <f t="shared" si="14"/>
        <v>2</v>
      </c>
    </row>
    <row r="837" spans="1:17" x14ac:dyDescent="0.25">
      <c r="A837">
        <v>836</v>
      </c>
      <c r="D837">
        <v>104.88908500000001</v>
      </c>
      <c r="E837" s="2">
        <v>2</v>
      </c>
      <c r="P837">
        <v>1</v>
      </c>
      <c r="Q837" t="str">
        <f t="shared" si="14"/>
        <v>2</v>
      </c>
    </row>
    <row r="838" spans="1:17" x14ac:dyDescent="0.25">
      <c r="A838">
        <v>837</v>
      </c>
      <c r="D838">
        <v>104.749593</v>
      </c>
      <c r="E838" s="2">
        <v>2</v>
      </c>
      <c r="P838">
        <v>1</v>
      </c>
      <c r="Q838" t="str">
        <f t="shared" si="14"/>
        <v>2</v>
      </c>
    </row>
    <row r="839" spans="1:17" x14ac:dyDescent="0.25">
      <c r="A839">
        <v>838</v>
      </c>
      <c r="B839">
        <v>113.822293</v>
      </c>
      <c r="C839" s="5">
        <v>1</v>
      </c>
      <c r="P839">
        <v>1</v>
      </c>
      <c r="Q839" t="str">
        <f t="shared" si="14"/>
        <v>1</v>
      </c>
    </row>
    <row r="840" spans="1:17" x14ac:dyDescent="0.25">
      <c r="A840">
        <v>839</v>
      </c>
      <c r="B840">
        <v>113.850663</v>
      </c>
      <c r="C840" s="5">
        <v>1</v>
      </c>
      <c r="P840">
        <v>1</v>
      </c>
      <c r="Q840" t="str">
        <f t="shared" si="14"/>
        <v>1</v>
      </c>
    </row>
    <row r="841" spans="1:17" x14ac:dyDescent="0.25">
      <c r="A841">
        <v>840</v>
      </c>
      <c r="B841">
        <v>113.821324</v>
      </c>
      <c r="C841" s="5">
        <v>1</v>
      </c>
      <c r="P841">
        <v>1</v>
      </c>
      <c r="Q841" t="str">
        <f t="shared" si="14"/>
        <v>1</v>
      </c>
    </row>
    <row r="842" spans="1:17" x14ac:dyDescent="0.25">
      <c r="A842">
        <v>841</v>
      </c>
      <c r="B842">
        <v>113.812398</v>
      </c>
      <c r="C842" s="5">
        <v>1</v>
      </c>
      <c r="P842">
        <v>1</v>
      </c>
      <c r="Q842" t="str">
        <f t="shared" si="14"/>
        <v>1</v>
      </c>
    </row>
    <row r="843" spans="1:17" x14ac:dyDescent="0.25">
      <c r="A843">
        <v>842</v>
      </c>
      <c r="B843">
        <v>113.82755</v>
      </c>
      <c r="C843" s="5">
        <v>1</v>
      </c>
      <c r="P843">
        <v>1</v>
      </c>
      <c r="Q843" t="str">
        <f t="shared" si="14"/>
        <v>1</v>
      </c>
    </row>
    <row r="844" spans="1:17" x14ac:dyDescent="0.25">
      <c r="A844">
        <v>843</v>
      </c>
      <c r="B844">
        <v>113.871633</v>
      </c>
      <c r="C844" s="5">
        <v>1</v>
      </c>
      <c r="H844">
        <v>108.80806100000001</v>
      </c>
      <c r="I844" s="4">
        <v>4</v>
      </c>
      <c r="P844">
        <v>2</v>
      </c>
      <c r="Q844" t="str">
        <f t="shared" si="14"/>
        <v>14</v>
      </c>
    </row>
    <row r="845" spans="1:17" x14ac:dyDescent="0.25">
      <c r="A845">
        <v>844</v>
      </c>
      <c r="B845">
        <v>113.853318</v>
      </c>
      <c r="C845" s="5">
        <v>1</v>
      </c>
      <c r="H845">
        <v>108.80229700000001</v>
      </c>
      <c r="I845" s="4">
        <v>4</v>
      </c>
      <c r="P845">
        <v>2</v>
      </c>
      <c r="Q845" t="str">
        <f t="shared" si="14"/>
        <v>14</v>
      </c>
    </row>
    <row r="846" spans="1:17" x14ac:dyDescent="0.25">
      <c r="A846">
        <v>845</v>
      </c>
      <c r="B846">
        <v>113.822293</v>
      </c>
      <c r="C846" s="5">
        <v>1</v>
      </c>
      <c r="H846">
        <v>108.77413300000001</v>
      </c>
      <c r="I846" s="4">
        <v>4</v>
      </c>
      <c r="P846">
        <v>2</v>
      </c>
      <c r="Q846" t="str">
        <f t="shared" si="14"/>
        <v>14</v>
      </c>
    </row>
    <row r="847" spans="1:17" x14ac:dyDescent="0.25">
      <c r="A847">
        <v>846</v>
      </c>
      <c r="B847">
        <v>113.822293</v>
      </c>
      <c r="C847" s="5">
        <v>1</v>
      </c>
      <c r="F847">
        <v>113.70688700000001</v>
      </c>
      <c r="G847" s="3">
        <v>3</v>
      </c>
      <c r="H847">
        <v>108.76204000000001</v>
      </c>
      <c r="I847" s="4">
        <v>4</v>
      </c>
      <c r="P847">
        <v>3</v>
      </c>
      <c r="Q847" t="str">
        <f t="shared" si="14"/>
        <v>134</v>
      </c>
    </row>
    <row r="848" spans="1:17" x14ac:dyDescent="0.25">
      <c r="A848">
        <v>847</v>
      </c>
      <c r="F848">
        <v>113.70046000000001</v>
      </c>
      <c r="G848" s="3">
        <v>3</v>
      </c>
      <c r="H848">
        <v>108.76938700000001</v>
      </c>
      <c r="I848" s="4">
        <v>4</v>
      </c>
      <c r="P848">
        <v>2</v>
      </c>
      <c r="Q848" t="str">
        <f t="shared" si="14"/>
        <v>34</v>
      </c>
    </row>
    <row r="849" spans="1:17" x14ac:dyDescent="0.25">
      <c r="A849">
        <v>848</v>
      </c>
      <c r="F849">
        <v>113.73612300000001</v>
      </c>
      <c r="G849" s="3">
        <v>3</v>
      </c>
      <c r="H849">
        <v>108.685765</v>
      </c>
      <c r="I849" s="4">
        <v>4</v>
      </c>
      <c r="P849">
        <v>2</v>
      </c>
      <c r="Q849" t="str">
        <f t="shared" si="14"/>
        <v>34</v>
      </c>
    </row>
    <row r="850" spans="1:17" x14ac:dyDescent="0.25">
      <c r="A850">
        <v>849</v>
      </c>
      <c r="F850">
        <v>113.74061300000001</v>
      </c>
      <c r="G850" s="3">
        <v>3</v>
      </c>
      <c r="H850">
        <v>108.68913400000001</v>
      </c>
      <c r="I850" s="4">
        <v>4</v>
      </c>
      <c r="P850">
        <v>2</v>
      </c>
      <c r="Q850" t="str">
        <f t="shared" si="14"/>
        <v>34</v>
      </c>
    </row>
    <row r="851" spans="1:17" x14ac:dyDescent="0.25">
      <c r="A851">
        <v>850</v>
      </c>
      <c r="F851">
        <v>113.72005200000001</v>
      </c>
      <c r="G851" s="3">
        <v>3</v>
      </c>
      <c r="H851">
        <v>108.667653</v>
      </c>
      <c r="I851" s="4">
        <v>4</v>
      </c>
      <c r="P851">
        <v>2</v>
      </c>
      <c r="Q851" t="str">
        <f t="shared" si="14"/>
        <v>34</v>
      </c>
    </row>
    <row r="852" spans="1:17" x14ac:dyDescent="0.25">
      <c r="A852">
        <v>851</v>
      </c>
      <c r="F852">
        <v>113.748265</v>
      </c>
      <c r="G852" s="3">
        <v>3</v>
      </c>
      <c r="H852">
        <v>108.80806100000001</v>
      </c>
      <c r="I852" s="4">
        <v>4</v>
      </c>
      <c r="P852">
        <v>2</v>
      </c>
      <c r="Q852" t="str">
        <f t="shared" si="14"/>
        <v>34</v>
      </c>
    </row>
    <row r="853" spans="1:17" x14ac:dyDescent="0.25">
      <c r="A853">
        <v>852</v>
      </c>
      <c r="F853">
        <v>113.73719500000001</v>
      </c>
      <c r="G853" s="3">
        <v>3</v>
      </c>
      <c r="P853">
        <v>1</v>
      </c>
      <c r="Q853" t="str">
        <f t="shared" si="14"/>
        <v>3</v>
      </c>
    </row>
    <row r="854" spans="1:17" x14ac:dyDescent="0.25">
      <c r="A854">
        <v>853</v>
      </c>
      <c r="F854">
        <v>113.80801100000001</v>
      </c>
      <c r="G854" s="3">
        <v>3</v>
      </c>
      <c r="P854">
        <v>1</v>
      </c>
      <c r="Q854" t="str">
        <f t="shared" si="14"/>
        <v>3</v>
      </c>
    </row>
    <row r="855" spans="1:17" x14ac:dyDescent="0.25">
      <c r="A855">
        <v>854</v>
      </c>
      <c r="F855">
        <v>113.818521</v>
      </c>
      <c r="G855" s="3">
        <v>3</v>
      </c>
      <c r="P855">
        <v>1</v>
      </c>
      <c r="Q855" t="str">
        <f t="shared" si="14"/>
        <v>3</v>
      </c>
    </row>
    <row r="856" spans="1:17" x14ac:dyDescent="0.25">
      <c r="A856">
        <v>855</v>
      </c>
      <c r="D856">
        <v>129.91903000000002</v>
      </c>
      <c r="E856" s="2">
        <v>2</v>
      </c>
      <c r="F856">
        <v>113.70688700000001</v>
      </c>
      <c r="G856" s="3">
        <v>3</v>
      </c>
      <c r="P856">
        <v>2</v>
      </c>
      <c r="Q856" t="str">
        <f t="shared" si="14"/>
        <v>23</v>
      </c>
    </row>
    <row r="857" spans="1:17" x14ac:dyDescent="0.25">
      <c r="A857">
        <v>856</v>
      </c>
      <c r="D857">
        <v>129.856122</v>
      </c>
      <c r="E857" s="2">
        <v>2</v>
      </c>
      <c r="P857">
        <v>1</v>
      </c>
      <c r="Q857" t="str">
        <f t="shared" si="14"/>
        <v>2</v>
      </c>
    </row>
    <row r="858" spans="1:17" x14ac:dyDescent="0.25">
      <c r="A858">
        <v>857</v>
      </c>
      <c r="D858">
        <v>129.976224</v>
      </c>
      <c r="E858" s="2">
        <v>2</v>
      </c>
      <c r="P858">
        <v>1</v>
      </c>
      <c r="Q858" t="str">
        <f t="shared" si="14"/>
        <v>2</v>
      </c>
    </row>
    <row r="859" spans="1:17" x14ac:dyDescent="0.25">
      <c r="A859">
        <v>858</v>
      </c>
      <c r="D859">
        <v>129.942193</v>
      </c>
      <c r="E859" s="2">
        <v>2</v>
      </c>
      <c r="P859">
        <v>1</v>
      </c>
      <c r="Q859" t="str">
        <f t="shared" si="14"/>
        <v>2</v>
      </c>
    </row>
    <row r="860" spans="1:17" x14ac:dyDescent="0.25">
      <c r="A860">
        <v>859</v>
      </c>
      <c r="D860">
        <v>129.88816600000001</v>
      </c>
      <c r="E860" s="2">
        <v>2</v>
      </c>
      <c r="P860">
        <v>1</v>
      </c>
      <c r="Q860" t="str">
        <f t="shared" si="14"/>
        <v>2</v>
      </c>
    </row>
    <row r="861" spans="1:17" x14ac:dyDescent="0.25">
      <c r="A861">
        <v>860</v>
      </c>
      <c r="D861">
        <v>129.94137700000002</v>
      </c>
      <c r="E861" s="2">
        <v>2</v>
      </c>
      <c r="P861">
        <v>1</v>
      </c>
      <c r="Q861" t="str">
        <f t="shared" si="14"/>
        <v>2</v>
      </c>
    </row>
    <row r="862" spans="1:17" x14ac:dyDescent="0.25">
      <c r="A862">
        <v>861</v>
      </c>
      <c r="D862">
        <v>129.941789</v>
      </c>
      <c r="E862" s="2">
        <v>2</v>
      </c>
      <c r="P862">
        <v>1</v>
      </c>
      <c r="Q862" t="str">
        <f t="shared" si="14"/>
        <v>2</v>
      </c>
    </row>
    <row r="863" spans="1:17" x14ac:dyDescent="0.25">
      <c r="A863">
        <v>862</v>
      </c>
      <c r="D863">
        <v>130.02805800000002</v>
      </c>
      <c r="E863" s="2">
        <v>2</v>
      </c>
      <c r="P863">
        <v>1</v>
      </c>
      <c r="Q863" t="str">
        <f t="shared" si="14"/>
        <v>2</v>
      </c>
    </row>
    <row r="864" spans="1:17" x14ac:dyDescent="0.25">
      <c r="A864">
        <v>863</v>
      </c>
      <c r="B864">
        <v>136.320302</v>
      </c>
      <c r="C864" s="5">
        <v>1</v>
      </c>
      <c r="D864">
        <v>129.91903000000002</v>
      </c>
      <c r="E864" s="2">
        <v>2</v>
      </c>
      <c r="P864">
        <v>2</v>
      </c>
      <c r="Q864" t="str">
        <f t="shared" si="14"/>
        <v>12</v>
      </c>
    </row>
    <row r="865" spans="1:17" x14ac:dyDescent="0.25">
      <c r="A865">
        <v>864</v>
      </c>
      <c r="B865">
        <v>136.320302</v>
      </c>
      <c r="C865" s="5">
        <v>1</v>
      </c>
      <c r="P865">
        <v>1</v>
      </c>
      <c r="Q865" t="str">
        <f t="shared" si="14"/>
        <v>1</v>
      </c>
    </row>
    <row r="866" spans="1:17" x14ac:dyDescent="0.25">
      <c r="A866">
        <v>865</v>
      </c>
      <c r="B866">
        <v>136.320302</v>
      </c>
      <c r="C866" s="5">
        <v>1</v>
      </c>
      <c r="P866">
        <v>1</v>
      </c>
      <c r="Q866" t="str">
        <f t="shared" si="14"/>
        <v>1</v>
      </c>
    </row>
    <row r="867" spans="1:17" x14ac:dyDescent="0.25">
      <c r="A867">
        <v>866</v>
      </c>
      <c r="B867">
        <v>136.320302</v>
      </c>
      <c r="C867" s="5">
        <v>1</v>
      </c>
      <c r="H867">
        <v>131.60749900000002</v>
      </c>
      <c r="I867" s="4">
        <v>4</v>
      </c>
      <c r="P867">
        <v>2</v>
      </c>
      <c r="Q867" t="str">
        <f t="shared" si="14"/>
        <v>14</v>
      </c>
    </row>
    <row r="868" spans="1:17" x14ac:dyDescent="0.25">
      <c r="A868">
        <v>867</v>
      </c>
      <c r="B868">
        <v>136.320302</v>
      </c>
      <c r="C868" s="5">
        <v>1</v>
      </c>
      <c r="H868">
        <v>131.64413200000001</v>
      </c>
      <c r="I868" s="4">
        <v>4</v>
      </c>
      <c r="P868">
        <v>2</v>
      </c>
      <c r="Q868" t="str">
        <f t="shared" si="14"/>
        <v>14</v>
      </c>
    </row>
    <row r="869" spans="1:17" x14ac:dyDescent="0.25">
      <c r="A869">
        <v>868</v>
      </c>
      <c r="B869">
        <v>136.320302</v>
      </c>
      <c r="C869" s="5">
        <v>1</v>
      </c>
      <c r="H869">
        <v>131.62428400000002</v>
      </c>
      <c r="I869" s="4">
        <v>4</v>
      </c>
      <c r="P869">
        <v>2</v>
      </c>
      <c r="Q869" t="str">
        <f t="shared" si="14"/>
        <v>14</v>
      </c>
    </row>
    <row r="870" spans="1:17" x14ac:dyDescent="0.25">
      <c r="A870">
        <v>869</v>
      </c>
      <c r="B870">
        <v>136.320302</v>
      </c>
      <c r="C870" s="5">
        <v>1</v>
      </c>
      <c r="F870">
        <v>135.32301100000001</v>
      </c>
      <c r="G870" s="3">
        <v>3</v>
      </c>
      <c r="H870">
        <v>131.58785700000001</v>
      </c>
      <c r="I870" s="4">
        <v>4</v>
      </c>
      <c r="P870">
        <v>3</v>
      </c>
      <c r="Q870" t="str">
        <f t="shared" si="14"/>
        <v>134</v>
      </c>
    </row>
    <row r="871" spans="1:17" x14ac:dyDescent="0.25">
      <c r="A871">
        <v>870</v>
      </c>
      <c r="F871">
        <v>135.33846800000001</v>
      </c>
      <c r="G871" s="3">
        <v>3</v>
      </c>
      <c r="H871">
        <v>131.55576400000001</v>
      </c>
      <c r="I871" s="4">
        <v>4</v>
      </c>
      <c r="P871">
        <v>2</v>
      </c>
      <c r="Q871" t="str">
        <f t="shared" si="14"/>
        <v>34</v>
      </c>
    </row>
    <row r="872" spans="1:17" x14ac:dyDescent="0.25">
      <c r="A872">
        <v>871</v>
      </c>
      <c r="F872">
        <v>135.28137700000002</v>
      </c>
      <c r="G872" s="3">
        <v>3</v>
      </c>
      <c r="H872">
        <v>131.55035900000001</v>
      </c>
      <c r="I872" s="4">
        <v>4</v>
      </c>
      <c r="P872">
        <v>2</v>
      </c>
      <c r="Q872" t="str">
        <f t="shared" si="14"/>
        <v>34</v>
      </c>
    </row>
    <row r="873" spans="1:17" x14ac:dyDescent="0.25">
      <c r="A873">
        <v>872</v>
      </c>
      <c r="F873">
        <v>135.32423900000001</v>
      </c>
      <c r="G873" s="3">
        <v>3</v>
      </c>
      <c r="H873">
        <v>131.614644</v>
      </c>
      <c r="I873" s="4">
        <v>4</v>
      </c>
      <c r="P873">
        <v>2</v>
      </c>
      <c r="Q873" t="str">
        <f t="shared" si="14"/>
        <v>34</v>
      </c>
    </row>
    <row r="874" spans="1:17" x14ac:dyDescent="0.25">
      <c r="A874">
        <v>873</v>
      </c>
      <c r="F874">
        <v>135.32423900000001</v>
      </c>
      <c r="G874" s="3">
        <v>3</v>
      </c>
      <c r="H874">
        <v>131.60749900000002</v>
      </c>
      <c r="I874" s="4">
        <v>4</v>
      </c>
      <c r="P874">
        <v>2</v>
      </c>
      <c r="Q874" t="str">
        <f t="shared" si="14"/>
        <v>34</v>
      </c>
    </row>
    <row r="875" spans="1:17" x14ac:dyDescent="0.25">
      <c r="A875">
        <v>874</v>
      </c>
      <c r="F875">
        <v>135.287397</v>
      </c>
      <c r="G875" s="3">
        <v>3</v>
      </c>
      <c r="P875">
        <v>1</v>
      </c>
      <c r="Q875" t="str">
        <f t="shared" si="14"/>
        <v>3</v>
      </c>
    </row>
    <row r="876" spans="1:17" x14ac:dyDescent="0.25">
      <c r="A876">
        <v>875</v>
      </c>
      <c r="F876">
        <v>135.325559</v>
      </c>
      <c r="G876" s="3">
        <v>3</v>
      </c>
      <c r="P876">
        <v>1</v>
      </c>
      <c r="Q876" t="str">
        <f t="shared" si="14"/>
        <v>3</v>
      </c>
    </row>
    <row r="877" spans="1:17" x14ac:dyDescent="0.25">
      <c r="A877">
        <v>876</v>
      </c>
      <c r="F877">
        <v>135.372907</v>
      </c>
      <c r="G877" s="3">
        <v>3</v>
      </c>
      <c r="P877">
        <v>1</v>
      </c>
      <c r="Q877" t="str">
        <f t="shared" si="14"/>
        <v>3</v>
      </c>
    </row>
    <row r="878" spans="1:17" x14ac:dyDescent="0.25">
      <c r="A878">
        <v>877</v>
      </c>
      <c r="F878">
        <v>135.33846800000001</v>
      </c>
      <c r="G878" s="3">
        <v>3</v>
      </c>
      <c r="P878">
        <v>1</v>
      </c>
      <c r="Q878" t="str">
        <f t="shared" si="14"/>
        <v>3</v>
      </c>
    </row>
    <row r="879" spans="1:17" x14ac:dyDescent="0.25">
      <c r="A879">
        <v>878</v>
      </c>
      <c r="P879">
        <v>0</v>
      </c>
      <c r="Q879" t="str">
        <f t="shared" si="14"/>
        <v/>
      </c>
    </row>
    <row r="880" spans="1:17" x14ac:dyDescent="0.25">
      <c r="A880">
        <v>879</v>
      </c>
      <c r="D880">
        <v>162.389028</v>
      </c>
      <c r="E880" s="2">
        <v>2</v>
      </c>
      <c r="P880">
        <v>1</v>
      </c>
      <c r="Q880" t="str">
        <f t="shared" si="14"/>
        <v>2</v>
      </c>
    </row>
    <row r="881" spans="1:17" x14ac:dyDescent="0.25">
      <c r="A881">
        <v>880</v>
      </c>
      <c r="D881">
        <v>162.389028</v>
      </c>
      <c r="E881" s="2">
        <v>2</v>
      </c>
      <c r="P881">
        <v>1</v>
      </c>
      <c r="Q881" t="str">
        <f t="shared" si="14"/>
        <v>2</v>
      </c>
    </row>
    <row r="882" spans="1:17" x14ac:dyDescent="0.25">
      <c r="A882">
        <v>881</v>
      </c>
      <c r="D882">
        <v>162.27984499999999</v>
      </c>
      <c r="E882" s="2">
        <v>2</v>
      </c>
      <c r="P882">
        <v>1</v>
      </c>
      <c r="Q882" t="str">
        <f t="shared" si="14"/>
        <v>2</v>
      </c>
    </row>
    <row r="883" spans="1:17" x14ac:dyDescent="0.25">
      <c r="A883">
        <v>882</v>
      </c>
      <c r="D883">
        <v>162.26571200000001</v>
      </c>
      <c r="E883" s="2">
        <v>2</v>
      </c>
      <c r="P883">
        <v>1</v>
      </c>
      <c r="Q883" t="str">
        <f t="shared" si="14"/>
        <v>2</v>
      </c>
    </row>
    <row r="884" spans="1:17" x14ac:dyDescent="0.25">
      <c r="A884">
        <v>883</v>
      </c>
      <c r="D884">
        <v>162.302088</v>
      </c>
      <c r="E884" s="2">
        <v>2</v>
      </c>
      <c r="P884">
        <v>1</v>
      </c>
      <c r="Q884" t="str">
        <f t="shared" si="14"/>
        <v>2</v>
      </c>
    </row>
    <row r="885" spans="1:17" x14ac:dyDescent="0.25">
      <c r="A885">
        <v>884</v>
      </c>
      <c r="B885">
        <v>167.11208699999997</v>
      </c>
      <c r="C885" s="5">
        <v>1</v>
      </c>
      <c r="D885">
        <v>162.39254799999998</v>
      </c>
      <c r="E885" s="2">
        <v>2</v>
      </c>
      <c r="P885">
        <v>2</v>
      </c>
      <c r="Q885" t="str">
        <f t="shared" si="14"/>
        <v>12</v>
      </c>
    </row>
    <row r="886" spans="1:17" x14ac:dyDescent="0.25">
      <c r="A886">
        <v>885</v>
      </c>
      <c r="B886">
        <v>167.13999799999999</v>
      </c>
      <c r="C886" s="5">
        <v>1</v>
      </c>
      <c r="D886">
        <v>162.46468999999999</v>
      </c>
      <c r="E886" s="2">
        <v>2</v>
      </c>
      <c r="P886">
        <v>2</v>
      </c>
      <c r="Q886" t="str">
        <f t="shared" si="14"/>
        <v>12</v>
      </c>
    </row>
    <row r="887" spans="1:17" x14ac:dyDescent="0.25">
      <c r="A887">
        <v>886</v>
      </c>
      <c r="B887">
        <v>167.090508</v>
      </c>
      <c r="C887" s="5">
        <v>1</v>
      </c>
      <c r="D887">
        <v>162.389028</v>
      </c>
      <c r="E887" s="2">
        <v>2</v>
      </c>
      <c r="P887">
        <v>2</v>
      </c>
      <c r="Q887" t="str">
        <f t="shared" si="14"/>
        <v>12</v>
      </c>
    </row>
    <row r="888" spans="1:17" x14ac:dyDescent="0.25">
      <c r="A888">
        <v>887</v>
      </c>
      <c r="B888">
        <v>167.11183399999999</v>
      </c>
      <c r="C888" s="5">
        <v>1</v>
      </c>
      <c r="P888">
        <v>1</v>
      </c>
      <c r="Q888" t="str">
        <f t="shared" si="14"/>
        <v>1</v>
      </c>
    </row>
    <row r="889" spans="1:17" x14ac:dyDescent="0.25">
      <c r="A889">
        <v>888</v>
      </c>
      <c r="B889">
        <v>167.10219000000001</v>
      </c>
      <c r="C889" s="5">
        <v>1</v>
      </c>
      <c r="P889">
        <v>1</v>
      </c>
      <c r="Q889" t="str">
        <f t="shared" si="14"/>
        <v>1</v>
      </c>
    </row>
    <row r="890" spans="1:17" x14ac:dyDescent="0.25">
      <c r="A890">
        <v>889</v>
      </c>
      <c r="B890">
        <v>167.1001</v>
      </c>
      <c r="C890" s="5">
        <v>1</v>
      </c>
      <c r="P890">
        <v>1</v>
      </c>
      <c r="Q890" t="str">
        <f t="shared" si="14"/>
        <v>1</v>
      </c>
    </row>
    <row r="891" spans="1:17" x14ac:dyDescent="0.25">
      <c r="A891">
        <v>890</v>
      </c>
      <c r="B891">
        <v>167.02918099999999</v>
      </c>
      <c r="C891" s="5">
        <v>1</v>
      </c>
      <c r="P891">
        <v>1</v>
      </c>
      <c r="Q891" t="str">
        <f t="shared" si="14"/>
        <v>1</v>
      </c>
    </row>
    <row r="892" spans="1:17" x14ac:dyDescent="0.25">
      <c r="A892">
        <v>891</v>
      </c>
      <c r="B892">
        <v>167.11208699999997</v>
      </c>
      <c r="C892" s="5">
        <v>1</v>
      </c>
      <c r="P892">
        <v>1</v>
      </c>
      <c r="Q892" t="str">
        <f t="shared" si="14"/>
        <v>1</v>
      </c>
    </row>
    <row r="893" spans="1:17" x14ac:dyDescent="0.25">
      <c r="A893">
        <v>892</v>
      </c>
      <c r="F893">
        <v>167.43759899999998</v>
      </c>
      <c r="G893" s="3">
        <v>3</v>
      </c>
      <c r="H893">
        <v>166.34652899999998</v>
      </c>
      <c r="I893" s="4">
        <v>4</v>
      </c>
      <c r="P893">
        <v>2</v>
      </c>
      <c r="Q893" t="str">
        <f t="shared" si="14"/>
        <v>34</v>
      </c>
    </row>
    <row r="894" spans="1:17" x14ac:dyDescent="0.25">
      <c r="A894">
        <v>893</v>
      </c>
      <c r="F894">
        <v>167.44178199999999</v>
      </c>
      <c r="G894" s="3">
        <v>3</v>
      </c>
      <c r="H894">
        <v>166.21805799999998</v>
      </c>
      <c r="I894" s="4">
        <v>4</v>
      </c>
      <c r="P894">
        <v>2</v>
      </c>
      <c r="Q894" t="str">
        <f t="shared" si="14"/>
        <v>34</v>
      </c>
    </row>
    <row r="895" spans="1:17" x14ac:dyDescent="0.25">
      <c r="A895">
        <v>894</v>
      </c>
      <c r="F895">
        <v>167.429283</v>
      </c>
      <c r="G895" s="3">
        <v>3</v>
      </c>
      <c r="H895">
        <v>166.13407899999999</v>
      </c>
      <c r="I895" s="4">
        <v>4</v>
      </c>
      <c r="P895">
        <v>2</v>
      </c>
      <c r="Q895" t="str">
        <f t="shared" si="14"/>
        <v>34</v>
      </c>
    </row>
    <row r="896" spans="1:17" x14ac:dyDescent="0.25">
      <c r="A896">
        <v>895</v>
      </c>
      <c r="F896">
        <v>167.42964000000001</v>
      </c>
      <c r="G896" s="3">
        <v>3</v>
      </c>
      <c r="H896">
        <v>166.16387399999999</v>
      </c>
      <c r="I896" s="4">
        <v>4</v>
      </c>
      <c r="P896">
        <v>2</v>
      </c>
      <c r="Q896" t="str">
        <f t="shared" si="14"/>
        <v>34</v>
      </c>
    </row>
    <row r="897" spans="1:17" x14ac:dyDescent="0.25">
      <c r="A897">
        <v>896</v>
      </c>
      <c r="F897">
        <v>167.40163100000001</v>
      </c>
      <c r="G897" s="3">
        <v>3</v>
      </c>
      <c r="H897">
        <v>166.15754899999999</v>
      </c>
      <c r="I897" s="4">
        <v>4</v>
      </c>
      <c r="P897">
        <v>2</v>
      </c>
      <c r="Q897" t="str">
        <f t="shared" si="14"/>
        <v>34</v>
      </c>
    </row>
    <row r="898" spans="1:17" x14ac:dyDescent="0.25">
      <c r="A898">
        <v>897</v>
      </c>
      <c r="F898">
        <v>167.41167999999999</v>
      </c>
      <c r="G898" s="3">
        <v>3</v>
      </c>
      <c r="H898">
        <v>166.210814</v>
      </c>
      <c r="I898" s="4">
        <v>4</v>
      </c>
      <c r="P898">
        <v>2</v>
      </c>
      <c r="Q898" t="str">
        <f t="shared" ref="Q898:Q961" si="15">CONCATENATE(C898,E898,G898,I898)</f>
        <v>34</v>
      </c>
    </row>
    <row r="899" spans="1:17" x14ac:dyDescent="0.25">
      <c r="A899">
        <v>898</v>
      </c>
      <c r="F899">
        <v>167.391222</v>
      </c>
      <c r="G899" s="3">
        <v>3</v>
      </c>
      <c r="H899">
        <v>166.34652899999998</v>
      </c>
      <c r="I899" s="4">
        <v>4</v>
      </c>
      <c r="P899">
        <v>2</v>
      </c>
      <c r="Q899" t="str">
        <f t="shared" si="15"/>
        <v>34</v>
      </c>
    </row>
    <row r="900" spans="1:17" x14ac:dyDescent="0.25">
      <c r="A900">
        <v>899</v>
      </c>
      <c r="F900">
        <v>167.43759899999998</v>
      </c>
      <c r="G900" s="3">
        <v>3</v>
      </c>
      <c r="P900">
        <v>1</v>
      </c>
      <c r="Q900" t="str">
        <f t="shared" si="15"/>
        <v>3</v>
      </c>
    </row>
    <row r="901" spans="1:17" x14ac:dyDescent="0.25">
      <c r="A901">
        <v>900</v>
      </c>
      <c r="D901">
        <v>186.20846799999998</v>
      </c>
      <c r="E901" s="2">
        <v>2</v>
      </c>
      <c r="P901">
        <v>1</v>
      </c>
      <c r="Q901" t="str">
        <f t="shared" si="15"/>
        <v>2</v>
      </c>
    </row>
    <row r="902" spans="1:17" x14ac:dyDescent="0.25">
      <c r="A902">
        <v>901</v>
      </c>
      <c r="D902">
        <v>186.22994799999998</v>
      </c>
      <c r="E902" s="2">
        <v>2</v>
      </c>
      <c r="P902">
        <v>1</v>
      </c>
      <c r="Q902" t="str">
        <f t="shared" si="15"/>
        <v>2</v>
      </c>
    </row>
    <row r="903" spans="1:17" x14ac:dyDescent="0.25">
      <c r="A903">
        <v>902</v>
      </c>
      <c r="D903">
        <v>186.19764899999998</v>
      </c>
      <c r="E903" s="2">
        <v>2</v>
      </c>
      <c r="P903">
        <v>1</v>
      </c>
      <c r="Q903" t="str">
        <f t="shared" si="15"/>
        <v>2</v>
      </c>
    </row>
    <row r="904" spans="1:17" x14ac:dyDescent="0.25">
      <c r="A904">
        <v>903</v>
      </c>
      <c r="D904">
        <v>186.21622299999999</v>
      </c>
      <c r="E904" s="2">
        <v>2</v>
      </c>
      <c r="P904">
        <v>1</v>
      </c>
      <c r="Q904" t="str">
        <f t="shared" si="15"/>
        <v>2</v>
      </c>
    </row>
    <row r="905" spans="1:17" x14ac:dyDescent="0.25">
      <c r="A905">
        <v>904</v>
      </c>
      <c r="D905">
        <v>186.21708899999999</v>
      </c>
      <c r="E905" s="2">
        <v>2</v>
      </c>
      <c r="P905">
        <v>1</v>
      </c>
      <c r="Q905" t="str">
        <f t="shared" si="15"/>
        <v>2</v>
      </c>
    </row>
    <row r="906" spans="1:17" x14ac:dyDescent="0.25">
      <c r="A906">
        <v>905</v>
      </c>
      <c r="D906">
        <v>186.262091</v>
      </c>
      <c r="E906" s="2">
        <v>2</v>
      </c>
      <c r="P906">
        <v>1</v>
      </c>
      <c r="Q906" t="str">
        <f t="shared" si="15"/>
        <v>2</v>
      </c>
    </row>
    <row r="907" spans="1:17" x14ac:dyDescent="0.25">
      <c r="A907">
        <v>906</v>
      </c>
      <c r="D907">
        <v>186.27239399999999</v>
      </c>
      <c r="E907" s="2">
        <v>2</v>
      </c>
      <c r="P907">
        <v>1</v>
      </c>
      <c r="Q907" t="str">
        <f t="shared" si="15"/>
        <v>2</v>
      </c>
    </row>
    <row r="908" spans="1:17" x14ac:dyDescent="0.25">
      <c r="A908">
        <v>907</v>
      </c>
      <c r="B908">
        <v>193.45290599999998</v>
      </c>
      <c r="C908" s="5">
        <v>1</v>
      </c>
      <c r="D908">
        <v>186.37872099999998</v>
      </c>
      <c r="E908" s="2">
        <v>2</v>
      </c>
      <c r="P908">
        <v>2</v>
      </c>
      <c r="Q908" t="str">
        <f t="shared" si="15"/>
        <v>12</v>
      </c>
    </row>
    <row r="909" spans="1:17" x14ac:dyDescent="0.25">
      <c r="A909">
        <v>908</v>
      </c>
      <c r="B909">
        <v>193.45101799999998</v>
      </c>
      <c r="C909" s="5">
        <v>1</v>
      </c>
      <c r="D909">
        <v>186.20846799999998</v>
      </c>
      <c r="E909" s="2">
        <v>2</v>
      </c>
      <c r="P909">
        <v>2</v>
      </c>
      <c r="Q909" t="str">
        <f t="shared" si="15"/>
        <v>12</v>
      </c>
    </row>
    <row r="910" spans="1:17" x14ac:dyDescent="0.25">
      <c r="A910">
        <v>909</v>
      </c>
      <c r="B910">
        <v>193.44851899999998</v>
      </c>
      <c r="C910" s="5">
        <v>1</v>
      </c>
      <c r="P910">
        <v>1</v>
      </c>
      <c r="Q910" t="str">
        <f t="shared" si="15"/>
        <v>1</v>
      </c>
    </row>
    <row r="911" spans="1:17" x14ac:dyDescent="0.25">
      <c r="A911">
        <v>910</v>
      </c>
      <c r="B911">
        <v>193.416067</v>
      </c>
      <c r="C911" s="5">
        <v>1</v>
      </c>
      <c r="P911">
        <v>1</v>
      </c>
      <c r="Q911" t="str">
        <f t="shared" si="15"/>
        <v>1</v>
      </c>
    </row>
    <row r="912" spans="1:17" x14ac:dyDescent="0.25">
      <c r="A912">
        <v>911</v>
      </c>
      <c r="B912">
        <v>193.45377199999999</v>
      </c>
      <c r="C912" s="5">
        <v>1</v>
      </c>
      <c r="P912">
        <v>1</v>
      </c>
      <c r="Q912" t="str">
        <f t="shared" si="15"/>
        <v>1</v>
      </c>
    </row>
    <row r="913" spans="1:17" x14ac:dyDescent="0.25">
      <c r="A913">
        <v>912</v>
      </c>
      <c r="B913">
        <v>193.39606699999999</v>
      </c>
      <c r="C913" s="5">
        <v>1</v>
      </c>
      <c r="H913">
        <v>190.612089</v>
      </c>
      <c r="I913" s="4">
        <v>4</v>
      </c>
      <c r="P913">
        <v>2</v>
      </c>
      <c r="Q913" t="str">
        <f t="shared" si="15"/>
        <v>14</v>
      </c>
    </row>
    <row r="914" spans="1:17" x14ac:dyDescent="0.25">
      <c r="A914">
        <v>913</v>
      </c>
      <c r="B914">
        <v>193.45290599999998</v>
      </c>
      <c r="C914" s="5">
        <v>1</v>
      </c>
      <c r="H914">
        <v>190.60933499999999</v>
      </c>
      <c r="I914" s="4">
        <v>4</v>
      </c>
      <c r="P914">
        <v>2</v>
      </c>
      <c r="Q914" t="str">
        <f t="shared" si="15"/>
        <v>14</v>
      </c>
    </row>
    <row r="915" spans="1:17" x14ac:dyDescent="0.25">
      <c r="A915">
        <v>914</v>
      </c>
      <c r="B915">
        <v>193.45290599999998</v>
      </c>
      <c r="C915" s="5">
        <v>1</v>
      </c>
      <c r="F915">
        <v>193.53861799999999</v>
      </c>
      <c r="G915" s="3">
        <v>3</v>
      </c>
      <c r="H915">
        <v>190.62040500000001</v>
      </c>
      <c r="I915" s="4">
        <v>4</v>
      </c>
      <c r="P915">
        <v>3</v>
      </c>
      <c r="Q915" t="str">
        <f t="shared" si="15"/>
        <v>134</v>
      </c>
    </row>
    <row r="916" spans="1:17" x14ac:dyDescent="0.25">
      <c r="A916">
        <v>915</v>
      </c>
      <c r="F916">
        <v>193.560812</v>
      </c>
      <c r="G916" s="3">
        <v>3</v>
      </c>
      <c r="H916">
        <v>190.59678099999999</v>
      </c>
      <c r="I916" s="4">
        <v>4</v>
      </c>
      <c r="P916">
        <v>2</v>
      </c>
      <c r="Q916" t="str">
        <f t="shared" si="15"/>
        <v>34</v>
      </c>
    </row>
    <row r="917" spans="1:17" x14ac:dyDescent="0.25">
      <c r="A917">
        <v>916</v>
      </c>
      <c r="F917">
        <v>193.506067</v>
      </c>
      <c r="G917" s="3">
        <v>3</v>
      </c>
      <c r="H917">
        <v>190.62157999999999</v>
      </c>
      <c r="I917" s="4">
        <v>4</v>
      </c>
      <c r="P917">
        <v>2</v>
      </c>
      <c r="Q917" t="str">
        <f t="shared" si="15"/>
        <v>34</v>
      </c>
    </row>
    <row r="918" spans="1:17" x14ac:dyDescent="0.25">
      <c r="A918">
        <v>917</v>
      </c>
      <c r="F918">
        <v>193.51662999999999</v>
      </c>
      <c r="G918" s="3">
        <v>3</v>
      </c>
      <c r="H918">
        <v>190.65070900000001</v>
      </c>
      <c r="I918" s="4">
        <v>4</v>
      </c>
      <c r="P918">
        <v>2</v>
      </c>
      <c r="Q918" t="str">
        <f t="shared" si="15"/>
        <v>34</v>
      </c>
    </row>
    <row r="919" spans="1:17" x14ac:dyDescent="0.25">
      <c r="A919">
        <v>918</v>
      </c>
      <c r="F919">
        <v>193.50111999999999</v>
      </c>
      <c r="G919" s="3">
        <v>3</v>
      </c>
      <c r="H919">
        <v>190.57341600000001</v>
      </c>
      <c r="I919" s="4">
        <v>4</v>
      </c>
      <c r="P919">
        <v>2</v>
      </c>
      <c r="Q919" t="str">
        <f t="shared" si="15"/>
        <v>34</v>
      </c>
    </row>
    <row r="920" spans="1:17" x14ac:dyDescent="0.25">
      <c r="A920">
        <v>919</v>
      </c>
      <c r="F920">
        <v>193.524283</v>
      </c>
      <c r="G920" s="3">
        <v>3</v>
      </c>
      <c r="H920">
        <v>190.612089</v>
      </c>
      <c r="I920" s="4">
        <v>4</v>
      </c>
      <c r="P920">
        <v>2</v>
      </c>
      <c r="Q920" t="str">
        <f t="shared" si="15"/>
        <v>34</v>
      </c>
    </row>
    <row r="921" spans="1:17" x14ac:dyDescent="0.25">
      <c r="A921">
        <v>920</v>
      </c>
      <c r="F921">
        <v>193.569231</v>
      </c>
      <c r="G921" s="3">
        <v>3</v>
      </c>
      <c r="H921">
        <v>190.612089</v>
      </c>
      <c r="I921" s="4">
        <v>4</v>
      </c>
      <c r="P921">
        <v>2</v>
      </c>
      <c r="Q921" t="str">
        <f t="shared" si="15"/>
        <v>34</v>
      </c>
    </row>
    <row r="922" spans="1:17" x14ac:dyDescent="0.25">
      <c r="A922">
        <v>921</v>
      </c>
      <c r="F922">
        <v>193.53861799999999</v>
      </c>
      <c r="G922" s="3">
        <v>3</v>
      </c>
      <c r="P922">
        <v>1</v>
      </c>
      <c r="Q922" t="str">
        <f t="shared" si="15"/>
        <v>3</v>
      </c>
    </row>
    <row r="923" spans="1:17" x14ac:dyDescent="0.25">
      <c r="A923">
        <v>922</v>
      </c>
      <c r="D923">
        <v>210.78004999999999</v>
      </c>
      <c r="E923" s="2">
        <v>2</v>
      </c>
      <c r="F923">
        <v>193.53861799999999</v>
      </c>
      <c r="G923" s="3">
        <v>3</v>
      </c>
      <c r="P923">
        <v>2</v>
      </c>
      <c r="Q923" t="str">
        <f t="shared" si="15"/>
        <v>23</v>
      </c>
    </row>
    <row r="924" spans="1:17" x14ac:dyDescent="0.25">
      <c r="A924">
        <v>923</v>
      </c>
      <c r="D924">
        <v>210.76764900000001</v>
      </c>
      <c r="E924" s="2">
        <v>2</v>
      </c>
      <c r="P924">
        <v>1</v>
      </c>
      <c r="Q924" t="str">
        <f t="shared" si="15"/>
        <v>2</v>
      </c>
    </row>
    <row r="925" spans="1:17" x14ac:dyDescent="0.25">
      <c r="A925">
        <v>924</v>
      </c>
      <c r="D925">
        <v>210.76688200000001</v>
      </c>
      <c r="E925" s="2">
        <v>2</v>
      </c>
      <c r="P925">
        <v>1</v>
      </c>
      <c r="Q925" t="str">
        <f t="shared" si="15"/>
        <v>2</v>
      </c>
    </row>
    <row r="926" spans="1:17" x14ac:dyDescent="0.25">
      <c r="A926">
        <v>925</v>
      </c>
      <c r="D926">
        <v>210.71811099999999</v>
      </c>
      <c r="E926" s="2">
        <v>2</v>
      </c>
      <c r="P926">
        <v>1</v>
      </c>
      <c r="Q926" t="str">
        <f t="shared" si="15"/>
        <v>2</v>
      </c>
    </row>
    <row r="927" spans="1:17" x14ac:dyDescent="0.25">
      <c r="A927">
        <v>926</v>
      </c>
      <c r="D927">
        <v>210.7526</v>
      </c>
      <c r="E927" s="2">
        <v>2</v>
      </c>
      <c r="P927">
        <v>1</v>
      </c>
      <c r="Q927" t="str">
        <f t="shared" si="15"/>
        <v>2</v>
      </c>
    </row>
    <row r="928" spans="1:17" x14ac:dyDescent="0.25">
      <c r="A928">
        <v>927</v>
      </c>
      <c r="D928">
        <v>210.73571199999998</v>
      </c>
      <c r="E928" s="2">
        <v>2</v>
      </c>
      <c r="P928">
        <v>1</v>
      </c>
      <c r="Q928" t="str">
        <f t="shared" si="15"/>
        <v>2</v>
      </c>
    </row>
    <row r="929" spans="1:17" x14ac:dyDescent="0.25">
      <c r="A929">
        <v>928</v>
      </c>
      <c r="B929">
        <v>216.347374</v>
      </c>
      <c r="C929" s="5">
        <v>1</v>
      </c>
      <c r="D929">
        <v>210.78489500000001</v>
      </c>
      <c r="E929" s="2">
        <v>2</v>
      </c>
      <c r="P929">
        <v>2</v>
      </c>
      <c r="Q929" t="str">
        <f t="shared" si="15"/>
        <v>12</v>
      </c>
    </row>
    <row r="930" spans="1:17" x14ac:dyDescent="0.25">
      <c r="A930">
        <v>929</v>
      </c>
      <c r="B930">
        <v>216.34545399999999</v>
      </c>
      <c r="C930" s="5">
        <v>1</v>
      </c>
      <c r="D930">
        <v>212.130808</v>
      </c>
      <c r="E930" s="2">
        <v>2</v>
      </c>
      <c r="P930">
        <v>2</v>
      </c>
      <c r="Q930" t="str">
        <f t="shared" si="15"/>
        <v>12</v>
      </c>
    </row>
    <row r="931" spans="1:17" x14ac:dyDescent="0.25">
      <c r="A931">
        <v>930</v>
      </c>
      <c r="B931">
        <v>216.331717</v>
      </c>
      <c r="C931" s="5">
        <v>1</v>
      </c>
      <c r="D931">
        <v>210.78004999999999</v>
      </c>
      <c r="E931" s="2">
        <v>2</v>
      </c>
      <c r="P931">
        <v>2</v>
      </c>
      <c r="Q931" t="str">
        <f t="shared" si="15"/>
        <v>12</v>
      </c>
    </row>
    <row r="932" spans="1:17" x14ac:dyDescent="0.25">
      <c r="A932">
        <v>931</v>
      </c>
      <c r="B932">
        <v>216.31813099999999</v>
      </c>
      <c r="C932" s="5">
        <v>1</v>
      </c>
      <c r="P932">
        <v>1</v>
      </c>
      <c r="Q932" t="str">
        <f t="shared" si="15"/>
        <v>1</v>
      </c>
    </row>
    <row r="933" spans="1:17" x14ac:dyDescent="0.25">
      <c r="A933">
        <v>932</v>
      </c>
      <c r="B933">
        <v>216.347677</v>
      </c>
      <c r="C933" s="5">
        <v>1</v>
      </c>
      <c r="P933">
        <v>1</v>
      </c>
      <c r="Q933" t="str">
        <f t="shared" si="15"/>
        <v>1</v>
      </c>
    </row>
    <row r="934" spans="1:17" x14ac:dyDescent="0.25">
      <c r="A934">
        <v>933</v>
      </c>
      <c r="B934">
        <v>216.33702</v>
      </c>
      <c r="C934" s="5">
        <v>1</v>
      </c>
      <c r="P934">
        <v>1</v>
      </c>
      <c r="Q934" t="str">
        <f t="shared" si="15"/>
        <v>1</v>
      </c>
    </row>
    <row r="935" spans="1:17" x14ac:dyDescent="0.25">
      <c r="A935">
        <v>934</v>
      </c>
      <c r="B935">
        <v>216.347374</v>
      </c>
      <c r="C935" s="5">
        <v>1</v>
      </c>
      <c r="P935">
        <v>1</v>
      </c>
      <c r="Q935" t="str">
        <f t="shared" si="15"/>
        <v>1</v>
      </c>
    </row>
    <row r="936" spans="1:17" x14ac:dyDescent="0.25">
      <c r="A936">
        <v>935</v>
      </c>
      <c r="B936">
        <v>216.347374</v>
      </c>
      <c r="C936" s="5">
        <v>1</v>
      </c>
      <c r="P936">
        <v>1</v>
      </c>
      <c r="Q936" t="str">
        <f t="shared" si="15"/>
        <v>1</v>
      </c>
    </row>
    <row r="937" spans="1:17" x14ac:dyDescent="0.25">
      <c r="A937">
        <v>936</v>
      </c>
      <c r="F937">
        <v>216.99136300000001</v>
      </c>
      <c r="G937" s="3">
        <v>3</v>
      </c>
      <c r="H937">
        <v>215.835858</v>
      </c>
      <c r="I937" s="4">
        <v>4</v>
      </c>
      <c r="P937">
        <v>2</v>
      </c>
      <c r="Q937" t="str">
        <f t="shared" si="15"/>
        <v>34</v>
      </c>
    </row>
    <row r="938" spans="1:17" x14ac:dyDescent="0.25">
      <c r="A938">
        <v>937</v>
      </c>
      <c r="F938">
        <v>217.02494899999999</v>
      </c>
      <c r="G938" s="3">
        <v>3</v>
      </c>
      <c r="H938">
        <v>215.74166700000001</v>
      </c>
      <c r="I938" s="4">
        <v>4</v>
      </c>
      <c r="P938">
        <v>2</v>
      </c>
      <c r="Q938" t="str">
        <f t="shared" si="15"/>
        <v>34</v>
      </c>
    </row>
    <row r="939" spans="1:17" x14ac:dyDescent="0.25">
      <c r="A939">
        <v>938</v>
      </c>
      <c r="F939">
        <v>217.00070700000001</v>
      </c>
      <c r="G939" s="3">
        <v>3</v>
      </c>
      <c r="H939">
        <v>215.69242399999999</v>
      </c>
      <c r="I939" s="4">
        <v>4</v>
      </c>
      <c r="P939">
        <v>2</v>
      </c>
      <c r="Q939" t="str">
        <f t="shared" si="15"/>
        <v>34</v>
      </c>
    </row>
    <row r="940" spans="1:17" x14ac:dyDescent="0.25">
      <c r="A940">
        <v>939</v>
      </c>
      <c r="F940">
        <v>216.99308099999999</v>
      </c>
      <c r="G940" s="3">
        <v>3</v>
      </c>
      <c r="H940">
        <v>215.71701999999999</v>
      </c>
      <c r="I940" s="4">
        <v>4</v>
      </c>
      <c r="P940">
        <v>2</v>
      </c>
      <c r="Q940" t="str">
        <f t="shared" si="15"/>
        <v>34</v>
      </c>
    </row>
    <row r="941" spans="1:17" x14ac:dyDescent="0.25">
      <c r="A941">
        <v>940</v>
      </c>
      <c r="F941">
        <v>217.004242</v>
      </c>
      <c r="G941" s="3">
        <v>3</v>
      </c>
      <c r="H941">
        <v>215.751161</v>
      </c>
      <c r="I941" s="4">
        <v>4</v>
      </c>
      <c r="P941">
        <v>2</v>
      </c>
      <c r="Q941" t="str">
        <f t="shared" si="15"/>
        <v>34</v>
      </c>
    </row>
    <row r="942" spans="1:17" x14ac:dyDescent="0.25">
      <c r="A942">
        <v>941</v>
      </c>
      <c r="F942">
        <v>216.968434</v>
      </c>
      <c r="G942" s="3">
        <v>3</v>
      </c>
      <c r="H942">
        <v>215.73378700000001</v>
      </c>
      <c r="I942" s="4">
        <v>4</v>
      </c>
      <c r="P942">
        <v>2</v>
      </c>
      <c r="Q942" t="str">
        <f t="shared" si="15"/>
        <v>34</v>
      </c>
    </row>
    <row r="943" spans="1:17" x14ac:dyDescent="0.25">
      <c r="A943">
        <v>942</v>
      </c>
      <c r="F943">
        <v>216.91116199999999</v>
      </c>
      <c r="G943" s="3">
        <v>3</v>
      </c>
      <c r="H943">
        <v>215.835858</v>
      </c>
      <c r="I943" s="4">
        <v>4</v>
      </c>
      <c r="P943">
        <v>2</v>
      </c>
      <c r="Q943" t="str">
        <f t="shared" si="15"/>
        <v>34</v>
      </c>
    </row>
    <row r="944" spans="1:17" x14ac:dyDescent="0.25">
      <c r="A944">
        <v>943</v>
      </c>
      <c r="D944">
        <v>232.17954499999999</v>
      </c>
      <c r="E944" s="2">
        <v>2</v>
      </c>
      <c r="F944">
        <v>216.852677</v>
      </c>
      <c r="G944" s="3">
        <v>3</v>
      </c>
      <c r="P944">
        <v>2</v>
      </c>
      <c r="Q944" t="str">
        <f t="shared" si="15"/>
        <v>23</v>
      </c>
    </row>
    <row r="945" spans="1:17" x14ac:dyDescent="0.25">
      <c r="A945">
        <v>944</v>
      </c>
      <c r="D945">
        <v>232.16722199999998</v>
      </c>
      <c r="E945" s="2">
        <v>2</v>
      </c>
      <c r="F945">
        <v>216.99136300000001</v>
      </c>
      <c r="G945" s="3">
        <v>3</v>
      </c>
      <c r="P945">
        <v>2</v>
      </c>
      <c r="Q945" t="str">
        <f t="shared" si="15"/>
        <v>23</v>
      </c>
    </row>
    <row r="946" spans="1:17" x14ac:dyDescent="0.25">
      <c r="A946">
        <v>945</v>
      </c>
      <c r="D946">
        <v>232.19085799999999</v>
      </c>
      <c r="E946" s="2">
        <v>2</v>
      </c>
      <c r="P946">
        <v>1</v>
      </c>
      <c r="Q946" t="str">
        <f t="shared" si="15"/>
        <v>2</v>
      </c>
    </row>
    <row r="947" spans="1:17" x14ac:dyDescent="0.25">
      <c r="A947">
        <v>946</v>
      </c>
      <c r="D947">
        <v>232.184191</v>
      </c>
      <c r="E947" s="2">
        <v>2</v>
      </c>
      <c r="P947">
        <v>1</v>
      </c>
      <c r="Q947" t="str">
        <f t="shared" si="15"/>
        <v>2</v>
      </c>
    </row>
    <row r="948" spans="1:17" x14ac:dyDescent="0.25">
      <c r="A948">
        <v>947</v>
      </c>
      <c r="D948">
        <v>232.18343199999998</v>
      </c>
      <c r="E948" s="2">
        <v>2</v>
      </c>
      <c r="P948">
        <v>1</v>
      </c>
      <c r="Q948" t="str">
        <f t="shared" si="15"/>
        <v>2</v>
      </c>
    </row>
    <row r="949" spans="1:17" x14ac:dyDescent="0.25">
      <c r="A949">
        <v>948</v>
      </c>
      <c r="D949">
        <v>232.16348299999999</v>
      </c>
      <c r="E949" s="2">
        <v>2</v>
      </c>
      <c r="P949">
        <v>1</v>
      </c>
      <c r="Q949" t="str">
        <f t="shared" si="15"/>
        <v>2</v>
      </c>
    </row>
    <row r="950" spans="1:17" x14ac:dyDescent="0.25">
      <c r="A950">
        <v>949</v>
      </c>
      <c r="D950">
        <v>232.17590799999999</v>
      </c>
      <c r="E950" s="2">
        <v>2</v>
      </c>
      <c r="P950">
        <v>1</v>
      </c>
      <c r="Q950" t="str">
        <f t="shared" si="15"/>
        <v>2</v>
      </c>
    </row>
    <row r="951" spans="1:17" x14ac:dyDescent="0.25">
      <c r="A951">
        <v>950</v>
      </c>
      <c r="B951">
        <v>238.70015000000001</v>
      </c>
      <c r="C951" s="5">
        <v>1</v>
      </c>
      <c r="D951">
        <v>232.15848399999999</v>
      </c>
      <c r="E951" s="2">
        <v>2</v>
      </c>
      <c r="P951">
        <v>2</v>
      </c>
      <c r="Q951" t="str">
        <f t="shared" si="15"/>
        <v>12</v>
      </c>
    </row>
    <row r="952" spans="1:17" x14ac:dyDescent="0.25">
      <c r="A952">
        <v>951</v>
      </c>
      <c r="B952">
        <v>238.73429400000001</v>
      </c>
      <c r="C952" s="5">
        <v>1</v>
      </c>
      <c r="D952">
        <v>232.18919099999999</v>
      </c>
      <c r="E952" s="2">
        <v>2</v>
      </c>
      <c r="P952">
        <v>2</v>
      </c>
      <c r="Q952" t="str">
        <f t="shared" si="15"/>
        <v>12</v>
      </c>
    </row>
    <row r="953" spans="1:17" x14ac:dyDescent="0.25">
      <c r="A953">
        <v>952</v>
      </c>
      <c r="B953">
        <v>238.72090800000001</v>
      </c>
      <c r="C953" s="5">
        <v>1</v>
      </c>
      <c r="D953">
        <v>232.17954499999999</v>
      </c>
      <c r="E953" s="2">
        <v>2</v>
      </c>
      <c r="P953">
        <v>2</v>
      </c>
      <c r="Q953" t="str">
        <f t="shared" si="15"/>
        <v>12</v>
      </c>
    </row>
    <row r="954" spans="1:17" x14ac:dyDescent="0.25">
      <c r="A954">
        <v>953</v>
      </c>
      <c r="B954">
        <v>238.69298000000001</v>
      </c>
      <c r="C954" s="5">
        <v>1</v>
      </c>
      <c r="P954">
        <v>1</v>
      </c>
      <c r="Q954" t="str">
        <f t="shared" si="15"/>
        <v>1</v>
      </c>
    </row>
    <row r="955" spans="1:17" x14ac:dyDescent="0.25">
      <c r="A955">
        <v>954</v>
      </c>
      <c r="B955">
        <v>238.678282</v>
      </c>
      <c r="C955" s="5">
        <v>1</v>
      </c>
      <c r="P955">
        <v>1</v>
      </c>
      <c r="Q955" t="str">
        <f t="shared" si="15"/>
        <v>1</v>
      </c>
    </row>
    <row r="956" spans="1:17" x14ac:dyDescent="0.25">
      <c r="A956">
        <v>955</v>
      </c>
      <c r="B956">
        <v>238.69045299999999</v>
      </c>
      <c r="C956" s="5">
        <v>1</v>
      </c>
      <c r="P956">
        <v>1</v>
      </c>
      <c r="Q956" t="str">
        <f t="shared" si="15"/>
        <v>1</v>
      </c>
    </row>
    <row r="957" spans="1:17" x14ac:dyDescent="0.25">
      <c r="A957">
        <v>956</v>
      </c>
      <c r="B957">
        <v>238.66949299999999</v>
      </c>
      <c r="C957" s="5">
        <v>1</v>
      </c>
      <c r="P957">
        <v>1</v>
      </c>
      <c r="Q957" t="str">
        <f t="shared" si="15"/>
        <v>1</v>
      </c>
    </row>
    <row r="958" spans="1:17" x14ac:dyDescent="0.25">
      <c r="A958">
        <v>957</v>
      </c>
      <c r="B958">
        <v>238.687072</v>
      </c>
      <c r="C958" s="5">
        <v>1</v>
      </c>
      <c r="P958">
        <v>1</v>
      </c>
      <c r="Q958" t="str">
        <f t="shared" si="15"/>
        <v>1</v>
      </c>
    </row>
    <row r="959" spans="1:17" x14ac:dyDescent="0.25">
      <c r="A959">
        <v>958</v>
      </c>
      <c r="B959">
        <v>238.70015000000001</v>
      </c>
      <c r="C959" s="5">
        <v>1</v>
      </c>
      <c r="H959">
        <v>236.99217099999998</v>
      </c>
      <c r="I959" s="4">
        <v>4</v>
      </c>
      <c r="P959">
        <v>2</v>
      </c>
      <c r="Q959" t="str">
        <f t="shared" si="15"/>
        <v>14</v>
      </c>
    </row>
    <row r="960" spans="1:17" x14ac:dyDescent="0.25">
      <c r="A960">
        <v>959</v>
      </c>
      <c r="B960">
        <v>238.70015000000001</v>
      </c>
      <c r="C960" s="5">
        <v>1</v>
      </c>
      <c r="H960">
        <v>236.95343299999999</v>
      </c>
      <c r="I960" s="4">
        <v>4</v>
      </c>
      <c r="P960">
        <v>2</v>
      </c>
      <c r="Q960" t="str">
        <f t="shared" si="15"/>
        <v>14</v>
      </c>
    </row>
    <row r="961" spans="1:17" x14ac:dyDescent="0.25">
      <c r="A961">
        <v>960</v>
      </c>
      <c r="F961">
        <v>239.31525099999999</v>
      </c>
      <c r="G961" s="3">
        <v>3</v>
      </c>
      <c r="H961">
        <v>236.99146300000001</v>
      </c>
      <c r="I961" s="4">
        <v>4</v>
      </c>
      <c r="P961">
        <v>2</v>
      </c>
      <c r="Q961" t="str">
        <f t="shared" si="15"/>
        <v>34</v>
      </c>
    </row>
    <row r="962" spans="1:17" x14ac:dyDescent="0.25">
      <c r="A962">
        <v>961</v>
      </c>
      <c r="F962">
        <v>239.36373399999999</v>
      </c>
      <c r="G962" s="3">
        <v>3</v>
      </c>
      <c r="H962">
        <v>236.98196899999999</v>
      </c>
      <c r="I962" s="4">
        <v>4</v>
      </c>
      <c r="P962">
        <v>2</v>
      </c>
      <c r="Q962" t="str">
        <f t="shared" ref="Q962:Q1025" si="16">CONCATENATE(C962,E962,G962,I962)</f>
        <v>34</v>
      </c>
    </row>
    <row r="963" spans="1:17" x14ac:dyDescent="0.25">
      <c r="A963">
        <v>962</v>
      </c>
      <c r="F963">
        <v>239.365859</v>
      </c>
      <c r="G963" s="3">
        <v>3</v>
      </c>
      <c r="H963">
        <v>236.99085700000001</v>
      </c>
      <c r="I963" s="4">
        <v>4</v>
      </c>
      <c r="P963">
        <v>2</v>
      </c>
      <c r="Q963" t="str">
        <f t="shared" si="16"/>
        <v>34</v>
      </c>
    </row>
    <row r="964" spans="1:17" x14ac:dyDescent="0.25">
      <c r="A964">
        <v>963</v>
      </c>
      <c r="F964">
        <v>239.33393899999999</v>
      </c>
      <c r="G964" s="3">
        <v>3</v>
      </c>
      <c r="H964">
        <v>236.97802999999999</v>
      </c>
      <c r="I964" s="4">
        <v>4</v>
      </c>
      <c r="P964">
        <v>2</v>
      </c>
      <c r="Q964" t="str">
        <f t="shared" si="16"/>
        <v>34</v>
      </c>
    </row>
    <row r="965" spans="1:17" x14ac:dyDescent="0.25">
      <c r="A965">
        <v>964</v>
      </c>
      <c r="F965">
        <v>239.36949200000001</v>
      </c>
      <c r="G965" s="3">
        <v>3</v>
      </c>
      <c r="H965">
        <v>236.964696</v>
      </c>
      <c r="I965" s="4">
        <v>4</v>
      </c>
      <c r="P965">
        <v>2</v>
      </c>
      <c r="Q965" t="str">
        <f t="shared" si="16"/>
        <v>34</v>
      </c>
    </row>
    <row r="966" spans="1:17" x14ac:dyDescent="0.25">
      <c r="A966">
        <v>965</v>
      </c>
      <c r="D966">
        <v>254.15020200000001</v>
      </c>
      <c r="E966" s="2">
        <v>2</v>
      </c>
      <c r="F966">
        <v>239.40120999999999</v>
      </c>
      <c r="G966" s="3">
        <v>3</v>
      </c>
      <c r="H966">
        <v>236.90651400000002</v>
      </c>
      <c r="I966" s="4">
        <v>4</v>
      </c>
      <c r="P966">
        <v>3</v>
      </c>
      <c r="Q966" t="str">
        <f t="shared" si="16"/>
        <v>234</v>
      </c>
    </row>
    <row r="967" spans="1:17" x14ac:dyDescent="0.25">
      <c r="A967">
        <v>966</v>
      </c>
      <c r="D967">
        <v>254.153784</v>
      </c>
      <c r="E967" s="2">
        <v>2</v>
      </c>
      <c r="F967">
        <v>239.40009900000001</v>
      </c>
      <c r="G967" s="3">
        <v>3</v>
      </c>
      <c r="H967">
        <v>237.03802899999999</v>
      </c>
      <c r="I967" s="4">
        <v>4</v>
      </c>
      <c r="P967">
        <v>3</v>
      </c>
      <c r="Q967" t="str">
        <f t="shared" si="16"/>
        <v>234</v>
      </c>
    </row>
    <row r="968" spans="1:17" x14ac:dyDescent="0.25">
      <c r="A968">
        <v>967</v>
      </c>
      <c r="D968">
        <v>254.17237</v>
      </c>
      <c r="E968" s="2">
        <v>2</v>
      </c>
      <c r="F968">
        <v>239.365252</v>
      </c>
      <c r="G968" s="3">
        <v>3</v>
      </c>
      <c r="H968">
        <v>236.988484</v>
      </c>
      <c r="I968" s="4">
        <v>4</v>
      </c>
      <c r="P968">
        <v>3</v>
      </c>
      <c r="Q968" t="str">
        <f t="shared" si="16"/>
        <v>234</v>
      </c>
    </row>
    <row r="969" spans="1:17" x14ac:dyDescent="0.25">
      <c r="A969">
        <v>968</v>
      </c>
      <c r="D969">
        <v>254.14823000000001</v>
      </c>
      <c r="E969" s="2">
        <v>2</v>
      </c>
      <c r="F969">
        <v>239.35919100000001</v>
      </c>
      <c r="G969" s="3">
        <v>3</v>
      </c>
      <c r="P969">
        <v>2</v>
      </c>
      <c r="Q969" t="str">
        <f t="shared" si="16"/>
        <v>23</v>
      </c>
    </row>
    <row r="970" spans="1:17" x14ac:dyDescent="0.25">
      <c r="A970">
        <v>969</v>
      </c>
      <c r="D970">
        <v>254.151869</v>
      </c>
      <c r="E970" s="2">
        <v>2</v>
      </c>
      <c r="F970">
        <v>239.378331</v>
      </c>
      <c r="G970" s="3">
        <v>3</v>
      </c>
      <c r="P970">
        <v>2</v>
      </c>
      <c r="Q970" t="str">
        <f t="shared" si="16"/>
        <v>23</v>
      </c>
    </row>
    <row r="971" spans="1:17" x14ac:dyDescent="0.25">
      <c r="A971">
        <v>970</v>
      </c>
      <c r="D971">
        <v>254.138079</v>
      </c>
      <c r="E971" s="2">
        <v>2</v>
      </c>
      <c r="F971">
        <v>239.31525099999999</v>
      </c>
      <c r="G971" s="3">
        <v>3</v>
      </c>
      <c r="P971">
        <v>2</v>
      </c>
      <c r="Q971" t="str">
        <f t="shared" si="16"/>
        <v>23</v>
      </c>
    </row>
    <row r="972" spans="1:17" x14ac:dyDescent="0.25">
      <c r="A972">
        <v>971</v>
      </c>
      <c r="D972">
        <v>254.14414099999999</v>
      </c>
      <c r="E972" s="2">
        <v>2</v>
      </c>
      <c r="P972">
        <v>1</v>
      </c>
      <c r="Q972" t="str">
        <f t="shared" si="16"/>
        <v>2</v>
      </c>
    </row>
    <row r="973" spans="1:17" x14ac:dyDescent="0.25">
      <c r="A973">
        <v>972</v>
      </c>
      <c r="D973">
        <v>254.16388599999999</v>
      </c>
      <c r="E973" s="2">
        <v>2</v>
      </c>
      <c r="P973">
        <v>1</v>
      </c>
      <c r="Q973" t="str">
        <f t="shared" si="16"/>
        <v>2</v>
      </c>
    </row>
    <row r="974" spans="1:17" x14ac:dyDescent="0.25">
      <c r="A974">
        <v>973</v>
      </c>
      <c r="B974">
        <v>260.29413899999997</v>
      </c>
      <c r="C974" s="5">
        <v>1</v>
      </c>
      <c r="D974">
        <v>254.17222100000001</v>
      </c>
      <c r="E974" s="2">
        <v>2</v>
      </c>
      <c r="P974">
        <v>2</v>
      </c>
      <c r="Q974" t="str">
        <f t="shared" si="16"/>
        <v>12</v>
      </c>
    </row>
    <row r="975" spans="1:17" x14ac:dyDescent="0.25">
      <c r="A975">
        <v>974</v>
      </c>
      <c r="B975">
        <v>260.29413899999997</v>
      </c>
      <c r="C975" s="5">
        <v>1</v>
      </c>
      <c r="D975">
        <v>254.183684</v>
      </c>
      <c r="E975" s="2">
        <v>2</v>
      </c>
      <c r="P975">
        <v>2</v>
      </c>
      <c r="Q975" t="str">
        <f t="shared" si="16"/>
        <v>12</v>
      </c>
    </row>
    <row r="976" spans="1:17" x14ac:dyDescent="0.25">
      <c r="A976">
        <v>975</v>
      </c>
      <c r="B976">
        <v>260.32999699999999</v>
      </c>
      <c r="C976" s="5">
        <v>1</v>
      </c>
      <c r="D976">
        <v>254.29893799999999</v>
      </c>
      <c r="E976" s="2">
        <v>2</v>
      </c>
      <c r="P976">
        <v>2</v>
      </c>
      <c r="Q976" t="str">
        <f t="shared" si="16"/>
        <v>12</v>
      </c>
    </row>
    <row r="977" spans="1:17" x14ac:dyDescent="0.25">
      <c r="A977">
        <v>976</v>
      </c>
      <c r="B977">
        <v>260.33802700000001</v>
      </c>
      <c r="C977" s="5">
        <v>1</v>
      </c>
      <c r="D977">
        <v>254.15020200000001</v>
      </c>
      <c r="E977" s="2">
        <v>2</v>
      </c>
      <c r="P977">
        <v>2</v>
      </c>
      <c r="Q977" t="str">
        <f t="shared" si="16"/>
        <v>12</v>
      </c>
    </row>
    <row r="978" spans="1:17" x14ac:dyDescent="0.25">
      <c r="A978">
        <v>977</v>
      </c>
      <c r="B978">
        <v>260.34570600000001</v>
      </c>
      <c r="C978" s="5">
        <v>1</v>
      </c>
      <c r="P978">
        <v>1</v>
      </c>
      <c r="Q978" t="str">
        <f t="shared" si="16"/>
        <v>1</v>
      </c>
    </row>
    <row r="979" spans="1:17" x14ac:dyDescent="0.25">
      <c r="A979">
        <v>978</v>
      </c>
      <c r="B979">
        <v>260.32601</v>
      </c>
      <c r="C979" s="5">
        <v>1</v>
      </c>
      <c r="P979">
        <v>1</v>
      </c>
      <c r="Q979" t="str">
        <f t="shared" si="16"/>
        <v>1</v>
      </c>
    </row>
    <row r="980" spans="1:17" x14ac:dyDescent="0.25">
      <c r="A980">
        <v>979</v>
      </c>
      <c r="B980">
        <v>260.31651599999998</v>
      </c>
      <c r="C980" s="5">
        <v>1</v>
      </c>
      <c r="P980">
        <v>1</v>
      </c>
      <c r="Q980" t="str">
        <f t="shared" si="16"/>
        <v>1</v>
      </c>
    </row>
    <row r="981" spans="1:17" x14ac:dyDescent="0.25">
      <c r="A981">
        <v>980</v>
      </c>
      <c r="B981">
        <v>260.36717099999998</v>
      </c>
      <c r="C981" s="5">
        <v>1</v>
      </c>
      <c r="P981">
        <v>1</v>
      </c>
      <c r="Q981" t="str">
        <f t="shared" si="16"/>
        <v>1</v>
      </c>
    </row>
    <row r="982" spans="1:17" x14ac:dyDescent="0.25">
      <c r="A982">
        <v>981</v>
      </c>
      <c r="B982">
        <v>260.33908700000001</v>
      </c>
      <c r="C982" s="5">
        <v>1</v>
      </c>
      <c r="P982">
        <v>1</v>
      </c>
      <c r="Q982" t="str">
        <f t="shared" si="16"/>
        <v>1</v>
      </c>
    </row>
    <row r="983" spans="1:17" x14ac:dyDescent="0.25">
      <c r="A983">
        <v>982</v>
      </c>
      <c r="B983">
        <v>260.384593</v>
      </c>
      <c r="C983" s="5">
        <v>1</v>
      </c>
      <c r="P983">
        <v>1</v>
      </c>
      <c r="Q983" t="str">
        <f t="shared" si="16"/>
        <v>1</v>
      </c>
    </row>
    <row r="984" spans="1:17" x14ac:dyDescent="0.25">
      <c r="A984">
        <v>983</v>
      </c>
      <c r="B984">
        <v>260.40939200000003</v>
      </c>
      <c r="C984" s="5">
        <v>1</v>
      </c>
      <c r="H984">
        <v>258.12080600000002</v>
      </c>
      <c r="I984" s="4">
        <v>4</v>
      </c>
      <c r="P984">
        <v>2</v>
      </c>
      <c r="Q984" t="str">
        <f t="shared" si="16"/>
        <v>14</v>
      </c>
    </row>
    <row r="985" spans="1:17" x14ac:dyDescent="0.25">
      <c r="A985">
        <v>984</v>
      </c>
      <c r="B985">
        <v>260.450602</v>
      </c>
      <c r="C985" s="5">
        <v>1</v>
      </c>
      <c r="H985">
        <v>258.09040299999998</v>
      </c>
      <c r="I985" s="4">
        <v>4</v>
      </c>
      <c r="P985">
        <v>2</v>
      </c>
      <c r="Q985" t="str">
        <f t="shared" si="16"/>
        <v>14</v>
      </c>
    </row>
    <row r="986" spans="1:17" x14ac:dyDescent="0.25">
      <c r="A986">
        <v>985</v>
      </c>
      <c r="B986">
        <v>260.29413899999997</v>
      </c>
      <c r="C986" s="5">
        <v>1</v>
      </c>
      <c r="H986">
        <v>258.12641400000001</v>
      </c>
      <c r="I986" s="4">
        <v>4</v>
      </c>
      <c r="P986">
        <v>2</v>
      </c>
      <c r="Q986" t="str">
        <f t="shared" si="16"/>
        <v>14</v>
      </c>
    </row>
    <row r="987" spans="1:17" x14ac:dyDescent="0.25">
      <c r="A987">
        <v>986</v>
      </c>
      <c r="F987">
        <v>260.77540499999998</v>
      </c>
      <c r="G987" s="3">
        <v>3</v>
      </c>
      <c r="H987">
        <v>258.10747400000002</v>
      </c>
      <c r="I987" s="4">
        <v>4</v>
      </c>
      <c r="P987">
        <v>2</v>
      </c>
      <c r="Q987" t="str">
        <f t="shared" si="16"/>
        <v>34</v>
      </c>
    </row>
    <row r="988" spans="1:17" x14ac:dyDescent="0.25">
      <c r="A988">
        <v>987</v>
      </c>
      <c r="F988">
        <v>260.77540499999998</v>
      </c>
      <c r="G988" s="3">
        <v>3</v>
      </c>
      <c r="H988">
        <v>258.12080600000002</v>
      </c>
      <c r="I988" s="4">
        <v>4</v>
      </c>
      <c r="J988">
        <v>235.65222</v>
      </c>
      <c r="K988" t="s">
        <v>22</v>
      </c>
      <c r="Q988" t="str">
        <f t="shared" si="16"/>
        <v>34</v>
      </c>
    </row>
    <row r="989" spans="1:17" x14ac:dyDescent="0.25">
      <c r="A989">
        <v>988</v>
      </c>
      <c r="Q989" t="str">
        <f t="shared" si="16"/>
        <v/>
      </c>
    </row>
    <row r="990" spans="1:17" x14ac:dyDescent="0.25">
      <c r="A990">
        <v>989</v>
      </c>
      <c r="J990">
        <v>235.69025099999999</v>
      </c>
      <c r="K990" t="s">
        <v>22</v>
      </c>
      <c r="Q990" t="str">
        <f t="shared" si="16"/>
        <v/>
      </c>
    </row>
    <row r="991" spans="1:17" x14ac:dyDescent="0.25">
      <c r="A991">
        <v>990</v>
      </c>
      <c r="F991">
        <v>257.88115900000003</v>
      </c>
      <c r="G991" s="3">
        <v>3</v>
      </c>
      <c r="P991">
        <v>1</v>
      </c>
      <c r="Q991" t="str">
        <f t="shared" si="16"/>
        <v>3</v>
      </c>
    </row>
    <row r="992" spans="1:17" x14ac:dyDescent="0.25">
      <c r="A992">
        <v>991</v>
      </c>
      <c r="F992">
        <v>257.88115900000003</v>
      </c>
      <c r="G992" s="3">
        <v>3</v>
      </c>
      <c r="P992">
        <v>1</v>
      </c>
      <c r="Q992" t="str">
        <f t="shared" si="16"/>
        <v>3</v>
      </c>
    </row>
    <row r="993" spans="1:17" x14ac:dyDescent="0.25">
      <c r="A993">
        <v>992</v>
      </c>
      <c r="F993">
        <v>257.92333100000002</v>
      </c>
      <c r="G993" s="3">
        <v>3</v>
      </c>
      <c r="P993">
        <v>1</v>
      </c>
      <c r="Q993" t="str">
        <f t="shared" si="16"/>
        <v>3</v>
      </c>
    </row>
    <row r="994" spans="1:17" x14ac:dyDescent="0.25">
      <c r="A994">
        <v>993</v>
      </c>
      <c r="D994">
        <v>246.972724</v>
      </c>
      <c r="E994" s="2">
        <v>2</v>
      </c>
      <c r="F994">
        <v>257.92418900000001</v>
      </c>
      <c r="G994" s="3">
        <v>3</v>
      </c>
      <c r="P994">
        <v>2</v>
      </c>
      <c r="Q994" t="str">
        <f t="shared" si="16"/>
        <v>23</v>
      </c>
    </row>
    <row r="995" spans="1:17" x14ac:dyDescent="0.25">
      <c r="A995">
        <v>994</v>
      </c>
      <c r="D995">
        <v>246.99009999999998</v>
      </c>
      <c r="E995" s="2">
        <v>2</v>
      </c>
      <c r="F995">
        <v>257.90797700000002</v>
      </c>
      <c r="G995" s="3">
        <v>3</v>
      </c>
      <c r="P995">
        <v>2</v>
      </c>
      <c r="Q995" t="str">
        <f t="shared" si="16"/>
        <v>23</v>
      </c>
    </row>
    <row r="996" spans="1:17" x14ac:dyDescent="0.25">
      <c r="A996">
        <v>995</v>
      </c>
      <c r="D996">
        <v>246.97005000000001</v>
      </c>
      <c r="E996" s="2">
        <v>2</v>
      </c>
      <c r="F996">
        <v>257.88348300000001</v>
      </c>
      <c r="G996" s="3">
        <v>3</v>
      </c>
      <c r="P996">
        <v>2</v>
      </c>
      <c r="Q996" t="str">
        <f t="shared" si="16"/>
        <v>23</v>
      </c>
    </row>
    <row r="997" spans="1:17" x14ac:dyDescent="0.25">
      <c r="A997">
        <v>996</v>
      </c>
      <c r="D997">
        <v>246.94514699999999</v>
      </c>
      <c r="E997" s="2">
        <v>2</v>
      </c>
      <c r="F997">
        <v>257.89585799999998</v>
      </c>
      <c r="G997" s="3">
        <v>3</v>
      </c>
      <c r="P997">
        <v>2</v>
      </c>
      <c r="Q997" t="str">
        <f t="shared" si="16"/>
        <v>23</v>
      </c>
    </row>
    <row r="998" spans="1:17" x14ac:dyDescent="0.25">
      <c r="A998">
        <v>997</v>
      </c>
      <c r="D998">
        <v>246.94297699999998</v>
      </c>
      <c r="E998" s="2">
        <v>2</v>
      </c>
      <c r="F998">
        <v>257.90494799999999</v>
      </c>
      <c r="G998" s="3">
        <v>3</v>
      </c>
      <c r="P998">
        <v>2</v>
      </c>
      <c r="Q998" t="str">
        <f t="shared" si="16"/>
        <v>23</v>
      </c>
    </row>
    <row r="999" spans="1:17" x14ac:dyDescent="0.25">
      <c r="A999">
        <v>998</v>
      </c>
      <c r="D999">
        <v>246.949141</v>
      </c>
      <c r="E999" s="2">
        <v>2</v>
      </c>
      <c r="F999">
        <v>257.868785</v>
      </c>
      <c r="G999" s="3">
        <v>3</v>
      </c>
      <c r="P999">
        <v>2</v>
      </c>
      <c r="Q999" t="str">
        <f t="shared" si="16"/>
        <v>23</v>
      </c>
    </row>
    <row r="1000" spans="1:17" x14ac:dyDescent="0.25">
      <c r="A1000">
        <v>999</v>
      </c>
      <c r="D1000">
        <v>246.92883599999999</v>
      </c>
      <c r="E1000" s="2">
        <v>2</v>
      </c>
      <c r="F1000">
        <v>257.89818100000002</v>
      </c>
      <c r="G1000" s="3">
        <v>3</v>
      </c>
      <c r="P1000">
        <v>2</v>
      </c>
      <c r="Q1000" t="str">
        <f t="shared" si="16"/>
        <v>23</v>
      </c>
    </row>
    <row r="1001" spans="1:17" x14ac:dyDescent="0.25">
      <c r="A1001">
        <v>1000</v>
      </c>
      <c r="D1001">
        <v>246.90600799999999</v>
      </c>
      <c r="E1001" s="2">
        <v>2</v>
      </c>
      <c r="F1001">
        <v>257.91858500000001</v>
      </c>
      <c r="G1001" s="3">
        <v>3</v>
      </c>
      <c r="P1001">
        <v>2</v>
      </c>
      <c r="Q1001" t="str">
        <f t="shared" si="16"/>
        <v>23</v>
      </c>
    </row>
    <row r="1002" spans="1:17" x14ac:dyDescent="0.25">
      <c r="A1002">
        <v>1001</v>
      </c>
      <c r="D1002">
        <v>246.90100699999999</v>
      </c>
      <c r="E1002" s="2">
        <v>2</v>
      </c>
      <c r="F1002">
        <v>257.94707</v>
      </c>
      <c r="G1002" s="3">
        <v>3</v>
      </c>
      <c r="P1002">
        <v>2</v>
      </c>
      <c r="Q1002" t="str">
        <f t="shared" si="16"/>
        <v>23</v>
      </c>
    </row>
    <row r="1003" spans="1:17" x14ac:dyDescent="0.25">
      <c r="A1003">
        <v>1002</v>
      </c>
      <c r="D1003">
        <v>246.89802800000001</v>
      </c>
      <c r="E1003" s="2">
        <v>2</v>
      </c>
      <c r="F1003">
        <v>257.97807999999998</v>
      </c>
      <c r="G1003" s="3">
        <v>3</v>
      </c>
      <c r="P1003">
        <v>2</v>
      </c>
      <c r="Q1003" t="str">
        <f t="shared" si="16"/>
        <v>23</v>
      </c>
    </row>
    <row r="1004" spans="1:17" x14ac:dyDescent="0.25">
      <c r="A1004">
        <v>1003</v>
      </c>
      <c r="D1004">
        <v>246.88504699999999</v>
      </c>
      <c r="E1004" s="2">
        <v>2</v>
      </c>
      <c r="F1004">
        <v>257.88115900000003</v>
      </c>
      <c r="G1004" s="3">
        <v>3</v>
      </c>
      <c r="P1004">
        <v>2</v>
      </c>
      <c r="Q1004" t="str">
        <f t="shared" si="16"/>
        <v>23</v>
      </c>
    </row>
    <row r="1005" spans="1:17" x14ac:dyDescent="0.25">
      <c r="A1005">
        <v>1004</v>
      </c>
      <c r="D1005">
        <v>246.880202</v>
      </c>
      <c r="E1005" s="2">
        <v>2</v>
      </c>
      <c r="F1005">
        <v>257.88115900000003</v>
      </c>
      <c r="G1005" s="3">
        <v>3</v>
      </c>
      <c r="P1005">
        <v>2</v>
      </c>
      <c r="Q1005" t="str">
        <f t="shared" si="16"/>
        <v>23</v>
      </c>
    </row>
    <row r="1006" spans="1:17" x14ac:dyDescent="0.25">
      <c r="A1006">
        <v>1005</v>
      </c>
      <c r="D1006">
        <v>246.972724</v>
      </c>
      <c r="E1006" s="2">
        <v>2</v>
      </c>
      <c r="P1006">
        <v>1</v>
      </c>
      <c r="Q1006" t="str">
        <f t="shared" si="16"/>
        <v>2</v>
      </c>
    </row>
    <row r="1007" spans="1:17" x14ac:dyDescent="0.25">
      <c r="A1007">
        <v>1006</v>
      </c>
      <c r="D1007">
        <v>246.972724</v>
      </c>
      <c r="E1007" s="2">
        <v>2</v>
      </c>
      <c r="P1007">
        <v>1</v>
      </c>
      <c r="Q1007" t="str">
        <f t="shared" si="16"/>
        <v>2</v>
      </c>
    </row>
    <row r="1008" spans="1:17" x14ac:dyDescent="0.25">
      <c r="A1008">
        <v>1007</v>
      </c>
      <c r="B1008">
        <v>237.12358399999999</v>
      </c>
      <c r="C1008" s="5">
        <v>1</v>
      </c>
      <c r="P1008">
        <v>1</v>
      </c>
      <c r="Q1008" t="str">
        <f t="shared" si="16"/>
        <v>1</v>
      </c>
    </row>
    <row r="1009" spans="1:17" x14ac:dyDescent="0.25">
      <c r="A1009">
        <v>1008</v>
      </c>
      <c r="B1009">
        <v>237.07686899999999</v>
      </c>
      <c r="C1009" s="5">
        <v>1</v>
      </c>
      <c r="P1009">
        <v>1</v>
      </c>
      <c r="Q1009" t="str">
        <f t="shared" si="16"/>
        <v>1</v>
      </c>
    </row>
    <row r="1010" spans="1:17" x14ac:dyDescent="0.25">
      <c r="A1010">
        <v>1009</v>
      </c>
      <c r="B1010">
        <v>237.07252399999999</v>
      </c>
      <c r="C1010" s="5">
        <v>1</v>
      </c>
      <c r="P1010">
        <v>1</v>
      </c>
      <c r="Q1010" t="str">
        <f t="shared" si="16"/>
        <v>1</v>
      </c>
    </row>
    <row r="1011" spans="1:17" x14ac:dyDescent="0.25">
      <c r="A1011">
        <v>1010</v>
      </c>
      <c r="B1011">
        <v>237.07712000000001</v>
      </c>
      <c r="C1011" s="5">
        <v>1</v>
      </c>
      <c r="H1011">
        <v>245.92949199999998</v>
      </c>
      <c r="I1011" s="4">
        <v>4</v>
      </c>
      <c r="P1011">
        <v>2</v>
      </c>
      <c r="Q1011" t="str">
        <f t="shared" si="16"/>
        <v>14</v>
      </c>
    </row>
    <row r="1012" spans="1:17" x14ac:dyDescent="0.25">
      <c r="A1012">
        <v>1011</v>
      </c>
      <c r="B1012">
        <v>237.082877</v>
      </c>
      <c r="C1012" s="5">
        <v>1</v>
      </c>
      <c r="H1012">
        <v>245.92015000000001</v>
      </c>
      <c r="I1012" s="4">
        <v>4</v>
      </c>
      <c r="P1012">
        <v>2</v>
      </c>
      <c r="Q1012" t="str">
        <f t="shared" si="16"/>
        <v>14</v>
      </c>
    </row>
    <row r="1013" spans="1:17" x14ac:dyDescent="0.25">
      <c r="A1013">
        <v>1012</v>
      </c>
      <c r="B1013">
        <v>237.072777</v>
      </c>
      <c r="C1013" s="5">
        <v>1</v>
      </c>
      <c r="H1013">
        <v>245.96277499999999</v>
      </c>
      <c r="I1013" s="4">
        <v>4</v>
      </c>
      <c r="P1013">
        <v>2</v>
      </c>
      <c r="Q1013" t="str">
        <f t="shared" si="16"/>
        <v>14</v>
      </c>
    </row>
    <row r="1014" spans="1:17" x14ac:dyDescent="0.25">
      <c r="A1014">
        <v>1013</v>
      </c>
      <c r="B1014">
        <v>237.03671500000002</v>
      </c>
      <c r="C1014" s="5">
        <v>1</v>
      </c>
      <c r="H1014">
        <v>245.96080699999999</v>
      </c>
      <c r="I1014" s="4">
        <v>4</v>
      </c>
      <c r="P1014">
        <v>2</v>
      </c>
      <c r="Q1014" t="str">
        <f t="shared" si="16"/>
        <v>14</v>
      </c>
    </row>
    <row r="1015" spans="1:17" x14ac:dyDescent="0.25">
      <c r="A1015">
        <v>1014</v>
      </c>
      <c r="B1015">
        <v>237.04676699999999</v>
      </c>
      <c r="C1015" s="5">
        <v>1</v>
      </c>
      <c r="H1015">
        <v>245.92626100000001</v>
      </c>
      <c r="I1015" s="4">
        <v>4</v>
      </c>
      <c r="P1015">
        <v>2</v>
      </c>
      <c r="Q1015" t="str">
        <f t="shared" si="16"/>
        <v>14</v>
      </c>
    </row>
    <row r="1016" spans="1:17" x14ac:dyDescent="0.25">
      <c r="A1016">
        <v>1015</v>
      </c>
      <c r="B1016">
        <v>237.04004900000001</v>
      </c>
      <c r="C1016" s="5">
        <v>1</v>
      </c>
      <c r="H1016">
        <v>245.99413899999999</v>
      </c>
      <c r="I1016" s="4">
        <v>4</v>
      </c>
      <c r="P1016">
        <v>2</v>
      </c>
      <c r="Q1016" t="str">
        <f t="shared" si="16"/>
        <v>14</v>
      </c>
    </row>
    <row r="1017" spans="1:17" x14ac:dyDescent="0.25">
      <c r="A1017">
        <v>1016</v>
      </c>
      <c r="B1017">
        <v>237.08247399999999</v>
      </c>
      <c r="C1017" s="5">
        <v>1</v>
      </c>
      <c r="H1017">
        <v>245.985354</v>
      </c>
      <c r="I1017" s="4">
        <v>4</v>
      </c>
      <c r="P1017">
        <v>2</v>
      </c>
      <c r="Q1017" t="str">
        <f t="shared" si="16"/>
        <v>14</v>
      </c>
    </row>
    <row r="1018" spans="1:17" x14ac:dyDescent="0.25">
      <c r="A1018">
        <v>1017</v>
      </c>
      <c r="B1018">
        <v>237.06949499999999</v>
      </c>
      <c r="C1018" s="5">
        <v>1</v>
      </c>
      <c r="H1018">
        <v>245.96656300000001</v>
      </c>
      <c r="I1018" s="4">
        <v>4</v>
      </c>
      <c r="P1018">
        <v>2</v>
      </c>
      <c r="Q1018" t="str">
        <f t="shared" si="16"/>
        <v>14</v>
      </c>
    </row>
    <row r="1019" spans="1:17" x14ac:dyDescent="0.25">
      <c r="A1019">
        <v>1018</v>
      </c>
      <c r="B1019">
        <v>237.12358399999999</v>
      </c>
      <c r="C1019" s="5">
        <v>1</v>
      </c>
      <c r="H1019">
        <v>245.96403799999999</v>
      </c>
      <c r="I1019" s="4">
        <v>4</v>
      </c>
      <c r="P1019">
        <v>2</v>
      </c>
      <c r="Q1019" t="str">
        <f t="shared" si="16"/>
        <v>14</v>
      </c>
    </row>
    <row r="1020" spans="1:17" x14ac:dyDescent="0.25">
      <c r="A1020">
        <v>1019</v>
      </c>
      <c r="B1020">
        <v>237.12358399999999</v>
      </c>
      <c r="C1020" s="5">
        <v>1</v>
      </c>
      <c r="F1020">
        <v>237.91717</v>
      </c>
      <c r="G1020" s="3">
        <v>3</v>
      </c>
      <c r="H1020">
        <v>245.96984699999999</v>
      </c>
      <c r="I1020" s="4">
        <v>4</v>
      </c>
      <c r="P1020">
        <v>3</v>
      </c>
      <c r="Q1020" t="str">
        <f t="shared" si="16"/>
        <v>134</v>
      </c>
    </row>
    <row r="1021" spans="1:17" x14ac:dyDescent="0.25">
      <c r="A1021">
        <v>1020</v>
      </c>
      <c r="F1021">
        <v>237.93919099999999</v>
      </c>
      <c r="G1021" s="3">
        <v>3</v>
      </c>
      <c r="H1021">
        <v>245.92949199999998</v>
      </c>
      <c r="I1021" s="4">
        <v>4</v>
      </c>
      <c r="P1021">
        <v>2</v>
      </c>
      <c r="Q1021" t="str">
        <f t="shared" si="16"/>
        <v>34</v>
      </c>
    </row>
    <row r="1022" spans="1:17" x14ac:dyDescent="0.25">
      <c r="A1022">
        <v>1021</v>
      </c>
      <c r="F1022">
        <v>237.945706</v>
      </c>
      <c r="G1022" s="3">
        <v>3</v>
      </c>
      <c r="H1022">
        <v>245.92949199999998</v>
      </c>
      <c r="I1022" s="4">
        <v>4</v>
      </c>
      <c r="P1022">
        <v>2</v>
      </c>
      <c r="Q1022" t="str">
        <f t="shared" si="16"/>
        <v>34</v>
      </c>
    </row>
    <row r="1023" spans="1:17" x14ac:dyDescent="0.25">
      <c r="A1023">
        <v>1022</v>
      </c>
      <c r="F1023">
        <v>237.919341</v>
      </c>
      <c r="G1023" s="3">
        <v>3</v>
      </c>
      <c r="P1023">
        <v>1</v>
      </c>
      <c r="Q1023" t="str">
        <f t="shared" si="16"/>
        <v>3</v>
      </c>
    </row>
    <row r="1024" spans="1:17" x14ac:dyDescent="0.25">
      <c r="A1024">
        <v>1023</v>
      </c>
      <c r="D1024">
        <v>224.90939399999999</v>
      </c>
      <c r="E1024" s="2">
        <v>2</v>
      </c>
      <c r="F1024">
        <v>237.90096</v>
      </c>
      <c r="G1024" s="3">
        <v>3</v>
      </c>
      <c r="P1024">
        <v>2</v>
      </c>
      <c r="Q1024" t="str">
        <f t="shared" si="16"/>
        <v>23</v>
      </c>
    </row>
    <row r="1025" spans="1:17" x14ac:dyDescent="0.25">
      <c r="A1025">
        <v>1024</v>
      </c>
      <c r="D1025">
        <v>224.885808</v>
      </c>
      <c r="E1025" s="2">
        <v>2</v>
      </c>
      <c r="F1025">
        <v>237.86469499999998</v>
      </c>
      <c r="G1025" s="3">
        <v>3</v>
      </c>
      <c r="P1025">
        <v>2</v>
      </c>
      <c r="Q1025" t="str">
        <f t="shared" si="16"/>
        <v>23</v>
      </c>
    </row>
    <row r="1026" spans="1:17" x14ac:dyDescent="0.25">
      <c r="A1026">
        <v>1025</v>
      </c>
      <c r="D1026">
        <v>224.95883699999999</v>
      </c>
      <c r="E1026" s="2">
        <v>2</v>
      </c>
      <c r="F1026">
        <v>237.86540300000001</v>
      </c>
      <c r="G1026" s="3">
        <v>3</v>
      </c>
      <c r="P1026">
        <v>2</v>
      </c>
      <c r="Q1026" t="str">
        <f t="shared" ref="Q1026:Q1089" si="17">CONCATENATE(C1026,E1026,G1026,I1026)</f>
        <v>23</v>
      </c>
    </row>
    <row r="1027" spans="1:17" x14ac:dyDescent="0.25">
      <c r="A1027">
        <v>1026</v>
      </c>
      <c r="D1027">
        <v>224.96186800000001</v>
      </c>
      <c r="E1027" s="2">
        <v>2</v>
      </c>
      <c r="F1027">
        <v>237.837422</v>
      </c>
      <c r="G1027" s="3">
        <v>3</v>
      </c>
      <c r="P1027">
        <v>2</v>
      </c>
      <c r="Q1027" t="str">
        <f t="shared" si="17"/>
        <v>23</v>
      </c>
    </row>
    <row r="1028" spans="1:17" x14ac:dyDescent="0.25">
      <c r="A1028">
        <v>1027</v>
      </c>
      <c r="D1028">
        <v>224.93110999999999</v>
      </c>
      <c r="E1028" s="2">
        <v>2</v>
      </c>
      <c r="F1028">
        <v>237.79545300000001</v>
      </c>
      <c r="G1028" s="3">
        <v>3</v>
      </c>
      <c r="P1028">
        <v>2</v>
      </c>
      <c r="Q1028" t="str">
        <f t="shared" si="17"/>
        <v>23</v>
      </c>
    </row>
    <row r="1029" spans="1:17" x14ac:dyDescent="0.25">
      <c r="A1029">
        <v>1028</v>
      </c>
      <c r="D1029">
        <v>224.92469700000001</v>
      </c>
      <c r="E1029" s="2">
        <v>2</v>
      </c>
      <c r="F1029">
        <v>237.76121000000001</v>
      </c>
      <c r="G1029" s="3">
        <v>3</v>
      </c>
      <c r="P1029">
        <v>2</v>
      </c>
      <c r="Q1029" t="str">
        <f t="shared" si="17"/>
        <v>23</v>
      </c>
    </row>
    <row r="1030" spans="1:17" x14ac:dyDescent="0.25">
      <c r="A1030">
        <v>1029</v>
      </c>
      <c r="D1030">
        <v>224.91499999999999</v>
      </c>
      <c r="E1030" s="2">
        <v>2</v>
      </c>
      <c r="F1030">
        <v>237.91717</v>
      </c>
      <c r="G1030" s="3">
        <v>3</v>
      </c>
      <c r="P1030">
        <v>2</v>
      </c>
      <c r="Q1030" t="str">
        <f t="shared" si="17"/>
        <v>23</v>
      </c>
    </row>
    <row r="1031" spans="1:17" x14ac:dyDescent="0.25">
      <c r="A1031">
        <v>1030</v>
      </c>
      <c r="D1031">
        <v>224.91752500000001</v>
      </c>
      <c r="E1031" s="2">
        <v>2</v>
      </c>
      <c r="P1031">
        <v>1</v>
      </c>
      <c r="Q1031" t="str">
        <f t="shared" si="17"/>
        <v>2</v>
      </c>
    </row>
    <row r="1032" spans="1:17" x14ac:dyDescent="0.25">
      <c r="A1032">
        <v>1031</v>
      </c>
      <c r="D1032">
        <v>224.899495</v>
      </c>
      <c r="E1032" s="2">
        <v>2</v>
      </c>
      <c r="P1032">
        <v>1</v>
      </c>
      <c r="Q1032" t="str">
        <f t="shared" si="17"/>
        <v>2</v>
      </c>
    </row>
    <row r="1033" spans="1:17" x14ac:dyDescent="0.25">
      <c r="A1033">
        <v>1032</v>
      </c>
      <c r="D1033">
        <v>224.90828199999999</v>
      </c>
      <c r="E1033" s="2">
        <v>2</v>
      </c>
      <c r="P1033">
        <v>1</v>
      </c>
      <c r="Q1033" t="str">
        <f t="shared" si="17"/>
        <v>2</v>
      </c>
    </row>
    <row r="1034" spans="1:17" x14ac:dyDescent="0.25">
      <c r="A1034">
        <v>1033</v>
      </c>
      <c r="D1034">
        <v>224.90939399999999</v>
      </c>
      <c r="E1034" s="2">
        <v>2</v>
      </c>
      <c r="P1034">
        <v>1</v>
      </c>
      <c r="Q1034" t="str">
        <f t="shared" si="17"/>
        <v>2</v>
      </c>
    </row>
    <row r="1035" spans="1:17" x14ac:dyDescent="0.25">
      <c r="A1035">
        <v>1034</v>
      </c>
      <c r="B1035">
        <v>217.517979</v>
      </c>
      <c r="C1035" s="5">
        <v>1</v>
      </c>
      <c r="D1035">
        <v>224.90939399999999</v>
      </c>
      <c r="E1035" s="2">
        <v>2</v>
      </c>
      <c r="P1035">
        <v>2</v>
      </c>
      <c r="Q1035" t="str">
        <f t="shared" si="17"/>
        <v>12</v>
      </c>
    </row>
    <row r="1036" spans="1:17" x14ac:dyDescent="0.25">
      <c r="A1036">
        <v>1035</v>
      </c>
      <c r="B1036">
        <v>217.47742399999998</v>
      </c>
      <c r="C1036" s="5">
        <v>1</v>
      </c>
      <c r="P1036">
        <v>1</v>
      </c>
      <c r="Q1036" t="str">
        <f t="shared" si="17"/>
        <v>1</v>
      </c>
    </row>
    <row r="1037" spans="1:17" x14ac:dyDescent="0.25">
      <c r="A1037">
        <v>1036</v>
      </c>
      <c r="B1037">
        <v>217.51903999999999</v>
      </c>
      <c r="C1037" s="5">
        <v>1</v>
      </c>
      <c r="P1037">
        <v>1</v>
      </c>
      <c r="Q1037" t="str">
        <f t="shared" si="17"/>
        <v>1</v>
      </c>
    </row>
    <row r="1038" spans="1:17" x14ac:dyDescent="0.25">
      <c r="A1038">
        <v>1037</v>
      </c>
      <c r="B1038">
        <v>217.53297900000001</v>
      </c>
      <c r="C1038" s="5">
        <v>1</v>
      </c>
      <c r="P1038">
        <v>1</v>
      </c>
      <c r="Q1038" t="str">
        <f t="shared" si="17"/>
        <v>1</v>
      </c>
    </row>
    <row r="1039" spans="1:17" x14ac:dyDescent="0.25">
      <c r="A1039">
        <v>1038</v>
      </c>
      <c r="B1039">
        <v>217.50535299999999</v>
      </c>
      <c r="C1039" s="5">
        <v>1</v>
      </c>
      <c r="H1039">
        <v>223.298686</v>
      </c>
      <c r="I1039" s="4">
        <v>4</v>
      </c>
      <c r="P1039">
        <v>2</v>
      </c>
      <c r="Q1039" t="str">
        <f t="shared" si="17"/>
        <v>14</v>
      </c>
    </row>
    <row r="1040" spans="1:17" x14ac:dyDescent="0.25">
      <c r="A1040">
        <v>1039</v>
      </c>
      <c r="B1040">
        <v>217.50368699999999</v>
      </c>
      <c r="C1040" s="5">
        <v>1</v>
      </c>
      <c r="H1040">
        <v>223.288434</v>
      </c>
      <c r="I1040" s="4">
        <v>4</v>
      </c>
      <c r="P1040">
        <v>2</v>
      </c>
      <c r="Q1040" t="str">
        <f t="shared" si="17"/>
        <v>14</v>
      </c>
    </row>
    <row r="1041" spans="1:17" x14ac:dyDescent="0.25">
      <c r="A1041">
        <v>1040</v>
      </c>
      <c r="B1041">
        <v>217.47585799999999</v>
      </c>
      <c r="C1041" s="5">
        <v>1</v>
      </c>
      <c r="H1041">
        <v>223.26924199999999</v>
      </c>
      <c r="I1041" s="4">
        <v>4</v>
      </c>
      <c r="P1041">
        <v>2</v>
      </c>
      <c r="Q1041" t="str">
        <f t="shared" si="17"/>
        <v>14</v>
      </c>
    </row>
    <row r="1042" spans="1:17" x14ac:dyDescent="0.25">
      <c r="A1042">
        <v>1041</v>
      </c>
      <c r="B1042">
        <v>217.48302999999999</v>
      </c>
      <c r="C1042" s="5">
        <v>1</v>
      </c>
      <c r="H1042">
        <v>223.292272</v>
      </c>
      <c r="I1042" s="4">
        <v>4</v>
      </c>
      <c r="P1042">
        <v>2</v>
      </c>
      <c r="Q1042" t="str">
        <f t="shared" si="17"/>
        <v>14</v>
      </c>
    </row>
    <row r="1043" spans="1:17" x14ac:dyDescent="0.25">
      <c r="A1043">
        <v>1042</v>
      </c>
      <c r="B1043">
        <v>217.517979</v>
      </c>
      <c r="C1043" s="5">
        <v>1</v>
      </c>
      <c r="H1043">
        <v>223.289241</v>
      </c>
      <c r="I1043" s="4">
        <v>4</v>
      </c>
      <c r="P1043">
        <v>2</v>
      </c>
      <c r="Q1043" t="str">
        <f t="shared" si="17"/>
        <v>14</v>
      </c>
    </row>
    <row r="1044" spans="1:17" x14ac:dyDescent="0.25">
      <c r="A1044">
        <v>1043</v>
      </c>
      <c r="B1044">
        <v>217.517979</v>
      </c>
      <c r="C1044" s="5">
        <v>1</v>
      </c>
      <c r="F1044">
        <v>218.83818199999999</v>
      </c>
      <c r="G1044" s="3">
        <v>3</v>
      </c>
      <c r="H1044">
        <v>223.309595</v>
      </c>
      <c r="I1044" s="4">
        <v>4</v>
      </c>
      <c r="P1044">
        <v>3</v>
      </c>
      <c r="Q1044" t="str">
        <f t="shared" si="17"/>
        <v>134</v>
      </c>
    </row>
    <row r="1045" spans="1:17" x14ac:dyDescent="0.25">
      <c r="A1045">
        <v>1044</v>
      </c>
      <c r="F1045">
        <v>218.82575700000001</v>
      </c>
      <c r="G1045" s="3">
        <v>3</v>
      </c>
      <c r="H1045">
        <v>223.33818099999999</v>
      </c>
      <c r="I1045" s="4">
        <v>4</v>
      </c>
      <c r="P1045">
        <v>2</v>
      </c>
      <c r="Q1045" t="str">
        <f t="shared" si="17"/>
        <v>34</v>
      </c>
    </row>
    <row r="1046" spans="1:17" x14ac:dyDescent="0.25">
      <c r="A1046">
        <v>1045</v>
      </c>
      <c r="F1046">
        <v>218.86510100000001</v>
      </c>
      <c r="G1046" s="3">
        <v>3</v>
      </c>
      <c r="H1046">
        <v>223.289444</v>
      </c>
      <c r="I1046" s="4">
        <v>4</v>
      </c>
      <c r="P1046">
        <v>2</v>
      </c>
      <c r="Q1046" t="str">
        <f t="shared" si="17"/>
        <v>34</v>
      </c>
    </row>
    <row r="1047" spans="1:17" x14ac:dyDescent="0.25">
      <c r="A1047">
        <v>1046</v>
      </c>
      <c r="F1047">
        <v>218.86227199999999</v>
      </c>
      <c r="G1047" s="3">
        <v>3</v>
      </c>
      <c r="H1047">
        <v>223.298686</v>
      </c>
      <c r="I1047" s="4">
        <v>4</v>
      </c>
      <c r="P1047">
        <v>2</v>
      </c>
      <c r="Q1047" t="str">
        <f t="shared" si="17"/>
        <v>34</v>
      </c>
    </row>
    <row r="1048" spans="1:17" x14ac:dyDescent="0.25">
      <c r="A1048">
        <v>1047</v>
      </c>
      <c r="D1048">
        <v>205.567396</v>
      </c>
      <c r="E1048" s="2">
        <v>2</v>
      </c>
      <c r="F1048">
        <v>218.849797</v>
      </c>
      <c r="G1048" s="3">
        <v>3</v>
      </c>
      <c r="P1048">
        <v>2</v>
      </c>
      <c r="Q1048" t="str">
        <f t="shared" si="17"/>
        <v>23</v>
      </c>
    </row>
    <row r="1049" spans="1:17" x14ac:dyDescent="0.25">
      <c r="A1049">
        <v>1048</v>
      </c>
      <c r="D1049">
        <v>205.56372299999998</v>
      </c>
      <c r="E1049" s="2">
        <v>2</v>
      </c>
      <c r="F1049">
        <v>218.85555500000001</v>
      </c>
      <c r="G1049" s="3">
        <v>3</v>
      </c>
      <c r="P1049">
        <v>2</v>
      </c>
      <c r="Q1049" t="str">
        <f t="shared" si="17"/>
        <v>23</v>
      </c>
    </row>
    <row r="1050" spans="1:17" x14ac:dyDescent="0.25">
      <c r="A1050">
        <v>1049</v>
      </c>
      <c r="D1050">
        <v>205.57785200000001</v>
      </c>
      <c r="E1050" s="2">
        <v>2</v>
      </c>
      <c r="F1050">
        <v>218.92257599999999</v>
      </c>
      <c r="G1050" s="3">
        <v>3</v>
      </c>
      <c r="P1050">
        <v>2</v>
      </c>
      <c r="Q1050" t="str">
        <f t="shared" si="17"/>
        <v>23</v>
      </c>
    </row>
    <row r="1051" spans="1:17" x14ac:dyDescent="0.25">
      <c r="A1051">
        <v>1050</v>
      </c>
      <c r="D1051">
        <v>205.547392</v>
      </c>
      <c r="E1051" s="2">
        <v>2</v>
      </c>
      <c r="F1051">
        <v>218.83818199999999</v>
      </c>
      <c r="G1051" s="3">
        <v>3</v>
      </c>
      <c r="P1051">
        <v>2</v>
      </c>
      <c r="Q1051" t="str">
        <f t="shared" si="17"/>
        <v>23</v>
      </c>
    </row>
    <row r="1052" spans="1:17" x14ac:dyDescent="0.25">
      <c r="A1052">
        <v>1051</v>
      </c>
      <c r="D1052">
        <v>205.55076</v>
      </c>
      <c r="E1052" s="2">
        <v>2</v>
      </c>
      <c r="P1052">
        <v>1</v>
      </c>
      <c r="Q1052" t="str">
        <f t="shared" si="17"/>
        <v>2</v>
      </c>
    </row>
    <row r="1053" spans="1:17" x14ac:dyDescent="0.25">
      <c r="A1053">
        <v>1052</v>
      </c>
      <c r="D1053">
        <v>205.56</v>
      </c>
      <c r="E1053" s="2">
        <v>2</v>
      </c>
      <c r="P1053">
        <v>1</v>
      </c>
      <c r="Q1053" t="str">
        <f t="shared" si="17"/>
        <v>2</v>
      </c>
    </row>
    <row r="1054" spans="1:17" x14ac:dyDescent="0.25">
      <c r="A1054">
        <v>1053</v>
      </c>
      <c r="D1054">
        <v>205.56279999999998</v>
      </c>
      <c r="E1054" s="2">
        <v>2</v>
      </c>
      <c r="P1054">
        <v>1</v>
      </c>
      <c r="Q1054" t="str">
        <f t="shared" si="17"/>
        <v>2</v>
      </c>
    </row>
    <row r="1055" spans="1:17" x14ac:dyDescent="0.25">
      <c r="A1055">
        <v>1054</v>
      </c>
      <c r="D1055">
        <v>205.56193400000001</v>
      </c>
      <c r="E1055" s="2">
        <v>2</v>
      </c>
      <c r="P1055">
        <v>1</v>
      </c>
      <c r="Q1055" t="str">
        <f t="shared" si="17"/>
        <v>2</v>
      </c>
    </row>
    <row r="1056" spans="1:17" x14ac:dyDescent="0.25">
      <c r="A1056">
        <v>1055</v>
      </c>
      <c r="B1056">
        <v>199.77698699999999</v>
      </c>
      <c r="C1056" s="5">
        <v>1</v>
      </c>
      <c r="D1056">
        <v>205.60969399999999</v>
      </c>
      <c r="E1056" s="2">
        <v>2</v>
      </c>
      <c r="P1056">
        <v>2</v>
      </c>
      <c r="Q1056" t="str">
        <f t="shared" si="17"/>
        <v>12</v>
      </c>
    </row>
    <row r="1057" spans="1:17" x14ac:dyDescent="0.25">
      <c r="A1057">
        <v>1056</v>
      </c>
      <c r="B1057">
        <v>199.80009699999999</v>
      </c>
      <c r="C1057" s="5">
        <v>1</v>
      </c>
      <c r="D1057">
        <v>205.567396</v>
      </c>
      <c r="E1057" s="2">
        <v>2</v>
      </c>
      <c r="P1057">
        <v>2</v>
      </c>
      <c r="Q1057" t="str">
        <f t="shared" si="17"/>
        <v>12</v>
      </c>
    </row>
    <row r="1058" spans="1:17" x14ac:dyDescent="0.25">
      <c r="A1058">
        <v>1057</v>
      </c>
      <c r="B1058">
        <v>199.74754899999999</v>
      </c>
      <c r="C1058" s="5">
        <v>1</v>
      </c>
      <c r="D1058">
        <v>205.567396</v>
      </c>
      <c r="E1058" s="2">
        <v>2</v>
      </c>
      <c r="P1058">
        <v>2</v>
      </c>
      <c r="Q1058" t="str">
        <f t="shared" si="17"/>
        <v>12</v>
      </c>
    </row>
    <row r="1059" spans="1:17" x14ac:dyDescent="0.25">
      <c r="A1059">
        <v>1058</v>
      </c>
      <c r="B1059">
        <v>199.783514</v>
      </c>
      <c r="C1059" s="5">
        <v>1</v>
      </c>
      <c r="P1059">
        <v>1</v>
      </c>
      <c r="Q1059" t="str">
        <f t="shared" si="17"/>
        <v>1</v>
      </c>
    </row>
    <row r="1060" spans="1:17" x14ac:dyDescent="0.25">
      <c r="A1060">
        <v>1059</v>
      </c>
      <c r="B1060">
        <v>199.76566099999999</v>
      </c>
      <c r="C1060" s="5">
        <v>1</v>
      </c>
      <c r="P1060">
        <v>1</v>
      </c>
      <c r="Q1060" t="str">
        <f t="shared" si="17"/>
        <v>1</v>
      </c>
    </row>
    <row r="1061" spans="1:17" x14ac:dyDescent="0.25">
      <c r="A1061">
        <v>1060</v>
      </c>
      <c r="B1061">
        <v>199.76550900000001</v>
      </c>
      <c r="C1061" s="5">
        <v>1</v>
      </c>
      <c r="P1061">
        <v>1</v>
      </c>
      <c r="Q1061" t="str">
        <f t="shared" si="17"/>
        <v>1</v>
      </c>
    </row>
    <row r="1062" spans="1:17" x14ac:dyDescent="0.25">
      <c r="A1062">
        <v>1061</v>
      </c>
      <c r="B1062">
        <v>199.79984099999999</v>
      </c>
      <c r="C1062" s="5">
        <v>1</v>
      </c>
      <c r="H1062">
        <v>202.12795499999999</v>
      </c>
      <c r="I1062" s="4">
        <v>4</v>
      </c>
      <c r="P1062">
        <v>2</v>
      </c>
      <c r="Q1062" t="str">
        <f t="shared" si="17"/>
        <v>14</v>
      </c>
    </row>
    <row r="1063" spans="1:17" x14ac:dyDescent="0.25">
      <c r="A1063">
        <v>1062</v>
      </c>
      <c r="B1063">
        <v>199.801016</v>
      </c>
      <c r="C1063" s="5">
        <v>1</v>
      </c>
      <c r="H1063">
        <v>202.045714</v>
      </c>
      <c r="I1063" s="4">
        <v>4</v>
      </c>
      <c r="P1063">
        <v>2</v>
      </c>
      <c r="Q1063" t="str">
        <f t="shared" si="17"/>
        <v>14</v>
      </c>
    </row>
    <row r="1064" spans="1:17" x14ac:dyDescent="0.25">
      <c r="A1064">
        <v>1063</v>
      </c>
      <c r="B1064">
        <v>199.77698699999999</v>
      </c>
      <c r="C1064" s="5">
        <v>1</v>
      </c>
      <c r="F1064">
        <v>200.333876</v>
      </c>
      <c r="G1064" s="3">
        <v>3</v>
      </c>
      <c r="H1064">
        <v>202.05122599999999</v>
      </c>
      <c r="I1064" s="4">
        <v>4</v>
      </c>
      <c r="P1064">
        <v>3</v>
      </c>
      <c r="Q1064" t="str">
        <f t="shared" si="17"/>
        <v>134</v>
      </c>
    </row>
    <row r="1065" spans="1:17" x14ac:dyDescent="0.25">
      <c r="A1065">
        <v>1064</v>
      </c>
      <c r="B1065">
        <v>199.77698699999999</v>
      </c>
      <c r="C1065" s="5">
        <v>1</v>
      </c>
      <c r="F1065">
        <v>200.44581399999998</v>
      </c>
      <c r="G1065" s="3">
        <v>3</v>
      </c>
      <c r="H1065">
        <v>202.072855</v>
      </c>
      <c r="I1065" s="4">
        <v>4</v>
      </c>
      <c r="P1065">
        <v>3</v>
      </c>
      <c r="Q1065" t="str">
        <f t="shared" si="17"/>
        <v>134</v>
      </c>
    </row>
    <row r="1066" spans="1:17" x14ac:dyDescent="0.25">
      <c r="A1066">
        <v>1065</v>
      </c>
      <c r="F1066">
        <v>200.41709</v>
      </c>
      <c r="G1066" s="3">
        <v>3</v>
      </c>
      <c r="H1066">
        <v>202.109026</v>
      </c>
      <c r="I1066" s="4">
        <v>4</v>
      </c>
      <c r="P1066">
        <v>2</v>
      </c>
      <c r="Q1066" t="str">
        <f t="shared" si="17"/>
        <v>34</v>
      </c>
    </row>
    <row r="1067" spans="1:17" x14ac:dyDescent="0.25">
      <c r="A1067">
        <v>1066</v>
      </c>
      <c r="F1067">
        <v>200.398875</v>
      </c>
      <c r="G1067" s="3">
        <v>3</v>
      </c>
      <c r="H1067">
        <v>202.17473799999999</v>
      </c>
      <c r="I1067" s="4">
        <v>4</v>
      </c>
      <c r="P1067">
        <v>2</v>
      </c>
      <c r="Q1067" t="str">
        <f t="shared" si="17"/>
        <v>34</v>
      </c>
    </row>
    <row r="1068" spans="1:17" x14ac:dyDescent="0.25">
      <c r="A1068">
        <v>1067</v>
      </c>
      <c r="F1068">
        <v>200.392393</v>
      </c>
      <c r="G1068" s="3">
        <v>3</v>
      </c>
      <c r="H1068">
        <v>202.17917799999998</v>
      </c>
      <c r="I1068" s="4">
        <v>4</v>
      </c>
      <c r="P1068">
        <v>2</v>
      </c>
      <c r="Q1068" t="str">
        <f t="shared" si="17"/>
        <v>34</v>
      </c>
    </row>
    <row r="1069" spans="1:17" x14ac:dyDescent="0.25">
      <c r="A1069">
        <v>1068</v>
      </c>
      <c r="F1069">
        <v>200.384333</v>
      </c>
      <c r="G1069" s="3">
        <v>3</v>
      </c>
      <c r="H1069">
        <v>202.121939</v>
      </c>
      <c r="I1069" s="4">
        <v>4</v>
      </c>
      <c r="P1069">
        <v>2</v>
      </c>
      <c r="Q1069" t="str">
        <f t="shared" si="17"/>
        <v>34</v>
      </c>
    </row>
    <row r="1070" spans="1:17" x14ac:dyDescent="0.25">
      <c r="A1070">
        <v>1069</v>
      </c>
      <c r="F1070">
        <v>200.41688399999998</v>
      </c>
      <c r="G1070" s="3">
        <v>3</v>
      </c>
      <c r="H1070">
        <v>202.12795499999999</v>
      </c>
      <c r="I1070" s="4">
        <v>4</v>
      </c>
      <c r="P1070">
        <v>2</v>
      </c>
      <c r="Q1070" t="str">
        <f t="shared" si="17"/>
        <v>34</v>
      </c>
    </row>
    <row r="1071" spans="1:17" x14ac:dyDescent="0.25">
      <c r="A1071">
        <v>1070</v>
      </c>
      <c r="D1071">
        <v>184.51127099999999</v>
      </c>
      <c r="E1071" s="2">
        <v>2</v>
      </c>
      <c r="F1071">
        <v>200.37173300000001</v>
      </c>
      <c r="G1071" s="3">
        <v>3</v>
      </c>
      <c r="H1071">
        <v>202.12795499999999</v>
      </c>
      <c r="I1071" s="4">
        <v>4</v>
      </c>
      <c r="P1071">
        <v>3</v>
      </c>
      <c r="Q1071" t="str">
        <f t="shared" si="17"/>
        <v>234</v>
      </c>
    </row>
    <row r="1072" spans="1:17" x14ac:dyDescent="0.25">
      <c r="A1072">
        <v>1071</v>
      </c>
      <c r="D1072">
        <v>184.529642</v>
      </c>
      <c r="E1072" s="2">
        <v>2</v>
      </c>
      <c r="F1072">
        <v>200.333876</v>
      </c>
      <c r="G1072" s="3">
        <v>3</v>
      </c>
      <c r="P1072">
        <v>2</v>
      </c>
      <c r="Q1072" t="str">
        <f t="shared" si="17"/>
        <v>23</v>
      </c>
    </row>
    <row r="1073" spans="1:17" x14ac:dyDescent="0.25">
      <c r="A1073">
        <v>1072</v>
      </c>
      <c r="D1073">
        <v>184.53081299999999</v>
      </c>
      <c r="E1073" s="2">
        <v>2</v>
      </c>
      <c r="F1073">
        <v>200.333876</v>
      </c>
      <c r="G1073" s="3">
        <v>3</v>
      </c>
      <c r="P1073">
        <v>2</v>
      </c>
      <c r="Q1073" t="str">
        <f t="shared" si="17"/>
        <v>23</v>
      </c>
    </row>
    <row r="1074" spans="1:17" x14ac:dyDescent="0.25">
      <c r="A1074">
        <v>1073</v>
      </c>
      <c r="D1074">
        <v>184.50821099999999</v>
      </c>
      <c r="E1074" s="2">
        <v>2</v>
      </c>
      <c r="P1074">
        <v>1</v>
      </c>
      <c r="Q1074" t="str">
        <f t="shared" si="17"/>
        <v>2</v>
      </c>
    </row>
    <row r="1075" spans="1:17" x14ac:dyDescent="0.25">
      <c r="A1075">
        <v>1074</v>
      </c>
      <c r="D1075">
        <v>184.50642599999998</v>
      </c>
      <c r="E1075" s="2">
        <v>2</v>
      </c>
      <c r="P1075">
        <v>1</v>
      </c>
      <c r="Q1075" t="str">
        <f t="shared" si="17"/>
        <v>2</v>
      </c>
    </row>
    <row r="1076" spans="1:17" x14ac:dyDescent="0.25">
      <c r="A1076">
        <v>1075</v>
      </c>
      <c r="D1076">
        <v>184.481425</v>
      </c>
      <c r="E1076" s="2">
        <v>2</v>
      </c>
      <c r="P1076">
        <v>1</v>
      </c>
      <c r="Q1076" t="str">
        <f t="shared" si="17"/>
        <v>2</v>
      </c>
    </row>
    <row r="1077" spans="1:17" x14ac:dyDescent="0.25">
      <c r="A1077">
        <v>1076</v>
      </c>
      <c r="B1077">
        <v>178.54361699999998</v>
      </c>
      <c r="C1077" s="5">
        <v>1</v>
      </c>
      <c r="D1077">
        <v>184.449434</v>
      </c>
      <c r="E1077" s="2">
        <v>2</v>
      </c>
      <c r="P1077">
        <v>2</v>
      </c>
      <c r="Q1077" t="str">
        <f t="shared" si="17"/>
        <v>12</v>
      </c>
    </row>
    <row r="1078" spans="1:17" x14ac:dyDescent="0.25">
      <c r="A1078">
        <v>1077</v>
      </c>
      <c r="B1078">
        <v>178.55968899999999</v>
      </c>
      <c r="C1078" s="5">
        <v>1</v>
      </c>
      <c r="D1078">
        <v>184.44178199999999</v>
      </c>
      <c r="E1078" s="2">
        <v>2</v>
      </c>
      <c r="P1078">
        <v>2</v>
      </c>
      <c r="Q1078" t="str">
        <f t="shared" si="17"/>
        <v>12</v>
      </c>
    </row>
    <row r="1079" spans="1:17" x14ac:dyDescent="0.25">
      <c r="A1079">
        <v>1078</v>
      </c>
      <c r="B1079">
        <v>178.59259800000001</v>
      </c>
      <c r="C1079" s="5">
        <v>1</v>
      </c>
      <c r="D1079">
        <v>184.51127099999999</v>
      </c>
      <c r="E1079" s="2">
        <v>2</v>
      </c>
      <c r="P1079">
        <v>2</v>
      </c>
      <c r="Q1079" t="str">
        <f t="shared" si="17"/>
        <v>12</v>
      </c>
    </row>
    <row r="1080" spans="1:17" x14ac:dyDescent="0.25">
      <c r="A1080">
        <v>1079</v>
      </c>
      <c r="B1080">
        <v>178.56556</v>
      </c>
      <c r="C1080" s="5">
        <v>1</v>
      </c>
      <c r="P1080">
        <v>1</v>
      </c>
      <c r="Q1080" t="str">
        <f t="shared" si="17"/>
        <v>1</v>
      </c>
    </row>
    <row r="1081" spans="1:17" x14ac:dyDescent="0.25">
      <c r="A1081">
        <v>1080</v>
      </c>
      <c r="B1081">
        <v>178.59657899999999</v>
      </c>
      <c r="C1081" s="5">
        <v>1</v>
      </c>
      <c r="P1081">
        <v>1</v>
      </c>
      <c r="Q1081" t="str">
        <f t="shared" si="17"/>
        <v>1</v>
      </c>
    </row>
    <row r="1082" spans="1:17" x14ac:dyDescent="0.25">
      <c r="A1082">
        <v>1081</v>
      </c>
      <c r="B1082">
        <v>178.54474299999998</v>
      </c>
      <c r="C1082" s="5">
        <v>1</v>
      </c>
      <c r="P1082">
        <v>1</v>
      </c>
      <c r="Q1082" t="str">
        <f t="shared" si="17"/>
        <v>1</v>
      </c>
    </row>
    <row r="1083" spans="1:17" x14ac:dyDescent="0.25">
      <c r="A1083">
        <v>1082</v>
      </c>
      <c r="B1083">
        <v>178.55106899999998</v>
      </c>
      <c r="C1083" s="5">
        <v>1</v>
      </c>
      <c r="P1083">
        <v>1</v>
      </c>
      <c r="Q1083" t="str">
        <f t="shared" si="17"/>
        <v>1</v>
      </c>
    </row>
    <row r="1084" spans="1:17" x14ac:dyDescent="0.25">
      <c r="A1084">
        <v>1083</v>
      </c>
      <c r="B1084">
        <v>178.63270199999999</v>
      </c>
      <c r="C1084" s="5">
        <v>1</v>
      </c>
      <c r="P1084">
        <v>1</v>
      </c>
      <c r="Q1084" t="str">
        <f t="shared" si="17"/>
        <v>1</v>
      </c>
    </row>
    <row r="1085" spans="1:17" x14ac:dyDescent="0.25">
      <c r="A1085">
        <v>1084</v>
      </c>
      <c r="B1085">
        <v>178.54361699999998</v>
      </c>
      <c r="C1085" s="5">
        <v>1</v>
      </c>
      <c r="F1085">
        <v>178.85377299999999</v>
      </c>
      <c r="G1085" s="3">
        <v>3</v>
      </c>
      <c r="P1085">
        <v>2</v>
      </c>
      <c r="Q1085" t="str">
        <f t="shared" si="17"/>
        <v>13</v>
      </c>
    </row>
    <row r="1086" spans="1:17" x14ac:dyDescent="0.25">
      <c r="A1086">
        <v>1085</v>
      </c>
      <c r="F1086">
        <v>178.995047</v>
      </c>
      <c r="G1086" s="3">
        <v>3</v>
      </c>
      <c r="H1086">
        <v>178.793925</v>
      </c>
      <c r="I1086" s="4">
        <v>4</v>
      </c>
      <c r="P1086">
        <v>2</v>
      </c>
      <c r="Q1086" t="str">
        <f t="shared" si="17"/>
        <v>34</v>
      </c>
    </row>
    <row r="1087" spans="1:17" x14ac:dyDescent="0.25">
      <c r="A1087">
        <v>1086</v>
      </c>
      <c r="F1087">
        <v>178.848669</v>
      </c>
      <c r="G1087" s="3">
        <v>3</v>
      </c>
      <c r="H1087">
        <v>178.758263</v>
      </c>
      <c r="I1087" s="4">
        <v>4</v>
      </c>
      <c r="P1087">
        <v>2</v>
      </c>
      <c r="Q1087" t="str">
        <f t="shared" si="17"/>
        <v>34</v>
      </c>
    </row>
    <row r="1088" spans="1:17" x14ac:dyDescent="0.25">
      <c r="A1088">
        <v>1087</v>
      </c>
      <c r="F1088">
        <v>178.85443699999999</v>
      </c>
      <c r="G1088" s="3">
        <v>3</v>
      </c>
      <c r="H1088">
        <v>178.760355</v>
      </c>
      <c r="I1088" s="4">
        <v>4</v>
      </c>
      <c r="P1088">
        <v>2</v>
      </c>
      <c r="Q1088" t="str">
        <f t="shared" si="17"/>
        <v>34</v>
      </c>
    </row>
    <row r="1089" spans="1:17" x14ac:dyDescent="0.25">
      <c r="A1089">
        <v>1088</v>
      </c>
      <c r="F1089">
        <v>178.85923199999999</v>
      </c>
      <c r="G1089" s="3">
        <v>3</v>
      </c>
      <c r="H1089">
        <v>178.78229399999998</v>
      </c>
      <c r="I1089" s="4">
        <v>4</v>
      </c>
      <c r="P1089">
        <v>2</v>
      </c>
      <c r="Q1089" t="str">
        <f t="shared" si="17"/>
        <v>34</v>
      </c>
    </row>
    <row r="1090" spans="1:17" x14ac:dyDescent="0.25">
      <c r="A1090">
        <v>1089</v>
      </c>
      <c r="F1090">
        <v>178.83576199999999</v>
      </c>
      <c r="G1090" s="3">
        <v>3</v>
      </c>
      <c r="H1090">
        <v>178.82453899999999</v>
      </c>
      <c r="I1090" s="4">
        <v>4</v>
      </c>
      <c r="P1090">
        <v>2</v>
      </c>
      <c r="Q1090" t="str">
        <f t="shared" ref="Q1090:Q1153" si="18">CONCATENATE(C1090,E1090,G1090,I1090)</f>
        <v>34</v>
      </c>
    </row>
    <row r="1091" spans="1:17" x14ac:dyDescent="0.25">
      <c r="A1091">
        <v>1090</v>
      </c>
      <c r="F1091">
        <v>178.85622000000001</v>
      </c>
      <c r="G1091" s="3">
        <v>3</v>
      </c>
      <c r="H1091">
        <v>178.82295599999998</v>
      </c>
      <c r="I1091" s="4">
        <v>4</v>
      </c>
      <c r="P1091">
        <v>2</v>
      </c>
      <c r="Q1091" t="str">
        <f t="shared" si="18"/>
        <v>34</v>
      </c>
    </row>
    <row r="1092" spans="1:17" x14ac:dyDescent="0.25">
      <c r="A1092">
        <v>1091</v>
      </c>
      <c r="F1092">
        <v>178.887652</v>
      </c>
      <c r="G1092" s="3">
        <v>3</v>
      </c>
      <c r="H1092">
        <v>178.86096599999999</v>
      </c>
      <c r="I1092" s="4">
        <v>4</v>
      </c>
      <c r="P1092">
        <v>2</v>
      </c>
      <c r="Q1092" t="str">
        <f t="shared" si="18"/>
        <v>34</v>
      </c>
    </row>
    <row r="1093" spans="1:17" x14ac:dyDescent="0.25">
      <c r="A1093">
        <v>1092</v>
      </c>
      <c r="F1093">
        <v>178.88453699999999</v>
      </c>
      <c r="G1093" s="3">
        <v>3</v>
      </c>
      <c r="H1093">
        <v>178.881067</v>
      </c>
      <c r="I1093" s="4">
        <v>4</v>
      </c>
      <c r="P1093">
        <v>2</v>
      </c>
      <c r="Q1093" t="str">
        <f t="shared" si="18"/>
        <v>34</v>
      </c>
    </row>
    <row r="1094" spans="1:17" x14ac:dyDescent="0.25">
      <c r="A1094">
        <v>1093</v>
      </c>
      <c r="F1094">
        <v>178.85377299999999</v>
      </c>
      <c r="G1094" s="3">
        <v>3</v>
      </c>
      <c r="H1094">
        <v>178.793925</v>
      </c>
      <c r="I1094" s="4">
        <v>4</v>
      </c>
      <c r="P1094">
        <v>2</v>
      </c>
      <c r="Q1094" t="str">
        <f t="shared" si="18"/>
        <v>34</v>
      </c>
    </row>
    <row r="1095" spans="1:17" x14ac:dyDescent="0.25">
      <c r="A1095">
        <v>1094</v>
      </c>
      <c r="D1095">
        <v>161.88907799999998</v>
      </c>
      <c r="E1095" s="2">
        <v>2</v>
      </c>
      <c r="P1095">
        <v>1</v>
      </c>
      <c r="Q1095" t="str">
        <f t="shared" si="18"/>
        <v>2</v>
      </c>
    </row>
    <row r="1096" spans="1:17" x14ac:dyDescent="0.25">
      <c r="A1096">
        <v>1095</v>
      </c>
      <c r="D1096">
        <v>161.91014999999999</v>
      </c>
      <c r="E1096" s="2">
        <v>2</v>
      </c>
      <c r="P1096">
        <v>1</v>
      </c>
      <c r="Q1096" t="str">
        <f t="shared" si="18"/>
        <v>2</v>
      </c>
    </row>
    <row r="1097" spans="1:17" x14ac:dyDescent="0.25">
      <c r="A1097">
        <v>1096</v>
      </c>
      <c r="D1097">
        <v>161.91555799999998</v>
      </c>
      <c r="E1097" s="2">
        <v>2</v>
      </c>
      <c r="P1097">
        <v>1</v>
      </c>
      <c r="Q1097" t="str">
        <f t="shared" si="18"/>
        <v>2</v>
      </c>
    </row>
    <row r="1098" spans="1:17" x14ac:dyDescent="0.25">
      <c r="A1098">
        <v>1097</v>
      </c>
      <c r="D1098">
        <v>161.93867</v>
      </c>
      <c r="E1098" s="2">
        <v>2</v>
      </c>
      <c r="P1098">
        <v>1</v>
      </c>
      <c r="Q1098" t="str">
        <f t="shared" si="18"/>
        <v>2</v>
      </c>
    </row>
    <row r="1099" spans="1:17" x14ac:dyDescent="0.25">
      <c r="A1099">
        <v>1098</v>
      </c>
      <c r="D1099">
        <v>161.962548</v>
      </c>
      <c r="E1099" s="2">
        <v>2</v>
      </c>
      <c r="P1099">
        <v>1</v>
      </c>
      <c r="Q1099" t="str">
        <f t="shared" si="18"/>
        <v>2</v>
      </c>
    </row>
    <row r="1100" spans="1:17" x14ac:dyDescent="0.25">
      <c r="A1100">
        <v>1099</v>
      </c>
      <c r="D1100">
        <v>161.887395</v>
      </c>
      <c r="E1100" s="2">
        <v>2</v>
      </c>
      <c r="P1100">
        <v>1</v>
      </c>
      <c r="Q1100" t="str">
        <f t="shared" si="18"/>
        <v>2</v>
      </c>
    </row>
    <row r="1101" spans="1:17" x14ac:dyDescent="0.25">
      <c r="A1101">
        <v>1100</v>
      </c>
      <c r="B1101">
        <v>157.04703699999999</v>
      </c>
      <c r="C1101" s="5">
        <v>1</v>
      </c>
      <c r="D1101">
        <v>161.88362000000001</v>
      </c>
      <c r="E1101" s="2">
        <v>2</v>
      </c>
      <c r="P1101">
        <v>2</v>
      </c>
      <c r="Q1101" t="str">
        <f t="shared" si="18"/>
        <v>12</v>
      </c>
    </row>
    <row r="1102" spans="1:17" x14ac:dyDescent="0.25">
      <c r="A1102">
        <v>1101</v>
      </c>
      <c r="B1102">
        <v>156.91606899999999</v>
      </c>
      <c r="C1102" s="5">
        <v>1</v>
      </c>
      <c r="D1102">
        <v>161.88907799999998</v>
      </c>
      <c r="E1102" s="2">
        <v>2</v>
      </c>
      <c r="P1102">
        <v>2</v>
      </c>
      <c r="Q1102" t="str">
        <f t="shared" si="18"/>
        <v>12</v>
      </c>
    </row>
    <row r="1103" spans="1:17" x14ac:dyDescent="0.25">
      <c r="A1103">
        <v>1102</v>
      </c>
      <c r="B1103">
        <v>156.93326199999998</v>
      </c>
      <c r="C1103" s="5">
        <v>1</v>
      </c>
      <c r="P1103">
        <v>1</v>
      </c>
      <c r="Q1103" t="str">
        <f t="shared" si="18"/>
        <v>1</v>
      </c>
    </row>
    <row r="1104" spans="1:17" x14ac:dyDescent="0.25">
      <c r="A1104">
        <v>1103</v>
      </c>
      <c r="B1104">
        <v>157.04025200000001</v>
      </c>
      <c r="C1104" s="5">
        <v>1</v>
      </c>
      <c r="P1104">
        <v>1</v>
      </c>
      <c r="Q1104" t="str">
        <f t="shared" si="18"/>
        <v>1</v>
      </c>
    </row>
    <row r="1105" spans="1:17" x14ac:dyDescent="0.25">
      <c r="A1105">
        <v>1104</v>
      </c>
      <c r="B1105">
        <v>156.95657799999998</v>
      </c>
      <c r="C1105" s="5">
        <v>1</v>
      </c>
      <c r="P1105">
        <v>1</v>
      </c>
      <c r="Q1105" t="str">
        <f t="shared" si="18"/>
        <v>1</v>
      </c>
    </row>
    <row r="1106" spans="1:17" x14ac:dyDescent="0.25">
      <c r="A1106">
        <v>1105</v>
      </c>
      <c r="B1106">
        <v>157.08489499999999</v>
      </c>
      <c r="C1106" s="5">
        <v>1</v>
      </c>
      <c r="P1106">
        <v>1</v>
      </c>
      <c r="Q1106" t="str">
        <f t="shared" si="18"/>
        <v>1</v>
      </c>
    </row>
    <row r="1107" spans="1:17" x14ac:dyDescent="0.25">
      <c r="A1107">
        <v>1106</v>
      </c>
      <c r="B1107">
        <v>157.04703699999999</v>
      </c>
      <c r="C1107" s="5">
        <v>1</v>
      </c>
      <c r="P1107">
        <v>1</v>
      </c>
      <c r="Q1107" t="str">
        <f t="shared" si="18"/>
        <v>1</v>
      </c>
    </row>
    <row r="1108" spans="1:17" x14ac:dyDescent="0.25">
      <c r="A1108">
        <v>1107</v>
      </c>
      <c r="B1108">
        <v>157.04703699999999</v>
      </c>
      <c r="C1108" s="5">
        <v>1</v>
      </c>
      <c r="H1108">
        <v>157.45637399999998</v>
      </c>
      <c r="I1108" s="4">
        <v>4</v>
      </c>
      <c r="P1108">
        <v>2</v>
      </c>
      <c r="Q1108" t="str">
        <f t="shared" si="18"/>
        <v>14</v>
      </c>
    </row>
    <row r="1109" spans="1:17" x14ac:dyDescent="0.25">
      <c r="A1109">
        <v>1108</v>
      </c>
      <c r="F1109">
        <v>156.55811</v>
      </c>
      <c r="G1109" s="3">
        <v>3</v>
      </c>
      <c r="H1109">
        <v>157.478568</v>
      </c>
      <c r="I1109" s="4">
        <v>4</v>
      </c>
      <c r="P1109">
        <v>2</v>
      </c>
      <c r="Q1109" t="str">
        <f t="shared" si="18"/>
        <v>34</v>
      </c>
    </row>
    <row r="1110" spans="1:17" x14ac:dyDescent="0.25">
      <c r="A1110">
        <v>1109</v>
      </c>
      <c r="F1110">
        <v>156.57254899999998</v>
      </c>
      <c r="G1110" s="3">
        <v>3</v>
      </c>
      <c r="H1110">
        <v>157.45969099999999</v>
      </c>
      <c r="I1110" s="4">
        <v>4</v>
      </c>
      <c r="P1110">
        <v>2</v>
      </c>
      <c r="Q1110" t="str">
        <f t="shared" si="18"/>
        <v>34</v>
      </c>
    </row>
    <row r="1111" spans="1:17" x14ac:dyDescent="0.25">
      <c r="A1111">
        <v>1110</v>
      </c>
      <c r="F1111">
        <v>156.53219100000001</v>
      </c>
      <c r="G1111" s="3">
        <v>3</v>
      </c>
      <c r="H1111">
        <v>157.43535399999999</v>
      </c>
      <c r="I1111" s="4">
        <v>4</v>
      </c>
      <c r="P1111">
        <v>2</v>
      </c>
      <c r="Q1111" t="str">
        <f t="shared" si="18"/>
        <v>34</v>
      </c>
    </row>
    <row r="1112" spans="1:17" x14ac:dyDescent="0.25">
      <c r="A1112">
        <v>1111</v>
      </c>
      <c r="F1112">
        <v>156.51045599999998</v>
      </c>
      <c r="G1112" s="3">
        <v>3</v>
      </c>
      <c r="H1112">
        <v>157.45652699999999</v>
      </c>
      <c r="I1112" s="4">
        <v>4</v>
      </c>
      <c r="P1112">
        <v>2</v>
      </c>
      <c r="Q1112" t="str">
        <f t="shared" si="18"/>
        <v>34</v>
      </c>
    </row>
    <row r="1113" spans="1:17" x14ac:dyDescent="0.25">
      <c r="A1113">
        <v>1112</v>
      </c>
      <c r="F1113">
        <v>156.47239500000001</v>
      </c>
      <c r="G1113" s="3">
        <v>3</v>
      </c>
      <c r="H1113">
        <v>157.468671</v>
      </c>
      <c r="I1113" s="4">
        <v>4</v>
      </c>
      <c r="P1113">
        <v>2</v>
      </c>
      <c r="Q1113" t="str">
        <f t="shared" si="18"/>
        <v>34</v>
      </c>
    </row>
    <row r="1114" spans="1:17" x14ac:dyDescent="0.25">
      <c r="A1114">
        <v>1113</v>
      </c>
      <c r="F1114">
        <v>156.45912999999999</v>
      </c>
      <c r="G1114" s="3">
        <v>3</v>
      </c>
      <c r="H1114">
        <v>157.398977</v>
      </c>
      <c r="I1114" s="4">
        <v>4</v>
      </c>
      <c r="P1114">
        <v>2</v>
      </c>
      <c r="Q1114" t="str">
        <f t="shared" si="18"/>
        <v>34</v>
      </c>
    </row>
    <row r="1115" spans="1:17" x14ac:dyDescent="0.25">
      <c r="A1115">
        <v>1114</v>
      </c>
      <c r="F1115">
        <v>156.42423199999999</v>
      </c>
      <c r="G1115" s="3">
        <v>3</v>
      </c>
      <c r="H1115">
        <v>157.43826300000001</v>
      </c>
      <c r="I1115" s="4">
        <v>4</v>
      </c>
      <c r="P1115">
        <v>2</v>
      </c>
      <c r="Q1115" t="str">
        <f t="shared" si="18"/>
        <v>34</v>
      </c>
    </row>
    <row r="1116" spans="1:17" x14ac:dyDescent="0.25">
      <c r="A1116">
        <v>1115</v>
      </c>
      <c r="F1116">
        <v>156.461885</v>
      </c>
      <c r="G1116" s="3">
        <v>3</v>
      </c>
      <c r="H1116">
        <v>157.45637399999998</v>
      </c>
      <c r="I1116" s="4">
        <v>4</v>
      </c>
      <c r="P1116">
        <v>2</v>
      </c>
      <c r="Q1116" t="str">
        <f t="shared" si="18"/>
        <v>34</v>
      </c>
    </row>
    <row r="1117" spans="1:17" x14ac:dyDescent="0.25">
      <c r="A1117">
        <v>1116</v>
      </c>
      <c r="D1117">
        <v>129.630155</v>
      </c>
      <c r="E1117" s="2">
        <v>2</v>
      </c>
      <c r="F1117">
        <v>156.55811</v>
      </c>
      <c r="G1117" s="3">
        <v>3</v>
      </c>
      <c r="P1117">
        <v>2</v>
      </c>
      <c r="Q1117" t="str">
        <f t="shared" si="18"/>
        <v>23</v>
      </c>
    </row>
    <row r="1118" spans="1:17" x14ac:dyDescent="0.25">
      <c r="A1118">
        <v>1117</v>
      </c>
      <c r="D1118">
        <v>129.630155</v>
      </c>
      <c r="E1118" s="2">
        <v>2</v>
      </c>
      <c r="P1118">
        <v>1</v>
      </c>
      <c r="Q1118" t="str">
        <f t="shared" si="18"/>
        <v>2</v>
      </c>
    </row>
    <row r="1119" spans="1:17" x14ac:dyDescent="0.25">
      <c r="A1119">
        <v>1118</v>
      </c>
      <c r="D1119">
        <v>129.58055999999999</v>
      </c>
      <c r="E1119" s="2">
        <v>2</v>
      </c>
      <c r="P1119">
        <v>1</v>
      </c>
      <c r="Q1119" t="str">
        <f t="shared" si="18"/>
        <v>2</v>
      </c>
    </row>
    <row r="1120" spans="1:17" x14ac:dyDescent="0.25">
      <c r="A1120">
        <v>1119</v>
      </c>
      <c r="D1120">
        <v>129.609948</v>
      </c>
      <c r="E1120" s="2">
        <v>2</v>
      </c>
      <c r="P1120">
        <v>1</v>
      </c>
      <c r="Q1120" t="str">
        <f t="shared" si="18"/>
        <v>2</v>
      </c>
    </row>
    <row r="1121" spans="1:17" x14ac:dyDescent="0.25">
      <c r="A1121">
        <v>1120</v>
      </c>
      <c r="D1121">
        <v>129.587705</v>
      </c>
      <c r="E1121" s="2">
        <v>2</v>
      </c>
      <c r="P1121">
        <v>1</v>
      </c>
      <c r="Q1121" t="str">
        <f t="shared" si="18"/>
        <v>2</v>
      </c>
    </row>
    <row r="1122" spans="1:17" x14ac:dyDescent="0.25">
      <c r="A1122">
        <v>1121</v>
      </c>
      <c r="D1122">
        <v>129.62908300000001</v>
      </c>
      <c r="E1122" s="2">
        <v>2</v>
      </c>
      <c r="P1122">
        <v>1</v>
      </c>
      <c r="Q1122" t="str">
        <f t="shared" si="18"/>
        <v>2</v>
      </c>
    </row>
    <row r="1123" spans="1:17" x14ac:dyDescent="0.25">
      <c r="A1123">
        <v>1122</v>
      </c>
      <c r="D1123">
        <v>129.64193800000001</v>
      </c>
      <c r="E1123" s="2">
        <v>2</v>
      </c>
      <c r="P1123">
        <v>1</v>
      </c>
      <c r="Q1123" t="str">
        <f t="shared" si="18"/>
        <v>2</v>
      </c>
    </row>
    <row r="1124" spans="1:17" x14ac:dyDescent="0.25">
      <c r="A1124">
        <v>1123</v>
      </c>
      <c r="B1124">
        <v>124.64969000000001</v>
      </c>
      <c r="C1124" s="5">
        <v>1</v>
      </c>
      <c r="D1124">
        <v>129.606176</v>
      </c>
      <c r="E1124" s="2">
        <v>2</v>
      </c>
      <c r="P1124">
        <v>2</v>
      </c>
      <c r="Q1124" t="str">
        <f t="shared" si="18"/>
        <v>12</v>
      </c>
    </row>
    <row r="1125" spans="1:17" x14ac:dyDescent="0.25">
      <c r="A1125">
        <v>1124</v>
      </c>
      <c r="B1125">
        <v>124.637551</v>
      </c>
      <c r="C1125" s="5">
        <v>1</v>
      </c>
      <c r="D1125">
        <v>129.630155</v>
      </c>
      <c r="E1125" s="2">
        <v>2</v>
      </c>
      <c r="P1125">
        <v>2</v>
      </c>
      <c r="Q1125" t="str">
        <f t="shared" si="18"/>
        <v>12</v>
      </c>
    </row>
    <row r="1126" spans="1:17" x14ac:dyDescent="0.25">
      <c r="A1126">
        <v>1125</v>
      </c>
      <c r="B1126">
        <v>124.596429</v>
      </c>
      <c r="C1126" s="5">
        <v>1</v>
      </c>
      <c r="D1126">
        <v>129.630155</v>
      </c>
      <c r="E1126" s="2">
        <v>2</v>
      </c>
      <c r="P1126">
        <v>2</v>
      </c>
      <c r="Q1126" t="str">
        <f t="shared" si="18"/>
        <v>12</v>
      </c>
    </row>
    <row r="1127" spans="1:17" x14ac:dyDescent="0.25">
      <c r="A1127">
        <v>1126</v>
      </c>
      <c r="B1127">
        <v>124.63739900000002</v>
      </c>
      <c r="C1127" s="5">
        <v>1</v>
      </c>
      <c r="P1127">
        <v>1</v>
      </c>
      <c r="Q1127" t="str">
        <f t="shared" si="18"/>
        <v>1</v>
      </c>
    </row>
    <row r="1128" spans="1:17" x14ac:dyDescent="0.25">
      <c r="A1128">
        <v>1127</v>
      </c>
      <c r="B1128">
        <v>124.56805900000001</v>
      </c>
      <c r="C1128" s="5">
        <v>1</v>
      </c>
      <c r="P1128">
        <v>1</v>
      </c>
      <c r="Q1128" t="str">
        <f t="shared" si="18"/>
        <v>1</v>
      </c>
    </row>
    <row r="1129" spans="1:17" x14ac:dyDescent="0.25">
      <c r="A1129">
        <v>1128</v>
      </c>
      <c r="B1129">
        <v>124.64969000000001</v>
      </c>
      <c r="C1129" s="5">
        <v>1</v>
      </c>
      <c r="P1129">
        <v>1</v>
      </c>
      <c r="Q1129" t="str">
        <f t="shared" si="18"/>
        <v>1</v>
      </c>
    </row>
    <row r="1130" spans="1:17" x14ac:dyDescent="0.25">
      <c r="A1130">
        <v>1129</v>
      </c>
      <c r="B1130">
        <v>124.64969000000001</v>
      </c>
      <c r="C1130" s="5">
        <v>1</v>
      </c>
      <c r="P1130">
        <v>1</v>
      </c>
      <c r="Q1130" t="str">
        <f t="shared" si="18"/>
        <v>1</v>
      </c>
    </row>
    <row r="1131" spans="1:17" x14ac:dyDescent="0.25">
      <c r="A1131">
        <v>1130</v>
      </c>
      <c r="F1131">
        <v>124.476426</v>
      </c>
      <c r="G1131" s="3">
        <v>3</v>
      </c>
      <c r="H1131">
        <v>124.691022</v>
      </c>
      <c r="I1131" s="4">
        <v>4</v>
      </c>
      <c r="P1131">
        <v>2</v>
      </c>
      <c r="Q1131" t="str">
        <f t="shared" si="18"/>
        <v>34</v>
      </c>
    </row>
    <row r="1132" spans="1:17" x14ac:dyDescent="0.25">
      <c r="A1132">
        <v>1131</v>
      </c>
      <c r="F1132">
        <v>124.479951</v>
      </c>
      <c r="G1132" s="3">
        <v>3</v>
      </c>
      <c r="H1132">
        <v>124.75398000000001</v>
      </c>
      <c r="I1132" s="4">
        <v>4</v>
      </c>
      <c r="P1132">
        <v>2</v>
      </c>
      <c r="Q1132" t="str">
        <f t="shared" si="18"/>
        <v>34</v>
      </c>
    </row>
    <row r="1133" spans="1:17" x14ac:dyDescent="0.25">
      <c r="A1133">
        <v>1132</v>
      </c>
      <c r="F1133">
        <v>124.47127600000002</v>
      </c>
      <c r="G1133" s="3">
        <v>3</v>
      </c>
      <c r="H1133">
        <v>124.747499</v>
      </c>
      <c r="I1133" s="4">
        <v>4</v>
      </c>
      <c r="P1133">
        <v>2</v>
      </c>
      <c r="Q1133" t="str">
        <f t="shared" si="18"/>
        <v>34</v>
      </c>
    </row>
    <row r="1134" spans="1:17" x14ac:dyDescent="0.25">
      <c r="A1134">
        <v>1133</v>
      </c>
      <c r="F1134">
        <v>124.46005400000001</v>
      </c>
      <c r="G1134" s="3">
        <v>3</v>
      </c>
      <c r="H1134">
        <v>124.79934</v>
      </c>
      <c r="I1134" s="4">
        <v>4</v>
      </c>
      <c r="P1134">
        <v>2</v>
      </c>
      <c r="Q1134" t="str">
        <f t="shared" si="18"/>
        <v>34</v>
      </c>
    </row>
    <row r="1135" spans="1:17" x14ac:dyDescent="0.25">
      <c r="A1135">
        <v>1134</v>
      </c>
      <c r="F1135">
        <v>124.38652900000001</v>
      </c>
      <c r="G1135" s="3">
        <v>3</v>
      </c>
      <c r="H1135">
        <v>124.84719600000001</v>
      </c>
      <c r="I1135" s="4">
        <v>4</v>
      </c>
      <c r="P1135">
        <v>2</v>
      </c>
      <c r="Q1135" t="str">
        <f t="shared" si="18"/>
        <v>34</v>
      </c>
    </row>
    <row r="1136" spans="1:17" x14ac:dyDescent="0.25">
      <c r="A1136">
        <v>1135</v>
      </c>
      <c r="F1136">
        <v>124.416326</v>
      </c>
      <c r="G1136" s="3">
        <v>3</v>
      </c>
      <c r="H1136">
        <v>124.84081800000001</v>
      </c>
      <c r="I1136" s="4">
        <v>4</v>
      </c>
      <c r="P1136">
        <v>2</v>
      </c>
      <c r="Q1136" t="str">
        <f t="shared" si="18"/>
        <v>34</v>
      </c>
    </row>
    <row r="1137" spans="1:17" x14ac:dyDescent="0.25">
      <c r="A1137">
        <v>1136</v>
      </c>
      <c r="F1137">
        <v>124.36499900000001</v>
      </c>
      <c r="G1137" s="3">
        <v>3</v>
      </c>
      <c r="H1137">
        <v>124.834439</v>
      </c>
      <c r="I1137" s="4">
        <v>4</v>
      </c>
      <c r="P1137">
        <v>2</v>
      </c>
      <c r="Q1137" t="str">
        <f t="shared" si="18"/>
        <v>34</v>
      </c>
    </row>
    <row r="1138" spans="1:17" x14ac:dyDescent="0.25">
      <c r="A1138">
        <v>1137</v>
      </c>
      <c r="F1138">
        <v>124.448419</v>
      </c>
      <c r="G1138" s="3">
        <v>3</v>
      </c>
      <c r="H1138">
        <v>124.691022</v>
      </c>
      <c r="I1138" s="4">
        <v>4</v>
      </c>
      <c r="P1138">
        <v>2</v>
      </c>
      <c r="Q1138" t="str">
        <f t="shared" si="18"/>
        <v>34</v>
      </c>
    </row>
    <row r="1139" spans="1:17" x14ac:dyDescent="0.25">
      <c r="A1139">
        <v>1138</v>
      </c>
      <c r="F1139">
        <v>124.476426</v>
      </c>
      <c r="G1139" s="3">
        <v>3</v>
      </c>
      <c r="P1139">
        <v>1</v>
      </c>
      <c r="Q1139" t="str">
        <f t="shared" si="18"/>
        <v>3</v>
      </c>
    </row>
    <row r="1140" spans="1:17" x14ac:dyDescent="0.25">
      <c r="A1140">
        <v>1139</v>
      </c>
      <c r="P1140">
        <v>0</v>
      </c>
      <c r="Q1140" t="str">
        <f t="shared" si="18"/>
        <v/>
      </c>
    </row>
    <row r="1141" spans="1:17" x14ac:dyDescent="0.25">
      <c r="A1141">
        <v>1140</v>
      </c>
      <c r="D1141">
        <v>103.00255300000001</v>
      </c>
      <c r="E1141" s="2">
        <v>2</v>
      </c>
      <c r="P1141">
        <v>1</v>
      </c>
      <c r="Q1141" t="str">
        <f t="shared" si="18"/>
        <v>2</v>
      </c>
    </row>
    <row r="1142" spans="1:17" x14ac:dyDescent="0.25">
      <c r="A1142">
        <v>1141</v>
      </c>
      <c r="D1142">
        <v>102.985612</v>
      </c>
      <c r="E1142" s="2">
        <v>2</v>
      </c>
      <c r="P1142">
        <v>1</v>
      </c>
      <c r="Q1142" t="str">
        <f t="shared" si="18"/>
        <v>2</v>
      </c>
    </row>
    <row r="1143" spans="1:17" x14ac:dyDescent="0.25">
      <c r="A1143">
        <v>1142</v>
      </c>
      <c r="D1143">
        <v>102.984285</v>
      </c>
      <c r="E1143" s="2">
        <v>2</v>
      </c>
      <c r="P1143">
        <v>1</v>
      </c>
      <c r="Q1143" t="str">
        <f t="shared" si="18"/>
        <v>2</v>
      </c>
    </row>
    <row r="1144" spans="1:17" x14ac:dyDescent="0.25">
      <c r="A1144">
        <v>1143</v>
      </c>
      <c r="D1144">
        <v>102.995767</v>
      </c>
      <c r="E1144" s="2">
        <v>2</v>
      </c>
      <c r="P1144">
        <v>1</v>
      </c>
      <c r="Q1144" t="str">
        <f t="shared" si="18"/>
        <v>2</v>
      </c>
    </row>
    <row r="1145" spans="1:17" x14ac:dyDescent="0.25">
      <c r="A1145">
        <v>1144</v>
      </c>
      <c r="D1145">
        <v>102.95699</v>
      </c>
      <c r="E1145" s="2">
        <v>2</v>
      </c>
      <c r="P1145">
        <v>1</v>
      </c>
      <c r="Q1145" t="str">
        <f t="shared" si="18"/>
        <v>2</v>
      </c>
    </row>
    <row r="1146" spans="1:17" x14ac:dyDescent="0.25">
      <c r="A1146">
        <v>1145</v>
      </c>
      <c r="B1146">
        <v>97.285510000000016</v>
      </c>
      <c r="C1146" s="5">
        <v>1</v>
      </c>
      <c r="D1146">
        <v>102.952245</v>
      </c>
      <c r="E1146" s="2">
        <v>2</v>
      </c>
      <c r="P1146">
        <v>2</v>
      </c>
      <c r="Q1146" t="str">
        <f t="shared" si="18"/>
        <v>12</v>
      </c>
    </row>
    <row r="1147" spans="1:17" x14ac:dyDescent="0.25">
      <c r="A1147">
        <v>1146</v>
      </c>
      <c r="B1147">
        <v>97.295612000000006</v>
      </c>
      <c r="C1147" s="5">
        <v>1</v>
      </c>
      <c r="D1147">
        <v>102.917653</v>
      </c>
      <c r="E1147" s="2">
        <v>2</v>
      </c>
      <c r="P1147">
        <v>2</v>
      </c>
      <c r="Q1147" t="str">
        <f t="shared" si="18"/>
        <v>12</v>
      </c>
    </row>
    <row r="1148" spans="1:17" x14ac:dyDescent="0.25">
      <c r="A1148">
        <v>1147</v>
      </c>
      <c r="B1148">
        <v>97.278367000000003</v>
      </c>
      <c r="C1148" s="5">
        <v>1</v>
      </c>
      <c r="D1148">
        <v>102.89663400000001</v>
      </c>
      <c r="E1148" s="2">
        <v>2</v>
      </c>
      <c r="P1148">
        <v>2</v>
      </c>
      <c r="Q1148" t="str">
        <f t="shared" si="18"/>
        <v>12</v>
      </c>
    </row>
    <row r="1149" spans="1:17" x14ac:dyDescent="0.25">
      <c r="A1149">
        <v>1148</v>
      </c>
      <c r="B1149">
        <v>97.282807000000005</v>
      </c>
      <c r="C1149" s="5">
        <v>1</v>
      </c>
      <c r="D1149">
        <v>103.00255300000001</v>
      </c>
      <c r="E1149" s="2">
        <v>2</v>
      </c>
      <c r="P1149">
        <v>2</v>
      </c>
      <c r="Q1149" t="str">
        <f t="shared" si="18"/>
        <v>12</v>
      </c>
    </row>
    <row r="1150" spans="1:17" x14ac:dyDescent="0.25">
      <c r="A1150">
        <v>1149</v>
      </c>
      <c r="B1150">
        <v>97.237296000000015</v>
      </c>
      <c r="C1150" s="5">
        <v>1</v>
      </c>
      <c r="P1150">
        <v>1</v>
      </c>
      <c r="Q1150" t="str">
        <f t="shared" si="18"/>
        <v>1</v>
      </c>
    </row>
    <row r="1151" spans="1:17" x14ac:dyDescent="0.25">
      <c r="A1151">
        <v>1150</v>
      </c>
      <c r="B1151">
        <v>97.28979600000001</v>
      </c>
      <c r="C1151" s="5">
        <v>1</v>
      </c>
      <c r="P1151">
        <v>1</v>
      </c>
      <c r="Q1151" t="str">
        <f t="shared" si="18"/>
        <v>1</v>
      </c>
    </row>
    <row r="1152" spans="1:17" x14ac:dyDescent="0.25">
      <c r="A1152">
        <v>1151</v>
      </c>
      <c r="B1152">
        <v>97.179643000000013</v>
      </c>
      <c r="C1152" s="5">
        <v>1</v>
      </c>
      <c r="P1152">
        <v>1</v>
      </c>
      <c r="Q1152" t="str">
        <f t="shared" si="18"/>
        <v>1</v>
      </c>
    </row>
    <row r="1153" spans="1:17" x14ac:dyDescent="0.25">
      <c r="A1153">
        <v>1152</v>
      </c>
      <c r="B1153">
        <v>97.285510000000016</v>
      </c>
      <c r="C1153" s="5">
        <v>1</v>
      </c>
      <c r="P1153">
        <v>1</v>
      </c>
      <c r="Q1153" t="str">
        <f t="shared" si="18"/>
        <v>1</v>
      </c>
    </row>
    <row r="1154" spans="1:17" x14ac:dyDescent="0.25">
      <c r="A1154">
        <v>1153</v>
      </c>
      <c r="F1154">
        <v>96.690511000000015</v>
      </c>
      <c r="G1154" s="3">
        <v>3</v>
      </c>
      <c r="H1154">
        <v>96.88607300000001</v>
      </c>
      <c r="I1154" s="4">
        <v>4</v>
      </c>
      <c r="P1154">
        <v>2</v>
      </c>
      <c r="Q1154" t="str">
        <f t="shared" ref="Q1154:Q1217" si="19">CONCATENATE(C1154,E1154,G1154,I1154)</f>
        <v>34</v>
      </c>
    </row>
    <row r="1155" spans="1:17" x14ac:dyDescent="0.25">
      <c r="A1155">
        <v>1154</v>
      </c>
      <c r="F1155">
        <v>96.675613000000013</v>
      </c>
      <c r="G1155" s="3">
        <v>3</v>
      </c>
      <c r="H1155">
        <v>96.835153000000005</v>
      </c>
      <c r="I1155" s="4">
        <v>4</v>
      </c>
      <c r="P1155">
        <v>2</v>
      </c>
      <c r="Q1155" t="str">
        <f t="shared" si="19"/>
        <v>34</v>
      </c>
    </row>
    <row r="1156" spans="1:17" x14ac:dyDescent="0.25">
      <c r="A1156">
        <v>1155</v>
      </c>
      <c r="F1156">
        <v>96.656276000000005</v>
      </c>
      <c r="G1156" s="3">
        <v>3</v>
      </c>
      <c r="H1156">
        <v>96.801072000000005</v>
      </c>
      <c r="I1156" s="4">
        <v>4</v>
      </c>
      <c r="P1156">
        <v>2</v>
      </c>
      <c r="Q1156" t="str">
        <f t="shared" si="19"/>
        <v>34</v>
      </c>
    </row>
    <row r="1157" spans="1:17" x14ac:dyDescent="0.25">
      <c r="A1157">
        <v>1156</v>
      </c>
      <c r="F1157">
        <v>96.612094000000013</v>
      </c>
      <c r="G1157" s="3">
        <v>3</v>
      </c>
      <c r="H1157">
        <v>96.798213000000004</v>
      </c>
      <c r="I1157" s="4">
        <v>4</v>
      </c>
      <c r="P1157">
        <v>2</v>
      </c>
      <c r="Q1157" t="str">
        <f t="shared" si="19"/>
        <v>34</v>
      </c>
    </row>
    <row r="1158" spans="1:17" x14ac:dyDescent="0.25">
      <c r="A1158">
        <v>1157</v>
      </c>
      <c r="F1158">
        <v>96.637551000000002</v>
      </c>
      <c r="G1158" s="3">
        <v>3</v>
      </c>
      <c r="H1158">
        <v>96.836787000000015</v>
      </c>
      <c r="I1158" s="4">
        <v>4</v>
      </c>
      <c r="P1158">
        <v>2</v>
      </c>
      <c r="Q1158" t="str">
        <f t="shared" si="19"/>
        <v>34</v>
      </c>
    </row>
    <row r="1159" spans="1:17" x14ac:dyDescent="0.25">
      <c r="A1159">
        <v>1158</v>
      </c>
      <c r="F1159">
        <v>96.632602000000006</v>
      </c>
      <c r="G1159" s="3">
        <v>3</v>
      </c>
      <c r="H1159">
        <v>96.852500000000006</v>
      </c>
      <c r="I1159" s="4">
        <v>4</v>
      </c>
      <c r="P1159">
        <v>2</v>
      </c>
      <c r="Q1159" t="str">
        <f t="shared" si="19"/>
        <v>34</v>
      </c>
    </row>
    <row r="1160" spans="1:17" x14ac:dyDescent="0.25">
      <c r="A1160">
        <v>1159</v>
      </c>
      <c r="F1160">
        <v>96.578471000000008</v>
      </c>
      <c r="G1160" s="3">
        <v>3</v>
      </c>
      <c r="H1160">
        <v>96.812654000000009</v>
      </c>
      <c r="I1160" s="4">
        <v>4</v>
      </c>
      <c r="P1160">
        <v>2</v>
      </c>
      <c r="Q1160" t="str">
        <f t="shared" si="19"/>
        <v>34</v>
      </c>
    </row>
    <row r="1161" spans="1:17" x14ac:dyDescent="0.25">
      <c r="A1161">
        <v>1160</v>
      </c>
      <c r="F1161">
        <v>96.690511000000015</v>
      </c>
      <c r="G1161" s="3">
        <v>3</v>
      </c>
      <c r="H1161">
        <v>96.88607300000001</v>
      </c>
      <c r="I1161" s="4">
        <v>4</v>
      </c>
      <c r="P1161">
        <v>2</v>
      </c>
      <c r="Q1161" t="str">
        <f t="shared" si="19"/>
        <v>34</v>
      </c>
    </row>
    <row r="1162" spans="1:17" x14ac:dyDescent="0.25">
      <c r="A1162">
        <v>1161</v>
      </c>
      <c r="D1162">
        <v>79.412857000000002</v>
      </c>
      <c r="E1162" s="2">
        <v>2</v>
      </c>
      <c r="P1162">
        <v>1</v>
      </c>
      <c r="Q1162" t="str">
        <f t="shared" si="19"/>
        <v>2</v>
      </c>
    </row>
    <row r="1163" spans="1:17" x14ac:dyDescent="0.25">
      <c r="A1163">
        <v>1162</v>
      </c>
      <c r="D1163">
        <v>79.308878000000007</v>
      </c>
      <c r="E1163" s="2">
        <v>2</v>
      </c>
      <c r="P1163">
        <v>1</v>
      </c>
      <c r="Q1163" t="str">
        <f t="shared" si="19"/>
        <v>2</v>
      </c>
    </row>
    <row r="1164" spans="1:17" x14ac:dyDescent="0.25">
      <c r="A1164">
        <v>1163</v>
      </c>
      <c r="D1164">
        <v>79.352347000000009</v>
      </c>
      <c r="E1164" s="2">
        <v>2</v>
      </c>
      <c r="P1164">
        <v>1</v>
      </c>
      <c r="Q1164" t="str">
        <f t="shared" si="19"/>
        <v>2</v>
      </c>
    </row>
    <row r="1165" spans="1:17" x14ac:dyDescent="0.25">
      <c r="A1165">
        <v>1164</v>
      </c>
      <c r="D1165">
        <v>79.329235000000011</v>
      </c>
      <c r="E1165" s="2">
        <v>2</v>
      </c>
      <c r="P1165">
        <v>1</v>
      </c>
      <c r="Q1165" t="str">
        <f t="shared" si="19"/>
        <v>2</v>
      </c>
    </row>
    <row r="1166" spans="1:17" x14ac:dyDescent="0.25">
      <c r="A1166">
        <v>1165</v>
      </c>
      <c r="D1166">
        <v>79.325153</v>
      </c>
      <c r="E1166" s="2">
        <v>2</v>
      </c>
      <c r="P1166">
        <v>1</v>
      </c>
      <c r="Q1166" t="str">
        <f t="shared" si="19"/>
        <v>2</v>
      </c>
    </row>
    <row r="1167" spans="1:17" x14ac:dyDescent="0.25">
      <c r="A1167">
        <v>1166</v>
      </c>
      <c r="B1167">
        <v>74.914592000000013</v>
      </c>
      <c r="C1167" s="5">
        <v>1</v>
      </c>
      <c r="D1167">
        <v>79.292194000000009</v>
      </c>
      <c r="E1167" s="2">
        <v>2</v>
      </c>
      <c r="P1167">
        <v>2</v>
      </c>
      <c r="Q1167" t="str">
        <f t="shared" si="19"/>
        <v>12</v>
      </c>
    </row>
    <row r="1168" spans="1:17" x14ac:dyDescent="0.25">
      <c r="A1168">
        <v>1167</v>
      </c>
      <c r="B1168">
        <v>74.919184000000001</v>
      </c>
      <c r="C1168" s="5">
        <v>1</v>
      </c>
      <c r="D1168">
        <v>79.32474400000001</v>
      </c>
      <c r="E1168" s="2">
        <v>2</v>
      </c>
      <c r="P1168">
        <v>2</v>
      </c>
      <c r="Q1168" t="str">
        <f t="shared" si="19"/>
        <v>12</v>
      </c>
    </row>
    <row r="1169" spans="1:17" x14ac:dyDescent="0.25">
      <c r="A1169">
        <v>1168</v>
      </c>
      <c r="B1169">
        <v>74.902653000000001</v>
      </c>
      <c r="C1169" s="5">
        <v>1</v>
      </c>
      <c r="D1169">
        <v>79.412857000000002</v>
      </c>
      <c r="E1169" s="2">
        <v>2</v>
      </c>
      <c r="P1169">
        <v>2</v>
      </c>
      <c r="Q1169" t="str">
        <f t="shared" si="19"/>
        <v>12</v>
      </c>
    </row>
    <row r="1170" spans="1:17" x14ac:dyDescent="0.25">
      <c r="A1170">
        <v>1169</v>
      </c>
      <c r="B1170">
        <v>74.91714300000001</v>
      </c>
      <c r="C1170" s="5">
        <v>1</v>
      </c>
      <c r="D1170">
        <v>79.412857000000002</v>
      </c>
      <c r="E1170" s="2">
        <v>2</v>
      </c>
      <c r="P1170">
        <v>2</v>
      </c>
      <c r="Q1170" t="str">
        <f t="shared" si="19"/>
        <v>12</v>
      </c>
    </row>
    <row r="1171" spans="1:17" x14ac:dyDescent="0.25">
      <c r="A1171">
        <v>1170</v>
      </c>
      <c r="B1171">
        <v>74.912500000000009</v>
      </c>
      <c r="C1171" s="5">
        <v>1</v>
      </c>
      <c r="P1171">
        <v>1</v>
      </c>
      <c r="Q1171" t="str">
        <f t="shared" si="19"/>
        <v>1</v>
      </c>
    </row>
    <row r="1172" spans="1:17" x14ac:dyDescent="0.25">
      <c r="A1172">
        <v>1171</v>
      </c>
      <c r="B1172">
        <v>74.933776000000009</v>
      </c>
      <c r="C1172" s="5">
        <v>1</v>
      </c>
      <c r="P1172">
        <v>1</v>
      </c>
      <c r="Q1172" t="str">
        <f t="shared" si="19"/>
        <v>1</v>
      </c>
    </row>
    <row r="1173" spans="1:17" x14ac:dyDescent="0.25">
      <c r="A1173">
        <v>1172</v>
      </c>
      <c r="B1173">
        <v>74.894133000000011</v>
      </c>
      <c r="C1173" s="5">
        <v>1</v>
      </c>
      <c r="P1173">
        <v>1</v>
      </c>
      <c r="Q1173" t="str">
        <f t="shared" si="19"/>
        <v>1</v>
      </c>
    </row>
    <row r="1174" spans="1:17" x14ac:dyDescent="0.25">
      <c r="A1174">
        <v>1173</v>
      </c>
      <c r="B1174">
        <v>74.914592000000013</v>
      </c>
      <c r="C1174" s="5">
        <v>1</v>
      </c>
      <c r="P1174">
        <v>1</v>
      </c>
      <c r="Q1174" t="str">
        <f t="shared" si="19"/>
        <v>1</v>
      </c>
    </row>
    <row r="1175" spans="1:17" x14ac:dyDescent="0.25">
      <c r="A1175">
        <v>1174</v>
      </c>
      <c r="F1175">
        <v>74.651786000000001</v>
      </c>
      <c r="G1175" s="3">
        <v>3</v>
      </c>
      <c r="H1175">
        <v>74.536276000000001</v>
      </c>
      <c r="I1175" s="4">
        <v>4</v>
      </c>
      <c r="P1175">
        <v>2</v>
      </c>
      <c r="Q1175" t="str">
        <f t="shared" si="19"/>
        <v>34</v>
      </c>
    </row>
    <row r="1176" spans="1:17" x14ac:dyDescent="0.25">
      <c r="A1176">
        <v>1175</v>
      </c>
      <c r="F1176">
        <v>74.677041000000003</v>
      </c>
      <c r="G1176" s="3">
        <v>3</v>
      </c>
      <c r="H1176">
        <v>74.554184000000006</v>
      </c>
      <c r="I1176" s="4">
        <v>4</v>
      </c>
      <c r="P1176">
        <v>2</v>
      </c>
      <c r="Q1176" t="str">
        <f t="shared" si="19"/>
        <v>34</v>
      </c>
    </row>
    <row r="1177" spans="1:17" x14ac:dyDescent="0.25">
      <c r="A1177">
        <v>1176</v>
      </c>
      <c r="F1177">
        <v>74.642347000000001</v>
      </c>
      <c r="G1177" s="3">
        <v>3</v>
      </c>
      <c r="H1177">
        <v>74.531123000000008</v>
      </c>
      <c r="I1177" s="4">
        <v>4</v>
      </c>
      <c r="P1177">
        <v>2</v>
      </c>
      <c r="Q1177" t="str">
        <f t="shared" si="19"/>
        <v>34</v>
      </c>
    </row>
    <row r="1178" spans="1:17" x14ac:dyDescent="0.25">
      <c r="A1178">
        <v>1177</v>
      </c>
      <c r="F1178">
        <v>74.629949000000011</v>
      </c>
      <c r="G1178" s="3">
        <v>3</v>
      </c>
      <c r="H1178">
        <v>74.517347000000001</v>
      </c>
      <c r="I1178" s="4">
        <v>4</v>
      </c>
      <c r="P1178">
        <v>2</v>
      </c>
      <c r="Q1178" t="str">
        <f t="shared" si="19"/>
        <v>34</v>
      </c>
    </row>
    <row r="1179" spans="1:17" x14ac:dyDescent="0.25">
      <c r="A1179">
        <v>1178</v>
      </c>
      <c r="F1179">
        <v>74.607041000000009</v>
      </c>
      <c r="G1179" s="3">
        <v>3</v>
      </c>
      <c r="H1179">
        <v>74.498980000000003</v>
      </c>
      <c r="I1179" s="4">
        <v>4</v>
      </c>
      <c r="P1179">
        <v>2</v>
      </c>
      <c r="Q1179" t="str">
        <f t="shared" si="19"/>
        <v>34</v>
      </c>
    </row>
    <row r="1180" spans="1:17" x14ac:dyDescent="0.25">
      <c r="A1180">
        <v>1179</v>
      </c>
      <c r="F1180">
        <v>74.612398000000013</v>
      </c>
      <c r="G1180" s="3">
        <v>3</v>
      </c>
      <c r="H1180">
        <v>74.499082000000001</v>
      </c>
      <c r="I1180" s="4">
        <v>4</v>
      </c>
      <c r="P1180">
        <v>2</v>
      </c>
      <c r="Q1180" t="str">
        <f t="shared" si="19"/>
        <v>34</v>
      </c>
    </row>
    <row r="1181" spans="1:17" x14ac:dyDescent="0.25">
      <c r="A1181">
        <v>1180</v>
      </c>
      <c r="F1181">
        <v>74.628368000000009</v>
      </c>
      <c r="G1181" s="3">
        <v>3</v>
      </c>
      <c r="H1181">
        <v>74.528470000000013</v>
      </c>
      <c r="I1181" s="4">
        <v>4</v>
      </c>
      <c r="P1181">
        <v>2</v>
      </c>
      <c r="Q1181" t="str">
        <f t="shared" si="19"/>
        <v>34</v>
      </c>
    </row>
    <row r="1182" spans="1:17" x14ac:dyDescent="0.25">
      <c r="A1182">
        <v>1181</v>
      </c>
      <c r="F1182">
        <v>74.626225000000005</v>
      </c>
      <c r="G1182" s="3">
        <v>3</v>
      </c>
      <c r="H1182">
        <v>74.536276000000001</v>
      </c>
      <c r="I1182" s="4">
        <v>4</v>
      </c>
      <c r="P1182">
        <v>2</v>
      </c>
      <c r="Q1182" t="str">
        <f t="shared" si="19"/>
        <v>34</v>
      </c>
    </row>
    <row r="1183" spans="1:17" x14ac:dyDescent="0.25">
      <c r="A1183">
        <v>1182</v>
      </c>
      <c r="D1183">
        <v>57.33051300000001</v>
      </c>
      <c r="E1183" s="2">
        <v>2</v>
      </c>
      <c r="F1183">
        <v>74.651786000000001</v>
      </c>
      <c r="G1183" s="3">
        <v>3</v>
      </c>
      <c r="P1183">
        <v>2</v>
      </c>
      <c r="Q1183" t="str">
        <f t="shared" si="19"/>
        <v>23</v>
      </c>
    </row>
    <row r="1184" spans="1:17" x14ac:dyDescent="0.25">
      <c r="A1184">
        <v>1183</v>
      </c>
      <c r="D1184">
        <v>57.332409000000013</v>
      </c>
      <c r="E1184" s="2">
        <v>2</v>
      </c>
      <c r="P1184">
        <v>1</v>
      </c>
      <c r="Q1184" t="str">
        <f t="shared" si="19"/>
        <v>2</v>
      </c>
    </row>
    <row r="1185" spans="1:17" x14ac:dyDescent="0.25">
      <c r="A1185">
        <v>1184</v>
      </c>
      <c r="D1185">
        <v>57.337932000000009</v>
      </c>
      <c r="E1185" s="2">
        <v>2</v>
      </c>
      <c r="P1185">
        <v>1</v>
      </c>
      <c r="Q1185" t="str">
        <f t="shared" si="19"/>
        <v>2</v>
      </c>
    </row>
    <row r="1186" spans="1:17" x14ac:dyDescent="0.25">
      <c r="A1186">
        <v>1185</v>
      </c>
      <c r="D1186">
        <v>57.325569000000009</v>
      </c>
      <c r="E1186" s="2">
        <v>2</v>
      </c>
      <c r="P1186">
        <v>1</v>
      </c>
      <c r="Q1186" t="str">
        <f t="shared" si="19"/>
        <v>2</v>
      </c>
    </row>
    <row r="1187" spans="1:17" x14ac:dyDescent="0.25">
      <c r="A1187">
        <v>1186</v>
      </c>
      <c r="D1187">
        <v>57.329201000000012</v>
      </c>
      <c r="E1187" s="2">
        <v>2</v>
      </c>
      <c r="P1187">
        <v>1</v>
      </c>
      <c r="Q1187" t="str">
        <f t="shared" si="19"/>
        <v>2</v>
      </c>
    </row>
    <row r="1188" spans="1:17" x14ac:dyDescent="0.25">
      <c r="A1188">
        <v>1187</v>
      </c>
      <c r="D1188">
        <v>57.32730500000001</v>
      </c>
      <c r="E1188" s="2">
        <v>2</v>
      </c>
      <c r="P1188">
        <v>1</v>
      </c>
      <c r="Q1188" t="str">
        <f t="shared" si="19"/>
        <v>2</v>
      </c>
    </row>
    <row r="1189" spans="1:17" x14ac:dyDescent="0.25">
      <c r="A1189">
        <v>1188</v>
      </c>
      <c r="D1189">
        <v>57.299358000000012</v>
      </c>
      <c r="E1189" s="2">
        <v>2</v>
      </c>
      <c r="P1189">
        <v>1</v>
      </c>
      <c r="Q1189" t="str">
        <f t="shared" si="19"/>
        <v>2</v>
      </c>
    </row>
    <row r="1190" spans="1:17" x14ac:dyDescent="0.25">
      <c r="A1190">
        <v>1189</v>
      </c>
      <c r="B1190">
        <v>50.412796000000007</v>
      </c>
      <c r="C1190" s="5">
        <v>1</v>
      </c>
      <c r="D1190">
        <v>57.261890000000008</v>
      </c>
      <c r="E1190" s="2">
        <v>2</v>
      </c>
      <c r="P1190">
        <v>2</v>
      </c>
      <c r="Q1190" t="str">
        <f t="shared" si="19"/>
        <v>12</v>
      </c>
    </row>
    <row r="1191" spans="1:17" x14ac:dyDescent="0.25">
      <c r="A1191">
        <v>1190</v>
      </c>
      <c r="B1191">
        <v>50.342903000000007</v>
      </c>
      <c r="C1191" s="5">
        <v>1</v>
      </c>
      <c r="D1191">
        <v>57.312778000000009</v>
      </c>
      <c r="E1191" s="2">
        <v>2</v>
      </c>
      <c r="P1191">
        <v>2</v>
      </c>
      <c r="Q1191" t="str">
        <f t="shared" si="19"/>
        <v>12</v>
      </c>
    </row>
    <row r="1192" spans="1:17" x14ac:dyDescent="0.25">
      <c r="A1192">
        <v>1191</v>
      </c>
      <c r="B1192">
        <v>50.384373000000011</v>
      </c>
      <c r="C1192" s="5">
        <v>1</v>
      </c>
      <c r="D1192">
        <v>57.33051300000001</v>
      </c>
      <c r="E1192" s="2">
        <v>2</v>
      </c>
      <c r="P1192">
        <v>2</v>
      </c>
      <c r="Q1192" t="str">
        <f t="shared" si="19"/>
        <v>12</v>
      </c>
    </row>
    <row r="1193" spans="1:17" x14ac:dyDescent="0.25">
      <c r="A1193">
        <v>1192</v>
      </c>
      <c r="B1193">
        <v>50.367847000000012</v>
      </c>
      <c r="C1193" s="5">
        <v>1</v>
      </c>
      <c r="P1193">
        <v>1</v>
      </c>
      <c r="Q1193" t="str">
        <f t="shared" si="19"/>
        <v>1</v>
      </c>
    </row>
    <row r="1194" spans="1:17" x14ac:dyDescent="0.25">
      <c r="A1194">
        <v>1193</v>
      </c>
      <c r="B1194">
        <v>50.387741000000013</v>
      </c>
      <c r="C1194" s="5">
        <v>1</v>
      </c>
      <c r="P1194">
        <v>1</v>
      </c>
      <c r="Q1194" t="str">
        <f t="shared" si="19"/>
        <v>1</v>
      </c>
    </row>
    <row r="1195" spans="1:17" x14ac:dyDescent="0.25">
      <c r="A1195">
        <v>1194</v>
      </c>
      <c r="B1195">
        <v>50.365112000000011</v>
      </c>
      <c r="C1195" s="5">
        <v>1</v>
      </c>
      <c r="P1195">
        <v>1</v>
      </c>
      <c r="Q1195" t="str">
        <f t="shared" si="19"/>
        <v>1</v>
      </c>
    </row>
    <row r="1196" spans="1:17" x14ac:dyDescent="0.25">
      <c r="A1196">
        <v>1195</v>
      </c>
      <c r="B1196">
        <v>50.31337700000001</v>
      </c>
      <c r="C1196" s="5">
        <v>1</v>
      </c>
      <c r="P1196">
        <v>1</v>
      </c>
      <c r="Q1196" t="str">
        <f t="shared" si="19"/>
        <v>1</v>
      </c>
    </row>
    <row r="1197" spans="1:17" x14ac:dyDescent="0.25">
      <c r="A1197">
        <v>1196</v>
      </c>
      <c r="B1197">
        <v>50.412796000000007</v>
      </c>
      <c r="C1197" s="5">
        <v>1</v>
      </c>
      <c r="P1197">
        <v>1</v>
      </c>
      <c r="Q1197" t="str">
        <f t="shared" si="19"/>
        <v>1</v>
      </c>
    </row>
    <row r="1198" spans="1:17" x14ac:dyDescent="0.25">
      <c r="A1198">
        <v>1197</v>
      </c>
      <c r="B1198">
        <v>50.400585000000007</v>
      </c>
      <c r="C1198" s="5">
        <v>1</v>
      </c>
      <c r="H1198">
        <v>50.73672100000001</v>
      </c>
      <c r="I1198" s="4">
        <v>4</v>
      </c>
      <c r="P1198">
        <v>2</v>
      </c>
      <c r="Q1198" t="str">
        <f t="shared" si="19"/>
        <v>14</v>
      </c>
    </row>
    <row r="1199" spans="1:17" x14ac:dyDescent="0.25">
      <c r="A1199">
        <v>1198</v>
      </c>
      <c r="F1199">
        <v>50.04591700000001</v>
      </c>
      <c r="G1199" s="3">
        <v>3</v>
      </c>
      <c r="H1199">
        <v>50.636993000000011</v>
      </c>
      <c r="I1199" s="4">
        <v>4</v>
      </c>
      <c r="P1199">
        <v>2</v>
      </c>
      <c r="Q1199" t="str">
        <f t="shared" si="19"/>
        <v>34</v>
      </c>
    </row>
    <row r="1200" spans="1:17" x14ac:dyDescent="0.25">
      <c r="A1200">
        <v>1199</v>
      </c>
      <c r="F1200">
        <v>50.049763000000006</v>
      </c>
      <c r="G1200" s="3">
        <v>3</v>
      </c>
      <c r="H1200">
        <v>50.672199000000006</v>
      </c>
      <c r="I1200" s="4">
        <v>4</v>
      </c>
      <c r="P1200">
        <v>2</v>
      </c>
      <c r="Q1200" t="str">
        <f t="shared" si="19"/>
        <v>34</v>
      </c>
    </row>
    <row r="1201" spans="1:17" x14ac:dyDescent="0.25">
      <c r="A1201">
        <v>1200</v>
      </c>
      <c r="F1201">
        <v>50.037922000000009</v>
      </c>
      <c r="G1201" s="3">
        <v>3</v>
      </c>
      <c r="H1201">
        <v>50.671306000000008</v>
      </c>
      <c r="I1201" s="4">
        <v>4</v>
      </c>
      <c r="P1201">
        <v>2</v>
      </c>
      <c r="Q1201" t="str">
        <f t="shared" si="19"/>
        <v>34</v>
      </c>
    </row>
    <row r="1202" spans="1:17" x14ac:dyDescent="0.25">
      <c r="A1202">
        <v>1201</v>
      </c>
      <c r="F1202">
        <v>50.007973000000007</v>
      </c>
      <c r="G1202" s="3">
        <v>3</v>
      </c>
      <c r="H1202">
        <v>50.69219600000001</v>
      </c>
      <c r="I1202" s="4">
        <v>4</v>
      </c>
      <c r="P1202">
        <v>2</v>
      </c>
      <c r="Q1202" t="str">
        <f t="shared" si="19"/>
        <v>34</v>
      </c>
    </row>
    <row r="1203" spans="1:17" x14ac:dyDescent="0.25">
      <c r="A1203">
        <v>1202</v>
      </c>
      <c r="F1203">
        <v>50.027553000000012</v>
      </c>
      <c r="G1203" s="3">
        <v>3</v>
      </c>
      <c r="H1203">
        <v>50.752563000000009</v>
      </c>
      <c r="I1203" s="4">
        <v>4</v>
      </c>
      <c r="P1203">
        <v>2</v>
      </c>
      <c r="Q1203" t="str">
        <f t="shared" si="19"/>
        <v>34</v>
      </c>
    </row>
    <row r="1204" spans="1:17" x14ac:dyDescent="0.25">
      <c r="A1204">
        <v>1203</v>
      </c>
      <c r="F1204">
        <v>50.035183000000011</v>
      </c>
      <c r="G1204" s="3">
        <v>3</v>
      </c>
      <c r="H1204">
        <v>50.738354000000008</v>
      </c>
      <c r="I1204" s="4">
        <v>4</v>
      </c>
      <c r="P1204">
        <v>2</v>
      </c>
      <c r="Q1204" t="str">
        <f t="shared" si="19"/>
        <v>34</v>
      </c>
    </row>
    <row r="1205" spans="1:17" x14ac:dyDescent="0.25">
      <c r="A1205">
        <v>1204</v>
      </c>
      <c r="D1205">
        <v>32.99339100000001</v>
      </c>
      <c r="E1205" s="2">
        <v>2</v>
      </c>
      <c r="F1205">
        <v>50.057445000000008</v>
      </c>
      <c r="G1205" s="3">
        <v>3</v>
      </c>
      <c r="H1205">
        <v>50.638096000000012</v>
      </c>
      <c r="I1205" s="4">
        <v>4</v>
      </c>
      <c r="P1205">
        <v>3</v>
      </c>
      <c r="Q1205" t="str">
        <f t="shared" si="19"/>
        <v>234</v>
      </c>
    </row>
    <row r="1206" spans="1:17" x14ac:dyDescent="0.25">
      <c r="A1206">
        <v>1205</v>
      </c>
      <c r="D1206">
        <v>32.983179000000007</v>
      </c>
      <c r="E1206" s="2">
        <v>2</v>
      </c>
      <c r="F1206">
        <v>50.058445000000006</v>
      </c>
      <c r="G1206" s="3">
        <v>3</v>
      </c>
      <c r="H1206">
        <v>50.73672100000001</v>
      </c>
      <c r="I1206" s="4">
        <v>4</v>
      </c>
      <c r="P1206">
        <v>3</v>
      </c>
      <c r="Q1206" t="str">
        <f t="shared" si="19"/>
        <v>234</v>
      </c>
    </row>
    <row r="1207" spans="1:17" x14ac:dyDescent="0.25">
      <c r="A1207">
        <v>1206</v>
      </c>
      <c r="D1207">
        <v>32.977392000000009</v>
      </c>
      <c r="E1207" s="2">
        <v>2</v>
      </c>
      <c r="F1207">
        <v>50.04591700000001</v>
      </c>
      <c r="G1207" s="3">
        <v>3</v>
      </c>
      <c r="P1207">
        <v>2</v>
      </c>
      <c r="Q1207" t="str">
        <f t="shared" si="19"/>
        <v>23</v>
      </c>
    </row>
    <row r="1208" spans="1:17" x14ac:dyDescent="0.25">
      <c r="A1208">
        <v>1207</v>
      </c>
      <c r="D1208">
        <v>32.991602000000015</v>
      </c>
      <c r="E1208" s="2">
        <v>2</v>
      </c>
      <c r="P1208">
        <v>1</v>
      </c>
      <c r="Q1208" t="str">
        <f t="shared" si="19"/>
        <v>2</v>
      </c>
    </row>
    <row r="1209" spans="1:17" x14ac:dyDescent="0.25">
      <c r="A1209">
        <v>1208</v>
      </c>
      <c r="D1209">
        <v>32.971182000000013</v>
      </c>
      <c r="E1209" s="2">
        <v>2</v>
      </c>
      <c r="P1209">
        <v>1</v>
      </c>
      <c r="Q1209" t="str">
        <f t="shared" si="19"/>
        <v>2</v>
      </c>
    </row>
    <row r="1210" spans="1:17" x14ac:dyDescent="0.25">
      <c r="A1210">
        <v>1209</v>
      </c>
      <c r="D1210">
        <v>32.976286000000009</v>
      </c>
      <c r="E1210" s="2">
        <v>2</v>
      </c>
      <c r="P1210">
        <v>1</v>
      </c>
      <c r="Q1210" t="str">
        <f t="shared" si="19"/>
        <v>2</v>
      </c>
    </row>
    <row r="1211" spans="1:17" x14ac:dyDescent="0.25">
      <c r="A1211">
        <v>1210</v>
      </c>
      <c r="D1211">
        <v>32.961235000000009</v>
      </c>
      <c r="E1211" s="2">
        <v>2</v>
      </c>
      <c r="P1211">
        <v>1</v>
      </c>
      <c r="Q1211" t="str">
        <f t="shared" si="19"/>
        <v>2</v>
      </c>
    </row>
    <row r="1212" spans="1:17" x14ac:dyDescent="0.25">
      <c r="A1212">
        <v>1211</v>
      </c>
      <c r="B1212">
        <v>26.588167000000013</v>
      </c>
      <c r="C1212" s="5">
        <v>1</v>
      </c>
      <c r="D1212">
        <v>32.905660000000012</v>
      </c>
      <c r="E1212" s="2">
        <v>2</v>
      </c>
      <c r="P1212">
        <v>2</v>
      </c>
      <c r="Q1212" t="str">
        <f t="shared" si="19"/>
        <v>12</v>
      </c>
    </row>
    <row r="1213" spans="1:17" x14ac:dyDescent="0.25">
      <c r="A1213">
        <v>1212</v>
      </c>
      <c r="B1213">
        <v>26.602377000000004</v>
      </c>
      <c r="C1213" s="5">
        <v>1</v>
      </c>
      <c r="D1213">
        <v>32.891607000000008</v>
      </c>
      <c r="E1213" s="2">
        <v>2</v>
      </c>
      <c r="P1213">
        <v>2</v>
      </c>
      <c r="Q1213" t="str">
        <f t="shared" si="19"/>
        <v>12</v>
      </c>
    </row>
    <row r="1214" spans="1:17" x14ac:dyDescent="0.25">
      <c r="A1214">
        <v>1213</v>
      </c>
      <c r="B1214">
        <v>26.590378000000008</v>
      </c>
      <c r="C1214" s="5">
        <v>1</v>
      </c>
      <c r="D1214">
        <v>32.99339100000001</v>
      </c>
      <c r="E1214" s="2">
        <v>2</v>
      </c>
      <c r="P1214">
        <v>2</v>
      </c>
      <c r="Q1214" t="str">
        <f t="shared" si="19"/>
        <v>12</v>
      </c>
    </row>
    <row r="1215" spans="1:17" x14ac:dyDescent="0.25">
      <c r="A1215">
        <v>1214</v>
      </c>
      <c r="B1215">
        <v>26.62258700000001</v>
      </c>
      <c r="C1215" s="5">
        <v>1</v>
      </c>
      <c r="P1215">
        <v>1</v>
      </c>
      <c r="Q1215" t="str">
        <f t="shared" si="19"/>
        <v>1</v>
      </c>
    </row>
    <row r="1216" spans="1:17" x14ac:dyDescent="0.25">
      <c r="A1216">
        <v>1215</v>
      </c>
      <c r="B1216">
        <v>26.603849000000011</v>
      </c>
      <c r="C1216" s="5">
        <v>1</v>
      </c>
      <c r="P1216">
        <v>1</v>
      </c>
      <c r="Q1216" t="str">
        <f t="shared" si="19"/>
        <v>1</v>
      </c>
    </row>
    <row r="1217" spans="1:17" x14ac:dyDescent="0.25">
      <c r="A1217">
        <v>1216</v>
      </c>
      <c r="B1217">
        <v>26.609114000000005</v>
      </c>
      <c r="C1217" s="5">
        <v>1</v>
      </c>
      <c r="P1217">
        <v>1</v>
      </c>
      <c r="Q1217" t="str">
        <f t="shared" si="19"/>
        <v>1</v>
      </c>
    </row>
    <row r="1218" spans="1:17" x14ac:dyDescent="0.25">
      <c r="A1218">
        <v>1217</v>
      </c>
      <c r="B1218">
        <v>26.65221600000001</v>
      </c>
      <c r="C1218" s="5">
        <v>1</v>
      </c>
      <c r="P1218">
        <v>1</v>
      </c>
      <c r="Q1218" t="str">
        <f t="shared" ref="Q1218:Q1281" si="20">CONCATENATE(C1218,E1218,G1218,I1218)</f>
        <v>1</v>
      </c>
    </row>
    <row r="1219" spans="1:17" x14ac:dyDescent="0.25">
      <c r="A1219">
        <v>1218</v>
      </c>
      <c r="B1219">
        <v>26.589798000000009</v>
      </c>
      <c r="C1219" s="5">
        <v>1</v>
      </c>
      <c r="P1219">
        <v>1</v>
      </c>
      <c r="Q1219" t="str">
        <f t="shared" si="20"/>
        <v>1</v>
      </c>
    </row>
    <row r="1220" spans="1:17" x14ac:dyDescent="0.25">
      <c r="A1220">
        <v>1219</v>
      </c>
      <c r="B1220">
        <v>26.588167000000013</v>
      </c>
      <c r="C1220" s="5">
        <v>1</v>
      </c>
      <c r="H1220">
        <v>27.55679700000001</v>
      </c>
      <c r="I1220" s="4">
        <v>4</v>
      </c>
      <c r="P1220">
        <v>2</v>
      </c>
      <c r="Q1220" t="str">
        <f t="shared" si="20"/>
        <v>14</v>
      </c>
    </row>
    <row r="1221" spans="1:17" x14ac:dyDescent="0.25">
      <c r="A1221">
        <v>1220</v>
      </c>
      <c r="H1221">
        <v>27.540430000000008</v>
      </c>
      <c r="I1221" s="4">
        <v>4</v>
      </c>
      <c r="P1221">
        <v>1</v>
      </c>
      <c r="Q1221" t="str">
        <f t="shared" si="20"/>
        <v>4</v>
      </c>
    </row>
    <row r="1222" spans="1:17" x14ac:dyDescent="0.25">
      <c r="A1222">
        <v>1221</v>
      </c>
      <c r="H1222">
        <v>27.546640000000011</v>
      </c>
      <c r="I1222" s="4">
        <v>4</v>
      </c>
      <c r="P1222">
        <v>1</v>
      </c>
      <c r="Q1222" t="str">
        <f t="shared" si="20"/>
        <v>4</v>
      </c>
    </row>
    <row r="1223" spans="1:17" x14ac:dyDescent="0.25">
      <c r="A1223">
        <v>1222</v>
      </c>
      <c r="F1223">
        <v>25.056093000000004</v>
      </c>
      <c r="G1223" s="3">
        <v>3</v>
      </c>
      <c r="H1223">
        <v>27.535061000000013</v>
      </c>
      <c r="I1223" s="4">
        <v>4</v>
      </c>
      <c r="P1223">
        <v>2</v>
      </c>
      <c r="Q1223" t="str">
        <f t="shared" si="20"/>
        <v>34</v>
      </c>
    </row>
    <row r="1224" spans="1:17" x14ac:dyDescent="0.25">
      <c r="A1224">
        <v>1223</v>
      </c>
      <c r="F1224">
        <v>25.042780000000008</v>
      </c>
      <c r="G1224" s="3">
        <v>3</v>
      </c>
      <c r="H1224">
        <v>27.522642000000005</v>
      </c>
      <c r="I1224" s="4">
        <v>4</v>
      </c>
      <c r="P1224">
        <v>2</v>
      </c>
      <c r="Q1224" t="str">
        <f t="shared" si="20"/>
        <v>34</v>
      </c>
    </row>
    <row r="1225" spans="1:17" x14ac:dyDescent="0.25">
      <c r="A1225">
        <v>1224</v>
      </c>
      <c r="F1225">
        <v>25.019464000000013</v>
      </c>
      <c r="G1225" s="3">
        <v>3</v>
      </c>
      <c r="H1225">
        <v>27.491171000000008</v>
      </c>
      <c r="I1225" s="4">
        <v>4</v>
      </c>
      <c r="P1225">
        <v>2</v>
      </c>
      <c r="Q1225" t="str">
        <f t="shared" si="20"/>
        <v>34</v>
      </c>
    </row>
    <row r="1226" spans="1:17" x14ac:dyDescent="0.25">
      <c r="A1226">
        <v>1225</v>
      </c>
      <c r="F1226">
        <v>25.053778000000008</v>
      </c>
      <c r="G1226" s="3">
        <v>3</v>
      </c>
      <c r="H1226">
        <v>27.497852000000009</v>
      </c>
      <c r="I1226" s="4">
        <v>4</v>
      </c>
      <c r="P1226">
        <v>2</v>
      </c>
      <c r="Q1226" t="str">
        <f t="shared" si="20"/>
        <v>34</v>
      </c>
    </row>
    <row r="1227" spans="1:17" x14ac:dyDescent="0.25">
      <c r="A1227">
        <v>1226</v>
      </c>
      <c r="F1227">
        <v>25.03030600000001</v>
      </c>
      <c r="G1227" s="3">
        <v>3</v>
      </c>
      <c r="H1227">
        <v>27.487169000000009</v>
      </c>
      <c r="I1227" s="4">
        <v>4</v>
      </c>
      <c r="P1227">
        <v>2</v>
      </c>
      <c r="Q1227" t="str">
        <f t="shared" si="20"/>
        <v>34</v>
      </c>
    </row>
    <row r="1228" spans="1:17" x14ac:dyDescent="0.25">
      <c r="A1228">
        <v>1227</v>
      </c>
      <c r="D1228">
        <v>13.555836000000006</v>
      </c>
      <c r="E1228" s="2">
        <v>2</v>
      </c>
      <c r="F1228">
        <v>25.045252000000005</v>
      </c>
      <c r="G1228" s="3">
        <v>3</v>
      </c>
      <c r="H1228">
        <v>27.510906000000006</v>
      </c>
      <c r="I1228" s="4">
        <v>4</v>
      </c>
      <c r="P1228">
        <v>3</v>
      </c>
      <c r="Q1228" t="str">
        <f t="shared" si="20"/>
        <v>234</v>
      </c>
    </row>
    <row r="1229" spans="1:17" x14ac:dyDescent="0.25">
      <c r="A1229">
        <v>1228</v>
      </c>
      <c r="D1229">
        <v>13.409056000000007</v>
      </c>
      <c r="E1229" s="2">
        <v>2</v>
      </c>
      <c r="F1229">
        <v>25.035726000000011</v>
      </c>
      <c r="G1229" s="3">
        <v>3</v>
      </c>
      <c r="H1229">
        <v>27.55679700000001</v>
      </c>
      <c r="I1229" s="4">
        <v>4</v>
      </c>
      <c r="P1229">
        <v>3</v>
      </c>
      <c r="Q1229" t="str">
        <f t="shared" si="20"/>
        <v>234</v>
      </c>
    </row>
    <row r="1230" spans="1:17" x14ac:dyDescent="0.25">
      <c r="A1230">
        <v>1229</v>
      </c>
      <c r="D1230">
        <v>13.564047000000009</v>
      </c>
      <c r="E1230" s="2">
        <v>2</v>
      </c>
      <c r="F1230">
        <v>25.024042000000009</v>
      </c>
      <c r="G1230" s="3">
        <v>3</v>
      </c>
      <c r="P1230">
        <v>2</v>
      </c>
      <c r="Q1230" t="str">
        <f t="shared" si="20"/>
        <v>23</v>
      </c>
    </row>
    <row r="1231" spans="1:17" x14ac:dyDescent="0.25">
      <c r="A1231">
        <v>1230</v>
      </c>
      <c r="D1231">
        <v>13.593466000000006</v>
      </c>
      <c r="E1231" s="2">
        <v>2</v>
      </c>
      <c r="F1231">
        <v>24.952942000000007</v>
      </c>
      <c r="G1231" s="3">
        <v>3</v>
      </c>
      <c r="P1231">
        <v>2</v>
      </c>
      <c r="Q1231" t="str">
        <f t="shared" si="20"/>
        <v>23</v>
      </c>
    </row>
    <row r="1232" spans="1:17" x14ac:dyDescent="0.25">
      <c r="A1232">
        <v>1231</v>
      </c>
      <c r="D1232">
        <v>13.56846800000001</v>
      </c>
      <c r="E1232" s="2">
        <v>2</v>
      </c>
      <c r="F1232">
        <v>25.056093000000004</v>
      </c>
      <c r="G1232" s="3">
        <v>3</v>
      </c>
      <c r="P1232">
        <v>2</v>
      </c>
      <c r="Q1232" t="str">
        <f t="shared" si="20"/>
        <v>23</v>
      </c>
    </row>
    <row r="1233" spans="1:17" x14ac:dyDescent="0.25">
      <c r="A1233">
        <v>1232</v>
      </c>
      <c r="D1233">
        <v>13.630201000000007</v>
      </c>
      <c r="E1233" s="2">
        <v>2</v>
      </c>
      <c r="P1233">
        <v>1</v>
      </c>
      <c r="Q1233" t="str">
        <f t="shared" si="20"/>
        <v>2</v>
      </c>
    </row>
    <row r="1234" spans="1:17" x14ac:dyDescent="0.25">
      <c r="A1234">
        <v>1233</v>
      </c>
      <c r="D1234">
        <v>13.643674000000011</v>
      </c>
      <c r="E1234" s="2">
        <v>2</v>
      </c>
      <c r="P1234">
        <v>1</v>
      </c>
      <c r="Q1234" t="str">
        <f t="shared" si="20"/>
        <v>2</v>
      </c>
    </row>
    <row r="1235" spans="1:17" x14ac:dyDescent="0.25">
      <c r="A1235">
        <v>1234</v>
      </c>
      <c r="B1235">
        <v>9.8440430000000063</v>
      </c>
      <c r="C1235" s="5">
        <v>1</v>
      </c>
      <c r="D1235">
        <v>13.574625000000012</v>
      </c>
      <c r="E1235" s="2">
        <v>2</v>
      </c>
      <c r="P1235">
        <v>2</v>
      </c>
      <c r="Q1235" t="str">
        <f t="shared" si="20"/>
        <v>12</v>
      </c>
    </row>
    <row r="1236" spans="1:17" x14ac:dyDescent="0.25">
      <c r="A1236">
        <v>1235</v>
      </c>
      <c r="B1236">
        <v>9.7795200000000122</v>
      </c>
      <c r="C1236" s="5">
        <v>1</v>
      </c>
      <c r="D1236">
        <v>13.555836000000006</v>
      </c>
      <c r="E1236" s="2">
        <v>2</v>
      </c>
      <c r="P1236">
        <v>2</v>
      </c>
      <c r="Q1236" t="str">
        <f t="shared" si="20"/>
        <v>12</v>
      </c>
    </row>
    <row r="1237" spans="1:17" x14ac:dyDescent="0.25">
      <c r="A1237">
        <v>1236</v>
      </c>
      <c r="B1237">
        <v>9.8440430000000063</v>
      </c>
      <c r="C1237" s="5">
        <v>1</v>
      </c>
      <c r="D1237">
        <v>13.555836000000006</v>
      </c>
      <c r="E1237" s="2">
        <v>2</v>
      </c>
      <c r="P1237">
        <v>2</v>
      </c>
      <c r="Q1237" t="str">
        <f t="shared" si="20"/>
        <v>12</v>
      </c>
    </row>
    <row r="1238" spans="1:17" x14ac:dyDescent="0.25">
      <c r="A1238">
        <v>1237</v>
      </c>
      <c r="B1238">
        <v>9.8440430000000063</v>
      </c>
      <c r="C1238" s="5">
        <v>1</v>
      </c>
      <c r="D1238">
        <v>13.555836000000006</v>
      </c>
      <c r="E1238" s="2">
        <v>2</v>
      </c>
      <c r="P1238">
        <v>2</v>
      </c>
      <c r="Q1238" t="str">
        <f t="shared" si="20"/>
        <v>12</v>
      </c>
    </row>
    <row r="1239" spans="1:17" x14ac:dyDescent="0.25">
      <c r="A1239">
        <v>1238</v>
      </c>
      <c r="B1239">
        <v>9.8440430000000063</v>
      </c>
      <c r="C1239" s="5">
        <v>1</v>
      </c>
      <c r="D1239">
        <v>13.555836000000006</v>
      </c>
      <c r="E1239" s="2">
        <v>2</v>
      </c>
      <c r="P1239">
        <v>2</v>
      </c>
      <c r="Q1239" t="str">
        <f t="shared" si="20"/>
        <v>12</v>
      </c>
    </row>
    <row r="1240" spans="1:17" x14ac:dyDescent="0.25">
      <c r="A1240">
        <v>1239</v>
      </c>
      <c r="B1240">
        <v>9.8440430000000063</v>
      </c>
      <c r="C1240" s="5">
        <v>1</v>
      </c>
      <c r="D1240">
        <v>13.555836000000006</v>
      </c>
      <c r="E1240" s="2">
        <v>2</v>
      </c>
      <c r="P1240">
        <v>2</v>
      </c>
      <c r="Q1240" t="str">
        <f t="shared" si="20"/>
        <v>12</v>
      </c>
    </row>
    <row r="1241" spans="1:17" x14ac:dyDescent="0.25">
      <c r="A1241">
        <v>1240</v>
      </c>
      <c r="B1241">
        <v>9.8440430000000063</v>
      </c>
      <c r="C1241" s="5">
        <v>1</v>
      </c>
      <c r="P1241">
        <v>1</v>
      </c>
      <c r="Q1241" t="str">
        <f t="shared" si="20"/>
        <v>1</v>
      </c>
    </row>
    <row r="1242" spans="1:17" x14ac:dyDescent="0.25">
      <c r="A1242">
        <v>1241</v>
      </c>
      <c r="B1242">
        <v>9.8440430000000063</v>
      </c>
      <c r="C1242" s="5">
        <v>1</v>
      </c>
      <c r="J1242">
        <v>39.239624000000006</v>
      </c>
      <c r="K1242" t="s">
        <v>22</v>
      </c>
      <c r="Q1242" t="str">
        <f t="shared" si="20"/>
        <v>1</v>
      </c>
    </row>
    <row r="1243" spans="1:17" x14ac:dyDescent="0.25">
      <c r="A1243">
        <v>1242</v>
      </c>
      <c r="Q1243" t="str">
        <f t="shared" si="20"/>
        <v/>
      </c>
    </row>
    <row r="1244" spans="1:17" x14ac:dyDescent="0.25">
      <c r="A1244">
        <v>1243</v>
      </c>
      <c r="J1244">
        <v>39.160522000000007</v>
      </c>
      <c r="K1244" t="s">
        <v>22</v>
      </c>
      <c r="Q1244" t="str">
        <f t="shared" si="20"/>
        <v/>
      </c>
    </row>
    <row r="1245" spans="1:17" x14ac:dyDescent="0.25">
      <c r="A1245">
        <v>1244</v>
      </c>
      <c r="D1245">
        <v>32.471630000000005</v>
      </c>
      <c r="E1245" s="2">
        <v>2</v>
      </c>
      <c r="P1245">
        <v>1</v>
      </c>
      <c r="Q1245" t="str">
        <f t="shared" si="20"/>
        <v>2</v>
      </c>
    </row>
    <row r="1246" spans="1:17" x14ac:dyDescent="0.25">
      <c r="A1246">
        <v>1245</v>
      </c>
      <c r="D1246">
        <v>32.469314000000011</v>
      </c>
      <c r="E1246" s="2">
        <v>2</v>
      </c>
      <c r="F1246">
        <v>24.738165000000009</v>
      </c>
      <c r="G1246" s="3">
        <v>3</v>
      </c>
      <c r="P1246">
        <v>2</v>
      </c>
      <c r="Q1246" t="str">
        <f t="shared" si="20"/>
        <v>23</v>
      </c>
    </row>
    <row r="1247" spans="1:17" x14ac:dyDescent="0.25">
      <c r="A1247">
        <v>1246</v>
      </c>
      <c r="D1247">
        <v>32.417845000000014</v>
      </c>
      <c r="E1247" s="2">
        <v>2</v>
      </c>
      <c r="F1247">
        <v>24.744110000000006</v>
      </c>
      <c r="G1247" s="3">
        <v>3</v>
      </c>
      <c r="P1247">
        <v>2</v>
      </c>
      <c r="Q1247" t="str">
        <f t="shared" si="20"/>
        <v>23</v>
      </c>
    </row>
    <row r="1248" spans="1:17" x14ac:dyDescent="0.25">
      <c r="A1248">
        <v>1247</v>
      </c>
      <c r="D1248">
        <v>32.404949000000009</v>
      </c>
      <c r="E1248" s="2">
        <v>2</v>
      </c>
      <c r="F1248">
        <v>24.762901000000014</v>
      </c>
      <c r="G1248" s="3">
        <v>3</v>
      </c>
      <c r="P1248">
        <v>2</v>
      </c>
      <c r="Q1248" t="str">
        <f t="shared" si="20"/>
        <v>23</v>
      </c>
    </row>
    <row r="1249" spans="1:17" x14ac:dyDescent="0.25">
      <c r="A1249">
        <v>1248</v>
      </c>
      <c r="D1249">
        <v>32.451578000000012</v>
      </c>
      <c r="E1249" s="2">
        <v>2</v>
      </c>
      <c r="F1249">
        <v>24.765585000000009</v>
      </c>
      <c r="G1249" s="3">
        <v>3</v>
      </c>
      <c r="P1249">
        <v>2</v>
      </c>
      <c r="Q1249" t="str">
        <f t="shared" si="20"/>
        <v>23</v>
      </c>
    </row>
    <row r="1250" spans="1:17" x14ac:dyDescent="0.25">
      <c r="A1250">
        <v>1249</v>
      </c>
      <c r="D1250">
        <v>32.465210000000013</v>
      </c>
      <c r="E1250" s="2">
        <v>2</v>
      </c>
      <c r="F1250">
        <v>24.738323000000008</v>
      </c>
      <c r="G1250" s="3">
        <v>3</v>
      </c>
      <c r="P1250">
        <v>2</v>
      </c>
      <c r="Q1250" t="str">
        <f t="shared" si="20"/>
        <v>23</v>
      </c>
    </row>
    <row r="1251" spans="1:17" x14ac:dyDescent="0.25">
      <c r="A1251">
        <v>1250</v>
      </c>
      <c r="D1251">
        <v>32.474998000000014</v>
      </c>
      <c r="E1251" s="2">
        <v>2</v>
      </c>
      <c r="F1251">
        <v>24.733375000000009</v>
      </c>
      <c r="G1251" s="3">
        <v>3</v>
      </c>
      <c r="P1251">
        <v>2</v>
      </c>
      <c r="Q1251" t="str">
        <f t="shared" si="20"/>
        <v>23</v>
      </c>
    </row>
    <row r="1252" spans="1:17" x14ac:dyDescent="0.25">
      <c r="A1252">
        <v>1251</v>
      </c>
      <c r="D1252">
        <v>32.450527000000008</v>
      </c>
      <c r="E1252" s="2">
        <v>2</v>
      </c>
      <c r="F1252">
        <v>24.72153500000001</v>
      </c>
      <c r="G1252" s="3">
        <v>3</v>
      </c>
      <c r="P1252">
        <v>2</v>
      </c>
      <c r="Q1252" t="str">
        <f t="shared" si="20"/>
        <v>23</v>
      </c>
    </row>
    <row r="1253" spans="1:17" x14ac:dyDescent="0.25">
      <c r="A1253">
        <v>1252</v>
      </c>
      <c r="D1253">
        <v>32.483841000000012</v>
      </c>
      <c r="E1253" s="2">
        <v>2</v>
      </c>
      <c r="F1253">
        <v>24.751900000000006</v>
      </c>
      <c r="G1253" s="3">
        <v>3</v>
      </c>
      <c r="P1253">
        <v>2</v>
      </c>
      <c r="Q1253" t="str">
        <f t="shared" si="20"/>
        <v>23</v>
      </c>
    </row>
    <row r="1254" spans="1:17" x14ac:dyDescent="0.25">
      <c r="A1254">
        <v>1253</v>
      </c>
      <c r="D1254">
        <v>32.487945000000011</v>
      </c>
      <c r="E1254" s="2">
        <v>2</v>
      </c>
      <c r="F1254">
        <v>24.735954000000007</v>
      </c>
      <c r="G1254" s="3">
        <v>3</v>
      </c>
      <c r="P1254">
        <v>2</v>
      </c>
      <c r="Q1254" t="str">
        <f t="shared" si="20"/>
        <v>23</v>
      </c>
    </row>
    <row r="1255" spans="1:17" x14ac:dyDescent="0.25">
      <c r="A1255">
        <v>1254</v>
      </c>
      <c r="D1255">
        <v>32.541784000000007</v>
      </c>
      <c r="E1255" s="2">
        <v>2</v>
      </c>
      <c r="F1255">
        <v>24.777635000000011</v>
      </c>
      <c r="G1255" s="3">
        <v>3</v>
      </c>
      <c r="P1255">
        <v>2</v>
      </c>
      <c r="Q1255" t="str">
        <f t="shared" si="20"/>
        <v>23</v>
      </c>
    </row>
    <row r="1256" spans="1:17" x14ac:dyDescent="0.25">
      <c r="A1256">
        <v>1255</v>
      </c>
      <c r="D1256">
        <v>32.598833000000013</v>
      </c>
      <c r="E1256" s="2">
        <v>2</v>
      </c>
      <c r="F1256">
        <v>24.792055000000005</v>
      </c>
      <c r="G1256" s="3">
        <v>3</v>
      </c>
      <c r="P1256">
        <v>2</v>
      </c>
      <c r="Q1256" t="str">
        <f t="shared" si="20"/>
        <v>23</v>
      </c>
    </row>
    <row r="1257" spans="1:17" x14ac:dyDescent="0.25">
      <c r="A1257">
        <v>1256</v>
      </c>
      <c r="D1257">
        <v>32.637989000000005</v>
      </c>
      <c r="E1257" s="2">
        <v>2</v>
      </c>
      <c r="F1257">
        <v>24.754005000000006</v>
      </c>
      <c r="G1257" s="3">
        <v>3</v>
      </c>
      <c r="P1257">
        <v>2</v>
      </c>
      <c r="Q1257" t="str">
        <f t="shared" si="20"/>
        <v>23</v>
      </c>
    </row>
    <row r="1258" spans="1:17" x14ac:dyDescent="0.25">
      <c r="A1258">
        <v>1257</v>
      </c>
      <c r="D1258">
        <v>32.569731000000004</v>
      </c>
      <c r="E1258" s="2">
        <v>2</v>
      </c>
      <c r="F1258">
        <v>24.781530000000011</v>
      </c>
      <c r="G1258" s="3">
        <v>3</v>
      </c>
      <c r="P1258">
        <v>2</v>
      </c>
      <c r="Q1258" t="str">
        <f t="shared" si="20"/>
        <v>23</v>
      </c>
    </row>
    <row r="1259" spans="1:17" x14ac:dyDescent="0.25">
      <c r="A1259">
        <v>1258</v>
      </c>
      <c r="D1259">
        <v>32.471630000000005</v>
      </c>
      <c r="E1259" s="2">
        <v>2</v>
      </c>
      <c r="F1259">
        <v>24.697902000000013</v>
      </c>
      <c r="G1259" s="3">
        <v>3</v>
      </c>
      <c r="P1259">
        <v>2</v>
      </c>
      <c r="Q1259" t="str">
        <f t="shared" si="20"/>
        <v>23</v>
      </c>
    </row>
    <row r="1260" spans="1:17" x14ac:dyDescent="0.25">
      <c r="A1260">
        <v>1259</v>
      </c>
      <c r="D1260">
        <v>32.471630000000005</v>
      </c>
      <c r="E1260" s="2">
        <v>2</v>
      </c>
      <c r="F1260">
        <v>24.693588000000005</v>
      </c>
      <c r="G1260" s="3">
        <v>3</v>
      </c>
      <c r="P1260">
        <v>2</v>
      </c>
      <c r="Q1260" t="str">
        <f t="shared" si="20"/>
        <v>23</v>
      </c>
    </row>
    <row r="1261" spans="1:17" x14ac:dyDescent="0.25">
      <c r="A1261">
        <v>1260</v>
      </c>
      <c r="F1261">
        <v>24.738165000000009</v>
      </c>
      <c r="G1261" s="3">
        <v>3</v>
      </c>
      <c r="P1261">
        <v>1</v>
      </c>
      <c r="Q1261" t="str">
        <f t="shared" si="20"/>
        <v>3</v>
      </c>
    </row>
    <row r="1262" spans="1:17" x14ac:dyDescent="0.25">
      <c r="A1262">
        <v>1261</v>
      </c>
      <c r="F1262">
        <v>24.738165000000009</v>
      </c>
      <c r="G1262" s="3">
        <v>3</v>
      </c>
      <c r="P1262">
        <v>1</v>
      </c>
      <c r="Q1262" t="str">
        <f t="shared" si="20"/>
        <v>3</v>
      </c>
    </row>
    <row r="1263" spans="1:17" x14ac:dyDescent="0.25">
      <c r="A1263">
        <v>1262</v>
      </c>
      <c r="B1263">
        <v>42.541389000000009</v>
      </c>
      <c r="C1263" s="5">
        <v>1</v>
      </c>
      <c r="P1263">
        <v>1</v>
      </c>
      <c r="Q1263" t="str">
        <f t="shared" si="20"/>
        <v>1</v>
      </c>
    </row>
    <row r="1264" spans="1:17" x14ac:dyDescent="0.25">
      <c r="A1264">
        <v>1263</v>
      </c>
      <c r="B1264">
        <v>42.478760000000008</v>
      </c>
      <c r="C1264" s="5">
        <v>1</v>
      </c>
      <c r="P1264">
        <v>1</v>
      </c>
      <c r="Q1264" t="str">
        <f t="shared" si="20"/>
        <v>1</v>
      </c>
    </row>
    <row r="1265" spans="1:17" x14ac:dyDescent="0.25">
      <c r="A1265">
        <v>1264</v>
      </c>
      <c r="B1265">
        <v>42.488075000000009</v>
      </c>
      <c r="C1265" s="5">
        <v>1</v>
      </c>
      <c r="H1265">
        <v>32.53873200000001</v>
      </c>
      <c r="I1265" s="4">
        <v>4</v>
      </c>
      <c r="P1265">
        <v>2</v>
      </c>
      <c r="Q1265" t="str">
        <f t="shared" si="20"/>
        <v>14</v>
      </c>
    </row>
    <row r="1266" spans="1:17" x14ac:dyDescent="0.25">
      <c r="A1266">
        <v>1265</v>
      </c>
      <c r="B1266">
        <v>42.520336000000007</v>
      </c>
      <c r="C1266" s="5">
        <v>1</v>
      </c>
      <c r="H1266">
        <v>32.539995000000005</v>
      </c>
      <c r="I1266" s="4">
        <v>4</v>
      </c>
      <c r="P1266">
        <v>2</v>
      </c>
      <c r="Q1266" t="str">
        <f t="shared" si="20"/>
        <v>14</v>
      </c>
    </row>
    <row r="1267" spans="1:17" x14ac:dyDescent="0.25">
      <c r="A1267">
        <v>1266</v>
      </c>
      <c r="B1267">
        <v>42.450867000000009</v>
      </c>
      <c r="C1267" s="5">
        <v>1</v>
      </c>
      <c r="H1267">
        <v>32.582203000000007</v>
      </c>
      <c r="I1267" s="4">
        <v>4</v>
      </c>
      <c r="P1267">
        <v>2</v>
      </c>
      <c r="Q1267" t="str">
        <f t="shared" si="20"/>
        <v>14</v>
      </c>
    </row>
    <row r="1268" spans="1:17" x14ac:dyDescent="0.25">
      <c r="A1268">
        <v>1267</v>
      </c>
      <c r="B1268">
        <v>42.485023000000012</v>
      </c>
      <c r="C1268" s="5">
        <v>1</v>
      </c>
      <c r="H1268">
        <v>32.617515000000012</v>
      </c>
      <c r="I1268" s="4">
        <v>4</v>
      </c>
      <c r="P1268">
        <v>2</v>
      </c>
      <c r="Q1268" t="str">
        <f t="shared" si="20"/>
        <v>14</v>
      </c>
    </row>
    <row r="1269" spans="1:17" x14ac:dyDescent="0.25">
      <c r="A1269">
        <v>1268</v>
      </c>
      <c r="B1269">
        <v>42.497707000000013</v>
      </c>
      <c r="C1269" s="5">
        <v>1</v>
      </c>
      <c r="H1269">
        <v>32.626463000000008</v>
      </c>
      <c r="I1269" s="4">
        <v>4</v>
      </c>
      <c r="P1269">
        <v>2</v>
      </c>
      <c r="Q1269" t="str">
        <f t="shared" si="20"/>
        <v>14</v>
      </c>
    </row>
    <row r="1270" spans="1:17" x14ac:dyDescent="0.25">
      <c r="A1270">
        <v>1269</v>
      </c>
      <c r="B1270">
        <v>42.526493000000009</v>
      </c>
      <c r="C1270" s="5">
        <v>1</v>
      </c>
      <c r="H1270">
        <v>32.632990000000007</v>
      </c>
      <c r="I1270" s="4">
        <v>4</v>
      </c>
      <c r="P1270">
        <v>2</v>
      </c>
      <c r="Q1270" t="str">
        <f t="shared" si="20"/>
        <v>14</v>
      </c>
    </row>
    <row r="1271" spans="1:17" x14ac:dyDescent="0.25">
      <c r="A1271">
        <v>1270</v>
      </c>
      <c r="B1271">
        <v>42.519916000000009</v>
      </c>
      <c r="C1271" s="5">
        <v>1</v>
      </c>
      <c r="H1271">
        <v>32.616569000000013</v>
      </c>
      <c r="I1271" s="4">
        <v>4</v>
      </c>
      <c r="P1271">
        <v>2</v>
      </c>
      <c r="Q1271" t="str">
        <f t="shared" si="20"/>
        <v>14</v>
      </c>
    </row>
    <row r="1272" spans="1:17" x14ac:dyDescent="0.25">
      <c r="A1272">
        <v>1271</v>
      </c>
      <c r="B1272">
        <v>42.530124000000008</v>
      </c>
      <c r="C1272" s="5">
        <v>1</v>
      </c>
      <c r="H1272">
        <v>32.61667400000001</v>
      </c>
      <c r="I1272" s="4">
        <v>4</v>
      </c>
      <c r="P1272">
        <v>2</v>
      </c>
      <c r="Q1272" t="str">
        <f t="shared" si="20"/>
        <v>14</v>
      </c>
    </row>
    <row r="1273" spans="1:17" x14ac:dyDescent="0.25">
      <c r="A1273">
        <v>1272</v>
      </c>
      <c r="B1273">
        <v>42.556442000000011</v>
      </c>
      <c r="C1273" s="5">
        <v>1</v>
      </c>
      <c r="H1273">
        <v>32.499418000000006</v>
      </c>
      <c r="I1273" s="4">
        <v>4</v>
      </c>
      <c r="P1273">
        <v>2</v>
      </c>
      <c r="Q1273" t="str">
        <f t="shared" si="20"/>
        <v>14</v>
      </c>
    </row>
    <row r="1274" spans="1:17" x14ac:dyDescent="0.25">
      <c r="A1274">
        <v>1273</v>
      </c>
      <c r="B1274">
        <v>42.553596000000006</v>
      </c>
      <c r="C1274" s="5">
        <v>1</v>
      </c>
      <c r="H1274">
        <v>32.507839000000004</v>
      </c>
      <c r="I1274" s="4">
        <v>4</v>
      </c>
      <c r="P1274">
        <v>2</v>
      </c>
      <c r="Q1274" t="str">
        <f t="shared" si="20"/>
        <v>14</v>
      </c>
    </row>
    <row r="1275" spans="1:17" x14ac:dyDescent="0.25">
      <c r="A1275">
        <v>1274</v>
      </c>
      <c r="B1275">
        <v>42.560547000000007</v>
      </c>
      <c r="C1275" s="5">
        <v>1</v>
      </c>
      <c r="H1275">
        <v>32.53873200000001</v>
      </c>
      <c r="I1275" s="4">
        <v>4</v>
      </c>
      <c r="P1275">
        <v>2</v>
      </c>
      <c r="Q1275" t="str">
        <f t="shared" si="20"/>
        <v>14</v>
      </c>
    </row>
    <row r="1276" spans="1:17" x14ac:dyDescent="0.25">
      <c r="A1276">
        <v>1275</v>
      </c>
      <c r="B1276">
        <v>42.541389000000009</v>
      </c>
      <c r="C1276" s="5">
        <v>1</v>
      </c>
      <c r="H1276">
        <v>32.53873200000001</v>
      </c>
      <c r="I1276" s="4">
        <v>4</v>
      </c>
      <c r="P1276">
        <v>2</v>
      </c>
      <c r="Q1276" t="str">
        <f t="shared" si="20"/>
        <v>14</v>
      </c>
    </row>
    <row r="1277" spans="1:17" x14ac:dyDescent="0.25">
      <c r="A1277">
        <v>1276</v>
      </c>
      <c r="B1277">
        <v>42.541389000000009</v>
      </c>
      <c r="C1277" s="5">
        <v>1</v>
      </c>
      <c r="H1277">
        <v>32.53873200000001</v>
      </c>
      <c r="I1277" s="4">
        <v>4</v>
      </c>
      <c r="P1277">
        <v>2</v>
      </c>
      <c r="Q1277" t="str">
        <f t="shared" si="20"/>
        <v>14</v>
      </c>
    </row>
    <row r="1278" spans="1:17" x14ac:dyDescent="0.25">
      <c r="A1278">
        <v>1277</v>
      </c>
      <c r="P1278">
        <v>0</v>
      </c>
      <c r="Q1278" t="str">
        <f t="shared" si="20"/>
        <v/>
      </c>
    </row>
    <row r="1279" spans="1:17" x14ac:dyDescent="0.25">
      <c r="A1279">
        <v>1278</v>
      </c>
      <c r="F1279">
        <v>42.317138000000007</v>
      </c>
      <c r="G1279" s="3">
        <v>3</v>
      </c>
      <c r="P1279">
        <v>1</v>
      </c>
      <c r="Q1279" t="str">
        <f t="shared" si="20"/>
        <v>3</v>
      </c>
    </row>
    <row r="1280" spans="1:17" x14ac:dyDescent="0.25">
      <c r="A1280">
        <v>1279</v>
      </c>
      <c r="F1280">
        <v>42.31624200000001</v>
      </c>
      <c r="G1280" s="3">
        <v>3</v>
      </c>
      <c r="P1280">
        <v>1</v>
      </c>
      <c r="Q1280" t="str">
        <f t="shared" si="20"/>
        <v>3</v>
      </c>
    </row>
    <row r="1281" spans="1:17" x14ac:dyDescent="0.25">
      <c r="A1281">
        <v>1280</v>
      </c>
      <c r="D1281">
        <v>53.416576000000006</v>
      </c>
      <c r="E1281" s="2">
        <v>2</v>
      </c>
      <c r="F1281">
        <v>42.303821000000006</v>
      </c>
      <c r="G1281" s="3">
        <v>3</v>
      </c>
      <c r="P1281">
        <v>2</v>
      </c>
      <c r="Q1281" t="str">
        <f t="shared" si="20"/>
        <v>23</v>
      </c>
    </row>
    <row r="1282" spans="1:17" x14ac:dyDescent="0.25">
      <c r="A1282">
        <v>1281</v>
      </c>
      <c r="D1282">
        <v>53.471412000000008</v>
      </c>
      <c r="E1282" s="2">
        <v>2</v>
      </c>
      <c r="F1282">
        <v>42.327293000000012</v>
      </c>
      <c r="G1282" s="3">
        <v>3</v>
      </c>
      <c r="P1282">
        <v>2</v>
      </c>
      <c r="Q1282" t="str">
        <f t="shared" ref="Q1282:Q1345" si="21">CONCATENATE(C1282,E1282,G1282,I1282)</f>
        <v>23</v>
      </c>
    </row>
    <row r="1283" spans="1:17" x14ac:dyDescent="0.25">
      <c r="A1283">
        <v>1282</v>
      </c>
      <c r="D1283">
        <v>53.423153000000006</v>
      </c>
      <c r="E1283" s="2">
        <v>2</v>
      </c>
      <c r="F1283">
        <v>42.303768000000012</v>
      </c>
      <c r="G1283" s="3">
        <v>3</v>
      </c>
      <c r="P1283">
        <v>2</v>
      </c>
      <c r="Q1283" t="str">
        <f t="shared" si="21"/>
        <v>23</v>
      </c>
    </row>
    <row r="1284" spans="1:17" x14ac:dyDescent="0.25">
      <c r="A1284">
        <v>1283</v>
      </c>
      <c r="D1284">
        <v>53.411732000000008</v>
      </c>
      <c r="E1284" s="2">
        <v>2</v>
      </c>
      <c r="F1284">
        <v>42.297401000000008</v>
      </c>
      <c r="G1284" s="3">
        <v>3</v>
      </c>
      <c r="P1284">
        <v>2</v>
      </c>
      <c r="Q1284" t="str">
        <f t="shared" si="21"/>
        <v>23</v>
      </c>
    </row>
    <row r="1285" spans="1:17" x14ac:dyDescent="0.25">
      <c r="A1285">
        <v>1284</v>
      </c>
      <c r="D1285">
        <v>53.441150000000007</v>
      </c>
      <c r="E1285" s="2">
        <v>2</v>
      </c>
      <c r="F1285">
        <v>42.331978000000007</v>
      </c>
      <c r="G1285" s="3">
        <v>3</v>
      </c>
      <c r="P1285">
        <v>2</v>
      </c>
      <c r="Q1285" t="str">
        <f t="shared" si="21"/>
        <v>23</v>
      </c>
    </row>
    <row r="1286" spans="1:17" x14ac:dyDescent="0.25">
      <c r="A1286">
        <v>1285</v>
      </c>
      <c r="D1286">
        <v>53.454574000000008</v>
      </c>
      <c r="E1286" s="2">
        <v>2</v>
      </c>
      <c r="F1286">
        <v>42.339348000000008</v>
      </c>
      <c r="G1286" s="3">
        <v>3</v>
      </c>
      <c r="P1286">
        <v>2</v>
      </c>
      <c r="Q1286" t="str">
        <f t="shared" si="21"/>
        <v>23</v>
      </c>
    </row>
    <row r="1287" spans="1:17" x14ac:dyDescent="0.25">
      <c r="A1287">
        <v>1286</v>
      </c>
      <c r="D1287">
        <v>53.468677000000007</v>
      </c>
      <c r="E1287" s="2">
        <v>2</v>
      </c>
      <c r="F1287">
        <v>42.390972000000012</v>
      </c>
      <c r="G1287" s="3">
        <v>3</v>
      </c>
      <c r="P1287">
        <v>2</v>
      </c>
      <c r="Q1287" t="str">
        <f t="shared" si="21"/>
        <v>23</v>
      </c>
    </row>
    <row r="1288" spans="1:17" x14ac:dyDescent="0.25">
      <c r="A1288">
        <v>1287</v>
      </c>
      <c r="D1288">
        <v>53.518307000000007</v>
      </c>
      <c r="E1288" s="2">
        <v>2</v>
      </c>
      <c r="F1288">
        <v>42.445183000000007</v>
      </c>
      <c r="G1288" s="3">
        <v>3</v>
      </c>
      <c r="P1288">
        <v>2</v>
      </c>
      <c r="Q1288" t="str">
        <f t="shared" si="21"/>
        <v>23</v>
      </c>
    </row>
    <row r="1289" spans="1:17" x14ac:dyDescent="0.25">
      <c r="A1289">
        <v>1288</v>
      </c>
      <c r="D1289">
        <v>53.502518000000009</v>
      </c>
      <c r="E1289" s="2">
        <v>2</v>
      </c>
      <c r="F1289">
        <v>42.317138000000007</v>
      </c>
      <c r="G1289" s="3">
        <v>3</v>
      </c>
      <c r="P1289">
        <v>2</v>
      </c>
      <c r="Q1289" t="str">
        <f t="shared" si="21"/>
        <v>23</v>
      </c>
    </row>
    <row r="1290" spans="1:17" x14ac:dyDescent="0.25">
      <c r="A1290">
        <v>1289</v>
      </c>
      <c r="D1290">
        <v>53.546039000000007</v>
      </c>
      <c r="E1290" s="2">
        <v>2</v>
      </c>
      <c r="F1290">
        <v>42.317138000000007</v>
      </c>
      <c r="G1290" s="3">
        <v>3</v>
      </c>
      <c r="P1290">
        <v>2</v>
      </c>
      <c r="Q1290" t="str">
        <f t="shared" si="21"/>
        <v>23</v>
      </c>
    </row>
    <row r="1291" spans="1:17" x14ac:dyDescent="0.25">
      <c r="A1291">
        <v>1290</v>
      </c>
      <c r="D1291">
        <v>53.532833000000011</v>
      </c>
      <c r="E1291" s="2">
        <v>2</v>
      </c>
      <c r="F1291">
        <v>42.317138000000007</v>
      </c>
      <c r="G1291" s="3">
        <v>3</v>
      </c>
      <c r="P1291">
        <v>2</v>
      </c>
      <c r="Q1291" t="str">
        <f t="shared" si="21"/>
        <v>23</v>
      </c>
    </row>
    <row r="1292" spans="1:17" x14ac:dyDescent="0.25">
      <c r="A1292">
        <v>1291</v>
      </c>
      <c r="D1292">
        <v>53.568142000000009</v>
      </c>
      <c r="E1292" s="2">
        <v>2</v>
      </c>
      <c r="P1292">
        <v>1</v>
      </c>
      <c r="Q1292" t="str">
        <f t="shared" si="21"/>
        <v>2</v>
      </c>
    </row>
    <row r="1293" spans="1:17" x14ac:dyDescent="0.25">
      <c r="A1293">
        <v>1292</v>
      </c>
      <c r="D1293">
        <v>53.416576000000006</v>
      </c>
      <c r="E1293" s="2">
        <v>2</v>
      </c>
      <c r="P1293">
        <v>1</v>
      </c>
      <c r="Q1293" t="str">
        <f t="shared" si="21"/>
        <v>2</v>
      </c>
    </row>
    <row r="1294" spans="1:17" x14ac:dyDescent="0.25">
      <c r="A1294">
        <v>1293</v>
      </c>
      <c r="P1294">
        <v>0</v>
      </c>
      <c r="Q1294" t="str">
        <f t="shared" si="21"/>
        <v/>
      </c>
    </row>
    <row r="1295" spans="1:17" x14ac:dyDescent="0.25">
      <c r="A1295">
        <v>1294</v>
      </c>
      <c r="B1295">
        <v>63.835262000000007</v>
      </c>
      <c r="C1295" s="5">
        <v>1</v>
      </c>
      <c r="P1295">
        <v>1</v>
      </c>
      <c r="Q1295" t="str">
        <f t="shared" si="21"/>
        <v>1</v>
      </c>
    </row>
    <row r="1296" spans="1:17" x14ac:dyDescent="0.25">
      <c r="A1296">
        <v>1295</v>
      </c>
      <c r="B1296">
        <v>63.841366000000008</v>
      </c>
      <c r="C1296" s="5">
        <v>1</v>
      </c>
      <c r="H1296">
        <v>54.158954000000008</v>
      </c>
      <c r="I1296" s="4">
        <v>4</v>
      </c>
      <c r="P1296">
        <v>2</v>
      </c>
      <c r="Q1296" t="str">
        <f t="shared" si="21"/>
        <v>14</v>
      </c>
    </row>
    <row r="1297" spans="1:17" x14ac:dyDescent="0.25">
      <c r="A1297">
        <v>1296</v>
      </c>
      <c r="B1297">
        <v>63.810943000000009</v>
      </c>
      <c r="C1297" s="5">
        <v>1</v>
      </c>
      <c r="H1297">
        <v>54.229107000000006</v>
      </c>
      <c r="I1297" s="4">
        <v>4</v>
      </c>
      <c r="P1297">
        <v>2</v>
      </c>
      <c r="Q1297" t="str">
        <f t="shared" si="21"/>
        <v>14</v>
      </c>
    </row>
    <row r="1298" spans="1:17" x14ac:dyDescent="0.25">
      <c r="A1298">
        <v>1297</v>
      </c>
      <c r="B1298">
        <v>63.832786000000006</v>
      </c>
      <c r="C1298" s="5">
        <v>1</v>
      </c>
      <c r="H1298">
        <v>54.238842000000012</v>
      </c>
      <c r="I1298" s="4">
        <v>4</v>
      </c>
      <c r="P1298">
        <v>2</v>
      </c>
      <c r="Q1298" t="str">
        <f t="shared" si="21"/>
        <v>14</v>
      </c>
    </row>
    <row r="1299" spans="1:17" x14ac:dyDescent="0.25">
      <c r="A1299">
        <v>1298</v>
      </c>
      <c r="B1299">
        <v>63.838417000000007</v>
      </c>
      <c r="C1299" s="5">
        <v>1</v>
      </c>
      <c r="H1299">
        <v>54.227268000000009</v>
      </c>
      <c r="I1299" s="4">
        <v>4</v>
      </c>
      <c r="P1299">
        <v>2</v>
      </c>
      <c r="Q1299" t="str">
        <f t="shared" si="21"/>
        <v>14</v>
      </c>
    </row>
    <row r="1300" spans="1:17" x14ac:dyDescent="0.25">
      <c r="A1300">
        <v>1299</v>
      </c>
      <c r="B1300">
        <v>63.831631000000009</v>
      </c>
      <c r="C1300" s="5">
        <v>1</v>
      </c>
      <c r="H1300">
        <v>54.231052000000012</v>
      </c>
      <c r="I1300" s="4">
        <v>4</v>
      </c>
      <c r="P1300">
        <v>2</v>
      </c>
      <c r="Q1300" t="str">
        <f t="shared" si="21"/>
        <v>14</v>
      </c>
    </row>
    <row r="1301" spans="1:17" x14ac:dyDescent="0.25">
      <c r="A1301">
        <v>1300</v>
      </c>
      <c r="B1301">
        <v>63.805317000000009</v>
      </c>
      <c r="C1301" s="5">
        <v>1</v>
      </c>
      <c r="H1301">
        <v>54.198108000000012</v>
      </c>
      <c r="I1301" s="4">
        <v>4</v>
      </c>
      <c r="P1301">
        <v>2</v>
      </c>
      <c r="Q1301" t="str">
        <f t="shared" si="21"/>
        <v>14</v>
      </c>
    </row>
    <row r="1302" spans="1:17" x14ac:dyDescent="0.25">
      <c r="A1302">
        <v>1301</v>
      </c>
      <c r="B1302">
        <v>63.797523000000012</v>
      </c>
      <c r="C1302" s="5">
        <v>1</v>
      </c>
      <c r="H1302">
        <v>54.237110000000008</v>
      </c>
      <c r="I1302" s="4">
        <v>4</v>
      </c>
      <c r="P1302">
        <v>2</v>
      </c>
      <c r="Q1302" t="str">
        <f t="shared" si="21"/>
        <v>14</v>
      </c>
    </row>
    <row r="1303" spans="1:17" x14ac:dyDescent="0.25">
      <c r="A1303">
        <v>1302</v>
      </c>
      <c r="B1303">
        <v>63.827049000000009</v>
      </c>
      <c r="C1303" s="5">
        <v>1</v>
      </c>
      <c r="H1303">
        <v>54.248318000000012</v>
      </c>
      <c r="I1303" s="4">
        <v>4</v>
      </c>
      <c r="P1303">
        <v>2</v>
      </c>
      <c r="Q1303" t="str">
        <f t="shared" si="21"/>
        <v>14</v>
      </c>
    </row>
    <row r="1304" spans="1:17" x14ac:dyDescent="0.25">
      <c r="A1304">
        <v>1303</v>
      </c>
      <c r="B1304">
        <v>63.830467000000006</v>
      </c>
      <c r="C1304" s="5">
        <v>1</v>
      </c>
      <c r="H1304">
        <v>54.233948000000012</v>
      </c>
      <c r="I1304" s="4">
        <v>4</v>
      </c>
      <c r="P1304">
        <v>2</v>
      </c>
      <c r="Q1304" t="str">
        <f t="shared" si="21"/>
        <v>14</v>
      </c>
    </row>
    <row r="1305" spans="1:17" x14ac:dyDescent="0.25">
      <c r="A1305">
        <v>1304</v>
      </c>
      <c r="B1305">
        <v>63.809891000000007</v>
      </c>
      <c r="C1305" s="5">
        <v>1</v>
      </c>
      <c r="H1305">
        <v>54.228161000000007</v>
      </c>
      <c r="I1305" s="4">
        <v>4</v>
      </c>
      <c r="P1305">
        <v>2</v>
      </c>
      <c r="Q1305" t="str">
        <f t="shared" si="21"/>
        <v>14</v>
      </c>
    </row>
    <row r="1306" spans="1:17" x14ac:dyDescent="0.25">
      <c r="A1306">
        <v>1305</v>
      </c>
      <c r="B1306">
        <v>63.835262000000007</v>
      </c>
      <c r="C1306" s="5">
        <v>1</v>
      </c>
      <c r="H1306">
        <v>54.158954000000008</v>
      </c>
      <c r="I1306" s="4">
        <v>4</v>
      </c>
      <c r="P1306">
        <v>2</v>
      </c>
      <c r="Q1306" t="str">
        <f t="shared" si="21"/>
        <v>14</v>
      </c>
    </row>
    <row r="1307" spans="1:17" x14ac:dyDescent="0.25">
      <c r="A1307">
        <v>1306</v>
      </c>
      <c r="B1307">
        <v>63.835262000000007</v>
      </c>
      <c r="C1307" s="5">
        <v>1</v>
      </c>
      <c r="H1307">
        <v>54.158954000000008</v>
      </c>
      <c r="I1307" s="4">
        <v>4</v>
      </c>
      <c r="P1307">
        <v>2</v>
      </c>
      <c r="Q1307" t="str">
        <f t="shared" si="21"/>
        <v>14</v>
      </c>
    </row>
    <row r="1308" spans="1:17" x14ac:dyDescent="0.25">
      <c r="A1308">
        <v>1307</v>
      </c>
      <c r="B1308">
        <v>63.835262000000007</v>
      </c>
      <c r="C1308" s="5">
        <v>1</v>
      </c>
      <c r="P1308">
        <v>1</v>
      </c>
      <c r="Q1308" t="str">
        <f t="shared" si="21"/>
        <v>1</v>
      </c>
    </row>
    <row r="1309" spans="1:17" x14ac:dyDescent="0.25">
      <c r="A1309">
        <v>1308</v>
      </c>
      <c r="F1309">
        <v>63.603168000000011</v>
      </c>
      <c r="G1309" s="3">
        <v>3</v>
      </c>
      <c r="P1309">
        <v>1</v>
      </c>
      <c r="Q1309" t="str">
        <f t="shared" si="21"/>
        <v>3</v>
      </c>
    </row>
    <row r="1310" spans="1:17" x14ac:dyDescent="0.25">
      <c r="A1310">
        <v>1309</v>
      </c>
      <c r="D1310">
        <v>73.45433700000001</v>
      </c>
      <c r="E1310" s="2">
        <v>2</v>
      </c>
      <c r="F1310">
        <v>63.650638000000008</v>
      </c>
      <c r="G1310" s="3">
        <v>3</v>
      </c>
      <c r="P1310">
        <v>2</v>
      </c>
      <c r="Q1310" t="str">
        <f t="shared" si="21"/>
        <v>23</v>
      </c>
    </row>
    <row r="1311" spans="1:17" x14ac:dyDescent="0.25">
      <c r="A1311">
        <v>1310</v>
      </c>
      <c r="D1311">
        <v>73.45433700000001</v>
      </c>
      <c r="E1311" s="2">
        <v>2</v>
      </c>
      <c r="F1311">
        <v>63.645164000000008</v>
      </c>
      <c r="G1311" s="3">
        <v>3</v>
      </c>
      <c r="P1311">
        <v>2</v>
      </c>
      <c r="Q1311" t="str">
        <f t="shared" si="21"/>
        <v>23</v>
      </c>
    </row>
    <row r="1312" spans="1:17" x14ac:dyDescent="0.25">
      <c r="A1312">
        <v>1311</v>
      </c>
      <c r="D1312">
        <v>73.354031000000006</v>
      </c>
      <c r="E1312" s="2">
        <v>2</v>
      </c>
      <c r="F1312">
        <v>63.627373000000013</v>
      </c>
      <c r="G1312" s="3">
        <v>3</v>
      </c>
      <c r="P1312">
        <v>2</v>
      </c>
      <c r="Q1312" t="str">
        <f t="shared" si="21"/>
        <v>23</v>
      </c>
    </row>
    <row r="1313" spans="1:17" x14ac:dyDescent="0.25">
      <c r="A1313">
        <v>1312</v>
      </c>
      <c r="D1313">
        <v>73.352755000000002</v>
      </c>
      <c r="E1313" s="2">
        <v>2</v>
      </c>
      <c r="F1313">
        <v>63.630009000000008</v>
      </c>
      <c r="G1313" s="3">
        <v>3</v>
      </c>
      <c r="P1313">
        <v>2</v>
      </c>
      <c r="Q1313" t="str">
        <f t="shared" si="21"/>
        <v>23</v>
      </c>
    </row>
    <row r="1314" spans="1:17" x14ac:dyDescent="0.25">
      <c r="A1314">
        <v>1313</v>
      </c>
      <c r="D1314">
        <v>73.362296000000001</v>
      </c>
      <c r="E1314" s="2">
        <v>2</v>
      </c>
      <c r="F1314">
        <v>63.63348400000001</v>
      </c>
      <c r="G1314" s="3">
        <v>3</v>
      </c>
      <c r="P1314">
        <v>2</v>
      </c>
      <c r="Q1314" t="str">
        <f t="shared" si="21"/>
        <v>23</v>
      </c>
    </row>
    <row r="1315" spans="1:17" x14ac:dyDescent="0.25">
      <c r="A1315">
        <v>1314</v>
      </c>
      <c r="D1315">
        <v>73.339184000000003</v>
      </c>
      <c r="E1315" s="2">
        <v>2</v>
      </c>
      <c r="F1315">
        <v>63.631378000000012</v>
      </c>
      <c r="G1315" s="3">
        <v>3</v>
      </c>
      <c r="P1315">
        <v>2</v>
      </c>
      <c r="Q1315" t="str">
        <f t="shared" si="21"/>
        <v>23</v>
      </c>
    </row>
    <row r="1316" spans="1:17" x14ac:dyDescent="0.25">
      <c r="A1316">
        <v>1315</v>
      </c>
      <c r="D1316">
        <v>73.295868000000013</v>
      </c>
      <c r="E1316" s="2">
        <v>2</v>
      </c>
      <c r="F1316">
        <v>63.623005000000006</v>
      </c>
      <c r="G1316" s="3">
        <v>3</v>
      </c>
      <c r="P1316">
        <v>2</v>
      </c>
      <c r="Q1316" t="str">
        <f t="shared" si="21"/>
        <v>23</v>
      </c>
    </row>
    <row r="1317" spans="1:17" x14ac:dyDescent="0.25">
      <c r="A1317">
        <v>1316</v>
      </c>
      <c r="D1317">
        <v>73.284592000000004</v>
      </c>
      <c r="E1317" s="2">
        <v>2</v>
      </c>
      <c r="F1317">
        <v>63.63695100000001</v>
      </c>
      <c r="G1317" s="3">
        <v>3</v>
      </c>
      <c r="P1317">
        <v>2</v>
      </c>
      <c r="Q1317" t="str">
        <f t="shared" si="21"/>
        <v>23</v>
      </c>
    </row>
    <row r="1318" spans="1:17" x14ac:dyDescent="0.25">
      <c r="A1318">
        <v>1317</v>
      </c>
      <c r="D1318">
        <v>73.315255000000008</v>
      </c>
      <c r="E1318" s="2">
        <v>2</v>
      </c>
      <c r="F1318">
        <v>63.707107000000008</v>
      </c>
      <c r="G1318" s="3">
        <v>3</v>
      </c>
      <c r="P1318">
        <v>2</v>
      </c>
      <c r="Q1318" t="str">
        <f t="shared" si="21"/>
        <v>23</v>
      </c>
    </row>
    <row r="1319" spans="1:17" x14ac:dyDescent="0.25">
      <c r="A1319">
        <v>1318</v>
      </c>
      <c r="D1319">
        <v>73.314949000000013</v>
      </c>
      <c r="E1319" s="2">
        <v>2</v>
      </c>
      <c r="F1319">
        <v>63.603168000000011</v>
      </c>
      <c r="G1319" s="3">
        <v>3</v>
      </c>
      <c r="P1319">
        <v>2</v>
      </c>
      <c r="Q1319" t="str">
        <f t="shared" si="21"/>
        <v>23</v>
      </c>
    </row>
    <row r="1320" spans="1:17" x14ac:dyDescent="0.25">
      <c r="A1320">
        <v>1319</v>
      </c>
      <c r="D1320">
        <v>73.45433700000001</v>
      </c>
      <c r="E1320" s="2">
        <v>2</v>
      </c>
      <c r="P1320">
        <v>1</v>
      </c>
      <c r="Q1320" t="str">
        <f t="shared" si="21"/>
        <v>2</v>
      </c>
    </row>
    <row r="1321" spans="1:17" x14ac:dyDescent="0.25">
      <c r="A1321">
        <v>1320</v>
      </c>
      <c r="P1321">
        <v>0</v>
      </c>
      <c r="Q1321" t="str">
        <f t="shared" si="21"/>
        <v/>
      </c>
    </row>
    <row r="1322" spans="1:17" x14ac:dyDescent="0.25">
      <c r="A1322">
        <v>1321</v>
      </c>
      <c r="P1322">
        <v>0</v>
      </c>
      <c r="Q1322" t="str">
        <f t="shared" si="21"/>
        <v/>
      </c>
    </row>
    <row r="1323" spans="1:17" x14ac:dyDescent="0.25">
      <c r="A1323">
        <v>1322</v>
      </c>
      <c r="P1323">
        <v>0</v>
      </c>
      <c r="Q1323" t="str">
        <f t="shared" si="21"/>
        <v/>
      </c>
    </row>
    <row r="1324" spans="1:17" x14ac:dyDescent="0.25">
      <c r="A1324">
        <v>1323</v>
      </c>
      <c r="B1324">
        <v>82.047449</v>
      </c>
      <c r="C1324" s="5">
        <v>1</v>
      </c>
      <c r="P1324">
        <v>1</v>
      </c>
      <c r="Q1324" t="str">
        <f t="shared" si="21"/>
        <v>1</v>
      </c>
    </row>
    <row r="1325" spans="1:17" x14ac:dyDescent="0.25">
      <c r="A1325">
        <v>1324</v>
      </c>
      <c r="B1325">
        <v>82.033725000000004</v>
      </c>
      <c r="C1325" s="5">
        <v>1</v>
      </c>
      <c r="H1325">
        <v>73.986429000000001</v>
      </c>
      <c r="I1325" s="4">
        <v>4</v>
      </c>
      <c r="P1325">
        <v>2</v>
      </c>
      <c r="Q1325" t="str">
        <f t="shared" si="21"/>
        <v>14</v>
      </c>
    </row>
    <row r="1326" spans="1:17" x14ac:dyDescent="0.25">
      <c r="A1326">
        <v>1325</v>
      </c>
      <c r="B1326">
        <v>82.051479</v>
      </c>
      <c r="C1326" s="5">
        <v>1</v>
      </c>
      <c r="H1326">
        <v>73.94551100000001</v>
      </c>
      <c r="I1326" s="4">
        <v>4</v>
      </c>
      <c r="P1326">
        <v>2</v>
      </c>
      <c r="Q1326" t="str">
        <f t="shared" si="21"/>
        <v>14</v>
      </c>
    </row>
    <row r="1327" spans="1:17" x14ac:dyDescent="0.25">
      <c r="A1327">
        <v>1326</v>
      </c>
      <c r="B1327">
        <v>82.026020000000003</v>
      </c>
      <c r="C1327" s="5">
        <v>1</v>
      </c>
      <c r="H1327">
        <v>73.91479600000001</v>
      </c>
      <c r="I1327" s="4">
        <v>4</v>
      </c>
      <c r="P1327">
        <v>2</v>
      </c>
      <c r="Q1327" t="str">
        <f t="shared" si="21"/>
        <v>14</v>
      </c>
    </row>
    <row r="1328" spans="1:17" x14ac:dyDescent="0.25">
      <c r="A1328">
        <v>1327</v>
      </c>
      <c r="B1328">
        <v>82.032959000000005</v>
      </c>
      <c r="C1328" s="5">
        <v>1</v>
      </c>
      <c r="H1328">
        <v>73.896939000000003</v>
      </c>
      <c r="I1328" s="4">
        <v>4</v>
      </c>
      <c r="P1328">
        <v>2</v>
      </c>
      <c r="Q1328" t="str">
        <f t="shared" si="21"/>
        <v>14</v>
      </c>
    </row>
    <row r="1329" spans="1:17" x14ac:dyDescent="0.25">
      <c r="A1329">
        <v>1328</v>
      </c>
      <c r="B1329">
        <v>82.043878000000007</v>
      </c>
      <c r="C1329" s="5">
        <v>1</v>
      </c>
      <c r="H1329">
        <v>73.889949000000001</v>
      </c>
      <c r="I1329" s="4">
        <v>4</v>
      </c>
      <c r="P1329">
        <v>2</v>
      </c>
      <c r="Q1329" t="str">
        <f t="shared" si="21"/>
        <v>14</v>
      </c>
    </row>
    <row r="1330" spans="1:17" x14ac:dyDescent="0.25">
      <c r="A1330">
        <v>1329</v>
      </c>
      <c r="B1330">
        <v>82.037959000000001</v>
      </c>
      <c r="C1330" s="5">
        <v>1</v>
      </c>
      <c r="H1330">
        <v>73.876072000000008</v>
      </c>
      <c r="I1330" s="4">
        <v>4</v>
      </c>
      <c r="P1330">
        <v>2</v>
      </c>
      <c r="Q1330" t="str">
        <f t="shared" si="21"/>
        <v>14</v>
      </c>
    </row>
    <row r="1331" spans="1:17" x14ac:dyDescent="0.25">
      <c r="A1331">
        <v>1330</v>
      </c>
      <c r="B1331">
        <v>82.03183700000001</v>
      </c>
      <c r="C1331" s="5">
        <v>1</v>
      </c>
      <c r="H1331">
        <v>73.944235000000006</v>
      </c>
      <c r="I1331" s="4">
        <v>4</v>
      </c>
      <c r="P1331">
        <v>2</v>
      </c>
      <c r="Q1331" t="str">
        <f t="shared" si="21"/>
        <v>14</v>
      </c>
    </row>
    <row r="1332" spans="1:17" x14ac:dyDescent="0.25">
      <c r="A1332">
        <v>1331</v>
      </c>
      <c r="B1332">
        <v>82.042449000000005</v>
      </c>
      <c r="C1332" s="5">
        <v>1</v>
      </c>
      <c r="H1332">
        <v>73.943470000000005</v>
      </c>
      <c r="I1332" s="4">
        <v>4</v>
      </c>
      <c r="P1332">
        <v>2</v>
      </c>
      <c r="Q1332" t="str">
        <f t="shared" si="21"/>
        <v>14</v>
      </c>
    </row>
    <row r="1333" spans="1:17" x14ac:dyDescent="0.25">
      <c r="A1333">
        <v>1332</v>
      </c>
      <c r="B1333">
        <v>82.062194000000005</v>
      </c>
      <c r="C1333" s="5">
        <v>1</v>
      </c>
      <c r="H1333">
        <v>74.051123000000004</v>
      </c>
      <c r="I1333" s="4">
        <v>4</v>
      </c>
      <c r="P1333">
        <v>2</v>
      </c>
      <c r="Q1333" t="str">
        <f t="shared" si="21"/>
        <v>14</v>
      </c>
    </row>
    <row r="1334" spans="1:17" x14ac:dyDescent="0.25">
      <c r="A1334">
        <v>1333</v>
      </c>
      <c r="B1334">
        <v>82.060969</v>
      </c>
      <c r="C1334" s="5">
        <v>1</v>
      </c>
      <c r="P1334">
        <v>1</v>
      </c>
      <c r="Q1334" t="str">
        <f t="shared" si="21"/>
        <v>1</v>
      </c>
    </row>
    <row r="1335" spans="1:17" x14ac:dyDescent="0.25">
      <c r="A1335">
        <v>1334</v>
      </c>
      <c r="P1335">
        <v>0</v>
      </c>
      <c r="Q1335" t="str">
        <f t="shared" si="21"/>
        <v/>
      </c>
    </row>
    <row r="1336" spans="1:17" x14ac:dyDescent="0.25">
      <c r="A1336">
        <v>1335</v>
      </c>
      <c r="F1336">
        <v>82.036888000000005</v>
      </c>
      <c r="G1336" s="3">
        <v>3</v>
      </c>
      <c r="P1336">
        <v>1</v>
      </c>
      <c r="Q1336" t="str">
        <f t="shared" si="21"/>
        <v>3</v>
      </c>
    </row>
    <row r="1337" spans="1:17" x14ac:dyDescent="0.25">
      <c r="A1337">
        <v>1336</v>
      </c>
      <c r="F1337">
        <v>82.117705000000001</v>
      </c>
      <c r="G1337" s="3">
        <v>3</v>
      </c>
      <c r="P1337">
        <v>1</v>
      </c>
      <c r="Q1337" t="str">
        <f t="shared" si="21"/>
        <v>3</v>
      </c>
    </row>
    <row r="1338" spans="1:17" x14ac:dyDescent="0.25">
      <c r="A1338">
        <v>1337</v>
      </c>
      <c r="D1338">
        <v>91.94699</v>
      </c>
      <c r="E1338" s="2">
        <v>2</v>
      </c>
      <c r="F1338">
        <v>82.096786000000009</v>
      </c>
      <c r="G1338" s="3">
        <v>3</v>
      </c>
      <c r="P1338">
        <v>2</v>
      </c>
      <c r="Q1338" t="str">
        <f t="shared" si="21"/>
        <v>23</v>
      </c>
    </row>
    <row r="1339" spans="1:17" x14ac:dyDescent="0.25">
      <c r="A1339">
        <v>1338</v>
      </c>
      <c r="D1339">
        <v>91.938522000000006</v>
      </c>
      <c r="E1339" s="2">
        <v>2</v>
      </c>
      <c r="F1339">
        <v>82.081786000000008</v>
      </c>
      <c r="G1339" s="3">
        <v>3</v>
      </c>
      <c r="P1339">
        <v>2</v>
      </c>
      <c r="Q1339" t="str">
        <f t="shared" si="21"/>
        <v>23</v>
      </c>
    </row>
    <row r="1340" spans="1:17" x14ac:dyDescent="0.25">
      <c r="A1340">
        <v>1339</v>
      </c>
      <c r="D1340">
        <v>91.942959999999999</v>
      </c>
      <c r="E1340" s="2">
        <v>2</v>
      </c>
      <c r="F1340">
        <v>82.090612000000007</v>
      </c>
      <c r="G1340" s="3">
        <v>3</v>
      </c>
      <c r="P1340">
        <v>2</v>
      </c>
      <c r="Q1340" t="str">
        <f t="shared" si="21"/>
        <v>23</v>
      </c>
    </row>
    <row r="1341" spans="1:17" x14ac:dyDescent="0.25">
      <c r="A1341">
        <v>1340</v>
      </c>
      <c r="D1341">
        <v>91.952144000000004</v>
      </c>
      <c r="E1341" s="2">
        <v>2</v>
      </c>
      <c r="F1341">
        <v>81.998367000000002</v>
      </c>
      <c r="G1341" s="3">
        <v>3</v>
      </c>
      <c r="P1341">
        <v>2</v>
      </c>
      <c r="Q1341" t="str">
        <f t="shared" si="21"/>
        <v>23</v>
      </c>
    </row>
    <row r="1342" spans="1:17" x14ac:dyDescent="0.25">
      <c r="A1342">
        <v>1341</v>
      </c>
      <c r="D1342">
        <v>91.957502000000005</v>
      </c>
      <c r="E1342" s="2">
        <v>2</v>
      </c>
      <c r="F1342">
        <v>82.07540800000001</v>
      </c>
      <c r="G1342" s="3">
        <v>3</v>
      </c>
      <c r="P1342">
        <v>2</v>
      </c>
      <c r="Q1342" t="str">
        <f t="shared" si="21"/>
        <v>23</v>
      </c>
    </row>
    <row r="1343" spans="1:17" x14ac:dyDescent="0.25">
      <c r="A1343">
        <v>1342</v>
      </c>
      <c r="D1343">
        <v>91.954593000000003</v>
      </c>
      <c r="E1343" s="2">
        <v>2</v>
      </c>
      <c r="F1343">
        <v>82.07540800000001</v>
      </c>
      <c r="G1343" s="3">
        <v>3</v>
      </c>
      <c r="P1343">
        <v>2</v>
      </c>
      <c r="Q1343" t="str">
        <f t="shared" si="21"/>
        <v>23</v>
      </c>
    </row>
    <row r="1344" spans="1:17" x14ac:dyDescent="0.25">
      <c r="A1344">
        <v>1343</v>
      </c>
      <c r="D1344">
        <v>91.999643000000006</v>
      </c>
      <c r="E1344" s="2">
        <v>2</v>
      </c>
      <c r="F1344">
        <v>82.07540800000001</v>
      </c>
      <c r="G1344" s="3">
        <v>3</v>
      </c>
      <c r="P1344">
        <v>2</v>
      </c>
      <c r="Q1344" t="str">
        <f t="shared" si="21"/>
        <v>23</v>
      </c>
    </row>
    <row r="1345" spans="1:17" x14ac:dyDescent="0.25">
      <c r="A1345">
        <v>1344</v>
      </c>
      <c r="D1345">
        <v>91.951173000000011</v>
      </c>
      <c r="E1345" s="2">
        <v>2</v>
      </c>
      <c r="F1345">
        <v>82.07540800000001</v>
      </c>
      <c r="G1345" s="3">
        <v>3</v>
      </c>
      <c r="P1345">
        <v>2</v>
      </c>
      <c r="Q1345" t="str">
        <f t="shared" si="21"/>
        <v>23</v>
      </c>
    </row>
    <row r="1346" spans="1:17" x14ac:dyDescent="0.25">
      <c r="A1346">
        <v>1345</v>
      </c>
      <c r="D1346">
        <v>92.052142000000003</v>
      </c>
      <c r="E1346" s="2">
        <v>2</v>
      </c>
      <c r="P1346">
        <v>1</v>
      </c>
      <c r="Q1346" t="str">
        <f t="shared" ref="Q1346:Q1409" si="22">CONCATENATE(C1346,E1346,G1346,I1346)</f>
        <v>2</v>
      </c>
    </row>
    <row r="1347" spans="1:17" x14ac:dyDescent="0.25">
      <c r="A1347">
        <v>1346</v>
      </c>
      <c r="D1347">
        <v>91.94699</v>
      </c>
      <c r="E1347" s="2">
        <v>2</v>
      </c>
      <c r="P1347">
        <v>1</v>
      </c>
      <c r="Q1347" t="str">
        <f t="shared" si="22"/>
        <v>2</v>
      </c>
    </row>
    <row r="1348" spans="1:17" x14ac:dyDescent="0.25">
      <c r="A1348">
        <v>1347</v>
      </c>
      <c r="P1348">
        <v>0</v>
      </c>
      <c r="Q1348" t="str">
        <f t="shared" si="22"/>
        <v/>
      </c>
    </row>
    <row r="1349" spans="1:17" x14ac:dyDescent="0.25">
      <c r="A1349">
        <v>1348</v>
      </c>
      <c r="B1349">
        <v>102.87745000000001</v>
      </c>
      <c r="C1349" s="5">
        <v>1</v>
      </c>
      <c r="P1349">
        <v>1</v>
      </c>
      <c r="Q1349" t="str">
        <f t="shared" si="22"/>
        <v>1</v>
      </c>
    </row>
    <row r="1350" spans="1:17" x14ac:dyDescent="0.25">
      <c r="A1350">
        <v>1349</v>
      </c>
      <c r="B1350">
        <v>102.85821300000001</v>
      </c>
      <c r="C1350" s="5">
        <v>1</v>
      </c>
      <c r="P1350">
        <v>1</v>
      </c>
      <c r="Q1350" t="str">
        <f t="shared" si="22"/>
        <v>1</v>
      </c>
    </row>
    <row r="1351" spans="1:17" x14ac:dyDescent="0.25">
      <c r="A1351">
        <v>1350</v>
      </c>
      <c r="B1351">
        <v>102.84877500000002</v>
      </c>
      <c r="C1351" s="5">
        <v>1</v>
      </c>
      <c r="P1351">
        <v>1</v>
      </c>
      <c r="Q1351" t="str">
        <f t="shared" si="22"/>
        <v>1</v>
      </c>
    </row>
    <row r="1352" spans="1:17" x14ac:dyDescent="0.25">
      <c r="A1352">
        <v>1351</v>
      </c>
      <c r="B1352">
        <v>102.82750000000001</v>
      </c>
      <c r="C1352" s="5">
        <v>1</v>
      </c>
      <c r="P1352">
        <v>1</v>
      </c>
      <c r="Q1352" t="str">
        <f t="shared" si="22"/>
        <v>1</v>
      </c>
    </row>
    <row r="1353" spans="1:17" x14ac:dyDescent="0.25">
      <c r="A1353">
        <v>1352</v>
      </c>
      <c r="B1353">
        <v>102.82285800000001</v>
      </c>
      <c r="C1353" s="5">
        <v>1</v>
      </c>
      <c r="H1353">
        <v>94.419030000000006</v>
      </c>
      <c r="I1353" s="4">
        <v>4</v>
      </c>
      <c r="P1353">
        <v>2</v>
      </c>
      <c r="Q1353" t="str">
        <f t="shared" si="22"/>
        <v>14</v>
      </c>
    </row>
    <row r="1354" spans="1:17" x14ac:dyDescent="0.25">
      <c r="A1354">
        <v>1353</v>
      </c>
      <c r="B1354">
        <v>102.823926</v>
      </c>
      <c r="C1354" s="5">
        <v>1</v>
      </c>
      <c r="H1354">
        <v>94.397857000000016</v>
      </c>
      <c r="I1354" s="4">
        <v>4</v>
      </c>
      <c r="P1354">
        <v>2</v>
      </c>
      <c r="Q1354" t="str">
        <f t="shared" si="22"/>
        <v>14</v>
      </c>
    </row>
    <row r="1355" spans="1:17" x14ac:dyDescent="0.25">
      <c r="A1355">
        <v>1354</v>
      </c>
      <c r="B1355">
        <v>102.852655</v>
      </c>
      <c r="C1355" s="5">
        <v>1</v>
      </c>
      <c r="H1355">
        <v>94.406123000000008</v>
      </c>
      <c r="I1355" s="4">
        <v>4</v>
      </c>
      <c r="P1355">
        <v>2</v>
      </c>
      <c r="Q1355" t="str">
        <f t="shared" si="22"/>
        <v>14</v>
      </c>
    </row>
    <row r="1356" spans="1:17" x14ac:dyDescent="0.25">
      <c r="A1356">
        <v>1355</v>
      </c>
      <c r="B1356">
        <v>102.83372600000001</v>
      </c>
      <c r="C1356" s="5">
        <v>1</v>
      </c>
      <c r="H1356">
        <v>94.383777000000009</v>
      </c>
      <c r="I1356" s="4">
        <v>4</v>
      </c>
      <c r="P1356">
        <v>2</v>
      </c>
      <c r="Q1356" t="str">
        <f t="shared" si="22"/>
        <v>14</v>
      </c>
    </row>
    <row r="1357" spans="1:17" x14ac:dyDescent="0.25">
      <c r="A1357">
        <v>1356</v>
      </c>
      <c r="B1357">
        <v>102.81035700000001</v>
      </c>
      <c r="C1357" s="5">
        <v>1</v>
      </c>
      <c r="H1357">
        <v>94.366786000000005</v>
      </c>
      <c r="I1357" s="4">
        <v>4</v>
      </c>
      <c r="P1357">
        <v>2</v>
      </c>
      <c r="Q1357" t="str">
        <f t="shared" si="22"/>
        <v>14</v>
      </c>
    </row>
    <row r="1358" spans="1:17" x14ac:dyDescent="0.25">
      <c r="A1358">
        <v>1357</v>
      </c>
      <c r="B1358">
        <v>102.82745100000001</v>
      </c>
      <c r="C1358" s="5">
        <v>1</v>
      </c>
      <c r="H1358">
        <v>94.330203000000012</v>
      </c>
      <c r="I1358" s="4">
        <v>4</v>
      </c>
      <c r="P1358">
        <v>2</v>
      </c>
      <c r="Q1358" t="str">
        <f t="shared" si="22"/>
        <v>14</v>
      </c>
    </row>
    <row r="1359" spans="1:17" x14ac:dyDescent="0.25">
      <c r="A1359">
        <v>1358</v>
      </c>
      <c r="B1359">
        <v>102.87745000000001</v>
      </c>
      <c r="C1359" s="5">
        <v>1</v>
      </c>
      <c r="H1359">
        <v>94.366326000000015</v>
      </c>
      <c r="I1359" s="4">
        <v>4</v>
      </c>
      <c r="P1359">
        <v>2</v>
      </c>
      <c r="Q1359" t="str">
        <f t="shared" si="22"/>
        <v>14</v>
      </c>
    </row>
    <row r="1360" spans="1:17" x14ac:dyDescent="0.25">
      <c r="A1360">
        <v>1359</v>
      </c>
      <c r="F1360">
        <v>102.89775600000002</v>
      </c>
      <c r="G1360" s="3">
        <v>3</v>
      </c>
      <c r="H1360">
        <v>94.380716000000007</v>
      </c>
      <c r="I1360" s="4">
        <v>4</v>
      </c>
      <c r="P1360">
        <v>2</v>
      </c>
      <c r="Q1360" t="str">
        <f t="shared" si="22"/>
        <v>34</v>
      </c>
    </row>
    <row r="1361" spans="1:17" x14ac:dyDescent="0.25">
      <c r="A1361">
        <v>1360</v>
      </c>
      <c r="F1361">
        <v>102.94296</v>
      </c>
      <c r="G1361" s="3">
        <v>3</v>
      </c>
      <c r="H1361">
        <v>94.419030000000006</v>
      </c>
      <c r="I1361" s="4">
        <v>4</v>
      </c>
      <c r="P1361">
        <v>2</v>
      </c>
      <c r="Q1361" t="str">
        <f t="shared" si="22"/>
        <v>34</v>
      </c>
    </row>
    <row r="1362" spans="1:17" x14ac:dyDescent="0.25">
      <c r="A1362">
        <v>1361</v>
      </c>
      <c r="F1362">
        <v>102.95663200000001</v>
      </c>
      <c r="G1362" s="3">
        <v>3</v>
      </c>
      <c r="P1362">
        <v>1</v>
      </c>
      <c r="Q1362" t="str">
        <f t="shared" si="22"/>
        <v>3</v>
      </c>
    </row>
    <row r="1363" spans="1:17" x14ac:dyDescent="0.25">
      <c r="A1363">
        <v>1362</v>
      </c>
      <c r="F1363">
        <v>102.90490100000001</v>
      </c>
      <c r="G1363" s="3">
        <v>3</v>
      </c>
      <c r="P1363">
        <v>1</v>
      </c>
      <c r="Q1363" t="str">
        <f t="shared" si="22"/>
        <v>3</v>
      </c>
    </row>
    <row r="1364" spans="1:17" x14ac:dyDescent="0.25">
      <c r="A1364">
        <v>1363</v>
      </c>
      <c r="D1364">
        <v>116.53</v>
      </c>
      <c r="E1364" s="2">
        <v>2</v>
      </c>
      <c r="F1364">
        <v>102.915513</v>
      </c>
      <c r="G1364" s="3">
        <v>3</v>
      </c>
      <c r="P1364">
        <v>2</v>
      </c>
      <c r="Q1364" t="str">
        <f t="shared" si="22"/>
        <v>23</v>
      </c>
    </row>
    <row r="1365" spans="1:17" x14ac:dyDescent="0.25">
      <c r="A1365">
        <v>1364</v>
      </c>
      <c r="D1365">
        <v>116.58918500000001</v>
      </c>
      <c r="E1365" s="2">
        <v>2</v>
      </c>
      <c r="F1365">
        <v>102.89745100000002</v>
      </c>
      <c r="G1365" s="3">
        <v>3</v>
      </c>
      <c r="P1365">
        <v>2</v>
      </c>
      <c r="Q1365" t="str">
        <f t="shared" si="22"/>
        <v>23</v>
      </c>
    </row>
    <row r="1366" spans="1:17" x14ac:dyDescent="0.25">
      <c r="A1366">
        <v>1365</v>
      </c>
      <c r="D1366">
        <v>116.55933900000001</v>
      </c>
      <c r="E1366" s="2">
        <v>2</v>
      </c>
      <c r="F1366">
        <v>102.90132600000001</v>
      </c>
      <c r="G1366" s="3">
        <v>3</v>
      </c>
      <c r="P1366">
        <v>2</v>
      </c>
      <c r="Q1366" t="str">
        <f t="shared" si="22"/>
        <v>23</v>
      </c>
    </row>
    <row r="1367" spans="1:17" x14ac:dyDescent="0.25">
      <c r="A1367">
        <v>1366</v>
      </c>
      <c r="D1367">
        <v>116.58086900000001</v>
      </c>
      <c r="E1367" s="2">
        <v>2</v>
      </c>
      <c r="F1367">
        <v>102.99418400000002</v>
      </c>
      <c r="G1367" s="3">
        <v>3</v>
      </c>
      <c r="P1367">
        <v>2</v>
      </c>
      <c r="Q1367" t="str">
        <f t="shared" si="22"/>
        <v>23</v>
      </c>
    </row>
    <row r="1368" spans="1:17" x14ac:dyDescent="0.25">
      <c r="A1368">
        <v>1367</v>
      </c>
      <c r="D1368">
        <v>116.56025400000001</v>
      </c>
      <c r="E1368" s="2">
        <v>2</v>
      </c>
      <c r="F1368">
        <v>102.89775600000002</v>
      </c>
      <c r="G1368" s="3">
        <v>3</v>
      </c>
      <c r="P1368">
        <v>2</v>
      </c>
      <c r="Q1368" t="str">
        <f t="shared" si="22"/>
        <v>23</v>
      </c>
    </row>
    <row r="1369" spans="1:17" x14ac:dyDescent="0.25">
      <c r="A1369">
        <v>1368</v>
      </c>
      <c r="D1369">
        <v>116.61132500000001</v>
      </c>
      <c r="E1369" s="2">
        <v>2</v>
      </c>
      <c r="F1369">
        <v>102.89775600000002</v>
      </c>
      <c r="G1369" s="3">
        <v>3</v>
      </c>
      <c r="P1369">
        <v>2</v>
      </c>
      <c r="Q1369" t="str">
        <f t="shared" si="22"/>
        <v>23</v>
      </c>
    </row>
    <row r="1370" spans="1:17" x14ac:dyDescent="0.25">
      <c r="A1370">
        <v>1369</v>
      </c>
      <c r="D1370">
        <v>116.630357</v>
      </c>
      <c r="E1370" s="2">
        <v>2</v>
      </c>
      <c r="P1370">
        <v>1</v>
      </c>
      <c r="Q1370" t="str">
        <f t="shared" si="22"/>
        <v>2</v>
      </c>
    </row>
    <row r="1371" spans="1:17" x14ac:dyDescent="0.25">
      <c r="A1371">
        <v>1370</v>
      </c>
      <c r="D1371">
        <v>116.637094</v>
      </c>
      <c r="E1371" s="2">
        <v>2</v>
      </c>
      <c r="P1371">
        <v>1</v>
      </c>
      <c r="Q1371" t="str">
        <f t="shared" si="22"/>
        <v>2</v>
      </c>
    </row>
    <row r="1372" spans="1:17" x14ac:dyDescent="0.25">
      <c r="A1372">
        <v>1371</v>
      </c>
      <c r="D1372">
        <v>116.77163000000002</v>
      </c>
      <c r="E1372" s="2">
        <v>2</v>
      </c>
      <c r="P1372">
        <v>1</v>
      </c>
      <c r="Q1372" t="str">
        <f t="shared" si="22"/>
        <v>2</v>
      </c>
    </row>
    <row r="1373" spans="1:17" x14ac:dyDescent="0.25">
      <c r="A1373">
        <v>1372</v>
      </c>
      <c r="D1373">
        <v>116.53</v>
      </c>
      <c r="E1373" s="2">
        <v>2</v>
      </c>
      <c r="P1373">
        <v>1</v>
      </c>
      <c r="Q1373" t="str">
        <f t="shared" si="22"/>
        <v>2</v>
      </c>
    </row>
    <row r="1374" spans="1:17" x14ac:dyDescent="0.25">
      <c r="A1374">
        <v>1373</v>
      </c>
      <c r="B1374">
        <v>124.90857400000002</v>
      </c>
      <c r="C1374" s="5">
        <v>1</v>
      </c>
      <c r="D1374">
        <v>116.495408</v>
      </c>
      <c r="E1374" s="2">
        <v>2</v>
      </c>
      <c r="P1374">
        <v>2</v>
      </c>
      <c r="Q1374" t="str">
        <f t="shared" si="22"/>
        <v>12</v>
      </c>
    </row>
    <row r="1375" spans="1:17" x14ac:dyDescent="0.25">
      <c r="A1375">
        <v>1374</v>
      </c>
      <c r="B1375">
        <v>124.968675</v>
      </c>
      <c r="C1375" s="5">
        <v>1</v>
      </c>
      <c r="P1375">
        <v>1</v>
      </c>
      <c r="Q1375" t="str">
        <f t="shared" si="22"/>
        <v>1</v>
      </c>
    </row>
    <row r="1376" spans="1:17" x14ac:dyDescent="0.25">
      <c r="A1376">
        <v>1375</v>
      </c>
      <c r="B1376">
        <v>124.96316300000001</v>
      </c>
      <c r="C1376" s="5">
        <v>1</v>
      </c>
      <c r="P1376">
        <v>1</v>
      </c>
      <c r="Q1376" t="str">
        <f t="shared" si="22"/>
        <v>1</v>
      </c>
    </row>
    <row r="1377" spans="1:17" x14ac:dyDescent="0.25">
      <c r="A1377">
        <v>1376</v>
      </c>
      <c r="B1377">
        <v>124.89632900000001</v>
      </c>
      <c r="C1377" s="5">
        <v>1</v>
      </c>
      <c r="P1377">
        <v>1</v>
      </c>
      <c r="Q1377" t="str">
        <f t="shared" si="22"/>
        <v>1</v>
      </c>
    </row>
    <row r="1378" spans="1:17" x14ac:dyDescent="0.25">
      <c r="A1378">
        <v>1377</v>
      </c>
      <c r="B1378">
        <v>124.93163000000001</v>
      </c>
      <c r="C1378" s="5">
        <v>1</v>
      </c>
      <c r="P1378">
        <v>1</v>
      </c>
      <c r="Q1378" t="str">
        <f t="shared" si="22"/>
        <v>1</v>
      </c>
    </row>
    <row r="1379" spans="1:17" x14ac:dyDescent="0.25">
      <c r="A1379">
        <v>1378</v>
      </c>
      <c r="B1379">
        <v>125.00051200000001</v>
      </c>
      <c r="C1379" s="5">
        <v>1</v>
      </c>
      <c r="H1379">
        <v>119.54117300000001</v>
      </c>
      <c r="I1379" s="4">
        <v>4</v>
      </c>
      <c r="P1379">
        <v>2</v>
      </c>
      <c r="Q1379" t="str">
        <f t="shared" si="22"/>
        <v>14</v>
      </c>
    </row>
    <row r="1380" spans="1:17" x14ac:dyDescent="0.25">
      <c r="A1380">
        <v>1379</v>
      </c>
      <c r="B1380">
        <v>124.96627500000001</v>
      </c>
      <c r="C1380" s="5">
        <v>1</v>
      </c>
      <c r="H1380">
        <v>119.54194000000001</v>
      </c>
      <c r="I1380" s="4">
        <v>4</v>
      </c>
      <c r="P1380">
        <v>2</v>
      </c>
      <c r="Q1380" t="str">
        <f t="shared" si="22"/>
        <v>14</v>
      </c>
    </row>
    <row r="1381" spans="1:17" x14ac:dyDescent="0.25">
      <c r="A1381">
        <v>1380</v>
      </c>
      <c r="B1381">
        <v>124.97433600000001</v>
      </c>
      <c r="C1381" s="5">
        <v>1</v>
      </c>
      <c r="H1381">
        <v>119.499391</v>
      </c>
      <c r="I1381" s="4">
        <v>4</v>
      </c>
      <c r="P1381">
        <v>2</v>
      </c>
      <c r="Q1381" t="str">
        <f t="shared" si="22"/>
        <v>14</v>
      </c>
    </row>
    <row r="1382" spans="1:17" x14ac:dyDescent="0.25">
      <c r="A1382">
        <v>1381</v>
      </c>
      <c r="B1382">
        <v>124.90857400000002</v>
      </c>
      <c r="C1382" s="5">
        <v>1</v>
      </c>
      <c r="H1382">
        <v>119.50688700000001</v>
      </c>
      <c r="I1382" s="4">
        <v>4</v>
      </c>
      <c r="P1382">
        <v>2</v>
      </c>
      <c r="Q1382" t="str">
        <f t="shared" si="22"/>
        <v>14</v>
      </c>
    </row>
    <row r="1383" spans="1:17" x14ac:dyDescent="0.25">
      <c r="A1383">
        <v>1382</v>
      </c>
      <c r="B1383">
        <v>124.90857400000002</v>
      </c>
      <c r="C1383" s="5">
        <v>1</v>
      </c>
      <c r="F1383">
        <v>125.266683</v>
      </c>
      <c r="G1383" s="3">
        <v>3</v>
      </c>
      <c r="H1383">
        <v>119.49382900000001</v>
      </c>
      <c r="I1383" s="4">
        <v>4</v>
      </c>
      <c r="P1383">
        <v>3</v>
      </c>
      <c r="Q1383" t="str">
        <f t="shared" si="22"/>
        <v>134</v>
      </c>
    </row>
    <row r="1384" spans="1:17" x14ac:dyDescent="0.25">
      <c r="A1384">
        <v>1383</v>
      </c>
      <c r="F1384">
        <v>125.266683</v>
      </c>
      <c r="G1384" s="3">
        <v>3</v>
      </c>
      <c r="H1384">
        <v>119.431939</v>
      </c>
      <c r="I1384" s="4">
        <v>4</v>
      </c>
      <c r="P1384">
        <v>2</v>
      </c>
      <c r="Q1384" t="str">
        <f t="shared" si="22"/>
        <v>34</v>
      </c>
    </row>
    <row r="1385" spans="1:17" x14ac:dyDescent="0.25">
      <c r="A1385">
        <v>1384</v>
      </c>
      <c r="F1385">
        <v>125.24520200000001</v>
      </c>
      <c r="G1385" s="3">
        <v>3</v>
      </c>
      <c r="H1385">
        <v>119.430406</v>
      </c>
      <c r="I1385" s="4">
        <v>4</v>
      </c>
      <c r="P1385">
        <v>2</v>
      </c>
      <c r="Q1385" t="str">
        <f t="shared" si="22"/>
        <v>34</v>
      </c>
    </row>
    <row r="1386" spans="1:17" x14ac:dyDescent="0.25">
      <c r="A1386">
        <v>1385</v>
      </c>
      <c r="F1386">
        <v>125.299386</v>
      </c>
      <c r="G1386" s="3">
        <v>3</v>
      </c>
      <c r="H1386">
        <v>119.47897800000001</v>
      </c>
      <c r="I1386" s="4">
        <v>4</v>
      </c>
      <c r="P1386">
        <v>2</v>
      </c>
      <c r="Q1386" t="str">
        <f t="shared" si="22"/>
        <v>34</v>
      </c>
    </row>
    <row r="1387" spans="1:17" x14ac:dyDescent="0.25">
      <c r="A1387">
        <v>1386</v>
      </c>
      <c r="F1387">
        <v>125.30147700000001</v>
      </c>
      <c r="G1387" s="3">
        <v>3</v>
      </c>
      <c r="H1387">
        <v>119.54117300000001</v>
      </c>
      <c r="I1387" s="4">
        <v>4</v>
      </c>
      <c r="P1387">
        <v>2</v>
      </c>
      <c r="Q1387" t="str">
        <f t="shared" si="22"/>
        <v>34</v>
      </c>
    </row>
    <row r="1388" spans="1:17" x14ac:dyDescent="0.25">
      <c r="A1388">
        <v>1387</v>
      </c>
      <c r="F1388">
        <v>125.29959200000002</v>
      </c>
      <c r="G1388" s="3">
        <v>3</v>
      </c>
      <c r="H1388">
        <v>119.54117300000001</v>
      </c>
      <c r="I1388" s="4">
        <v>4</v>
      </c>
      <c r="P1388">
        <v>2</v>
      </c>
      <c r="Q1388" t="str">
        <f t="shared" si="22"/>
        <v>34</v>
      </c>
    </row>
    <row r="1389" spans="1:17" x14ac:dyDescent="0.25">
      <c r="A1389">
        <v>1388</v>
      </c>
      <c r="F1389">
        <v>125.33209000000001</v>
      </c>
      <c r="G1389" s="3">
        <v>3</v>
      </c>
      <c r="P1389">
        <v>1</v>
      </c>
      <c r="Q1389" t="str">
        <f t="shared" si="22"/>
        <v>3</v>
      </c>
    </row>
    <row r="1390" spans="1:17" x14ac:dyDescent="0.25">
      <c r="A1390">
        <v>1389</v>
      </c>
      <c r="F1390">
        <v>125.40602200000001</v>
      </c>
      <c r="G1390" s="3">
        <v>3</v>
      </c>
      <c r="P1390">
        <v>1</v>
      </c>
      <c r="Q1390" t="str">
        <f t="shared" si="22"/>
        <v>3</v>
      </c>
    </row>
    <row r="1391" spans="1:17" x14ac:dyDescent="0.25">
      <c r="A1391">
        <v>1390</v>
      </c>
      <c r="F1391">
        <v>125.266683</v>
      </c>
      <c r="G1391" s="3">
        <v>3</v>
      </c>
      <c r="P1391">
        <v>1</v>
      </c>
      <c r="Q1391" t="str">
        <f t="shared" si="22"/>
        <v>3</v>
      </c>
    </row>
    <row r="1392" spans="1:17" x14ac:dyDescent="0.25">
      <c r="A1392">
        <v>1391</v>
      </c>
      <c r="D1392">
        <v>151.37882400000001</v>
      </c>
      <c r="E1392" s="2">
        <v>2</v>
      </c>
      <c r="P1392">
        <v>1</v>
      </c>
      <c r="Q1392" t="str">
        <f t="shared" si="22"/>
        <v>2</v>
      </c>
    </row>
    <row r="1393" spans="1:17" x14ac:dyDescent="0.25">
      <c r="A1393">
        <v>1392</v>
      </c>
      <c r="D1393">
        <v>151.37882400000001</v>
      </c>
      <c r="E1393" s="2">
        <v>2</v>
      </c>
      <c r="P1393">
        <v>1</v>
      </c>
      <c r="Q1393" t="str">
        <f t="shared" si="22"/>
        <v>2</v>
      </c>
    </row>
    <row r="1394" spans="1:17" x14ac:dyDescent="0.25">
      <c r="A1394">
        <v>1393</v>
      </c>
      <c r="D1394">
        <v>151.37882400000001</v>
      </c>
      <c r="E1394" s="2">
        <v>2</v>
      </c>
      <c r="P1394">
        <v>1</v>
      </c>
      <c r="Q1394" t="str">
        <f t="shared" si="22"/>
        <v>2</v>
      </c>
    </row>
    <row r="1395" spans="1:17" x14ac:dyDescent="0.25">
      <c r="A1395">
        <v>1394</v>
      </c>
      <c r="D1395">
        <v>151.37882400000001</v>
      </c>
      <c r="E1395" s="2">
        <v>2</v>
      </c>
      <c r="P1395">
        <v>1</v>
      </c>
      <c r="Q1395" t="str">
        <f t="shared" si="22"/>
        <v>2</v>
      </c>
    </row>
    <row r="1396" spans="1:17" x14ac:dyDescent="0.25">
      <c r="A1396">
        <v>1395</v>
      </c>
      <c r="D1396">
        <v>151.37882400000001</v>
      </c>
      <c r="E1396" s="2">
        <v>2</v>
      </c>
      <c r="P1396">
        <v>1</v>
      </c>
      <c r="Q1396" t="str">
        <f t="shared" si="22"/>
        <v>2</v>
      </c>
    </row>
    <row r="1397" spans="1:17" x14ac:dyDescent="0.25">
      <c r="A1397">
        <v>1396</v>
      </c>
      <c r="D1397">
        <v>151.37882400000001</v>
      </c>
      <c r="E1397" s="2">
        <v>2</v>
      </c>
      <c r="P1397">
        <v>1</v>
      </c>
      <c r="Q1397" t="str">
        <f t="shared" si="22"/>
        <v>2</v>
      </c>
    </row>
    <row r="1398" spans="1:17" x14ac:dyDescent="0.25">
      <c r="A1398">
        <v>1397</v>
      </c>
      <c r="B1398">
        <v>155.37535499999998</v>
      </c>
      <c r="C1398" s="5">
        <v>1</v>
      </c>
      <c r="D1398">
        <v>151.37882400000001</v>
      </c>
      <c r="E1398" s="2">
        <v>2</v>
      </c>
      <c r="P1398">
        <v>2</v>
      </c>
      <c r="Q1398" t="str">
        <f t="shared" si="22"/>
        <v>12</v>
      </c>
    </row>
    <row r="1399" spans="1:17" x14ac:dyDescent="0.25">
      <c r="A1399">
        <v>1398</v>
      </c>
      <c r="B1399">
        <v>155.355762</v>
      </c>
      <c r="C1399" s="5">
        <v>1</v>
      </c>
      <c r="D1399">
        <v>151.37882400000001</v>
      </c>
      <c r="E1399" s="2">
        <v>2</v>
      </c>
      <c r="P1399">
        <v>2</v>
      </c>
      <c r="Q1399" t="str">
        <f t="shared" si="22"/>
        <v>12</v>
      </c>
    </row>
    <row r="1400" spans="1:17" x14ac:dyDescent="0.25">
      <c r="A1400">
        <v>1399</v>
      </c>
      <c r="B1400">
        <v>155.384334</v>
      </c>
      <c r="C1400" s="5">
        <v>1</v>
      </c>
      <c r="P1400">
        <v>1</v>
      </c>
      <c r="Q1400" t="str">
        <f t="shared" si="22"/>
        <v>1</v>
      </c>
    </row>
    <row r="1401" spans="1:17" x14ac:dyDescent="0.25">
      <c r="A1401">
        <v>1400</v>
      </c>
      <c r="B1401">
        <v>155.41693599999999</v>
      </c>
      <c r="C1401" s="5">
        <v>1</v>
      </c>
      <c r="P1401">
        <v>1</v>
      </c>
      <c r="Q1401" t="str">
        <f t="shared" si="22"/>
        <v>1</v>
      </c>
    </row>
    <row r="1402" spans="1:17" x14ac:dyDescent="0.25">
      <c r="A1402">
        <v>1401</v>
      </c>
      <c r="B1402">
        <v>155.46203800000001</v>
      </c>
      <c r="C1402" s="5">
        <v>1</v>
      </c>
      <c r="P1402">
        <v>1</v>
      </c>
      <c r="Q1402" t="str">
        <f t="shared" si="22"/>
        <v>1</v>
      </c>
    </row>
    <row r="1403" spans="1:17" x14ac:dyDescent="0.25">
      <c r="A1403">
        <v>1402</v>
      </c>
      <c r="B1403">
        <v>155.46203800000001</v>
      </c>
      <c r="C1403" s="5">
        <v>1</v>
      </c>
      <c r="P1403">
        <v>1</v>
      </c>
      <c r="Q1403" t="str">
        <f t="shared" si="22"/>
        <v>1</v>
      </c>
    </row>
    <row r="1404" spans="1:17" x14ac:dyDescent="0.25">
      <c r="A1404">
        <v>1403</v>
      </c>
      <c r="B1404">
        <v>155.37535499999998</v>
      </c>
      <c r="C1404" s="5">
        <v>1</v>
      </c>
      <c r="P1404">
        <v>1</v>
      </c>
      <c r="Q1404" t="str">
        <f t="shared" si="22"/>
        <v>1</v>
      </c>
    </row>
    <row r="1405" spans="1:17" x14ac:dyDescent="0.25">
      <c r="A1405">
        <v>1404</v>
      </c>
      <c r="B1405">
        <v>155.37535499999998</v>
      </c>
      <c r="C1405" s="5">
        <v>1</v>
      </c>
      <c r="H1405">
        <v>154.194232</v>
      </c>
      <c r="I1405" s="4">
        <v>4</v>
      </c>
      <c r="P1405">
        <v>2</v>
      </c>
      <c r="Q1405" t="str">
        <f t="shared" si="22"/>
        <v>14</v>
      </c>
    </row>
    <row r="1406" spans="1:17" x14ac:dyDescent="0.25">
      <c r="A1406">
        <v>1405</v>
      </c>
      <c r="F1406">
        <v>155.40698699999999</v>
      </c>
      <c r="G1406" s="3">
        <v>3</v>
      </c>
      <c r="H1406">
        <v>154.194232</v>
      </c>
      <c r="I1406" s="4">
        <v>4</v>
      </c>
      <c r="P1406">
        <v>2</v>
      </c>
      <c r="Q1406" t="str">
        <f t="shared" si="22"/>
        <v>34</v>
      </c>
    </row>
    <row r="1407" spans="1:17" x14ac:dyDescent="0.25">
      <c r="A1407">
        <v>1406</v>
      </c>
      <c r="F1407">
        <v>155.46708899999999</v>
      </c>
      <c r="G1407" s="3">
        <v>3</v>
      </c>
      <c r="H1407">
        <v>154.194232</v>
      </c>
      <c r="I1407" s="4">
        <v>4</v>
      </c>
      <c r="P1407">
        <v>2</v>
      </c>
      <c r="Q1407" t="str">
        <f t="shared" si="22"/>
        <v>34</v>
      </c>
    </row>
    <row r="1408" spans="1:17" x14ac:dyDescent="0.25">
      <c r="A1408">
        <v>1407</v>
      </c>
      <c r="F1408">
        <v>155.40663000000001</v>
      </c>
      <c r="G1408" s="3">
        <v>3</v>
      </c>
      <c r="H1408">
        <v>154.194232</v>
      </c>
      <c r="I1408" s="4">
        <v>4</v>
      </c>
      <c r="P1408">
        <v>2</v>
      </c>
      <c r="Q1408" t="str">
        <f t="shared" si="22"/>
        <v>34</v>
      </c>
    </row>
    <row r="1409" spans="1:17" x14ac:dyDescent="0.25">
      <c r="A1409">
        <v>1408</v>
      </c>
      <c r="F1409">
        <v>155.41866999999999</v>
      </c>
      <c r="G1409" s="3">
        <v>3</v>
      </c>
      <c r="H1409">
        <v>154.194232</v>
      </c>
      <c r="I1409" s="4">
        <v>4</v>
      </c>
      <c r="P1409">
        <v>2</v>
      </c>
      <c r="Q1409" t="str">
        <f t="shared" si="22"/>
        <v>34</v>
      </c>
    </row>
    <row r="1410" spans="1:17" x14ac:dyDescent="0.25">
      <c r="A1410">
        <v>1409</v>
      </c>
      <c r="F1410">
        <v>155.36321099999998</v>
      </c>
      <c r="G1410" s="3">
        <v>3</v>
      </c>
      <c r="H1410">
        <v>154.194232</v>
      </c>
      <c r="I1410" s="4">
        <v>4</v>
      </c>
      <c r="P1410">
        <v>2</v>
      </c>
      <c r="Q1410" t="str">
        <f t="shared" ref="Q1410:Q1473" si="23">CONCATENATE(C1410,E1410,G1410,I1410)</f>
        <v>34</v>
      </c>
    </row>
    <row r="1411" spans="1:17" x14ac:dyDescent="0.25">
      <c r="A1411">
        <v>1410</v>
      </c>
      <c r="F1411">
        <v>155.24872099999999</v>
      </c>
      <c r="G1411" s="3">
        <v>3</v>
      </c>
      <c r="H1411">
        <v>154.194232</v>
      </c>
      <c r="I1411" s="4">
        <v>4</v>
      </c>
      <c r="P1411">
        <v>2</v>
      </c>
      <c r="Q1411" t="str">
        <f t="shared" si="23"/>
        <v>34</v>
      </c>
    </row>
    <row r="1412" spans="1:17" x14ac:dyDescent="0.25">
      <c r="A1412">
        <v>1411</v>
      </c>
      <c r="F1412">
        <v>155.24030299999998</v>
      </c>
      <c r="G1412" s="3">
        <v>3</v>
      </c>
      <c r="H1412">
        <v>154.194232</v>
      </c>
      <c r="I1412" s="4">
        <v>4</v>
      </c>
      <c r="P1412">
        <v>2</v>
      </c>
      <c r="Q1412" t="str">
        <f t="shared" si="23"/>
        <v>34</v>
      </c>
    </row>
    <row r="1413" spans="1:17" x14ac:dyDescent="0.25">
      <c r="A1413">
        <v>1412</v>
      </c>
      <c r="F1413">
        <v>155.40698699999999</v>
      </c>
      <c r="G1413" s="3">
        <v>3</v>
      </c>
      <c r="P1413">
        <v>1</v>
      </c>
      <c r="Q1413" t="str">
        <f t="shared" si="23"/>
        <v>3</v>
      </c>
    </row>
    <row r="1414" spans="1:17" x14ac:dyDescent="0.25">
      <c r="A1414">
        <v>1413</v>
      </c>
      <c r="P1414">
        <v>0</v>
      </c>
      <c r="Q1414" t="str">
        <f t="shared" si="23"/>
        <v/>
      </c>
    </row>
    <row r="1415" spans="1:17" x14ac:dyDescent="0.25">
      <c r="A1415">
        <v>1414</v>
      </c>
      <c r="D1415">
        <v>172.23586499999999</v>
      </c>
      <c r="E1415" s="2">
        <v>2</v>
      </c>
      <c r="P1415">
        <v>1</v>
      </c>
      <c r="Q1415" t="str">
        <f t="shared" si="23"/>
        <v>2</v>
      </c>
    </row>
    <row r="1416" spans="1:17" x14ac:dyDescent="0.25">
      <c r="A1416">
        <v>1415</v>
      </c>
      <c r="D1416">
        <v>172.19112000000001</v>
      </c>
      <c r="E1416" s="2">
        <v>2</v>
      </c>
      <c r="P1416">
        <v>1</v>
      </c>
      <c r="Q1416" t="str">
        <f t="shared" si="23"/>
        <v>2</v>
      </c>
    </row>
    <row r="1417" spans="1:17" x14ac:dyDescent="0.25">
      <c r="A1417">
        <v>1416</v>
      </c>
      <c r="D1417">
        <v>172.22321199999999</v>
      </c>
      <c r="E1417" s="2">
        <v>2</v>
      </c>
      <c r="P1417">
        <v>1</v>
      </c>
      <c r="Q1417" t="str">
        <f t="shared" si="23"/>
        <v>2</v>
      </c>
    </row>
    <row r="1418" spans="1:17" x14ac:dyDescent="0.25">
      <c r="A1418">
        <v>1417</v>
      </c>
      <c r="D1418">
        <v>172.26810899999998</v>
      </c>
      <c r="E1418" s="2">
        <v>2</v>
      </c>
      <c r="P1418">
        <v>1</v>
      </c>
      <c r="Q1418" t="str">
        <f t="shared" si="23"/>
        <v>2</v>
      </c>
    </row>
    <row r="1419" spans="1:17" x14ac:dyDescent="0.25">
      <c r="A1419">
        <v>1418</v>
      </c>
      <c r="D1419">
        <v>172.25362000000001</v>
      </c>
      <c r="E1419" s="2">
        <v>2</v>
      </c>
      <c r="P1419">
        <v>1</v>
      </c>
      <c r="Q1419" t="str">
        <f t="shared" si="23"/>
        <v>2</v>
      </c>
    </row>
    <row r="1420" spans="1:17" x14ac:dyDescent="0.25">
      <c r="A1420">
        <v>1419</v>
      </c>
      <c r="D1420">
        <v>172.21259900000001</v>
      </c>
      <c r="E1420" s="2">
        <v>2</v>
      </c>
      <c r="P1420">
        <v>1</v>
      </c>
      <c r="Q1420" t="str">
        <f t="shared" si="23"/>
        <v>2</v>
      </c>
    </row>
    <row r="1421" spans="1:17" x14ac:dyDescent="0.25">
      <c r="A1421">
        <v>1420</v>
      </c>
      <c r="B1421">
        <v>178.48612</v>
      </c>
      <c r="C1421" s="5">
        <v>1</v>
      </c>
      <c r="D1421">
        <v>172.361119</v>
      </c>
      <c r="E1421" s="2">
        <v>2</v>
      </c>
      <c r="P1421">
        <v>2</v>
      </c>
      <c r="Q1421" t="str">
        <f t="shared" si="23"/>
        <v>12</v>
      </c>
    </row>
    <row r="1422" spans="1:17" x14ac:dyDescent="0.25">
      <c r="A1422">
        <v>1421</v>
      </c>
      <c r="B1422">
        <v>178.53652799999998</v>
      </c>
      <c r="C1422" s="5">
        <v>1</v>
      </c>
      <c r="D1422">
        <v>172.39612</v>
      </c>
      <c r="E1422" s="2">
        <v>2</v>
      </c>
      <c r="P1422">
        <v>2</v>
      </c>
      <c r="Q1422" t="str">
        <f t="shared" si="23"/>
        <v>12</v>
      </c>
    </row>
    <row r="1423" spans="1:17" x14ac:dyDescent="0.25">
      <c r="A1423">
        <v>1422</v>
      </c>
      <c r="B1423">
        <v>178.52060899999998</v>
      </c>
      <c r="C1423" s="5">
        <v>1</v>
      </c>
      <c r="D1423">
        <v>172.23586499999999</v>
      </c>
      <c r="E1423" s="2">
        <v>2</v>
      </c>
      <c r="P1423">
        <v>2</v>
      </c>
      <c r="Q1423" t="str">
        <f t="shared" si="23"/>
        <v>12</v>
      </c>
    </row>
    <row r="1424" spans="1:17" x14ac:dyDescent="0.25">
      <c r="A1424">
        <v>1423</v>
      </c>
      <c r="B1424">
        <v>178.54923299999999</v>
      </c>
      <c r="C1424" s="5">
        <v>1</v>
      </c>
      <c r="P1424">
        <v>1</v>
      </c>
      <c r="Q1424" t="str">
        <f t="shared" si="23"/>
        <v>1</v>
      </c>
    </row>
    <row r="1425" spans="1:17" x14ac:dyDescent="0.25">
      <c r="A1425">
        <v>1424</v>
      </c>
      <c r="B1425">
        <v>178.54974399999998</v>
      </c>
      <c r="C1425" s="5">
        <v>1</v>
      </c>
      <c r="P1425">
        <v>1</v>
      </c>
      <c r="Q1425" t="str">
        <f t="shared" si="23"/>
        <v>1</v>
      </c>
    </row>
    <row r="1426" spans="1:17" x14ac:dyDescent="0.25">
      <c r="A1426">
        <v>1425</v>
      </c>
      <c r="B1426">
        <v>178.499077</v>
      </c>
      <c r="C1426" s="5">
        <v>1</v>
      </c>
      <c r="P1426">
        <v>1</v>
      </c>
      <c r="Q1426" t="str">
        <f t="shared" si="23"/>
        <v>1</v>
      </c>
    </row>
    <row r="1427" spans="1:17" x14ac:dyDescent="0.25">
      <c r="A1427">
        <v>1426</v>
      </c>
      <c r="B1427">
        <v>178.51647600000001</v>
      </c>
      <c r="C1427" s="5">
        <v>1</v>
      </c>
      <c r="H1427">
        <v>176.89040599999998</v>
      </c>
      <c r="I1427" s="4">
        <v>4</v>
      </c>
      <c r="P1427">
        <v>2</v>
      </c>
      <c r="Q1427" t="str">
        <f t="shared" si="23"/>
        <v>14</v>
      </c>
    </row>
    <row r="1428" spans="1:17" x14ac:dyDescent="0.25">
      <c r="A1428">
        <v>1427</v>
      </c>
      <c r="B1428">
        <v>178.48612</v>
      </c>
      <c r="C1428" s="5">
        <v>1</v>
      </c>
      <c r="H1428">
        <v>176.89040599999998</v>
      </c>
      <c r="I1428" s="4">
        <v>4</v>
      </c>
      <c r="P1428">
        <v>2</v>
      </c>
      <c r="Q1428" t="str">
        <f t="shared" si="23"/>
        <v>14</v>
      </c>
    </row>
    <row r="1429" spans="1:17" x14ac:dyDescent="0.25">
      <c r="A1429">
        <v>1428</v>
      </c>
      <c r="F1429">
        <v>179.38606899999999</v>
      </c>
      <c r="G1429" s="3">
        <v>3</v>
      </c>
      <c r="H1429">
        <v>176.85275100000001</v>
      </c>
      <c r="I1429" s="4">
        <v>4</v>
      </c>
      <c r="P1429">
        <v>2</v>
      </c>
      <c r="Q1429" t="str">
        <f t="shared" si="23"/>
        <v>34</v>
      </c>
    </row>
    <row r="1430" spans="1:17" x14ac:dyDescent="0.25">
      <c r="A1430">
        <v>1429</v>
      </c>
      <c r="F1430">
        <v>179.35637499999999</v>
      </c>
      <c r="G1430" s="3">
        <v>3</v>
      </c>
      <c r="H1430">
        <v>176.77224000000001</v>
      </c>
      <c r="I1430" s="4">
        <v>4</v>
      </c>
      <c r="P1430">
        <v>2</v>
      </c>
      <c r="Q1430" t="str">
        <f t="shared" si="23"/>
        <v>34</v>
      </c>
    </row>
    <row r="1431" spans="1:17" x14ac:dyDescent="0.25">
      <c r="A1431">
        <v>1430</v>
      </c>
      <c r="F1431">
        <v>179.37101799999999</v>
      </c>
      <c r="G1431" s="3">
        <v>3</v>
      </c>
      <c r="H1431">
        <v>176.72785399999998</v>
      </c>
      <c r="I1431" s="4">
        <v>4</v>
      </c>
      <c r="P1431">
        <v>2</v>
      </c>
      <c r="Q1431" t="str">
        <f t="shared" si="23"/>
        <v>34</v>
      </c>
    </row>
    <row r="1432" spans="1:17" x14ac:dyDescent="0.25">
      <c r="A1432">
        <v>1431</v>
      </c>
      <c r="F1432">
        <v>179.318466</v>
      </c>
      <c r="G1432" s="3">
        <v>3</v>
      </c>
      <c r="H1432">
        <v>176.69550699999999</v>
      </c>
      <c r="I1432" s="4">
        <v>4</v>
      </c>
      <c r="P1432">
        <v>2</v>
      </c>
      <c r="Q1432" t="str">
        <f t="shared" si="23"/>
        <v>34</v>
      </c>
    </row>
    <row r="1433" spans="1:17" x14ac:dyDescent="0.25">
      <c r="A1433">
        <v>1432</v>
      </c>
      <c r="F1433">
        <v>179.389027</v>
      </c>
      <c r="G1433" s="3">
        <v>3</v>
      </c>
      <c r="H1433">
        <v>176.70923099999999</v>
      </c>
      <c r="I1433" s="4">
        <v>4</v>
      </c>
      <c r="P1433">
        <v>2</v>
      </c>
      <c r="Q1433" t="str">
        <f t="shared" si="23"/>
        <v>34</v>
      </c>
    </row>
    <row r="1434" spans="1:17" x14ac:dyDescent="0.25">
      <c r="A1434">
        <v>1433</v>
      </c>
      <c r="F1434">
        <v>179.398976</v>
      </c>
      <c r="G1434" s="3">
        <v>3</v>
      </c>
      <c r="H1434">
        <v>176.69867199999999</v>
      </c>
      <c r="I1434" s="4">
        <v>4</v>
      </c>
      <c r="P1434">
        <v>2</v>
      </c>
      <c r="Q1434" t="str">
        <f t="shared" si="23"/>
        <v>34</v>
      </c>
    </row>
    <row r="1435" spans="1:17" x14ac:dyDescent="0.25">
      <c r="A1435">
        <v>1434</v>
      </c>
      <c r="F1435">
        <v>179.33790599999998</v>
      </c>
      <c r="G1435" s="3">
        <v>3</v>
      </c>
      <c r="H1435">
        <v>176.89040599999998</v>
      </c>
      <c r="I1435" s="4">
        <v>4</v>
      </c>
      <c r="P1435">
        <v>2</v>
      </c>
      <c r="Q1435" t="str">
        <f t="shared" si="23"/>
        <v>34</v>
      </c>
    </row>
    <row r="1436" spans="1:17" x14ac:dyDescent="0.25">
      <c r="A1436">
        <v>1435</v>
      </c>
      <c r="D1436">
        <v>196.97570999999999</v>
      </c>
      <c r="E1436" s="2">
        <v>2</v>
      </c>
      <c r="F1436">
        <v>179.31851799999998</v>
      </c>
      <c r="G1436" s="3">
        <v>3</v>
      </c>
      <c r="P1436">
        <v>2</v>
      </c>
      <c r="Q1436" t="str">
        <f t="shared" si="23"/>
        <v>23</v>
      </c>
    </row>
    <row r="1437" spans="1:17" x14ac:dyDescent="0.25">
      <c r="A1437">
        <v>1436</v>
      </c>
      <c r="D1437">
        <v>197.03172899999998</v>
      </c>
      <c r="E1437" s="2">
        <v>2</v>
      </c>
      <c r="F1437">
        <v>179.38606899999999</v>
      </c>
      <c r="G1437" s="3">
        <v>3</v>
      </c>
      <c r="P1437">
        <v>2</v>
      </c>
      <c r="Q1437" t="str">
        <f t="shared" si="23"/>
        <v>23</v>
      </c>
    </row>
    <row r="1438" spans="1:17" x14ac:dyDescent="0.25">
      <c r="A1438">
        <v>1437</v>
      </c>
      <c r="D1438">
        <v>196.94770299999999</v>
      </c>
      <c r="E1438" s="2">
        <v>2</v>
      </c>
      <c r="P1438">
        <v>1</v>
      </c>
      <c r="Q1438" t="str">
        <f t="shared" si="23"/>
        <v>2</v>
      </c>
    </row>
    <row r="1439" spans="1:17" x14ac:dyDescent="0.25">
      <c r="A1439">
        <v>1438</v>
      </c>
      <c r="D1439">
        <v>196.928618</v>
      </c>
      <c r="E1439" s="2">
        <v>2</v>
      </c>
      <c r="P1439">
        <v>1</v>
      </c>
      <c r="Q1439" t="str">
        <f t="shared" si="23"/>
        <v>2</v>
      </c>
    </row>
    <row r="1440" spans="1:17" x14ac:dyDescent="0.25">
      <c r="A1440">
        <v>1439</v>
      </c>
      <c r="D1440">
        <v>196.933516</v>
      </c>
      <c r="E1440" s="2">
        <v>2</v>
      </c>
      <c r="P1440">
        <v>1</v>
      </c>
      <c r="Q1440" t="str">
        <f t="shared" si="23"/>
        <v>2</v>
      </c>
    </row>
    <row r="1441" spans="1:17" x14ac:dyDescent="0.25">
      <c r="A1441">
        <v>1440</v>
      </c>
      <c r="D1441">
        <v>196.98147799999998</v>
      </c>
      <c r="E1441" s="2">
        <v>2</v>
      </c>
      <c r="P1441">
        <v>1</v>
      </c>
      <c r="Q1441" t="str">
        <f t="shared" si="23"/>
        <v>2</v>
      </c>
    </row>
    <row r="1442" spans="1:17" x14ac:dyDescent="0.25">
      <c r="A1442">
        <v>1441</v>
      </c>
      <c r="D1442">
        <v>197.00642599999998</v>
      </c>
      <c r="E1442" s="2">
        <v>2</v>
      </c>
      <c r="P1442">
        <v>1</v>
      </c>
      <c r="Q1442" t="str">
        <f t="shared" si="23"/>
        <v>2</v>
      </c>
    </row>
    <row r="1443" spans="1:17" x14ac:dyDescent="0.25">
      <c r="A1443">
        <v>1442</v>
      </c>
      <c r="B1443">
        <v>202.635355</v>
      </c>
      <c r="C1443" s="5">
        <v>1</v>
      </c>
      <c r="D1443">
        <v>197.02392799999998</v>
      </c>
      <c r="E1443" s="2">
        <v>2</v>
      </c>
      <c r="P1443">
        <v>2</v>
      </c>
      <c r="Q1443" t="str">
        <f t="shared" si="23"/>
        <v>12</v>
      </c>
    </row>
    <row r="1444" spans="1:17" x14ac:dyDescent="0.25">
      <c r="A1444">
        <v>1443</v>
      </c>
      <c r="B1444">
        <v>202.68494199999998</v>
      </c>
      <c r="C1444" s="5">
        <v>1</v>
      </c>
      <c r="D1444">
        <v>197.144846</v>
      </c>
      <c r="E1444" s="2">
        <v>2</v>
      </c>
      <c r="P1444">
        <v>2</v>
      </c>
      <c r="Q1444" t="str">
        <f t="shared" si="23"/>
        <v>12</v>
      </c>
    </row>
    <row r="1445" spans="1:17" x14ac:dyDescent="0.25">
      <c r="A1445">
        <v>1444</v>
      </c>
      <c r="B1445">
        <v>202.67453599999999</v>
      </c>
      <c r="C1445" s="5">
        <v>1</v>
      </c>
      <c r="D1445">
        <v>196.97570999999999</v>
      </c>
      <c r="E1445" s="2">
        <v>2</v>
      </c>
      <c r="P1445">
        <v>2</v>
      </c>
      <c r="Q1445" t="str">
        <f t="shared" si="23"/>
        <v>12</v>
      </c>
    </row>
    <row r="1446" spans="1:17" x14ac:dyDescent="0.25">
      <c r="A1446">
        <v>1445</v>
      </c>
      <c r="B1446">
        <v>202.671324</v>
      </c>
      <c r="C1446" s="5">
        <v>1</v>
      </c>
      <c r="P1446">
        <v>1</v>
      </c>
      <c r="Q1446" t="str">
        <f t="shared" si="23"/>
        <v>1</v>
      </c>
    </row>
    <row r="1447" spans="1:17" x14ac:dyDescent="0.25">
      <c r="A1447">
        <v>1446</v>
      </c>
      <c r="B1447">
        <v>202.70142199999998</v>
      </c>
      <c r="C1447" s="5">
        <v>1</v>
      </c>
      <c r="P1447">
        <v>1</v>
      </c>
      <c r="Q1447" t="str">
        <f t="shared" si="23"/>
        <v>1</v>
      </c>
    </row>
    <row r="1448" spans="1:17" x14ac:dyDescent="0.25">
      <c r="A1448">
        <v>1447</v>
      </c>
      <c r="B1448">
        <v>202.704691</v>
      </c>
      <c r="C1448" s="5">
        <v>1</v>
      </c>
      <c r="P1448">
        <v>1</v>
      </c>
      <c r="Q1448" t="str">
        <f t="shared" si="23"/>
        <v>1</v>
      </c>
    </row>
    <row r="1449" spans="1:17" x14ac:dyDescent="0.25">
      <c r="A1449">
        <v>1448</v>
      </c>
      <c r="B1449">
        <v>202.67290299999999</v>
      </c>
      <c r="C1449" s="5">
        <v>1</v>
      </c>
      <c r="P1449">
        <v>1</v>
      </c>
      <c r="Q1449" t="str">
        <f t="shared" si="23"/>
        <v>1</v>
      </c>
    </row>
    <row r="1450" spans="1:17" x14ac:dyDescent="0.25">
      <c r="A1450">
        <v>1449</v>
      </c>
      <c r="B1450">
        <v>202.664435</v>
      </c>
      <c r="C1450" s="5">
        <v>1</v>
      </c>
      <c r="P1450">
        <v>1</v>
      </c>
      <c r="Q1450" t="str">
        <f t="shared" si="23"/>
        <v>1</v>
      </c>
    </row>
    <row r="1451" spans="1:17" x14ac:dyDescent="0.25">
      <c r="A1451">
        <v>1450</v>
      </c>
      <c r="B1451">
        <v>202.635355</v>
      </c>
      <c r="C1451" s="5">
        <v>1</v>
      </c>
      <c r="H1451">
        <v>202.011122</v>
      </c>
      <c r="I1451" s="4">
        <v>4</v>
      </c>
      <c r="P1451">
        <v>2</v>
      </c>
      <c r="Q1451" t="str">
        <f t="shared" si="23"/>
        <v>14</v>
      </c>
    </row>
    <row r="1452" spans="1:17" x14ac:dyDescent="0.25">
      <c r="A1452">
        <v>1451</v>
      </c>
      <c r="F1452">
        <v>204.04060999999999</v>
      </c>
      <c r="G1452" s="3">
        <v>3</v>
      </c>
      <c r="H1452">
        <v>202.03688599999998</v>
      </c>
      <c r="I1452" s="4">
        <v>4</v>
      </c>
      <c r="P1452">
        <v>2</v>
      </c>
      <c r="Q1452" t="str">
        <f t="shared" si="23"/>
        <v>34</v>
      </c>
    </row>
    <row r="1453" spans="1:17" x14ac:dyDescent="0.25">
      <c r="A1453">
        <v>1452</v>
      </c>
      <c r="F1453">
        <v>204.08530300000001</v>
      </c>
      <c r="G1453" s="3">
        <v>3</v>
      </c>
      <c r="H1453">
        <v>202.04055599999998</v>
      </c>
      <c r="I1453" s="4">
        <v>4</v>
      </c>
      <c r="P1453">
        <v>2</v>
      </c>
      <c r="Q1453" t="str">
        <f t="shared" si="23"/>
        <v>34</v>
      </c>
    </row>
    <row r="1454" spans="1:17" x14ac:dyDescent="0.25">
      <c r="A1454">
        <v>1453</v>
      </c>
      <c r="F1454">
        <v>204.067702</v>
      </c>
      <c r="G1454" s="3">
        <v>3</v>
      </c>
      <c r="H1454">
        <v>202.044386</v>
      </c>
      <c r="I1454" s="4">
        <v>4</v>
      </c>
      <c r="P1454">
        <v>2</v>
      </c>
      <c r="Q1454" t="str">
        <f t="shared" si="23"/>
        <v>34</v>
      </c>
    </row>
    <row r="1455" spans="1:17" x14ac:dyDescent="0.25">
      <c r="A1455">
        <v>1454</v>
      </c>
      <c r="F1455">
        <v>204.08918199999999</v>
      </c>
      <c r="G1455" s="3">
        <v>3</v>
      </c>
      <c r="H1455">
        <v>202.01933499999998</v>
      </c>
      <c r="I1455" s="4">
        <v>4</v>
      </c>
      <c r="P1455">
        <v>2</v>
      </c>
      <c r="Q1455" t="str">
        <f t="shared" si="23"/>
        <v>34</v>
      </c>
    </row>
    <row r="1456" spans="1:17" x14ac:dyDescent="0.25">
      <c r="A1456">
        <v>1455</v>
      </c>
      <c r="F1456">
        <v>204.11167699999999</v>
      </c>
      <c r="G1456" s="3">
        <v>3</v>
      </c>
      <c r="H1456">
        <v>202.03917899999999</v>
      </c>
      <c r="I1456" s="4">
        <v>4</v>
      </c>
      <c r="P1456">
        <v>2</v>
      </c>
      <c r="Q1456" t="str">
        <f t="shared" si="23"/>
        <v>34</v>
      </c>
    </row>
    <row r="1457" spans="1:17" x14ac:dyDescent="0.25">
      <c r="A1457">
        <v>1456</v>
      </c>
      <c r="F1457">
        <v>204.071268</v>
      </c>
      <c r="G1457" s="3">
        <v>3</v>
      </c>
      <c r="H1457">
        <v>202.05234400000001</v>
      </c>
      <c r="I1457" s="4">
        <v>4</v>
      </c>
      <c r="P1457">
        <v>2</v>
      </c>
      <c r="Q1457" t="str">
        <f t="shared" si="23"/>
        <v>34</v>
      </c>
    </row>
    <row r="1458" spans="1:17" x14ac:dyDescent="0.25">
      <c r="A1458">
        <v>1457</v>
      </c>
      <c r="F1458">
        <v>204.123617</v>
      </c>
      <c r="G1458" s="3">
        <v>3</v>
      </c>
      <c r="H1458">
        <v>202.011122</v>
      </c>
      <c r="I1458" s="4">
        <v>4</v>
      </c>
      <c r="P1458">
        <v>2</v>
      </c>
      <c r="Q1458" t="str">
        <f t="shared" si="23"/>
        <v>34</v>
      </c>
    </row>
    <row r="1459" spans="1:17" x14ac:dyDescent="0.25">
      <c r="A1459">
        <v>1458</v>
      </c>
      <c r="D1459">
        <v>218.50171699999999</v>
      </c>
      <c r="E1459" s="2">
        <v>2</v>
      </c>
      <c r="F1459">
        <v>204.109995</v>
      </c>
      <c r="G1459" s="3">
        <v>3</v>
      </c>
      <c r="P1459">
        <v>2</v>
      </c>
      <c r="Q1459" t="str">
        <f t="shared" si="23"/>
        <v>23</v>
      </c>
    </row>
    <row r="1460" spans="1:17" x14ac:dyDescent="0.25">
      <c r="A1460">
        <v>1459</v>
      </c>
      <c r="D1460">
        <v>218.45333299999999</v>
      </c>
      <c r="E1460" s="2">
        <v>2</v>
      </c>
      <c r="F1460">
        <v>204.04060999999999</v>
      </c>
      <c r="G1460" s="3">
        <v>3</v>
      </c>
      <c r="P1460">
        <v>2</v>
      </c>
      <c r="Q1460" t="str">
        <f t="shared" si="23"/>
        <v>23</v>
      </c>
    </row>
    <row r="1461" spans="1:17" x14ac:dyDescent="0.25">
      <c r="A1461">
        <v>1460</v>
      </c>
      <c r="D1461">
        <v>218.47545400000001</v>
      </c>
      <c r="E1461" s="2">
        <v>2</v>
      </c>
      <c r="P1461">
        <v>1</v>
      </c>
      <c r="Q1461" t="str">
        <f t="shared" si="23"/>
        <v>2</v>
      </c>
    </row>
    <row r="1462" spans="1:17" x14ac:dyDescent="0.25">
      <c r="A1462">
        <v>1461</v>
      </c>
      <c r="D1462">
        <v>218.46348399999999</v>
      </c>
      <c r="E1462" s="2">
        <v>2</v>
      </c>
      <c r="P1462">
        <v>1</v>
      </c>
      <c r="Q1462" t="str">
        <f t="shared" si="23"/>
        <v>2</v>
      </c>
    </row>
    <row r="1463" spans="1:17" x14ac:dyDescent="0.25">
      <c r="A1463">
        <v>1462</v>
      </c>
      <c r="D1463">
        <v>218.43787800000001</v>
      </c>
      <c r="E1463" s="2">
        <v>2</v>
      </c>
      <c r="P1463">
        <v>1</v>
      </c>
      <c r="Q1463" t="str">
        <f t="shared" si="23"/>
        <v>2</v>
      </c>
    </row>
    <row r="1464" spans="1:17" x14ac:dyDescent="0.25">
      <c r="A1464">
        <v>1463</v>
      </c>
      <c r="D1464">
        <v>218.501465</v>
      </c>
      <c r="E1464" s="2">
        <v>2</v>
      </c>
      <c r="P1464">
        <v>1</v>
      </c>
      <c r="Q1464" t="str">
        <f t="shared" si="23"/>
        <v>2</v>
      </c>
    </row>
    <row r="1465" spans="1:17" x14ac:dyDescent="0.25">
      <c r="A1465">
        <v>1464</v>
      </c>
      <c r="D1465">
        <v>218.548383</v>
      </c>
      <c r="E1465" s="2">
        <v>2</v>
      </c>
      <c r="P1465">
        <v>1</v>
      </c>
      <c r="Q1465" t="str">
        <f t="shared" si="23"/>
        <v>2</v>
      </c>
    </row>
    <row r="1466" spans="1:17" x14ac:dyDescent="0.25">
      <c r="A1466">
        <v>1465</v>
      </c>
      <c r="B1466">
        <v>224.42363499999999</v>
      </c>
      <c r="C1466" s="5">
        <v>1</v>
      </c>
      <c r="D1466">
        <v>218.46722199999999</v>
      </c>
      <c r="E1466" s="2">
        <v>2</v>
      </c>
      <c r="P1466">
        <v>2</v>
      </c>
      <c r="Q1466" t="str">
        <f t="shared" si="23"/>
        <v>12</v>
      </c>
    </row>
    <row r="1467" spans="1:17" x14ac:dyDescent="0.25">
      <c r="A1467">
        <v>1466</v>
      </c>
      <c r="B1467">
        <v>224.393989</v>
      </c>
      <c r="C1467" s="5">
        <v>1</v>
      </c>
      <c r="D1467">
        <v>218.50171699999999</v>
      </c>
      <c r="E1467" s="2">
        <v>2</v>
      </c>
      <c r="P1467">
        <v>2</v>
      </c>
      <c r="Q1467" t="str">
        <f t="shared" si="23"/>
        <v>12</v>
      </c>
    </row>
    <row r="1468" spans="1:17" x14ac:dyDescent="0.25">
      <c r="A1468">
        <v>1467</v>
      </c>
      <c r="B1468">
        <v>224.37691799999999</v>
      </c>
      <c r="C1468" s="5">
        <v>1</v>
      </c>
      <c r="P1468">
        <v>1</v>
      </c>
      <c r="Q1468" t="str">
        <f t="shared" si="23"/>
        <v>1</v>
      </c>
    </row>
    <row r="1469" spans="1:17" x14ac:dyDescent="0.25">
      <c r="A1469">
        <v>1468</v>
      </c>
      <c r="B1469">
        <v>224.35727199999999</v>
      </c>
      <c r="C1469" s="5">
        <v>1</v>
      </c>
      <c r="P1469">
        <v>1</v>
      </c>
      <c r="Q1469" t="str">
        <f t="shared" si="23"/>
        <v>1</v>
      </c>
    </row>
    <row r="1470" spans="1:17" x14ac:dyDescent="0.25">
      <c r="A1470">
        <v>1469</v>
      </c>
      <c r="B1470">
        <v>224.365656</v>
      </c>
      <c r="C1470" s="5">
        <v>1</v>
      </c>
      <c r="P1470">
        <v>1</v>
      </c>
      <c r="Q1470" t="str">
        <f t="shared" si="23"/>
        <v>1</v>
      </c>
    </row>
    <row r="1471" spans="1:17" x14ac:dyDescent="0.25">
      <c r="A1471">
        <v>1470</v>
      </c>
      <c r="B1471">
        <v>224.3751</v>
      </c>
      <c r="C1471" s="5">
        <v>1</v>
      </c>
      <c r="P1471">
        <v>1</v>
      </c>
      <c r="Q1471" t="str">
        <f t="shared" si="23"/>
        <v>1</v>
      </c>
    </row>
    <row r="1472" spans="1:17" x14ac:dyDescent="0.25">
      <c r="A1472">
        <v>1471</v>
      </c>
      <c r="B1472">
        <v>224.397121</v>
      </c>
      <c r="C1472" s="5">
        <v>1</v>
      </c>
      <c r="P1472">
        <v>1</v>
      </c>
      <c r="Q1472" t="str">
        <f t="shared" si="23"/>
        <v>1</v>
      </c>
    </row>
    <row r="1473" spans="1:17" x14ac:dyDescent="0.25">
      <c r="A1473">
        <v>1472</v>
      </c>
      <c r="B1473">
        <v>224.42363499999999</v>
      </c>
      <c r="C1473" s="5">
        <v>1</v>
      </c>
      <c r="P1473">
        <v>1</v>
      </c>
      <c r="Q1473" t="str">
        <f t="shared" si="23"/>
        <v>1</v>
      </c>
    </row>
    <row r="1474" spans="1:17" x14ac:dyDescent="0.25">
      <c r="A1474">
        <v>1473</v>
      </c>
      <c r="F1474">
        <v>225.486514</v>
      </c>
      <c r="G1474" s="3">
        <v>3</v>
      </c>
      <c r="H1474">
        <v>224.04888800000001</v>
      </c>
      <c r="I1474" s="4">
        <v>4</v>
      </c>
      <c r="P1474">
        <v>2</v>
      </c>
      <c r="Q1474" t="str">
        <f t="shared" ref="Q1474:Q1537" si="24">CONCATENATE(C1474,E1474,G1474,I1474)</f>
        <v>34</v>
      </c>
    </row>
    <row r="1475" spans="1:17" x14ac:dyDescent="0.25">
      <c r="A1475">
        <v>1474</v>
      </c>
      <c r="F1475">
        <v>225.50843399999999</v>
      </c>
      <c r="G1475" s="3">
        <v>3</v>
      </c>
      <c r="H1475">
        <v>224.07535300000001</v>
      </c>
      <c r="I1475" s="4">
        <v>4</v>
      </c>
      <c r="P1475">
        <v>2</v>
      </c>
      <c r="Q1475" t="str">
        <f t="shared" si="24"/>
        <v>34</v>
      </c>
    </row>
    <row r="1476" spans="1:17" x14ac:dyDescent="0.25">
      <c r="A1476">
        <v>1475</v>
      </c>
      <c r="F1476">
        <v>225.453181</v>
      </c>
      <c r="G1476" s="3">
        <v>3</v>
      </c>
      <c r="H1476">
        <v>224.09050400000001</v>
      </c>
      <c r="I1476" s="4">
        <v>4</v>
      </c>
      <c r="P1476">
        <v>2</v>
      </c>
      <c r="Q1476" t="str">
        <f t="shared" si="24"/>
        <v>34</v>
      </c>
    </row>
    <row r="1477" spans="1:17" x14ac:dyDescent="0.25">
      <c r="A1477">
        <v>1476</v>
      </c>
      <c r="F1477">
        <v>225.469393</v>
      </c>
      <c r="G1477" s="3">
        <v>3</v>
      </c>
      <c r="H1477">
        <v>224.056161</v>
      </c>
      <c r="I1477" s="4">
        <v>4</v>
      </c>
      <c r="P1477">
        <v>2</v>
      </c>
      <c r="Q1477" t="str">
        <f t="shared" si="24"/>
        <v>34</v>
      </c>
    </row>
    <row r="1478" spans="1:17" x14ac:dyDescent="0.25">
      <c r="A1478">
        <v>1477</v>
      </c>
      <c r="F1478">
        <v>225.467524</v>
      </c>
      <c r="G1478" s="3">
        <v>3</v>
      </c>
      <c r="H1478">
        <v>224.02358599999999</v>
      </c>
      <c r="I1478" s="4">
        <v>4</v>
      </c>
      <c r="P1478">
        <v>2</v>
      </c>
      <c r="Q1478" t="str">
        <f t="shared" si="24"/>
        <v>34</v>
      </c>
    </row>
    <row r="1479" spans="1:17" x14ac:dyDescent="0.25">
      <c r="A1479">
        <v>1478</v>
      </c>
      <c r="F1479">
        <v>225.49010100000001</v>
      </c>
      <c r="G1479" s="3">
        <v>3</v>
      </c>
      <c r="H1479">
        <v>223.99282700000001</v>
      </c>
      <c r="I1479" s="4">
        <v>4</v>
      </c>
      <c r="P1479">
        <v>2</v>
      </c>
      <c r="Q1479" t="str">
        <f t="shared" si="24"/>
        <v>34</v>
      </c>
    </row>
    <row r="1480" spans="1:17" x14ac:dyDescent="0.25">
      <c r="A1480">
        <v>1479</v>
      </c>
      <c r="F1480">
        <v>225.50616099999999</v>
      </c>
      <c r="G1480" s="3">
        <v>3</v>
      </c>
      <c r="H1480">
        <v>223.977474</v>
      </c>
      <c r="I1480" s="4">
        <v>4</v>
      </c>
      <c r="P1480">
        <v>2</v>
      </c>
      <c r="Q1480" t="str">
        <f t="shared" si="24"/>
        <v>34</v>
      </c>
    </row>
    <row r="1481" spans="1:17" x14ac:dyDescent="0.25">
      <c r="A1481">
        <v>1480</v>
      </c>
      <c r="D1481">
        <v>240.980605</v>
      </c>
      <c r="E1481" s="2">
        <v>2</v>
      </c>
      <c r="F1481">
        <v>225.458586</v>
      </c>
      <c r="G1481" s="3">
        <v>3</v>
      </c>
      <c r="H1481">
        <v>223.977474</v>
      </c>
      <c r="I1481" s="4">
        <v>4</v>
      </c>
      <c r="P1481">
        <v>3</v>
      </c>
      <c r="Q1481" t="str">
        <f t="shared" si="24"/>
        <v>234</v>
      </c>
    </row>
    <row r="1482" spans="1:17" x14ac:dyDescent="0.25">
      <c r="A1482">
        <v>1481</v>
      </c>
      <c r="D1482">
        <v>240.93757499999998</v>
      </c>
      <c r="E1482" s="2">
        <v>2</v>
      </c>
      <c r="F1482">
        <v>225.459192</v>
      </c>
      <c r="G1482" s="3">
        <v>3</v>
      </c>
      <c r="H1482">
        <v>223.977474</v>
      </c>
      <c r="I1482" s="4">
        <v>4</v>
      </c>
      <c r="P1482">
        <v>3</v>
      </c>
      <c r="Q1482" t="str">
        <f t="shared" si="24"/>
        <v>234</v>
      </c>
    </row>
    <row r="1483" spans="1:17" x14ac:dyDescent="0.25">
      <c r="A1483">
        <v>1482</v>
      </c>
      <c r="D1483">
        <v>240.952777</v>
      </c>
      <c r="E1483" s="2">
        <v>2</v>
      </c>
      <c r="F1483">
        <v>225.486514</v>
      </c>
      <c r="G1483" s="3">
        <v>3</v>
      </c>
      <c r="P1483">
        <v>2</v>
      </c>
      <c r="Q1483" t="str">
        <f t="shared" si="24"/>
        <v>23</v>
      </c>
    </row>
    <row r="1484" spans="1:17" x14ac:dyDescent="0.25">
      <c r="A1484">
        <v>1483</v>
      </c>
      <c r="D1484">
        <v>240.958485</v>
      </c>
      <c r="E1484" s="2">
        <v>2</v>
      </c>
      <c r="P1484">
        <v>1</v>
      </c>
      <c r="Q1484" t="str">
        <f t="shared" si="24"/>
        <v>2</v>
      </c>
    </row>
    <row r="1485" spans="1:17" x14ac:dyDescent="0.25">
      <c r="A1485">
        <v>1484</v>
      </c>
      <c r="D1485">
        <v>240.91429199999999</v>
      </c>
      <c r="E1485" s="2">
        <v>2</v>
      </c>
      <c r="P1485">
        <v>1</v>
      </c>
      <c r="Q1485" t="str">
        <f t="shared" si="24"/>
        <v>2</v>
      </c>
    </row>
    <row r="1486" spans="1:17" x14ac:dyDescent="0.25">
      <c r="A1486">
        <v>1485</v>
      </c>
      <c r="D1486">
        <v>240.896311</v>
      </c>
      <c r="E1486" s="2">
        <v>2</v>
      </c>
      <c r="P1486">
        <v>1</v>
      </c>
      <c r="Q1486" t="str">
        <f t="shared" si="24"/>
        <v>2</v>
      </c>
    </row>
    <row r="1487" spans="1:17" x14ac:dyDescent="0.25">
      <c r="A1487">
        <v>1486</v>
      </c>
      <c r="D1487">
        <v>240.930049</v>
      </c>
      <c r="E1487" s="2">
        <v>2</v>
      </c>
      <c r="P1487">
        <v>1</v>
      </c>
      <c r="Q1487" t="str">
        <f t="shared" si="24"/>
        <v>2</v>
      </c>
    </row>
    <row r="1488" spans="1:17" x14ac:dyDescent="0.25">
      <c r="A1488">
        <v>1487</v>
      </c>
      <c r="D1488">
        <v>240.949546</v>
      </c>
      <c r="E1488" s="2">
        <v>2</v>
      </c>
      <c r="P1488">
        <v>1</v>
      </c>
      <c r="Q1488" t="str">
        <f t="shared" si="24"/>
        <v>2</v>
      </c>
    </row>
    <row r="1489" spans="1:17" x14ac:dyDescent="0.25">
      <c r="A1489">
        <v>1488</v>
      </c>
      <c r="B1489">
        <v>247.90560399999998</v>
      </c>
      <c r="C1489" s="5">
        <v>1</v>
      </c>
      <c r="D1489">
        <v>241.00171499999999</v>
      </c>
      <c r="E1489" s="2">
        <v>2</v>
      </c>
      <c r="P1489">
        <v>2</v>
      </c>
      <c r="Q1489" t="str">
        <f t="shared" si="24"/>
        <v>12</v>
      </c>
    </row>
    <row r="1490" spans="1:17" x14ac:dyDescent="0.25">
      <c r="A1490">
        <v>1489</v>
      </c>
      <c r="B1490">
        <v>247.96671599999999</v>
      </c>
      <c r="C1490" s="5">
        <v>1</v>
      </c>
      <c r="D1490">
        <v>240.994393</v>
      </c>
      <c r="E1490" s="2">
        <v>2</v>
      </c>
      <c r="P1490">
        <v>2</v>
      </c>
      <c r="Q1490" t="str">
        <f t="shared" si="24"/>
        <v>12</v>
      </c>
    </row>
    <row r="1491" spans="1:17" x14ac:dyDescent="0.25">
      <c r="A1491">
        <v>1490</v>
      </c>
      <c r="B1491">
        <v>247.936263</v>
      </c>
      <c r="C1491" s="5">
        <v>1</v>
      </c>
      <c r="D1491">
        <v>240.980605</v>
      </c>
      <c r="E1491" s="2">
        <v>2</v>
      </c>
      <c r="P1491">
        <v>2</v>
      </c>
      <c r="Q1491" t="str">
        <f t="shared" si="24"/>
        <v>12</v>
      </c>
    </row>
    <row r="1492" spans="1:17" x14ac:dyDescent="0.25">
      <c r="A1492">
        <v>1491</v>
      </c>
      <c r="B1492">
        <v>247.93131099999999</v>
      </c>
      <c r="C1492" s="5">
        <v>1</v>
      </c>
      <c r="P1492">
        <v>1</v>
      </c>
      <c r="Q1492" t="str">
        <f t="shared" si="24"/>
        <v>1</v>
      </c>
    </row>
    <row r="1493" spans="1:17" x14ac:dyDescent="0.25">
      <c r="A1493">
        <v>1492</v>
      </c>
      <c r="B1493">
        <v>247.92509699999999</v>
      </c>
      <c r="C1493" s="5">
        <v>1</v>
      </c>
      <c r="P1493">
        <v>1</v>
      </c>
      <c r="Q1493" t="str">
        <f t="shared" si="24"/>
        <v>1</v>
      </c>
    </row>
    <row r="1494" spans="1:17" x14ac:dyDescent="0.25">
      <c r="A1494">
        <v>1493</v>
      </c>
      <c r="B1494">
        <v>247.908129</v>
      </c>
      <c r="C1494" s="5">
        <v>1</v>
      </c>
      <c r="P1494">
        <v>1</v>
      </c>
      <c r="Q1494" t="str">
        <f t="shared" si="24"/>
        <v>1</v>
      </c>
    </row>
    <row r="1495" spans="1:17" x14ac:dyDescent="0.25">
      <c r="A1495">
        <v>1494</v>
      </c>
      <c r="B1495">
        <v>247.957221</v>
      </c>
      <c r="C1495" s="5">
        <v>1</v>
      </c>
      <c r="P1495">
        <v>1</v>
      </c>
      <c r="Q1495" t="str">
        <f t="shared" si="24"/>
        <v>1</v>
      </c>
    </row>
    <row r="1496" spans="1:17" x14ac:dyDescent="0.25">
      <c r="A1496">
        <v>1495</v>
      </c>
      <c r="B1496">
        <v>248.010806</v>
      </c>
      <c r="C1496" s="5">
        <v>1</v>
      </c>
      <c r="P1496">
        <v>1</v>
      </c>
      <c r="Q1496" t="str">
        <f t="shared" si="24"/>
        <v>1</v>
      </c>
    </row>
    <row r="1497" spans="1:17" x14ac:dyDescent="0.25">
      <c r="A1497">
        <v>1496</v>
      </c>
      <c r="B1497">
        <v>247.90560399999998</v>
      </c>
      <c r="C1497" s="5">
        <v>1</v>
      </c>
      <c r="H1497">
        <v>247.58005</v>
      </c>
      <c r="I1497" s="4">
        <v>4</v>
      </c>
      <c r="P1497">
        <v>2</v>
      </c>
      <c r="Q1497" t="str">
        <f t="shared" si="24"/>
        <v>14</v>
      </c>
    </row>
    <row r="1498" spans="1:17" x14ac:dyDescent="0.25">
      <c r="A1498">
        <v>1497</v>
      </c>
      <c r="F1498">
        <v>249.24803</v>
      </c>
      <c r="G1498" s="3">
        <v>3</v>
      </c>
      <c r="H1498">
        <v>247.539141</v>
      </c>
      <c r="I1498" s="4">
        <v>4</v>
      </c>
      <c r="P1498">
        <v>2</v>
      </c>
      <c r="Q1498" t="str">
        <f t="shared" si="24"/>
        <v>34</v>
      </c>
    </row>
    <row r="1499" spans="1:17" x14ac:dyDescent="0.25">
      <c r="A1499">
        <v>1498</v>
      </c>
      <c r="F1499">
        <v>249.28605899999999</v>
      </c>
      <c r="G1499" s="3">
        <v>3</v>
      </c>
      <c r="H1499">
        <v>247.54378800000001</v>
      </c>
      <c r="I1499" s="4">
        <v>4</v>
      </c>
      <c r="P1499">
        <v>2</v>
      </c>
      <c r="Q1499" t="str">
        <f t="shared" si="24"/>
        <v>34</v>
      </c>
    </row>
    <row r="1500" spans="1:17" x14ac:dyDescent="0.25">
      <c r="A1500">
        <v>1499</v>
      </c>
      <c r="F1500">
        <v>249.25156699999999</v>
      </c>
      <c r="G1500" s="3">
        <v>3</v>
      </c>
      <c r="H1500">
        <v>247.53398799999999</v>
      </c>
      <c r="I1500" s="4">
        <v>4</v>
      </c>
      <c r="P1500">
        <v>2</v>
      </c>
      <c r="Q1500" t="str">
        <f t="shared" si="24"/>
        <v>34</v>
      </c>
    </row>
    <row r="1501" spans="1:17" x14ac:dyDescent="0.25">
      <c r="A1501">
        <v>1500</v>
      </c>
      <c r="F1501">
        <v>249.30388499999998</v>
      </c>
      <c r="G1501" s="3">
        <v>3</v>
      </c>
      <c r="H1501">
        <v>247.53848499999998</v>
      </c>
      <c r="I1501" s="4">
        <v>4</v>
      </c>
      <c r="P1501">
        <v>2</v>
      </c>
      <c r="Q1501" t="str">
        <f t="shared" si="24"/>
        <v>34</v>
      </c>
    </row>
    <row r="1502" spans="1:17" x14ac:dyDescent="0.25">
      <c r="A1502">
        <v>1501</v>
      </c>
      <c r="F1502">
        <v>249.335353</v>
      </c>
      <c r="G1502" s="3">
        <v>3</v>
      </c>
      <c r="H1502">
        <v>247.58014900000001</v>
      </c>
      <c r="I1502" s="4">
        <v>4</v>
      </c>
      <c r="P1502">
        <v>2</v>
      </c>
      <c r="Q1502" t="str">
        <f t="shared" si="24"/>
        <v>34</v>
      </c>
    </row>
    <row r="1503" spans="1:17" x14ac:dyDescent="0.25">
      <c r="A1503">
        <v>1502</v>
      </c>
      <c r="D1503">
        <v>262.29828099999997</v>
      </c>
      <c r="E1503" s="2">
        <v>2</v>
      </c>
      <c r="F1503">
        <v>249.33116000000001</v>
      </c>
      <c r="G1503" s="3">
        <v>3</v>
      </c>
      <c r="H1503">
        <v>247.58626100000001</v>
      </c>
      <c r="I1503" s="4">
        <v>4</v>
      </c>
      <c r="P1503">
        <v>3</v>
      </c>
      <c r="Q1503" t="str">
        <f t="shared" si="24"/>
        <v>234</v>
      </c>
    </row>
    <row r="1504" spans="1:17" x14ac:dyDescent="0.25">
      <c r="A1504">
        <v>1503</v>
      </c>
      <c r="D1504">
        <v>262.26050099999998</v>
      </c>
      <c r="E1504" s="2">
        <v>2</v>
      </c>
      <c r="F1504">
        <v>249.30989700000001</v>
      </c>
      <c r="G1504" s="3">
        <v>3</v>
      </c>
      <c r="H1504">
        <v>247.573229</v>
      </c>
      <c r="I1504" s="4">
        <v>4</v>
      </c>
      <c r="P1504">
        <v>3</v>
      </c>
      <c r="Q1504" t="str">
        <f t="shared" si="24"/>
        <v>234</v>
      </c>
    </row>
    <row r="1505" spans="1:17" x14ac:dyDescent="0.25">
      <c r="A1505">
        <v>1504</v>
      </c>
      <c r="D1505">
        <v>262.31019800000001</v>
      </c>
      <c r="E1505" s="2">
        <v>2</v>
      </c>
      <c r="F1505">
        <v>249.32131099999998</v>
      </c>
      <c r="G1505" s="3">
        <v>3</v>
      </c>
      <c r="H1505">
        <v>247.51949200000001</v>
      </c>
      <c r="I1505" s="4">
        <v>4</v>
      </c>
      <c r="P1505">
        <v>3</v>
      </c>
      <c r="Q1505" t="str">
        <f t="shared" si="24"/>
        <v>234</v>
      </c>
    </row>
    <row r="1506" spans="1:17" x14ac:dyDescent="0.25">
      <c r="A1506">
        <v>1505</v>
      </c>
      <c r="D1506">
        <v>262.32403799999997</v>
      </c>
      <c r="E1506" s="2">
        <v>2</v>
      </c>
      <c r="F1506">
        <v>249.32282499999999</v>
      </c>
      <c r="G1506" s="3">
        <v>3</v>
      </c>
      <c r="H1506">
        <v>247.58005</v>
      </c>
      <c r="I1506" s="4">
        <v>4</v>
      </c>
      <c r="P1506">
        <v>3</v>
      </c>
      <c r="Q1506" t="str">
        <f t="shared" si="24"/>
        <v>234</v>
      </c>
    </row>
    <row r="1507" spans="1:17" x14ac:dyDescent="0.25">
      <c r="A1507">
        <v>1506</v>
      </c>
      <c r="D1507">
        <v>262.31454300000001</v>
      </c>
      <c r="E1507" s="2">
        <v>2</v>
      </c>
      <c r="F1507">
        <v>249.296817</v>
      </c>
      <c r="G1507" s="3">
        <v>3</v>
      </c>
      <c r="P1507">
        <v>2</v>
      </c>
      <c r="Q1507" t="str">
        <f t="shared" si="24"/>
        <v>23</v>
      </c>
    </row>
    <row r="1508" spans="1:17" x14ac:dyDescent="0.25">
      <c r="A1508">
        <v>1507</v>
      </c>
      <c r="D1508">
        <v>262.29489799999999</v>
      </c>
      <c r="E1508" s="2">
        <v>2</v>
      </c>
      <c r="F1508">
        <v>249.28732199999999</v>
      </c>
      <c r="G1508" s="3">
        <v>3</v>
      </c>
      <c r="P1508">
        <v>2</v>
      </c>
      <c r="Q1508" t="str">
        <f t="shared" si="24"/>
        <v>23</v>
      </c>
    </row>
    <row r="1509" spans="1:17" x14ac:dyDescent="0.25">
      <c r="A1509">
        <v>1508</v>
      </c>
      <c r="D1509">
        <v>262.27156300000001</v>
      </c>
      <c r="E1509" s="2">
        <v>2</v>
      </c>
      <c r="F1509">
        <v>249.27863199999999</v>
      </c>
      <c r="G1509" s="3">
        <v>3</v>
      </c>
      <c r="P1509">
        <v>2</v>
      </c>
      <c r="Q1509" t="str">
        <f t="shared" si="24"/>
        <v>23</v>
      </c>
    </row>
    <row r="1510" spans="1:17" x14ac:dyDescent="0.25">
      <c r="A1510">
        <v>1509</v>
      </c>
      <c r="D1510">
        <v>262.28908799999999</v>
      </c>
      <c r="E1510" s="2">
        <v>2</v>
      </c>
      <c r="F1510">
        <v>249.32317999999998</v>
      </c>
      <c r="G1510" s="3">
        <v>3</v>
      </c>
      <c r="P1510">
        <v>2</v>
      </c>
      <c r="Q1510" t="str">
        <f t="shared" si="24"/>
        <v>23</v>
      </c>
    </row>
    <row r="1511" spans="1:17" x14ac:dyDescent="0.25">
      <c r="A1511">
        <v>1510</v>
      </c>
      <c r="D1511">
        <v>262.29378400000002</v>
      </c>
      <c r="E1511" s="2">
        <v>2</v>
      </c>
      <c r="F1511">
        <v>249.24803</v>
      </c>
      <c r="G1511" s="3">
        <v>3</v>
      </c>
      <c r="P1511">
        <v>2</v>
      </c>
      <c r="Q1511" t="str">
        <f t="shared" si="24"/>
        <v>23</v>
      </c>
    </row>
    <row r="1512" spans="1:17" x14ac:dyDescent="0.25">
      <c r="A1512">
        <v>1511</v>
      </c>
      <c r="D1512">
        <v>262.29378400000002</v>
      </c>
      <c r="E1512" s="2">
        <v>2</v>
      </c>
      <c r="P1512">
        <v>1</v>
      </c>
      <c r="Q1512" t="str">
        <f t="shared" si="24"/>
        <v>2</v>
      </c>
    </row>
    <row r="1513" spans="1:17" x14ac:dyDescent="0.25">
      <c r="A1513">
        <v>1512</v>
      </c>
      <c r="D1513">
        <v>262.31681700000001</v>
      </c>
      <c r="E1513" s="2">
        <v>2</v>
      </c>
      <c r="P1513">
        <v>1</v>
      </c>
      <c r="Q1513" t="str">
        <f t="shared" si="24"/>
        <v>2</v>
      </c>
    </row>
    <row r="1514" spans="1:17" x14ac:dyDescent="0.25">
      <c r="A1514">
        <v>1513</v>
      </c>
      <c r="B1514">
        <v>268.32701700000001</v>
      </c>
      <c r="C1514" s="5">
        <v>1</v>
      </c>
      <c r="D1514">
        <v>262.36924199999999</v>
      </c>
      <c r="E1514" s="2">
        <v>2</v>
      </c>
      <c r="P1514">
        <v>2</v>
      </c>
      <c r="Q1514" t="str">
        <f t="shared" si="24"/>
        <v>12</v>
      </c>
    </row>
    <row r="1515" spans="1:17" x14ac:dyDescent="0.25">
      <c r="A1515">
        <v>1514</v>
      </c>
      <c r="B1515">
        <v>268.35338100000001</v>
      </c>
      <c r="C1515" s="5">
        <v>1</v>
      </c>
      <c r="D1515">
        <v>262.54035099999999</v>
      </c>
      <c r="E1515" s="2">
        <v>2</v>
      </c>
      <c r="P1515">
        <v>2</v>
      </c>
      <c r="Q1515" t="str">
        <f t="shared" si="24"/>
        <v>12</v>
      </c>
    </row>
    <row r="1516" spans="1:17" x14ac:dyDescent="0.25">
      <c r="A1516">
        <v>1515</v>
      </c>
      <c r="B1516">
        <v>268.38782400000002</v>
      </c>
      <c r="C1516" s="5">
        <v>1</v>
      </c>
      <c r="D1516">
        <v>262.29828099999997</v>
      </c>
      <c r="E1516" s="2">
        <v>2</v>
      </c>
      <c r="P1516">
        <v>2</v>
      </c>
      <c r="Q1516" t="str">
        <f t="shared" si="24"/>
        <v>12</v>
      </c>
    </row>
    <row r="1517" spans="1:17" x14ac:dyDescent="0.25">
      <c r="A1517">
        <v>1516</v>
      </c>
      <c r="B1517">
        <v>268.364642</v>
      </c>
      <c r="C1517" s="5">
        <v>1</v>
      </c>
      <c r="P1517">
        <v>1</v>
      </c>
      <c r="Q1517" t="str">
        <f t="shared" si="24"/>
        <v>1</v>
      </c>
    </row>
    <row r="1518" spans="1:17" x14ac:dyDescent="0.25">
      <c r="A1518">
        <v>1517</v>
      </c>
      <c r="B1518">
        <v>268.32090599999998</v>
      </c>
      <c r="C1518" s="5">
        <v>1</v>
      </c>
      <c r="P1518">
        <v>1</v>
      </c>
      <c r="Q1518" t="str">
        <f t="shared" si="24"/>
        <v>1</v>
      </c>
    </row>
    <row r="1519" spans="1:17" x14ac:dyDescent="0.25">
      <c r="A1519">
        <v>1518</v>
      </c>
      <c r="B1519">
        <v>268.32242500000001</v>
      </c>
      <c r="C1519" s="5">
        <v>1</v>
      </c>
      <c r="P1519">
        <v>1</v>
      </c>
      <c r="Q1519" t="str">
        <f t="shared" si="24"/>
        <v>1</v>
      </c>
    </row>
    <row r="1520" spans="1:17" x14ac:dyDescent="0.25">
      <c r="A1520">
        <v>1519</v>
      </c>
      <c r="B1520">
        <v>268.318175</v>
      </c>
      <c r="C1520" s="5">
        <v>1</v>
      </c>
      <c r="H1520">
        <v>264.76272499999999</v>
      </c>
      <c r="I1520" s="4">
        <v>4</v>
      </c>
      <c r="P1520">
        <v>2</v>
      </c>
      <c r="Q1520" t="str">
        <f t="shared" si="24"/>
        <v>14</v>
      </c>
    </row>
    <row r="1521" spans="1:17" x14ac:dyDescent="0.25">
      <c r="A1521">
        <v>1520</v>
      </c>
      <c r="B1521">
        <v>268.31363199999998</v>
      </c>
      <c r="C1521" s="5">
        <v>1</v>
      </c>
      <c r="H1521">
        <v>264.76272499999999</v>
      </c>
      <c r="I1521" s="4">
        <v>4</v>
      </c>
      <c r="P1521">
        <v>2</v>
      </c>
      <c r="Q1521" t="str">
        <f t="shared" si="24"/>
        <v>14</v>
      </c>
    </row>
    <row r="1522" spans="1:17" x14ac:dyDescent="0.25">
      <c r="A1522">
        <v>1521</v>
      </c>
      <c r="B1522">
        <v>268.34757100000002</v>
      </c>
      <c r="C1522" s="5">
        <v>1</v>
      </c>
      <c r="H1522">
        <v>264.76272499999999</v>
      </c>
      <c r="I1522" s="4">
        <v>4</v>
      </c>
      <c r="P1522">
        <v>2</v>
      </c>
      <c r="Q1522" t="str">
        <f t="shared" si="24"/>
        <v>14</v>
      </c>
    </row>
    <row r="1523" spans="1:17" x14ac:dyDescent="0.25">
      <c r="A1523">
        <v>1522</v>
      </c>
      <c r="B1523">
        <v>268.40100699999999</v>
      </c>
      <c r="C1523" s="5">
        <v>1</v>
      </c>
      <c r="H1523">
        <v>264.76272499999999</v>
      </c>
      <c r="I1523" s="4">
        <v>4</v>
      </c>
      <c r="P1523">
        <v>2</v>
      </c>
      <c r="Q1523" t="str">
        <f t="shared" si="24"/>
        <v>14</v>
      </c>
    </row>
    <row r="1524" spans="1:17" x14ac:dyDescent="0.25">
      <c r="A1524">
        <v>1523</v>
      </c>
      <c r="B1524">
        <v>268.366511</v>
      </c>
      <c r="C1524" s="5">
        <v>1</v>
      </c>
      <c r="H1524">
        <v>264.76272499999999</v>
      </c>
      <c r="I1524" s="4">
        <v>4</v>
      </c>
      <c r="P1524">
        <v>2</v>
      </c>
      <c r="Q1524" t="str">
        <f t="shared" si="24"/>
        <v>14</v>
      </c>
    </row>
    <row r="1525" spans="1:17" x14ac:dyDescent="0.25">
      <c r="A1525">
        <v>1524</v>
      </c>
      <c r="B1525">
        <v>268.31888500000002</v>
      </c>
      <c r="C1525" s="5">
        <v>1</v>
      </c>
      <c r="H1525">
        <v>264.76272499999999</v>
      </c>
      <c r="I1525" s="4">
        <v>4</v>
      </c>
      <c r="P1525">
        <v>2</v>
      </c>
      <c r="Q1525" t="str">
        <f t="shared" si="24"/>
        <v>14</v>
      </c>
    </row>
    <row r="1526" spans="1:17" x14ac:dyDescent="0.25">
      <c r="A1526">
        <v>1525</v>
      </c>
      <c r="B1526">
        <v>268.32701700000001</v>
      </c>
      <c r="C1526" s="5">
        <v>1</v>
      </c>
      <c r="F1526">
        <v>268.24014899999997</v>
      </c>
      <c r="G1526" s="3">
        <v>3</v>
      </c>
      <c r="H1526">
        <v>264.76272499999999</v>
      </c>
      <c r="I1526" s="4">
        <v>4</v>
      </c>
      <c r="P1526">
        <v>3</v>
      </c>
      <c r="Q1526" t="str">
        <f t="shared" si="24"/>
        <v>134</v>
      </c>
    </row>
    <row r="1527" spans="1:17" x14ac:dyDescent="0.25">
      <c r="A1527">
        <v>1526</v>
      </c>
      <c r="F1527">
        <v>268.24014899999997</v>
      </c>
      <c r="G1527" s="3">
        <v>3</v>
      </c>
      <c r="H1527">
        <v>264.76272499999999</v>
      </c>
      <c r="I1527" s="4">
        <v>4</v>
      </c>
      <c r="P1527">
        <v>2</v>
      </c>
      <c r="Q1527" t="str">
        <f t="shared" si="24"/>
        <v>34</v>
      </c>
    </row>
    <row r="1528" spans="1:17" x14ac:dyDescent="0.25">
      <c r="A1528">
        <v>1527</v>
      </c>
      <c r="F1528">
        <v>268.24014899999997</v>
      </c>
      <c r="G1528" s="3">
        <v>3</v>
      </c>
      <c r="H1528">
        <v>264.76272499999999</v>
      </c>
      <c r="I1528" s="4">
        <v>4</v>
      </c>
      <c r="J1528">
        <v>235.95636200000001</v>
      </c>
      <c r="K1528" t="s">
        <v>22</v>
      </c>
      <c r="Q1528" t="str">
        <f t="shared" si="24"/>
        <v>34</v>
      </c>
    </row>
    <row r="1529" spans="1:17" x14ac:dyDescent="0.25">
      <c r="A1529">
        <v>1528</v>
      </c>
      <c r="Q1529" t="str">
        <f t="shared" si="24"/>
        <v/>
      </c>
    </row>
    <row r="1530" spans="1:17" x14ac:dyDescent="0.25">
      <c r="A1530">
        <v>1529</v>
      </c>
      <c r="J1530">
        <v>235.76626099999999</v>
      </c>
      <c r="K1530" t="s">
        <v>22</v>
      </c>
      <c r="Q1530" t="str">
        <f t="shared" si="24"/>
        <v/>
      </c>
    </row>
    <row r="1531" spans="1:17" x14ac:dyDescent="0.25">
      <c r="A1531">
        <v>1530</v>
      </c>
      <c r="F1531">
        <v>267.39186699999999</v>
      </c>
      <c r="G1531" s="3">
        <v>3</v>
      </c>
      <c r="P1531">
        <v>1</v>
      </c>
      <c r="Q1531" t="str">
        <f t="shared" si="24"/>
        <v>3</v>
      </c>
    </row>
    <row r="1532" spans="1:17" x14ac:dyDescent="0.25">
      <c r="A1532">
        <v>1531</v>
      </c>
      <c r="D1532">
        <v>257.73509899999999</v>
      </c>
      <c r="E1532" s="2">
        <v>2</v>
      </c>
      <c r="F1532">
        <v>267.35636</v>
      </c>
      <c r="G1532" s="3">
        <v>3</v>
      </c>
      <c r="P1532">
        <v>2</v>
      </c>
      <c r="Q1532" t="str">
        <f t="shared" si="24"/>
        <v>23</v>
      </c>
    </row>
    <row r="1533" spans="1:17" x14ac:dyDescent="0.25">
      <c r="A1533">
        <v>1532</v>
      </c>
      <c r="D1533">
        <v>257.769744</v>
      </c>
      <c r="E1533" s="2">
        <v>2</v>
      </c>
      <c r="F1533">
        <v>267.36237199999999</v>
      </c>
      <c r="G1533" s="3">
        <v>3</v>
      </c>
      <c r="P1533">
        <v>2</v>
      </c>
      <c r="Q1533" t="str">
        <f t="shared" si="24"/>
        <v>23</v>
      </c>
    </row>
    <row r="1534" spans="1:17" x14ac:dyDescent="0.25">
      <c r="A1534">
        <v>1533</v>
      </c>
      <c r="D1534">
        <v>257.77504599999997</v>
      </c>
      <c r="E1534" s="2">
        <v>2</v>
      </c>
      <c r="F1534">
        <v>267.38429100000002</v>
      </c>
      <c r="G1534" s="3">
        <v>3</v>
      </c>
      <c r="P1534">
        <v>2</v>
      </c>
      <c r="Q1534" t="str">
        <f t="shared" si="24"/>
        <v>23</v>
      </c>
    </row>
    <row r="1535" spans="1:17" x14ac:dyDescent="0.25">
      <c r="A1535">
        <v>1534</v>
      </c>
      <c r="D1535">
        <v>257.77217000000002</v>
      </c>
      <c r="E1535" s="2">
        <v>2</v>
      </c>
      <c r="F1535">
        <v>267.32656400000002</v>
      </c>
      <c r="G1535" s="3">
        <v>3</v>
      </c>
      <c r="P1535">
        <v>2</v>
      </c>
      <c r="Q1535" t="str">
        <f t="shared" si="24"/>
        <v>23</v>
      </c>
    </row>
    <row r="1536" spans="1:17" x14ac:dyDescent="0.25">
      <c r="A1536">
        <v>1535</v>
      </c>
      <c r="D1536">
        <v>257.79282599999999</v>
      </c>
      <c r="E1536" s="2">
        <v>2</v>
      </c>
      <c r="F1536">
        <v>267.35312899999997</v>
      </c>
      <c r="G1536" s="3">
        <v>3</v>
      </c>
      <c r="P1536">
        <v>2</v>
      </c>
      <c r="Q1536" t="str">
        <f t="shared" si="24"/>
        <v>23</v>
      </c>
    </row>
    <row r="1537" spans="1:17" x14ac:dyDescent="0.25">
      <c r="A1537">
        <v>1536</v>
      </c>
      <c r="D1537">
        <v>257.76757299999997</v>
      </c>
      <c r="E1537" s="2">
        <v>2</v>
      </c>
      <c r="F1537">
        <v>267.37297699999999</v>
      </c>
      <c r="G1537" s="3">
        <v>3</v>
      </c>
      <c r="P1537">
        <v>2</v>
      </c>
      <c r="Q1537" t="str">
        <f t="shared" si="24"/>
        <v>23</v>
      </c>
    </row>
    <row r="1538" spans="1:17" x14ac:dyDescent="0.25">
      <c r="A1538">
        <v>1537</v>
      </c>
      <c r="D1538">
        <v>257.76409000000001</v>
      </c>
      <c r="E1538" s="2">
        <v>2</v>
      </c>
      <c r="F1538">
        <v>267.37358</v>
      </c>
      <c r="G1538" s="3">
        <v>3</v>
      </c>
      <c r="P1538">
        <v>2</v>
      </c>
      <c r="Q1538" t="str">
        <f t="shared" ref="Q1538:Q1601" si="25">CONCATENATE(C1538,E1538,G1538,I1538)</f>
        <v>23</v>
      </c>
    </row>
    <row r="1539" spans="1:17" x14ac:dyDescent="0.25">
      <c r="A1539">
        <v>1538</v>
      </c>
      <c r="D1539">
        <v>257.79221999999999</v>
      </c>
      <c r="E1539" s="2">
        <v>2</v>
      </c>
      <c r="F1539">
        <v>267.39615900000001</v>
      </c>
      <c r="G1539" s="3">
        <v>3</v>
      </c>
      <c r="P1539">
        <v>2</v>
      </c>
      <c r="Q1539" t="str">
        <f t="shared" si="25"/>
        <v>23</v>
      </c>
    </row>
    <row r="1540" spans="1:17" x14ac:dyDescent="0.25">
      <c r="A1540">
        <v>1539</v>
      </c>
      <c r="D1540">
        <v>257.76853399999999</v>
      </c>
      <c r="E1540" s="2">
        <v>2</v>
      </c>
      <c r="F1540">
        <v>267.44919099999998</v>
      </c>
      <c r="G1540" s="3">
        <v>3</v>
      </c>
      <c r="P1540">
        <v>2</v>
      </c>
      <c r="Q1540" t="str">
        <f t="shared" si="25"/>
        <v>23</v>
      </c>
    </row>
    <row r="1541" spans="1:17" x14ac:dyDescent="0.25">
      <c r="A1541">
        <v>1540</v>
      </c>
      <c r="D1541">
        <v>257.76777500000003</v>
      </c>
      <c r="E1541" s="2">
        <v>2</v>
      </c>
      <c r="F1541">
        <v>267.43207000000001</v>
      </c>
      <c r="G1541" s="3">
        <v>3</v>
      </c>
      <c r="P1541">
        <v>2</v>
      </c>
      <c r="Q1541" t="str">
        <f t="shared" si="25"/>
        <v>23</v>
      </c>
    </row>
    <row r="1542" spans="1:17" x14ac:dyDescent="0.25">
      <c r="A1542">
        <v>1541</v>
      </c>
      <c r="D1542">
        <v>257.74570299999999</v>
      </c>
      <c r="E1542" s="2">
        <v>2</v>
      </c>
      <c r="F1542">
        <v>267.48060099999998</v>
      </c>
      <c r="G1542" s="3">
        <v>3</v>
      </c>
      <c r="P1542">
        <v>2</v>
      </c>
      <c r="Q1542" t="str">
        <f t="shared" si="25"/>
        <v>23</v>
      </c>
    </row>
    <row r="1543" spans="1:17" x14ac:dyDescent="0.25">
      <c r="A1543">
        <v>1542</v>
      </c>
      <c r="D1543">
        <v>257.77787699999999</v>
      </c>
      <c r="E1543" s="2">
        <v>2</v>
      </c>
      <c r="F1543">
        <v>267.50803300000001</v>
      </c>
      <c r="G1543" s="3">
        <v>3</v>
      </c>
      <c r="P1543">
        <v>2</v>
      </c>
      <c r="Q1543" t="str">
        <f t="shared" si="25"/>
        <v>23</v>
      </c>
    </row>
    <row r="1544" spans="1:17" x14ac:dyDescent="0.25">
      <c r="A1544">
        <v>1543</v>
      </c>
      <c r="D1544">
        <v>257.64464399999997</v>
      </c>
      <c r="E1544" s="2">
        <v>2</v>
      </c>
      <c r="F1544">
        <v>267.39186699999999</v>
      </c>
      <c r="G1544" s="3">
        <v>3</v>
      </c>
      <c r="P1544">
        <v>2</v>
      </c>
      <c r="Q1544" t="str">
        <f t="shared" si="25"/>
        <v>23</v>
      </c>
    </row>
    <row r="1545" spans="1:17" x14ac:dyDescent="0.25">
      <c r="A1545">
        <v>1544</v>
      </c>
      <c r="D1545">
        <v>257.73509899999999</v>
      </c>
      <c r="E1545" s="2">
        <v>2</v>
      </c>
      <c r="F1545">
        <v>267.39186699999999</v>
      </c>
      <c r="G1545" s="3">
        <v>3</v>
      </c>
      <c r="P1545">
        <v>2</v>
      </c>
      <c r="Q1545" t="str">
        <f t="shared" si="25"/>
        <v>23</v>
      </c>
    </row>
    <row r="1546" spans="1:17" x14ac:dyDescent="0.25">
      <c r="A1546">
        <v>1545</v>
      </c>
      <c r="P1546">
        <v>0</v>
      </c>
      <c r="Q1546" t="str">
        <f t="shared" si="25"/>
        <v/>
      </c>
    </row>
    <row r="1547" spans="1:17" x14ac:dyDescent="0.25">
      <c r="A1547">
        <v>1546</v>
      </c>
      <c r="P1547">
        <v>0</v>
      </c>
      <c r="Q1547" t="str">
        <f t="shared" si="25"/>
        <v/>
      </c>
    </row>
    <row r="1548" spans="1:17" x14ac:dyDescent="0.25">
      <c r="A1548">
        <v>1547</v>
      </c>
      <c r="B1548">
        <v>246.53651300000001</v>
      </c>
      <c r="C1548" s="5">
        <v>1</v>
      </c>
      <c r="P1548">
        <v>1</v>
      </c>
      <c r="Q1548" t="str">
        <f t="shared" si="25"/>
        <v>1</v>
      </c>
    </row>
    <row r="1549" spans="1:17" x14ac:dyDescent="0.25">
      <c r="A1549">
        <v>1548</v>
      </c>
      <c r="B1549">
        <v>246.55444199999999</v>
      </c>
      <c r="C1549" s="5">
        <v>1</v>
      </c>
      <c r="H1549">
        <v>257.12873300000001</v>
      </c>
      <c r="I1549" s="4">
        <v>4</v>
      </c>
      <c r="P1549">
        <v>2</v>
      </c>
      <c r="Q1549" t="str">
        <f t="shared" si="25"/>
        <v>14</v>
      </c>
    </row>
    <row r="1550" spans="1:17" x14ac:dyDescent="0.25">
      <c r="A1550">
        <v>1549</v>
      </c>
      <c r="B1550">
        <v>246.57191699999998</v>
      </c>
      <c r="C1550" s="5">
        <v>1</v>
      </c>
      <c r="H1550">
        <v>257.08565399999998</v>
      </c>
      <c r="I1550" s="4">
        <v>4</v>
      </c>
      <c r="P1550">
        <v>2</v>
      </c>
      <c r="Q1550" t="str">
        <f t="shared" si="25"/>
        <v>14</v>
      </c>
    </row>
    <row r="1551" spans="1:17" x14ac:dyDescent="0.25">
      <c r="A1551">
        <v>1550</v>
      </c>
      <c r="B1551">
        <v>246.60484600000001</v>
      </c>
      <c r="C1551" s="5">
        <v>1</v>
      </c>
      <c r="H1551">
        <v>257.08949200000001</v>
      </c>
      <c r="I1551" s="4">
        <v>4</v>
      </c>
      <c r="P1551">
        <v>2</v>
      </c>
      <c r="Q1551" t="str">
        <f t="shared" si="25"/>
        <v>14</v>
      </c>
    </row>
    <row r="1552" spans="1:17" x14ac:dyDescent="0.25">
      <c r="A1552">
        <v>1551</v>
      </c>
      <c r="B1552">
        <v>246.551413</v>
      </c>
      <c r="C1552" s="5">
        <v>1</v>
      </c>
      <c r="H1552">
        <v>257.12722300000001</v>
      </c>
      <c r="I1552" s="4">
        <v>4</v>
      </c>
      <c r="P1552">
        <v>2</v>
      </c>
      <c r="Q1552" t="str">
        <f t="shared" si="25"/>
        <v>14</v>
      </c>
    </row>
    <row r="1553" spans="1:17" x14ac:dyDescent="0.25">
      <c r="A1553">
        <v>1552</v>
      </c>
      <c r="B1553">
        <v>246.53100799999999</v>
      </c>
      <c r="C1553" s="5">
        <v>1</v>
      </c>
      <c r="H1553">
        <v>257.12348099999997</v>
      </c>
      <c r="I1553" s="4">
        <v>4</v>
      </c>
      <c r="P1553">
        <v>2</v>
      </c>
      <c r="Q1553" t="str">
        <f t="shared" si="25"/>
        <v>14</v>
      </c>
    </row>
    <row r="1554" spans="1:17" x14ac:dyDescent="0.25">
      <c r="A1554">
        <v>1553</v>
      </c>
      <c r="B1554">
        <v>246.548281</v>
      </c>
      <c r="C1554" s="5">
        <v>1</v>
      </c>
      <c r="H1554">
        <v>257.11782699999998</v>
      </c>
      <c r="I1554" s="4">
        <v>4</v>
      </c>
      <c r="P1554">
        <v>2</v>
      </c>
      <c r="Q1554" t="str">
        <f t="shared" si="25"/>
        <v>14</v>
      </c>
    </row>
    <row r="1555" spans="1:17" x14ac:dyDescent="0.25">
      <c r="A1555">
        <v>1554</v>
      </c>
      <c r="B1555">
        <v>246.53974399999998</v>
      </c>
      <c r="C1555" s="5">
        <v>1</v>
      </c>
      <c r="H1555">
        <v>257.137473</v>
      </c>
      <c r="I1555" s="4">
        <v>4</v>
      </c>
      <c r="P1555">
        <v>2</v>
      </c>
      <c r="Q1555" t="str">
        <f t="shared" si="25"/>
        <v>14</v>
      </c>
    </row>
    <row r="1556" spans="1:17" x14ac:dyDescent="0.25">
      <c r="A1556">
        <v>1555</v>
      </c>
      <c r="B1556">
        <v>246.54105999999999</v>
      </c>
      <c r="C1556" s="5">
        <v>1</v>
      </c>
      <c r="H1556">
        <v>257.07378299999999</v>
      </c>
      <c r="I1556" s="4">
        <v>4</v>
      </c>
      <c r="P1556">
        <v>2</v>
      </c>
      <c r="Q1556" t="str">
        <f t="shared" si="25"/>
        <v>14</v>
      </c>
    </row>
    <row r="1557" spans="1:17" x14ac:dyDescent="0.25">
      <c r="A1557">
        <v>1556</v>
      </c>
      <c r="B1557">
        <v>246.528685</v>
      </c>
      <c r="C1557" s="5">
        <v>1</v>
      </c>
      <c r="H1557">
        <v>257.080805</v>
      </c>
      <c r="I1557" s="4">
        <v>4</v>
      </c>
      <c r="P1557">
        <v>2</v>
      </c>
      <c r="Q1557" t="str">
        <f t="shared" si="25"/>
        <v>14</v>
      </c>
    </row>
    <row r="1558" spans="1:17" x14ac:dyDescent="0.25">
      <c r="A1558">
        <v>1557</v>
      </c>
      <c r="B1558">
        <v>246.551615</v>
      </c>
      <c r="C1558" s="5">
        <v>1</v>
      </c>
      <c r="H1558">
        <v>257.12873300000001</v>
      </c>
      <c r="I1558" s="4">
        <v>4</v>
      </c>
      <c r="P1558">
        <v>2</v>
      </c>
      <c r="Q1558" t="str">
        <f t="shared" si="25"/>
        <v>14</v>
      </c>
    </row>
    <row r="1559" spans="1:17" x14ac:dyDescent="0.25">
      <c r="A1559">
        <v>1558</v>
      </c>
      <c r="B1559">
        <v>246.53651300000001</v>
      </c>
      <c r="C1559" s="5">
        <v>1</v>
      </c>
      <c r="H1559">
        <v>257.12873300000001</v>
      </c>
      <c r="I1559" s="4">
        <v>4</v>
      </c>
      <c r="P1559">
        <v>2</v>
      </c>
      <c r="Q1559" t="str">
        <f t="shared" si="25"/>
        <v>14</v>
      </c>
    </row>
    <row r="1560" spans="1:17" x14ac:dyDescent="0.25">
      <c r="A1560">
        <v>1559</v>
      </c>
      <c r="P1560">
        <v>0</v>
      </c>
      <c r="Q1560" t="str">
        <f t="shared" si="25"/>
        <v/>
      </c>
    </row>
    <row r="1561" spans="1:17" x14ac:dyDescent="0.25">
      <c r="A1561">
        <v>1560</v>
      </c>
      <c r="D1561">
        <v>235.98707100000001</v>
      </c>
      <c r="E1561" s="2">
        <v>2</v>
      </c>
      <c r="P1561">
        <v>1</v>
      </c>
      <c r="Q1561" t="str">
        <f t="shared" si="25"/>
        <v>2</v>
      </c>
    </row>
    <row r="1562" spans="1:17" x14ac:dyDescent="0.25">
      <c r="A1562">
        <v>1561</v>
      </c>
      <c r="D1562">
        <v>235.91823099999999</v>
      </c>
      <c r="E1562" s="2">
        <v>2</v>
      </c>
      <c r="F1562">
        <v>246.37853100000001</v>
      </c>
      <c r="G1562" s="3">
        <v>3</v>
      </c>
      <c r="P1562">
        <v>2</v>
      </c>
      <c r="Q1562" t="str">
        <f t="shared" si="25"/>
        <v>23</v>
      </c>
    </row>
    <row r="1563" spans="1:17" x14ac:dyDescent="0.25">
      <c r="A1563">
        <v>1562</v>
      </c>
      <c r="D1563">
        <v>235.94040200000001</v>
      </c>
      <c r="E1563" s="2">
        <v>2</v>
      </c>
      <c r="F1563">
        <v>246.38803000000001</v>
      </c>
      <c r="G1563" s="3">
        <v>3</v>
      </c>
      <c r="P1563">
        <v>2</v>
      </c>
      <c r="Q1563" t="str">
        <f t="shared" si="25"/>
        <v>23</v>
      </c>
    </row>
    <row r="1564" spans="1:17" x14ac:dyDescent="0.25">
      <c r="A1564">
        <v>1563</v>
      </c>
      <c r="D1564">
        <v>235.979039</v>
      </c>
      <c r="E1564" s="2">
        <v>2</v>
      </c>
      <c r="F1564">
        <v>246.395251</v>
      </c>
      <c r="G1564" s="3">
        <v>3</v>
      </c>
      <c r="P1564">
        <v>2</v>
      </c>
      <c r="Q1564" t="str">
        <f t="shared" si="25"/>
        <v>23</v>
      </c>
    </row>
    <row r="1565" spans="1:17" x14ac:dyDescent="0.25">
      <c r="A1565">
        <v>1564</v>
      </c>
      <c r="D1565">
        <v>235.960252</v>
      </c>
      <c r="E1565" s="2">
        <v>2</v>
      </c>
      <c r="F1565">
        <v>246.42479599999999</v>
      </c>
      <c r="G1565" s="3">
        <v>3</v>
      </c>
      <c r="P1565">
        <v>2</v>
      </c>
      <c r="Q1565" t="str">
        <f t="shared" si="25"/>
        <v>23</v>
      </c>
    </row>
    <row r="1566" spans="1:17" x14ac:dyDescent="0.25">
      <c r="A1566">
        <v>1565</v>
      </c>
      <c r="D1566">
        <v>235.96499900000001</v>
      </c>
      <c r="E1566" s="2">
        <v>2</v>
      </c>
      <c r="F1566">
        <v>246.427626</v>
      </c>
      <c r="G1566" s="3">
        <v>3</v>
      </c>
      <c r="P1566">
        <v>2</v>
      </c>
      <c r="Q1566" t="str">
        <f t="shared" si="25"/>
        <v>23</v>
      </c>
    </row>
    <row r="1567" spans="1:17" x14ac:dyDescent="0.25">
      <c r="A1567">
        <v>1566</v>
      </c>
      <c r="D1567">
        <v>235.939999</v>
      </c>
      <c r="E1567" s="2">
        <v>2</v>
      </c>
      <c r="F1567">
        <v>246.41348099999999</v>
      </c>
      <c r="G1567" s="3">
        <v>3</v>
      </c>
      <c r="P1567">
        <v>2</v>
      </c>
      <c r="Q1567" t="str">
        <f t="shared" si="25"/>
        <v>23</v>
      </c>
    </row>
    <row r="1568" spans="1:17" x14ac:dyDescent="0.25">
      <c r="A1568">
        <v>1567</v>
      </c>
      <c r="D1568">
        <v>235.94545399999998</v>
      </c>
      <c r="E1568" s="2">
        <v>2</v>
      </c>
      <c r="F1568">
        <v>246.409243</v>
      </c>
      <c r="G1568" s="3">
        <v>3</v>
      </c>
      <c r="P1568">
        <v>2</v>
      </c>
      <c r="Q1568" t="str">
        <f t="shared" si="25"/>
        <v>23</v>
      </c>
    </row>
    <row r="1569" spans="1:17" x14ac:dyDescent="0.25">
      <c r="A1569">
        <v>1568</v>
      </c>
      <c r="D1569">
        <v>235.94615999999999</v>
      </c>
      <c r="E1569" s="2">
        <v>2</v>
      </c>
      <c r="F1569">
        <v>246.35575699999998</v>
      </c>
      <c r="G1569" s="3">
        <v>3</v>
      </c>
      <c r="P1569">
        <v>2</v>
      </c>
      <c r="Q1569" t="str">
        <f t="shared" si="25"/>
        <v>23</v>
      </c>
    </row>
    <row r="1570" spans="1:17" x14ac:dyDescent="0.25">
      <c r="A1570">
        <v>1569</v>
      </c>
      <c r="D1570">
        <v>235.94969599999999</v>
      </c>
      <c r="E1570" s="2">
        <v>2</v>
      </c>
      <c r="F1570">
        <v>246.34621300000001</v>
      </c>
      <c r="G1570" s="3">
        <v>3</v>
      </c>
      <c r="P1570">
        <v>2</v>
      </c>
      <c r="Q1570" t="str">
        <f t="shared" si="25"/>
        <v>23</v>
      </c>
    </row>
    <row r="1571" spans="1:17" x14ac:dyDescent="0.25">
      <c r="A1571">
        <v>1570</v>
      </c>
      <c r="D1571">
        <v>235.92237299999999</v>
      </c>
      <c r="E1571" s="2">
        <v>2</v>
      </c>
      <c r="F1571">
        <v>246.36418800000001</v>
      </c>
      <c r="G1571" s="3">
        <v>3</v>
      </c>
      <c r="P1571">
        <v>2</v>
      </c>
      <c r="Q1571" t="str">
        <f t="shared" si="25"/>
        <v>23</v>
      </c>
    </row>
    <row r="1572" spans="1:17" x14ac:dyDescent="0.25">
      <c r="A1572">
        <v>1571</v>
      </c>
      <c r="D1572">
        <v>235.99413899999999</v>
      </c>
      <c r="E1572" s="2">
        <v>2</v>
      </c>
      <c r="F1572">
        <v>246.37853100000001</v>
      </c>
      <c r="G1572" s="3">
        <v>3</v>
      </c>
      <c r="P1572">
        <v>2</v>
      </c>
      <c r="Q1572" t="str">
        <f t="shared" si="25"/>
        <v>23</v>
      </c>
    </row>
    <row r="1573" spans="1:17" x14ac:dyDescent="0.25">
      <c r="A1573">
        <v>1572</v>
      </c>
      <c r="D1573">
        <v>235.98707100000001</v>
      </c>
      <c r="E1573" s="2">
        <v>2</v>
      </c>
      <c r="P1573">
        <v>1</v>
      </c>
      <c r="Q1573" t="str">
        <f t="shared" si="25"/>
        <v>2</v>
      </c>
    </row>
    <row r="1574" spans="1:17" x14ac:dyDescent="0.25">
      <c r="A1574">
        <v>1573</v>
      </c>
      <c r="P1574">
        <v>0</v>
      </c>
      <c r="Q1574" t="str">
        <f t="shared" si="25"/>
        <v/>
      </c>
    </row>
    <row r="1575" spans="1:17" x14ac:dyDescent="0.25">
      <c r="A1575">
        <v>1574</v>
      </c>
      <c r="B1575">
        <v>225.946212</v>
      </c>
      <c r="C1575" s="5">
        <v>1</v>
      </c>
      <c r="P1575">
        <v>1</v>
      </c>
      <c r="Q1575" t="str">
        <f t="shared" si="25"/>
        <v>1</v>
      </c>
    </row>
    <row r="1576" spans="1:17" x14ac:dyDescent="0.25">
      <c r="A1576">
        <v>1575</v>
      </c>
      <c r="B1576">
        <v>225.917474</v>
      </c>
      <c r="C1576" s="5">
        <v>1</v>
      </c>
      <c r="P1576">
        <v>1</v>
      </c>
      <c r="Q1576" t="str">
        <f t="shared" si="25"/>
        <v>1</v>
      </c>
    </row>
    <row r="1577" spans="1:17" x14ac:dyDescent="0.25">
      <c r="A1577">
        <v>1576</v>
      </c>
      <c r="B1577">
        <v>225.949444</v>
      </c>
      <c r="C1577" s="5">
        <v>1</v>
      </c>
      <c r="H1577">
        <v>234.62151399999999</v>
      </c>
      <c r="I1577" s="4">
        <v>4</v>
      </c>
      <c r="P1577">
        <v>2</v>
      </c>
      <c r="Q1577" t="str">
        <f t="shared" si="25"/>
        <v>14</v>
      </c>
    </row>
    <row r="1578" spans="1:17" x14ac:dyDescent="0.25">
      <c r="A1578">
        <v>1577</v>
      </c>
      <c r="B1578">
        <v>225.940101</v>
      </c>
      <c r="C1578" s="5">
        <v>1</v>
      </c>
      <c r="H1578">
        <v>234.530202</v>
      </c>
      <c r="I1578" s="4">
        <v>4</v>
      </c>
      <c r="P1578">
        <v>2</v>
      </c>
      <c r="Q1578" t="str">
        <f t="shared" si="25"/>
        <v>14</v>
      </c>
    </row>
    <row r="1579" spans="1:17" x14ac:dyDescent="0.25">
      <c r="A1579">
        <v>1578</v>
      </c>
      <c r="B1579">
        <v>225.96333300000001</v>
      </c>
      <c r="C1579" s="5">
        <v>1</v>
      </c>
      <c r="H1579">
        <v>234.53014999999999</v>
      </c>
      <c r="I1579" s="4">
        <v>4</v>
      </c>
      <c r="P1579">
        <v>2</v>
      </c>
      <c r="Q1579" t="str">
        <f t="shared" si="25"/>
        <v>14</v>
      </c>
    </row>
    <row r="1580" spans="1:17" x14ac:dyDescent="0.25">
      <c r="A1580">
        <v>1579</v>
      </c>
      <c r="B1580">
        <v>225.93196900000001</v>
      </c>
      <c r="C1580" s="5">
        <v>1</v>
      </c>
      <c r="H1580">
        <v>234.58085700000001</v>
      </c>
      <c r="I1580" s="4">
        <v>4</v>
      </c>
      <c r="P1580">
        <v>2</v>
      </c>
      <c r="Q1580" t="str">
        <f t="shared" si="25"/>
        <v>14</v>
      </c>
    </row>
    <row r="1581" spans="1:17" x14ac:dyDescent="0.25">
      <c r="A1581">
        <v>1580</v>
      </c>
      <c r="B1581">
        <v>225.91752399999999</v>
      </c>
      <c r="C1581" s="5">
        <v>1</v>
      </c>
      <c r="H1581">
        <v>234.574748</v>
      </c>
      <c r="I1581" s="4">
        <v>4</v>
      </c>
      <c r="P1581">
        <v>2</v>
      </c>
      <c r="Q1581" t="str">
        <f t="shared" si="25"/>
        <v>14</v>
      </c>
    </row>
    <row r="1582" spans="1:17" x14ac:dyDescent="0.25">
      <c r="A1582">
        <v>1581</v>
      </c>
      <c r="B1582">
        <v>225.90484900000001</v>
      </c>
      <c r="C1582" s="5">
        <v>1</v>
      </c>
      <c r="H1582">
        <v>234.59287699999999</v>
      </c>
      <c r="I1582" s="4">
        <v>4</v>
      </c>
      <c r="P1582">
        <v>2</v>
      </c>
      <c r="Q1582" t="str">
        <f t="shared" si="25"/>
        <v>14</v>
      </c>
    </row>
    <row r="1583" spans="1:17" x14ac:dyDescent="0.25">
      <c r="A1583">
        <v>1582</v>
      </c>
      <c r="B1583">
        <v>225.934696</v>
      </c>
      <c r="C1583" s="5">
        <v>1</v>
      </c>
      <c r="H1583">
        <v>234.61848499999999</v>
      </c>
      <c r="I1583" s="4">
        <v>4</v>
      </c>
      <c r="P1583">
        <v>2</v>
      </c>
      <c r="Q1583" t="str">
        <f t="shared" si="25"/>
        <v>14</v>
      </c>
    </row>
    <row r="1584" spans="1:17" x14ac:dyDescent="0.25">
      <c r="A1584">
        <v>1583</v>
      </c>
      <c r="B1584">
        <v>225.97969699999999</v>
      </c>
      <c r="C1584" s="5">
        <v>1</v>
      </c>
      <c r="H1584">
        <v>234.605504</v>
      </c>
      <c r="I1584" s="4">
        <v>4</v>
      </c>
      <c r="P1584">
        <v>2</v>
      </c>
      <c r="Q1584" t="str">
        <f t="shared" si="25"/>
        <v>14</v>
      </c>
    </row>
    <row r="1585" spans="1:17" x14ac:dyDescent="0.25">
      <c r="A1585">
        <v>1584</v>
      </c>
      <c r="B1585">
        <v>225.973534</v>
      </c>
      <c r="C1585" s="5">
        <v>1</v>
      </c>
      <c r="H1585">
        <v>234.60105999999999</v>
      </c>
      <c r="I1585" s="4">
        <v>4</v>
      </c>
      <c r="P1585">
        <v>2</v>
      </c>
      <c r="Q1585" t="str">
        <f t="shared" si="25"/>
        <v>14</v>
      </c>
    </row>
    <row r="1586" spans="1:17" x14ac:dyDescent="0.25">
      <c r="A1586">
        <v>1585</v>
      </c>
      <c r="B1586">
        <v>225.946212</v>
      </c>
      <c r="C1586" s="5">
        <v>1</v>
      </c>
      <c r="H1586">
        <v>234.61595800000001</v>
      </c>
      <c r="I1586" s="4">
        <v>4</v>
      </c>
      <c r="P1586">
        <v>2</v>
      </c>
      <c r="Q1586" t="str">
        <f t="shared" si="25"/>
        <v>14</v>
      </c>
    </row>
    <row r="1587" spans="1:17" x14ac:dyDescent="0.25">
      <c r="A1587">
        <v>1586</v>
      </c>
      <c r="F1587">
        <v>226.25439299999999</v>
      </c>
      <c r="G1587" s="3">
        <v>3</v>
      </c>
      <c r="H1587">
        <v>234.62151399999999</v>
      </c>
      <c r="I1587" s="4">
        <v>4</v>
      </c>
      <c r="P1587">
        <v>2</v>
      </c>
      <c r="Q1587" t="str">
        <f t="shared" si="25"/>
        <v>34</v>
      </c>
    </row>
    <row r="1588" spans="1:17" x14ac:dyDescent="0.25">
      <c r="A1588">
        <v>1587</v>
      </c>
      <c r="F1588">
        <v>226.15787800000001</v>
      </c>
      <c r="G1588" s="3">
        <v>3</v>
      </c>
      <c r="P1588">
        <v>1</v>
      </c>
      <c r="Q1588" t="str">
        <f t="shared" si="25"/>
        <v>3</v>
      </c>
    </row>
    <row r="1589" spans="1:17" x14ac:dyDescent="0.25">
      <c r="A1589">
        <v>1588</v>
      </c>
      <c r="F1589">
        <v>226.17737399999999</v>
      </c>
      <c r="G1589" s="3">
        <v>3</v>
      </c>
      <c r="P1589">
        <v>1</v>
      </c>
      <c r="Q1589" t="str">
        <f t="shared" si="25"/>
        <v>3</v>
      </c>
    </row>
    <row r="1590" spans="1:17" x14ac:dyDescent="0.25">
      <c r="A1590">
        <v>1589</v>
      </c>
      <c r="F1590">
        <v>226.141413</v>
      </c>
      <c r="G1590" s="3">
        <v>3</v>
      </c>
      <c r="P1590">
        <v>1</v>
      </c>
      <c r="Q1590" t="str">
        <f t="shared" si="25"/>
        <v>3</v>
      </c>
    </row>
    <row r="1591" spans="1:17" x14ac:dyDescent="0.25">
      <c r="A1591">
        <v>1590</v>
      </c>
      <c r="D1591">
        <v>216.06232299999999</v>
      </c>
      <c r="E1591" s="2">
        <v>2</v>
      </c>
      <c r="F1591">
        <v>226.14116100000001</v>
      </c>
      <c r="G1591" s="3">
        <v>3</v>
      </c>
      <c r="P1591">
        <v>2</v>
      </c>
      <c r="Q1591" t="str">
        <f t="shared" si="25"/>
        <v>23</v>
      </c>
    </row>
    <row r="1592" spans="1:17" x14ac:dyDescent="0.25">
      <c r="A1592">
        <v>1591</v>
      </c>
      <c r="D1592">
        <v>216.040404</v>
      </c>
      <c r="E1592" s="2">
        <v>2</v>
      </c>
      <c r="F1592">
        <v>226.15757500000001</v>
      </c>
      <c r="G1592" s="3">
        <v>3</v>
      </c>
      <c r="P1592">
        <v>2</v>
      </c>
      <c r="Q1592" t="str">
        <f t="shared" si="25"/>
        <v>23</v>
      </c>
    </row>
    <row r="1593" spans="1:17" x14ac:dyDescent="0.25">
      <c r="A1593">
        <v>1592</v>
      </c>
      <c r="D1593">
        <v>216.05747500000001</v>
      </c>
      <c r="E1593" s="2">
        <v>2</v>
      </c>
      <c r="F1593">
        <v>226.14838399999999</v>
      </c>
      <c r="G1593" s="3">
        <v>3</v>
      </c>
      <c r="P1593">
        <v>2</v>
      </c>
      <c r="Q1593" t="str">
        <f t="shared" si="25"/>
        <v>23</v>
      </c>
    </row>
    <row r="1594" spans="1:17" x14ac:dyDescent="0.25">
      <c r="A1594">
        <v>1593</v>
      </c>
      <c r="D1594">
        <v>216.08510100000001</v>
      </c>
      <c r="E1594" s="2">
        <v>2</v>
      </c>
      <c r="F1594">
        <v>226.14873700000001</v>
      </c>
      <c r="G1594" s="3">
        <v>3</v>
      </c>
      <c r="P1594">
        <v>2</v>
      </c>
      <c r="Q1594" t="str">
        <f t="shared" si="25"/>
        <v>23</v>
      </c>
    </row>
    <row r="1595" spans="1:17" x14ac:dyDescent="0.25">
      <c r="A1595">
        <v>1594</v>
      </c>
      <c r="D1595">
        <v>216.10429299999998</v>
      </c>
      <c r="E1595" s="2">
        <v>2</v>
      </c>
      <c r="F1595">
        <v>226.09242399999999</v>
      </c>
      <c r="G1595" s="3">
        <v>3</v>
      </c>
      <c r="P1595">
        <v>2</v>
      </c>
      <c r="Q1595" t="str">
        <f t="shared" si="25"/>
        <v>23</v>
      </c>
    </row>
    <row r="1596" spans="1:17" x14ac:dyDescent="0.25">
      <c r="A1596">
        <v>1595</v>
      </c>
      <c r="D1596">
        <v>216.08631299999999</v>
      </c>
      <c r="E1596" s="2">
        <v>2</v>
      </c>
      <c r="F1596">
        <v>226.25439299999999</v>
      </c>
      <c r="G1596" s="3">
        <v>3</v>
      </c>
      <c r="P1596">
        <v>2</v>
      </c>
      <c r="Q1596" t="str">
        <f t="shared" si="25"/>
        <v>23</v>
      </c>
    </row>
    <row r="1597" spans="1:17" x14ac:dyDescent="0.25">
      <c r="A1597">
        <v>1596</v>
      </c>
      <c r="D1597">
        <v>216.11121199999999</v>
      </c>
      <c r="E1597" s="2">
        <v>2</v>
      </c>
      <c r="F1597">
        <v>226.25439299999999</v>
      </c>
      <c r="G1597" s="3">
        <v>3</v>
      </c>
      <c r="P1597">
        <v>2</v>
      </c>
      <c r="Q1597" t="str">
        <f t="shared" si="25"/>
        <v>23</v>
      </c>
    </row>
    <row r="1598" spans="1:17" x14ac:dyDescent="0.25">
      <c r="A1598">
        <v>1597</v>
      </c>
      <c r="D1598">
        <v>216.08484799999999</v>
      </c>
      <c r="E1598" s="2">
        <v>2</v>
      </c>
      <c r="P1598">
        <v>1</v>
      </c>
      <c r="Q1598" t="str">
        <f t="shared" si="25"/>
        <v>2</v>
      </c>
    </row>
    <row r="1599" spans="1:17" x14ac:dyDescent="0.25">
      <c r="A1599">
        <v>1598</v>
      </c>
      <c r="D1599">
        <v>216.076313</v>
      </c>
      <c r="E1599" s="2">
        <v>2</v>
      </c>
      <c r="P1599">
        <v>1</v>
      </c>
      <c r="Q1599" t="str">
        <f t="shared" si="25"/>
        <v>2</v>
      </c>
    </row>
    <row r="1600" spans="1:17" x14ac:dyDescent="0.25">
      <c r="A1600">
        <v>1599</v>
      </c>
      <c r="D1600">
        <v>216.084495</v>
      </c>
      <c r="E1600" s="2">
        <v>2</v>
      </c>
      <c r="P1600">
        <v>1</v>
      </c>
      <c r="Q1600" t="str">
        <f t="shared" si="25"/>
        <v>2</v>
      </c>
    </row>
    <row r="1601" spans="1:17" x14ac:dyDescent="0.25">
      <c r="A1601">
        <v>1600</v>
      </c>
      <c r="D1601">
        <v>216.06232299999999</v>
      </c>
      <c r="E1601" s="2">
        <v>2</v>
      </c>
      <c r="P1601">
        <v>1</v>
      </c>
      <c r="Q1601" t="str">
        <f t="shared" si="25"/>
        <v>2</v>
      </c>
    </row>
    <row r="1602" spans="1:17" x14ac:dyDescent="0.25">
      <c r="A1602">
        <v>1601</v>
      </c>
      <c r="B1602">
        <v>207.966273</v>
      </c>
      <c r="C1602" s="5">
        <v>1</v>
      </c>
      <c r="P1602">
        <v>1</v>
      </c>
      <c r="Q1602" t="str">
        <f t="shared" ref="Q1602:Q1665" si="26">CONCATENATE(C1602,E1602,G1602,I1602)</f>
        <v>1</v>
      </c>
    </row>
    <row r="1603" spans="1:17" x14ac:dyDescent="0.25">
      <c r="A1603">
        <v>1602</v>
      </c>
      <c r="B1603">
        <v>207.90805599999999</v>
      </c>
      <c r="C1603" s="5">
        <v>1</v>
      </c>
      <c r="P1603">
        <v>1</v>
      </c>
      <c r="Q1603" t="str">
        <f t="shared" si="26"/>
        <v>1</v>
      </c>
    </row>
    <row r="1604" spans="1:17" x14ac:dyDescent="0.25">
      <c r="A1604">
        <v>1603</v>
      </c>
      <c r="B1604">
        <v>207.93708599999999</v>
      </c>
      <c r="C1604" s="5">
        <v>1</v>
      </c>
      <c r="P1604">
        <v>1</v>
      </c>
      <c r="Q1604" t="str">
        <f t="shared" si="26"/>
        <v>1</v>
      </c>
    </row>
    <row r="1605" spans="1:17" x14ac:dyDescent="0.25">
      <c r="A1605">
        <v>1604</v>
      </c>
      <c r="B1605">
        <v>207.91927899999999</v>
      </c>
      <c r="C1605" s="5">
        <v>1</v>
      </c>
      <c r="H1605">
        <v>215.07186899999999</v>
      </c>
      <c r="I1605" s="4">
        <v>4</v>
      </c>
      <c r="P1605">
        <v>2</v>
      </c>
      <c r="Q1605" t="str">
        <f t="shared" si="26"/>
        <v>14</v>
      </c>
    </row>
    <row r="1606" spans="1:17" x14ac:dyDescent="0.25">
      <c r="A1606">
        <v>1605</v>
      </c>
      <c r="B1606">
        <v>207.9177</v>
      </c>
      <c r="C1606" s="5">
        <v>1</v>
      </c>
      <c r="H1606">
        <v>215.07186899999999</v>
      </c>
      <c r="I1606" s="4">
        <v>4</v>
      </c>
      <c r="P1606">
        <v>2</v>
      </c>
      <c r="Q1606" t="str">
        <f t="shared" si="26"/>
        <v>14</v>
      </c>
    </row>
    <row r="1607" spans="1:17" x14ac:dyDescent="0.25">
      <c r="A1607">
        <v>1606</v>
      </c>
      <c r="B1607">
        <v>207.91550699999999</v>
      </c>
      <c r="C1607" s="5">
        <v>1</v>
      </c>
      <c r="H1607">
        <v>215.01954599999999</v>
      </c>
      <c r="I1607" s="4">
        <v>4</v>
      </c>
      <c r="P1607">
        <v>2</v>
      </c>
      <c r="Q1607" t="str">
        <f t="shared" si="26"/>
        <v>14</v>
      </c>
    </row>
    <row r="1608" spans="1:17" x14ac:dyDescent="0.25">
      <c r="A1608">
        <v>1607</v>
      </c>
      <c r="B1608">
        <v>207.97117399999999</v>
      </c>
      <c r="C1608" s="5">
        <v>1</v>
      </c>
      <c r="H1608">
        <v>215.02343400000001</v>
      </c>
      <c r="I1608" s="4">
        <v>4</v>
      </c>
      <c r="P1608">
        <v>2</v>
      </c>
      <c r="Q1608" t="str">
        <f t="shared" si="26"/>
        <v>14</v>
      </c>
    </row>
    <row r="1609" spans="1:17" x14ac:dyDescent="0.25">
      <c r="A1609">
        <v>1608</v>
      </c>
      <c r="B1609">
        <v>208.03224</v>
      </c>
      <c r="C1609" s="5">
        <v>1</v>
      </c>
      <c r="H1609">
        <v>215.04843399999999</v>
      </c>
      <c r="I1609" s="4">
        <v>4</v>
      </c>
      <c r="P1609">
        <v>2</v>
      </c>
      <c r="Q1609" t="str">
        <f t="shared" si="26"/>
        <v>14</v>
      </c>
    </row>
    <row r="1610" spans="1:17" x14ac:dyDescent="0.25">
      <c r="A1610">
        <v>1609</v>
      </c>
      <c r="B1610">
        <v>207.97117399999999</v>
      </c>
      <c r="C1610" s="5">
        <v>1</v>
      </c>
      <c r="H1610">
        <v>215.04893899999999</v>
      </c>
      <c r="I1610" s="4">
        <v>4</v>
      </c>
      <c r="P1610">
        <v>2</v>
      </c>
      <c r="Q1610" t="str">
        <f t="shared" si="26"/>
        <v>14</v>
      </c>
    </row>
    <row r="1611" spans="1:17" x14ac:dyDescent="0.25">
      <c r="A1611">
        <v>1610</v>
      </c>
      <c r="B1611">
        <v>207.966273</v>
      </c>
      <c r="C1611" s="5">
        <v>1</v>
      </c>
      <c r="H1611">
        <v>215.057222</v>
      </c>
      <c r="I1611" s="4">
        <v>4</v>
      </c>
      <c r="P1611">
        <v>2</v>
      </c>
      <c r="Q1611" t="str">
        <f t="shared" si="26"/>
        <v>14</v>
      </c>
    </row>
    <row r="1612" spans="1:17" x14ac:dyDescent="0.25">
      <c r="A1612">
        <v>1611</v>
      </c>
      <c r="H1612">
        <v>215.03585799999999</v>
      </c>
      <c r="I1612" s="4">
        <v>4</v>
      </c>
      <c r="P1612">
        <v>1</v>
      </c>
      <c r="Q1612" t="str">
        <f t="shared" si="26"/>
        <v>4</v>
      </c>
    </row>
    <row r="1613" spans="1:17" x14ac:dyDescent="0.25">
      <c r="A1613">
        <v>1612</v>
      </c>
      <c r="F1613">
        <v>208.30499900000001</v>
      </c>
      <c r="G1613" s="3">
        <v>3</v>
      </c>
      <c r="H1613">
        <v>215.04798</v>
      </c>
      <c r="I1613" s="4">
        <v>4</v>
      </c>
      <c r="P1613">
        <v>2</v>
      </c>
      <c r="Q1613" t="str">
        <f t="shared" si="26"/>
        <v>34</v>
      </c>
    </row>
    <row r="1614" spans="1:17" x14ac:dyDescent="0.25">
      <c r="A1614">
        <v>1613</v>
      </c>
      <c r="F1614">
        <v>208.31407799999999</v>
      </c>
      <c r="G1614" s="3">
        <v>3</v>
      </c>
      <c r="H1614">
        <v>215.07186899999999</v>
      </c>
      <c r="I1614" s="4">
        <v>4</v>
      </c>
      <c r="P1614">
        <v>2</v>
      </c>
      <c r="Q1614" t="str">
        <f t="shared" si="26"/>
        <v>34</v>
      </c>
    </row>
    <row r="1615" spans="1:17" x14ac:dyDescent="0.25">
      <c r="A1615">
        <v>1614</v>
      </c>
      <c r="F1615">
        <v>208.283106</v>
      </c>
      <c r="G1615" s="3">
        <v>3</v>
      </c>
      <c r="P1615">
        <v>1</v>
      </c>
      <c r="Q1615" t="str">
        <f t="shared" si="26"/>
        <v>3</v>
      </c>
    </row>
    <row r="1616" spans="1:17" x14ac:dyDescent="0.25">
      <c r="A1616">
        <v>1615</v>
      </c>
      <c r="F1616">
        <v>208.28494499999999</v>
      </c>
      <c r="G1616" s="3">
        <v>3</v>
      </c>
      <c r="P1616">
        <v>1</v>
      </c>
      <c r="Q1616" t="str">
        <f t="shared" si="26"/>
        <v>3</v>
      </c>
    </row>
    <row r="1617" spans="1:17" x14ac:dyDescent="0.25">
      <c r="A1617">
        <v>1616</v>
      </c>
      <c r="D1617">
        <v>196.073824</v>
      </c>
      <c r="E1617" s="2">
        <v>2</v>
      </c>
      <c r="F1617">
        <v>208.273112</v>
      </c>
      <c r="G1617" s="3">
        <v>3</v>
      </c>
      <c r="P1617">
        <v>2</v>
      </c>
      <c r="Q1617" t="str">
        <f t="shared" si="26"/>
        <v>23</v>
      </c>
    </row>
    <row r="1618" spans="1:17" x14ac:dyDescent="0.25">
      <c r="A1618">
        <v>1617</v>
      </c>
      <c r="D1618">
        <v>196.046885</v>
      </c>
      <c r="E1618" s="2">
        <v>2</v>
      </c>
      <c r="F1618">
        <v>208.36790299999998</v>
      </c>
      <c r="G1618" s="3">
        <v>3</v>
      </c>
      <c r="P1618">
        <v>2</v>
      </c>
      <c r="Q1618" t="str">
        <f t="shared" si="26"/>
        <v>23</v>
      </c>
    </row>
    <row r="1619" spans="1:17" x14ac:dyDescent="0.25">
      <c r="A1619">
        <v>1618</v>
      </c>
      <c r="D1619">
        <v>196.015917</v>
      </c>
      <c r="E1619" s="2">
        <v>2</v>
      </c>
      <c r="F1619">
        <v>208.317599</v>
      </c>
      <c r="G1619" s="3">
        <v>3</v>
      </c>
      <c r="P1619">
        <v>2</v>
      </c>
      <c r="Q1619" t="str">
        <f t="shared" si="26"/>
        <v>23</v>
      </c>
    </row>
    <row r="1620" spans="1:17" x14ac:dyDescent="0.25">
      <c r="A1620">
        <v>1619</v>
      </c>
      <c r="D1620">
        <v>196.02112</v>
      </c>
      <c r="E1620" s="2">
        <v>2</v>
      </c>
      <c r="F1620">
        <v>208.390253</v>
      </c>
      <c r="G1620" s="3">
        <v>3</v>
      </c>
      <c r="P1620">
        <v>2</v>
      </c>
      <c r="Q1620" t="str">
        <f t="shared" si="26"/>
        <v>23</v>
      </c>
    </row>
    <row r="1621" spans="1:17" x14ac:dyDescent="0.25">
      <c r="A1621">
        <v>1620</v>
      </c>
      <c r="D1621">
        <v>196.034178</v>
      </c>
      <c r="E1621" s="2">
        <v>2</v>
      </c>
      <c r="F1621">
        <v>208.30499900000001</v>
      </c>
      <c r="G1621" s="3">
        <v>3</v>
      </c>
      <c r="P1621">
        <v>2</v>
      </c>
      <c r="Q1621" t="str">
        <f t="shared" si="26"/>
        <v>23</v>
      </c>
    </row>
    <row r="1622" spans="1:17" x14ac:dyDescent="0.25">
      <c r="A1622">
        <v>1621</v>
      </c>
      <c r="D1622">
        <v>196.01815999999999</v>
      </c>
      <c r="E1622" s="2">
        <v>2</v>
      </c>
      <c r="P1622">
        <v>1</v>
      </c>
      <c r="Q1622" t="str">
        <f t="shared" si="26"/>
        <v>2</v>
      </c>
    </row>
    <row r="1623" spans="1:17" x14ac:dyDescent="0.25">
      <c r="A1623">
        <v>1622</v>
      </c>
      <c r="D1623">
        <v>196.02173099999999</v>
      </c>
      <c r="E1623" s="2">
        <v>2</v>
      </c>
      <c r="P1623">
        <v>1</v>
      </c>
      <c r="Q1623" t="str">
        <f t="shared" si="26"/>
        <v>2</v>
      </c>
    </row>
    <row r="1624" spans="1:17" x14ac:dyDescent="0.25">
      <c r="A1624">
        <v>1623</v>
      </c>
      <c r="D1624">
        <v>196.06718999999998</v>
      </c>
      <c r="E1624" s="2">
        <v>2</v>
      </c>
      <c r="P1624">
        <v>1</v>
      </c>
      <c r="Q1624" t="str">
        <f t="shared" si="26"/>
        <v>2</v>
      </c>
    </row>
    <row r="1625" spans="1:17" x14ac:dyDescent="0.25">
      <c r="A1625">
        <v>1624</v>
      </c>
      <c r="D1625">
        <v>196.03474299999999</v>
      </c>
      <c r="E1625" s="2">
        <v>2</v>
      </c>
      <c r="P1625">
        <v>1</v>
      </c>
      <c r="Q1625" t="str">
        <f t="shared" si="26"/>
        <v>2</v>
      </c>
    </row>
    <row r="1626" spans="1:17" x14ac:dyDescent="0.25">
      <c r="A1626">
        <v>1625</v>
      </c>
      <c r="B1626">
        <v>188.14469</v>
      </c>
      <c r="C1626" s="5">
        <v>1</v>
      </c>
      <c r="D1626">
        <v>196.073824</v>
      </c>
      <c r="E1626" s="2">
        <v>2</v>
      </c>
      <c r="P1626">
        <v>2</v>
      </c>
      <c r="Q1626" t="str">
        <f t="shared" si="26"/>
        <v>12</v>
      </c>
    </row>
    <row r="1627" spans="1:17" x14ac:dyDescent="0.25">
      <c r="A1627">
        <v>1626</v>
      </c>
      <c r="B1627">
        <v>188.07887499999998</v>
      </c>
      <c r="C1627" s="5">
        <v>1</v>
      </c>
      <c r="P1627">
        <v>1</v>
      </c>
      <c r="Q1627" t="str">
        <f t="shared" si="26"/>
        <v>1</v>
      </c>
    </row>
    <row r="1628" spans="1:17" x14ac:dyDescent="0.25">
      <c r="A1628">
        <v>1627</v>
      </c>
      <c r="B1628">
        <v>188.14489599999999</v>
      </c>
      <c r="C1628" s="5">
        <v>1</v>
      </c>
      <c r="P1628">
        <v>1</v>
      </c>
      <c r="Q1628" t="str">
        <f t="shared" si="26"/>
        <v>1</v>
      </c>
    </row>
    <row r="1629" spans="1:17" x14ac:dyDescent="0.25">
      <c r="A1629">
        <v>1628</v>
      </c>
      <c r="B1629">
        <v>188.156069</v>
      </c>
      <c r="C1629" s="5">
        <v>1</v>
      </c>
      <c r="P1629">
        <v>1</v>
      </c>
      <c r="Q1629" t="str">
        <f t="shared" si="26"/>
        <v>1</v>
      </c>
    </row>
    <row r="1630" spans="1:17" x14ac:dyDescent="0.25">
      <c r="A1630">
        <v>1629</v>
      </c>
      <c r="B1630">
        <v>188.12489499999998</v>
      </c>
      <c r="C1630" s="5">
        <v>1</v>
      </c>
      <c r="P1630">
        <v>1</v>
      </c>
      <c r="Q1630" t="str">
        <f t="shared" si="26"/>
        <v>1</v>
      </c>
    </row>
    <row r="1631" spans="1:17" x14ac:dyDescent="0.25">
      <c r="A1631">
        <v>1630</v>
      </c>
      <c r="B1631">
        <v>188.10285399999998</v>
      </c>
      <c r="C1631" s="5">
        <v>1</v>
      </c>
      <c r="H1631">
        <v>193.072294</v>
      </c>
      <c r="I1631" s="4">
        <v>4</v>
      </c>
      <c r="P1631">
        <v>2</v>
      </c>
      <c r="Q1631" t="str">
        <f t="shared" si="26"/>
        <v>14</v>
      </c>
    </row>
    <row r="1632" spans="1:17" x14ac:dyDescent="0.25">
      <c r="A1632">
        <v>1631</v>
      </c>
      <c r="B1632">
        <v>188.09887499999999</v>
      </c>
      <c r="C1632" s="5">
        <v>1</v>
      </c>
      <c r="H1632">
        <v>193.121172</v>
      </c>
      <c r="I1632" s="4">
        <v>4</v>
      </c>
      <c r="P1632">
        <v>2</v>
      </c>
      <c r="Q1632" t="str">
        <f t="shared" si="26"/>
        <v>14</v>
      </c>
    </row>
    <row r="1633" spans="1:17" x14ac:dyDescent="0.25">
      <c r="A1633">
        <v>1632</v>
      </c>
      <c r="B1633">
        <v>188.24402799999999</v>
      </c>
      <c r="C1633" s="5">
        <v>1</v>
      </c>
      <c r="H1633">
        <v>193.12535299999999</v>
      </c>
      <c r="I1633" s="4">
        <v>4</v>
      </c>
      <c r="P1633">
        <v>2</v>
      </c>
      <c r="Q1633" t="str">
        <f t="shared" si="26"/>
        <v>14</v>
      </c>
    </row>
    <row r="1634" spans="1:17" x14ac:dyDescent="0.25">
      <c r="A1634">
        <v>1633</v>
      </c>
      <c r="B1634">
        <v>188.14469</v>
      </c>
      <c r="C1634" s="5">
        <v>1</v>
      </c>
      <c r="H1634">
        <v>193.15203700000001</v>
      </c>
      <c r="I1634" s="4">
        <v>4</v>
      </c>
      <c r="P1634">
        <v>2</v>
      </c>
      <c r="Q1634" t="str">
        <f t="shared" si="26"/>
        <v>14</v>
      </c>
    </row>
    <row r="1635" spans="1:17" x14ac:dyDescent="0.25">
      <c r="A1635">
        <v>1634</v>
      </c>
      <c r="F1635">
        <v>188.34111999999999</v>
      </c>
      <c r="G1635" s="3">
        <v>3</v>
      </c>
      <c r="H1635">
        <v>193.18678499999999</v>
      </c>
      <c r="I1635" s="4">
        <v>4</v>
      </c>
      <c r="P1635">
        <v>2</v>
      </c>
      <c r="Q1635" t="str">
        <f t="shared" si="26"/>
        <v>34</v>
      </c>
    </row>
    <row r="1636" spans="1:17" x14ac:dyDescent="0.25">
      <c r="A1636">
        <v>1635</v>
      </c>
      <c r="F1636">
        <v>188.334643</v>
      </c>
      <c r="G1636" s="3">
        <v>3</v>
      </c>
      <c r="H1636">
        <v>193.226271</v>
      </c>
      <c r="I1636" s="4">
        <v>4</v>
      </c>
      <c r="P1636">
        <v>2</v>
      </c>
      <c r="Q1636" t="str">
        <f t="shared" si="26"/>
        <v>34</v>
      </c>
    </row>
    <row r="1637" spans="1:17" x14ac:dyDescent="0.25">
      <c r="A1637">
        <v>1636</v>
      </c>
      <c r="F1637">
        <v>188.3151</v>
      </c>
      <c r="G1637" s="3">
        <v>3</v>
      </c>
      <c r="H1637">
        <v>193.221678</v>
      </c>
      <c r="I1637" s="4">
        <v>4</v>
      </c>
      <c r="P1637">
        <v>2</v>
      </c>
      <c r="Q1637" t="str">
        <f t="shared" si="26"/>
        <v>34</v>
      </c>
    </row>
    <row r="1638" spans="1:17" x14ac:dyDescent="0.25">
      <c r="A1638">
        <v>1637</v>
      </c>
      <c r="F1638">
        <v>188.30117200000001</v>
      </c>
      <c r="G1638" s="3">
        <v>3</v>
      </c>
      <c r="H1638">
        <v>193.21433500000001</v>
      </c>
      <c r="I1638" s="4">
        <v>4</v>
      </c>
      <c r="P1638">
        <v>2</v>
      </c>
      <c r="Q1638" t="str">
        <f t="shared" si="26"/>
        <v>34</v>
      </c>
    </row>
    <row r="1639" spans="1:17" x14ac:dyDescent="0.25">
      <c r="A1639">
        <v>1638</v>
      </c>
      <c r="F1639">
        <v>188.30173299999998</v>
      </c>
      <c r="G1639" s="3">
        <v>3</v>
      </c>
      <c r="H1639">
        <v>193.072294</v>
      </c>
      <c r="I1639" s="4">
        <v>4</v>
      </c>
      <c r="P1639">
        <v>2</v>
      </c>
      <c r="Q1639" t="str">
        <f t="shared" si="26"/>
        <v>34</v>
      </c>
    </row>
    <row r="1640" spans="1:17" x14ac:dyDescent="0.25">
      <c r="A1640">
        <v>1639</v>
      </c>
      <c r="F1640">
        <v>188.27285599999999</v>
      </c>
      <c r="G1640" s="3">
        <v>3</v>
      </c>
      <c r="P1640">
        <v>1</v>
      </c>
      <c r="Q1640" t="str">
        <f t="shared" si="26"/>
        <v>3</v>
      </c>
    </row>
    <row r="1641" spans="1:17" x14ac:dyDescent="0.25">
      <c r="A1641">
        <v>1640</v>
      </c>
      <c r="D1641">
        <v>173.27203800000001</v>
      </c>
      <c r="E1641" s="2">
        <v>2</v>
      </c>
      <c r="F1641">
        <v>188.262755</v>
      </c>
      <c r="G1641" s="3">
        <v>3</v>
      </c>
      <c r="P1641">
        <v>2</v>
      </c>
      <c r="Q1641" t="str">
        <f t="shared" si="26"/>
        <v>23</v>
      </c>
    </row>
    <row r="1642" spans="1:17" x14ac:dyDescent="0.25">
      <c r="A1642">
        <v>1641</v>
      </c>
      <c r="D1642">
        <v>173.32928299999998</v>
      </c>
      <c r="E1642" s="2">
        <v>2</v>
      </c>
      <c r="F1642">
        <v>188.241938</v>
      </c>
      <c r="G1642" s="3">
        <v>3</v>
      </c>
      <c r="P1642">
        <v>2</v>
      </c>
      <c r="Q1642" t="str">
        <f t="shared" si="26"/>
        <v>23</v>
      </c>
    </row>
    <row r="1643" spans="1:17" x14ac:dyDescent="0.25">
      <c r="A1643">
        <v>1642</v>
      </c>
      <c r="D1643">
        <v>173.28402699999998</v>
      </c>
      <c r="E1643" s="2">
        <v>2</v>
      </c>
      <c r="F1643">
        <v>188.148977</v>
      </c>
      <c r="G1643" s="3">
        <v>3</v>
      </c>
      <c r="P1643">
        <v>2</v>
      </c>
      <c r="Q1643" t="str">
        <f t="shared" si="26"/>
        <v>23</v>
      </c>
    </row>
    <row r="1644" spans="1:17" x14ac:dyDescent="0.25">
      <c r="A1644">
        <v>1643</v>
      </c>
      <c r="D1644">
        <v>173.28198599999999</v>
      </c>
      <c r="E1644" s="2">
        <v>2</v>
      </c>
      <c r="F1644">
        <v>188.34111999999999</v>
      </c>
      <c r="G1644" s="3">
        <v>3</v>
      </c>
      <c r="P1644">
        <v>2</v>
      </c>
      <c r="Q1644" t="str">
        <f t="shared" si="26"/>
        <v>23</v>
      </c>
    </row>
    <row r="1645" spans="1:17" x14ac:dyDescent="0.25">
      <c r="A1645">
        <v>1644</v>
      </c>
      <c r="D1645">
        <v>173.270149</v>
      </c>
      <c r="E1645" s="2">
        <v>2</v>
      </c>
      <c r="P1645">
        <v>1</v>
      </c>
      <c r="Q1645" t="str">
        <f t="shared" si="26"/>
        <v>2</v>
      </c>
    </row>
    <row r="1646" spans="1:17" x14ac:dyDescent="0.25">
      <c r="A1646">
        <v>1645</v>
      </c>
      <c r="D1646">
        <v>173.24591699999999</v>
      </c>
      <c r="E1646" s="2">
        <v>2</v>
      </c>
      <c r="P1646">
        <v>1</v>
      </c>
      <c r="Q1646" t="str">
        <f t="shared" si="26"/>
        <v>2</v>
      </c>
    </row>
    <row r="1647" spans="1:17" x14ac:dyDescent="0.25">
      <c r="A1647">
        <v>1646</v>
      </c>
      <c r="D1647">
        <v>173.218109</v>
      </c>
      <c r="E1647" s="2">
        <v>2</v>
      </c>
      <c r="P1647">
        <v>1</v>
      </c>
      <c r="Q1647" t="str">
        <f t="shared" si="26"/>
        <v>2</v>
      </c>
    </row>
    <row r="1648" spans="1:17" x14ac:dyDescent="0.25">
      <c r="A1648">
        <v>1647</v>
      </c>
      <c r="D1648">
        <v>173.16764999999998</v>
      </c>
      <c r="E1648" s="2">
        <v>2</v>
      </c>
      <c r="P1648">
        <v>1</v>
      </c>
      <c r="Q1648" t="str">
        <f t="shared" si="26"/>
        <v>2</v>
      </c>
    </row>
    <row r="1649" spans="1:17" x14ac:dyDescent="0.25">
      <c r="A1649">
        <v>1648</v>
      </c>
      <c r="D1649">
        <v>173.15412900000001</v>
      </c>
      <c r="E1649" s="2">
        <v>2</v>
      </c>
      <c r="P1649">
        <v>1</v>
      </c>
      <c r="Q1649" t="str">
        <f t="shared" si="26"/>
        <v>2</v>
      </c>
    </row>
    <row r="1650" spans="1:17" x14ac:dyDescent="0.25">
      <c r="A1650">
        <v>1649</v>
      </c>
      <c r="B1650">
        <v>167.17096699999999</v>
      </c>
      <c r="C1650" s="5">
        <v>1</v>
      </c>
      <c r="D1650">
        <v>173.27203800000001</v>
      </c>
      <c r="E1650" s="2">
        <v>2</v>
      </c>
      <c r="P1650">
        <v>2</v>
      </c>
      <c r="Q1650" t="str">
        <f t="shared" si="26"/>
        <v>12</v>
      </c>
    </row>
    <row r="1651" spans="1:17" x14ac:dyDescent="0.25">
      <c r="A1651">
        <v>1650</v>
      </c>
      <c r="B1651">
        <v>167.16188499999998</v>
      </c>
      <c r="C1651" s="5">
        <v>1</v>
      </c>
      <c r="P1651">
        <v>1</v>
      </c>
      <c r="Q1651" t="str">
        <f t="shared" si="26"/>
        <v>1</v>
      </c>
    </row>
    <row r="1652" spans="1:17" x14ac:dyDescent="0.25">
      <c r="A1652">
        <v>1651</v>
      </c>
      <c r="B1652">
        <v>167.19591499999999</v>
      </c>
      <c r="C1652" s="5">
        <v>1</v>
      </c>
      <c r="P1652">
        <v>1</v>
      </c>
      <c r="Q1652" t="str">
        <f t="shared" si="26"/>
        <v>1</v>
      </c>
    </row>
    <row r="1653" spans="1:17" x14ac:dyDescent="0.25">
      <c r="A1653">
        <v>1652</v>
      </c>
      <c r="B1653">
        <v>167.17096699999999</v>
      </c>
      <c r="C1653" s="5">
        <v>1</v>
      </c>
      <c r="P1653">
        <v>1</v>
      </c>
      <c r="Q1653" t="str">
        <f t="shared" si="26"/>
        <v>1</v>
      </c>
    </row>
    <row r="1654" spans="1:17" x14ac:dyDescent="0.25">
      <c r="A1654">
        <v>1653</v>
      </c>
      <c r="B1654">
        <v>167.18055699999999</v>
      </c>
      <c r="C1654" s="5">
        <v>1</v>
      </c>
      <c r="P1654">
        <v>1</v>
      </c>
      <c r="Q1654" t="str">
        <f t="shared" si="26"/>
        <v>1</v>
      </c>
    </row>
    <row r="1655" spans="1:17" x14ac:dyDescent="0.25">
      <c r="A1655">
        <v>1654</v>
      </c>
      <c r="B1655">
        <v>167.202854</v>
      </c>
      <c r="C1655" s="5">
        <v>1</v>
      </c>
      <c r="P1655">
        <v>1</v>
      </c>
      <c r="Q1655" t="str">
        <f t="shared" si="26"/>
        <v>1</v>
      </c>
    </row>
    <row r="1656" spans="1:17" x14ac:dyDescent="0.25">
      <c r="A1656">
        <v>1655</v>
      </c>
      <c r="B1656">
        <v>167.19458800000001</v>
      </c>
      <c r="C1656" s="5">
        <v>1</v>
      </c>
      <c r="H1656">
        <v>168.30015</v>
      </c>
      <c r="I1656" s="4">
        <v>4</v>
      </c>
      <c r="P1656">
        <v>2</v>
      </c>
      <c r="Q1656" t="str">
        <f t="shared" si="26"/>
        <v>14</v>
      </c>
    </row>
    <row r="1657" spans="1:17" x14ac:dyDescent="0.25">
      <c r="A1657">
        <v>1656</v>
      </c>
      <c r="B1657">
        <v>167.17096699999999</v>
      </c>
      <c r="C1657" s="5">
        <v>1</v>
      </c>
      <c r="H1657">
        <v>168.320965</v>
      </c>
      <c r="I1657" s="4">
        <v>4</v>
      </c>
      <c r="P1657">
        <v>2</v>
      </c>
      <c r="Q1657" t="str">
        <f t="shared" si="26"/>
        <v>14</v>
      </c>
    </row>
    <row r="1658" spans="1:17" x14ac:dyDescent="0.25">
      <c r="A1658">
        <v>1657</v>
      </c>
      <c r="F1658">
        <v>166.471272</v>
      </c>
      <c r="G1658" s="3">
        <v>3</v>
      </c>
      <c r="H1658">
        <v>168.330456</v>
      </c>
      <c r="I1658" s="4">
        <v>4</v>
      </c>
      <c r="P1658">
        <v>2</v>
      </c>
      <c r="Q1658" t="str">
        <f t="shared" si="26"/>
        <v>34</v>
      </c>
    </row>
    <row r="1659" spans="1:17" x14ac:dyDescent="0.25">
      <c r="A1659">
        <v>1658</v>
      </c>
      <c r="F1659">
        <v>166.441374</v>
      </c>
      <c r="G1659" s="3">
        <v>3</v>
      </c>
      <c r="H1659">
        <v>168.32520099999999</v>
      </c>
      <c r="I1659" s="4">
        <v>4</v>
      </c>
      <c r="P1659">
        <v>2</v>
      </c>
      <c r="Q1659" t="str">
        <f t="shared" si="26"/>
        <v>34</v>
      </c>
    </row>
    <row r="1660" spans="1:17" x14ac:dyDescent="0.25">
      <c r="A1660">
        <v>1659</v>
      </c>
      <c r="F1660">
        <v>166.43897699999999</v>
      </c>
      <c r="G1660" s="3">
        <v>3</v>
      </c>
      <c r="H1660">
        <v>168.30565999999999</v>
      </c>
      <c r="I1660" s="4">
        <v>4</v>
      </c>
      <c r="P1660">
        <v>2</v>
      </c>
      <c r="Q1660" t="str">
        <f t="shared" si="26"/>
        <v>34</v>
      </c>
    </row>
    <row r="1661" spans="1:17" x14ac:dyDescent="0.25">
      <c r="A1661">
        <v>1660</v>
      </c>
      <c r="F1661">
        <v>166.45622299999999</v>
      </c>
      <c r="G1661" s="3">
        <v>3</v>
      </c>
      <c r="H1661">
        <v>168.30948699999999</v>
      </c>
      <c r="I1661" s="4">
        <v>4</v>
      </c>
      <c r="P1661">
        <v>2</v>
      </c>
      <c r="Q1661" t="str">
        <f t="shared" si="26"/>
        <v>34</v>
      </c>
    </row>
    <row r="1662" spans="1:17" x14ac:dyDescent="0.25">
      <c r="A1662">
        <v>1661</v>
      </c>
      <c r="F1662">
        <v>166.461018</v>
      </c>
      <c r="G1662" s="3">
        <v>3</v>
      </c>
      <c r="H1662">
        <v>168.34535399999999</v>
      </c>
      <c r="I1662" s="4">
        <v>4</v>
      </c>
      <c r="P1662">
        <v>2</v>
      </c>
      <c r="Q1662" t="str">
        <f t="shared" si="26"/>
        <v>34</v>
      </c>
    </row>
    <row r="1663" spans="1:17" x14ac:dyDescent="0.25">
      <c r="A1663">
        <v>1662</v>
      </c>
      <c r="F1663">
        <v>166.43892499999998</v>
      </c>
      <c r="G1663" s="3">
        <v>3</v>
      </c>
      <c r="H1663">
        <v>168.39933400000001</v>
      </c>
      <c r="I1663" s="4">
        <v>4</v>
      </c>
      <c r="P1663">
        <v>2</v>
      </c>
      <c r="Q1663" t="str">
        <f t="shared" si="26"/>
        <v>34</v>
      </c>
    </row>
    <row r="1664" spans="1:17" x14ac:dyDescent="0.25">
      <c r="A1664">
        <v>1663</v>
      </c>
      <c r="F1664">
        <v>166.47321199999999</v>
      </c>
      <c r="G1664" s="3">
        <v>3</v>
      </c>
      <c r="H1664">
        <v>168.345608</v>
      </c>
      <c r="I1664" s="4">
        <v>4</v>
      </c>
      <c r="P1664">
        <v>2</v>
      </c>
      <c r="Q1664" t="str">
        <f t="shared" si="26"/>
        <v>34</v>
      </c>
    </row>
    <row r="1665" spans="1:17" x14ac:dyDescent="0.25">
      <c r="A1665">
        <v>1664</v>
      </c>
      <c r="D1665">
        <v>153.743416</v>
      </c>
      <c r="E1665" s="2">
        <v>2</v>
      </c>
      <c r="F1665">
        <v>166.437445</v>
      </c>
      <c r="G1665" s="3">
        <v>3</v>
      </c>
      <c r="H1665">
        <v>168.345608</v>
      </c>
      <c r="I1665" s="4">
        <v>4</v>
      </c>
      <c r="P1665">
        <v>3</v>
      </c>
      <c r="Q1665" t="str">
        <f t="shared" si="26"/>
        <v>234</v>
      </c>
    </row>
    <row r="1666" spans="1:17" x14ac:dyDescent="0.25">
      <c r="A1666">
        <v>1665</v>
      </c>
      <c r="D1666">
        <v>153.633262</v>
      </c>
      <c r="E1666" s="2">
        <v>2</v>
      </c>
      <c r="F1666">
        <v>166.471272</v>
      </c>
      <c r="G1666" s="3">
        <v>3</v>
      </c>
      <c r="P1666">
        <v>2</v>
      </c>
      <c r="Q1666" t="str">
        <f t="shared" ref="Q1666:Q1729" si="27">CONCATENATE(C1666,E1666,G1666,I1666)</f>
        <v>23</v>
      </c>
    </row>
    <row r="1667" spans="1:17" x14ac:dyDescent="0.25">
      <c r="A1667">
        <v>1666</v>
      </c>
      <c r="D1667">
        <v>153.73412999999999</v>
      </c>
      <c r="E1667" s="2">
        <v>2</v>
      </c>
      <c r="F1667">
        <v>166.471272</v>
      </c>
      <c r="G1667" s="3">
        <v>3</v>
      </c>
      <c r="P1667">
        <v>2</v>
      </c>
      <c r="Q1667" t="str">
        <f t="shared" si="27"/>
        <v>23</v>
      </c>
    </row>
    <row r="1668" spans="1:17" x14ac:dyDescent="0.25">
      <c r="A1668">
        <v>1667</v>
      </c>
      <c r="D1668">
        <v>153.73509899999999</v>
      </c>
      <c r="E1668" s="2">
        <v>2</v>
      </c>
      <c r="P1668">
        <v>1</v>
      </c>
      <c r="Q1668" t="str">
        <f t="shared" si="27"/>
        <v>2</v>
      </c>
    </row>
    <row r="1669" spans="1:17" x14ac:dyDescent="0.25">
      <c r="A1669">
        <v>1668</v>
      </c>
      <c r="D1669">
        <v>153.79504800000001</v>
      </c>
      <c r="E1669" s="2">
        <v>2</v>
      </c>
      <c r="P1669">
        <v>1</v>
      </c>
      <c r="Q1669" t="str">
        <f t="shared" si="27"/>
        <v>2</v>
      </c>
    </row>
    <row r="1670" spans="1:17" x14ac:dyDescent="0.25">
      <c r="A1670">
        <v>1669</v>
      </c>
      <c r="D1670">
        <v>153.71918099999999</v>
      </c>
      <c r="E1670" s="2">
        <v>2</v>
      </c>
      <c r="P1670">
        <v>1</v>
      </c>
      <c r="Q1670" t="str">
        <f t="shared" si="27"/>
        <v>2</v>
      </c>
    </row>
    <row r="1671" spans="1:17" x14ac:dyDescent="0.25">
      <c r="A1671">
        <v>1670</v>
      </c>
      <c r="D1671">
        <v>153.68361899999999</v>
      </c>
      <c r="E1671" s="2">
        <v>2</v>
      </c>
      <c r="P1671">
        <v>1</v>
      </c>
      <c r="Q1671" t="str">
        <f t="shared" si="27"/>
        <v>2</v>
      </c>
    </row>
    <row r="1672" spans="1:17" x14ac:dyDescent="0.25">
      <c r="A1672">
        <v>1671</v>
      </c>
      <c r="D1672">
        <v>153.75382400000001</v>
      </c>
      <c r="E1672" s="2">
        <v>2</v>
      </c>
      <c r="P1672">
        <v>1</v>
      </c>
      <c r="Q1672" t="str">
        <f t="shared" si="27"/>
        <v>2</v>
      </c>
    </row>
    <row r="1673" spans="1:17" x14ac:dyDescent="0.25">
      <c r="A1673">
        <v>1672</v>
      </c>
      <c r="D1673">
        <v>153.61168099999998</v>
      </c>
      <c r="E1673" s="2">
        <v>2</v>
      </c>
      <c r="P1673">
        <v>1</v>
      </c>
      <c r="Q1673" t="str">
        <f t="shared" si="27"/>
        <v>2</v>
      </c>
    </row>
    <row r="1674" spans="1:17" x14ac:dyDescent="0.25">
      <c r="A1674">
        <v>1673</v>
      </c>
      <c r="B1674">
        <v>149.99525199999999</v>
      </c>
      <c r="C1674" s="5">
        <v>1</v>
      </c>
      <c r="D1674">
        <v>153.743416</v>
      </c>
      <c r="E1674" s="2">
        <v>2</v>
      </c>
      <c r="P1674">
        <v>2</v>
      </c>
      <c r="Q1674" t="str">
        <f t="shared" si="27"/>
        <v>12</v>
      </c>
    </row>
    <row r="1675" spans="1:17" x14ac:dyDescent="0.25">
      <c r="A1675">
        <v>1674</v>
      </c>
      <c r="B1675">
        <v>149.99525199999999</v>
      </c>
      <c r="C1675" s="5">
        <v>1</v>
      </c>
      <c r="D1675">
        <v>153.743416</v>
      </c>
      <c r="E1675" s="2">
        <v>2</v>
      </c>
      <c r="P1675">
        <v>2</v>
      </c>
      <c r="Q1675" t="str">
        <f t="shared" si="27"/>
        <v>12</v>
      </c>
    </row>
    <row r="1676" spans="1:17" x14ac:dyDescent="0.25">
      <c r="A1676">
        <v>1675</v>
      </c>
      <c r="B1676">
        <v>149.99525199999999</v>
      </c>
      <c r="C1676" s="5">
        <v>1</v>
      </c>
      <c r="P1676">
        <v>1</v>
      </c>
      <c r="Q1676" t="str">
        <f t="shared" si="27"/>
        <v>1</v>
      </c>
    </row>
    <row r="1677" spans="1:17" x14ac:dyDescent="0.25">
      <c r="A1677">
        <v>1676</v>
      </c>
      <c r="B1677">
        <v>149.99525199999999</v>
      </c>
      <c r="C1677" s="5">
        <v>1</v>
      </c>
      <c r="P1677">
        <v>1</v>
      </c>
      <c r="Q1677" t="str">
        <f t="shared" si="27"/>
        <v>1</v>
      </c>
    </row>
    <row r="1678" spans="1:17" x14ac:dyDescent="0.25">
      <c r="A1678">
        <v>1677</v>
      </c>
      <c r="B1678">
        <v>149.99525199999999</v>
      </c>
      <c r="C1678" s="5">
        <v>1</v>
      </c>
      <c r="P1678">
        <v>1</v>
      </c>
      <c r="Q1678" t="str">
        <f t="shared" si="27"/>
        <v>1</v>
      </c>
    </row>
    <row r="1679" spans="1:17" x14ac:dyDescent="0.25">
      <c r="A1679">
        <v>1678</v>
      </c>
      <c r="B1679">
        <v>149.99525199999999</v>
      </c>
      <c r="C1679" s="5">
        <v>1</v>
      </c>
      <c r="P1679">
        <v>1</v>
      </c>
      <c r="Q1679" t="str">
        <f t="shared" si="27"/>
        <v>1</v>
      </c>
    </row>
    <row r="1680" spans="1:17" x14ac:dyDescent="0.25">
      <c r="A1680">
        <v>1679</v>
      </c>
      <c r="H1680">
        <v>150.62045599999999</v>
      </c>
      <c r="I1680" s="4">
        <v>4</v>
      </c>
      <c r="P1680">
        <v>1</v>
      </c>
      <c r="Q1680" t="str">
        <f t="shared" si="27"/>
        <v>4</v>
      </c>
    </row>
    <row r="1681" spans="1:17" x14ac:dyDescent="0.25">
      <c r="A1681">
        <v>1680</v>
      </c>
      <c r="F1681">
        <v>149.93106899999998</v>
      </c>
      <c r="G1681" s="3">
        <v>3</v>
      </c>
      <c r="H1681">
        <v>150.62045599999999</v>
      </c>
      <c r="I1681" s="4">
        <v>4</v>
      </c>
      <c r="P1681">
        <v>2</v>
      </c>
      <c r="Q1681" t="str">
        <f t="shared" si="27"/>
        <v>34</v>
      </c>
    </row>
    <row r="1682" spans="1:17" x14ac:dyDescent="0.25">
      <c r="A1682">
        <v>1681</v>
      </c>
      <c r="F1682">
        <v>149.93106899999998</v>
      </c>
      <c r="G1682" s="3">
        <v>3</v>
      </c>
      <c r="H1682">
        <v>150.62045599999999</v>
      </c>
      <c r="I1682" s="4">
        <v>4</v>
      </c>
      <c r="P1682">
        <v>2</v>
      </c>
      <c r="Q1682" t="str">
        <f t="shared" si="27"/>
        <v>34</v>
      </c>
    </row>
    <row r="1683" spans="1:17" x14ac:dyDescent="0.25">
      <c r="A1683">
        <v>1682</v>
      </c>
      <c r="F1683">
        <v>149.93106899999998</v>
      </c>
      <c r="G1683" s="3">
        <v>3</v>
      </c>
      <c r="H1683">
        <v>150.62045599999999</v>
      </c>
      <c r="I1683" s="4">
        <v>4</v>
      </c>
      <c r="P1683">
        <v>2</v>
      </c>
      <c r="Q1683" t="str">
        <f t="shared" si="27"/>
        <v>34</v>
      </c>
    </row>
    <row r="1684" spans="1:17" x14ac:dyDescent="0.25">
      <c r="A1684">
        <v>1683</v>
      </c>
      <c r="F1684">
        <v>149.93106899999998</v>
      </c>
      <c r="G1684" s="3">
        <v>3</v>
      </c>
      <c r="H1684">
        <v>150.62045599999999</v>
      </c>
      <c r="I1684" s="4">
        <v>4</v>
      </c>
      <c r="P1684">
        <v>2</v>
      </c>
      <c r="Q1684" t="str">
        <f t="shared" si="27"/>
        <v>34</v>
      </c>
    </row>
    <row r="1685" spans="1:17" x14ac:dyDescent="0.25">
      <c r="A1685">
        <v>1684</v>
      </c>
      <c r="F1685">
        <v>149.93106899999998</v>
      </c>
      <c r="G1685" s="3">
        <v>3</v>
      </c>
      <c r="H1685">
        <v>150.62045599999999</v>
      </c>
      <c r="I1685" s="4">
        <v>4</v>
      </c>
      <c r="P1685">
        <v>2</v>
      </c>
      <c r="Q1685" t="str">
        <f t="shared" si="27"/>
        <v>34</v>
      </c>
    </row>
    <row r="1686" spans="1:17" x14ac:dyDescent="0.25">
      <c r="A1686">
        <v>1685</v>
      </c>
      <c r="F1686">
        <v>149.93106899999998</v>
      </c>
      <c r="G1686" s="3">
        <v>3</v>
      </c>
      <c r="H1686">
        <v>150.62045599999999</v>
      </c>
      <c r="I1686" s="4">
        <v>4</v>
      </c>
      <c r="P1686">
        <v>2</v>
      </c>
      <c r="Q1686" t="str">
        <f t="shared" si="27"/>
        <v>34</v>
      </c>
    </row>
    <row r="1687" spans="1:17" x14ac:dyDescent="0.25">
      <c r="A1687">
        <v>1686</v>
      </c>
      <c r="F1687">
        <v>149.93106899999998</v>
      </c>
      <c r="G1687" s="3">
        <v>3</v>
      </c>
      <c r="H1687">
        <v>150.62045599999999</v>
      </c>
      <c r="I1687" s="4">
        <v>4</v>
      </c>
      <c r="P1687">
        <v>2</v>
      </c>
      <c r="Q1687" t="str">
        <f t="shared" si="27"/>
        <v>34</v>
      </c>
    </row>
    <row r="1688" spans="1:17" x14ac:dyDescent="0.25">
      <c r="A1688">
        <v>1687</v>
      </c>
      <c r="F1688">
        <v>149.93106899999998</v>
      </c>
      <c r="G1688" s="3">
        <v>3</v>
      </c>
      <c r="P1688">
        <v>1</v>
      </c>
      <c r="Q1688" t="str">
        <f t="shared" si="27"/>
        <v>3</v>
      </c>
    </row>
    <row r="1689" spans="1:17" x14ac:dyDescent="0.25">
      <c r="A1689">
        <v>1688</v>
      </c>
      <c r="P1689">
        <v>0</v>
      </c>
      <c r="Q1689" t="str">
        <f t="shared" si="27"/>
        <v/>
      </c>
    </row>
    <row r="1690" spans="1:17" x14ac:dyDescent="0.25">
      <c r="A1690">
        <v>1689</v>
      </c>
      <c r="P1690">
        <v>0</v>
      </c>
      <c r="Q1690" t="str">
        <f t="shared" si="27"/>
        <v/>
      </c>
    </row>
    <row r="1691" spans="1:17" x14ac:dyDescent="0.25">
      <c r="A1691">
        <v>1690</v>
      </c>
      <c r="P1691">
        <v>0</v>
      </c>
      <c r="Q1691" t="str">
        <f t="shared" si="27"/>
        <v/>
      </c>
    </row>
    <row r="1692" spans="1:17" x14ac:dyDescent="0.25">
      <c r="A1692">
        <v>1691</v>
      </c>
      <c r="D1692">
        <v>117.94607300000001</v>
      </c>
      <c r="E1692" s="2">
        <v>2</v>
      </c>
      <c r="P1692">
        <v>1</v>
      </c>
      <c r="Q1692" t="str">
        <f t="shared" si="27"/>
        <v>2</v>
      </c>
    </row>
    <row r="1693" spans="1:17" x14ac:dyDescent="0.25">
      <c r="A1693">
        <v>1692</v>
      </c>
      <c r="D1693">
        <v>117.98285800000001</v>
      </c>
      <c r="E1693" s="2">
        <v>2</v>
      </c>
      <c r="P1693">
        <v>1</v>
      </c>
      <c r="Q1693" t="str">
        <f t="shared" si="27"/>
        <v>2</v>
      </c>
    </row>
    <row r="1694" spans="1:17" x14ac:dyDescent="0.25">
      <c r="A1694">
        <v>1693</v>
      </c>
      <c r="D1694">
        <v>117.97403100000001</v>
      </c>
      <c r="E1694" s="2">
        <v>2</v>
      </c>
      <c r="P1694">
        <v>1</v>
      </c>
      <c r="Q1694" t="str">
        <f t="shared" si="27"/>
        <v>2</v>
      </c>
    </row>
    <row r="1695" spans="1:17" x14ac:dyDescent="0.25">
      <c r="A1695">
        <v>1694</v>
      </c>
      <c r="D1695">
        <v>117.93928600000001</v>
      </c>
      <c r="E1695" s="2">
        <v>2</v>
      </c>
      <c r="P1695">
        <v>1</v>
      </c>
      <c r="Q1695" t="str">
        <f t="shared" si="27"/>
        <v>2</v>
      </c>
    </row>
    <row r="1696" spans="1:17" x14ac:dyDescent="0.25">
      <c r="A1696">
        <v>1695</v>
      </c>
      <c r="D1696">
        <v>117.955049</v>
      </c>
      <c r="E1696" s="2">
        <v>2</v>
      </c>
      <c r="P1696">
        <v>1</v>
      </c>
      <c r="Q1696" t="str">
        <f t="shared" si="27"/>
        <v>2</v>
      </c>
    </row>
    <row r="1697" spans="1:17" x14ac:dyDescent="0.25">
      <c r="A1697">
        <v>1696</v>
      </c>
      <c r="B1697">
        <v>111.84112300000001</v>
      </c>
      <c r="C1697" s="5">
        <v>1</v>
      </c>
      <c r="D1697">
        <v>117.93811100000001</v>
      </c>
      <c r="E1697" s="2">
        <v>2</v>
      </c>
      <c r="P1697">
        <v>2</v>
      </c>
      <c r="Q1697" t="str">
        <f t="shared" si="27"/>
        <v>12</v>
      </c>
    </row>
    <row r="1698" spans="1:17" x14ac:dyDescent="0.25">
      <c r="A1698">
        <v>1697</v>
      </c>
      <c r="B1698">
        <v>111.83959300000001</v>
      </c>
      <c r="C1698" s="5">
        <v>1</v>
      </c>
      <c r="D1698">
        <v>117.88484700000001</v>
      </c>
      <c r="E1698" s="2">
        <v>2</v>
      </c>
      <c r="P1698">
        <v>2</v>
      </c>
      <c r="Q1698" t="str">
        <f t="shared" si="27"/>
        <v>12</v>
      </c>
    </row>
    <row r="1699" spans="1:17" x14ac:dyDescent="0.25">
      <c r="A1699">
        <v>1698</v>
      </c>
      <c r="B1699">
        <v>111.83974600000001</v>
      </c>
      <c r="C1699" s="5">
        <v>1</v>
      </c>
      <c r="D1699">
        <v>117.94607300000001</v>
      </c>
      <c r="E1699" s="2">
        <v>2</v>
      </c>
      <c r="P1699">
        <v>2</v>
      </c>
      <c r="Q1699" t="str">
        <f t="shared" si="27"/>
        <v>12</v>
      </c>
    </row>
    <row r="1700" spans="1:17" x14ac:dyDescent="0.25">
      <c r="A1700">
        <v>1699</v>
      </c>
      <c r="B1700">
        <v>111.852655</v>
      </c>
      <c r="C1700" s="5">
        <v>1</v>
      </c>
      <c r="P1700">
        <v>1</v>
      </c>
      <c r="Q1700" t="str">
        <f t="shared" si="27"/>
        <v>1</v>
      </c>
    </row>
    <row r="1701" spans="1:17" x14ac:dyDescent="0.25">
      <c r="A1701">
        <v>1700</v>
      </c>
      <c r="B1701">
        <v>111.81051000000001</v>
      </c>
      <c r="C1701" s="5">
        <v>1</v>
      </c>
      <c r="P1701">
        <v>1</v>
      </c>
      <c r="Q1701" t="str">
        <f t="shared" si="27"/>
        <v>1</v>
      </c>
    </row>
    <row r="1702" spans="1:17" x14ac:dyDescent="0.25">
      <c r="A1702">
        <v>1701</v>
      </c>
      <c r="B1702">
        <v>111.804643</v>
      </c>
      <c r="C1702" s="5">
        <v>1</v>
      </c>
      <c r="P1702">
        <v>1</v>
      </c>
      <c r="Q1702" t="str">
        <f t="shared" si="27"/>
        <v>1</v>
      </c>
    </row>
    <row r="1703" spans="1:17" x14ac:dyDescent="0.25">
      <c r="A1703">
        <v>1702</v>
      </c>
      <c r="B1703">
        <v>111.84112300000001</v>
      </c>
      <c r="C1703" s="5">
        <v>1</v>
      </c>
      <c r="H1703">
        <v>112.6825</v>
      </c>
      <c r="I1703" s="4">
        <v>4</v>
      </c>
      <c r="P1703">
        <v>2</v>
      </c>
      <c r="Q1703" t="str">
        <f t="shared" si="27"/>
        <v>14</v>
      </c>
    </row>
    <row r="1704" spans="1:17" x14ac:dyDescent="0.25">
      <c r="A1704">
        <v>1703</v>
      </c>
      <c r="F1704">
        <v>112.00576500000001</v>
      </c>
      <c r="G1704" s="3">
        <v>3</v>
      </c>
      <c r="H1704">
        <v>112.56770400000001</v>
      </c>
      <c r="I1704" s="4">
        <v>4</v>
      </c>
      <c r="P1704">
        <v>2</v>
      </c>
      <c r="Q1704" t="str">
        <f t="shared" si="27"/>
        <v>34</v>
      </c>
    </row>
    <row r="1705" spans="1:17" x14ac:dyDescent="0.25">
      <c r="A1705">
        <v>1704</v>
      </c>
      <c r="F1705">
        <v>112.05719500000001</v>
      </c>
      <c r="G1705" s="3">
        <v>3</v>
      </c>
      <c r="H1705">
        <v>112.63097100000002</v>
      </c>
      <c r="I1705" s="4">
        <v>4</v>
      </c>
      <c r="P1705">
        <v>2</v>
      </c>
      <c r="Q1705" t="str">
        <f t="shared" si="27"/>
        <v>34</v>
      </c>
    </row>
    <row r="1706" spans="1:17" x14ac:dyDescent="0.25">
      <c r="A1706">
        <v>1705</v>
      </c>
      <c r="F1706">
        <v>112.02372500000001</v>
      </c>
      <c r="G1706" s="3">
        <v>3</v>
      </c>
      <c r="H1706">
        <v>112.63377500000001</v>
      </c>
      <c r="I1706" s="4">
        <v>4</v>
      </c>
      <c r="P1706">
        <v>2</v>
      </c>
      <c r="Q1706" t="str">
        <f t="shared" si="27"/>
        <v>34</v>
      </c>
    </row>
    <row r="1707" spans="1:17" x14ac:dyDescent="0.25">
      <c r="A1707">
        <v>1706</v>
      </c>
      <c r="F1707">
        <v>112.04596800000002</v>
      </c>
      <c r="G1707" s="3">
        <v>3</v>
      </c>
      <c r="H1707">
        <v>112.646173</v>
      </c>
      <c r="I1707" s="4">
        <v>4</v>
      </c>
      <c r="P1707">
        <v>2</v>
      </c>
      <c r="Q1707" t="str">
        <f t="shared" si="27"/>
        <v>34</v>
      </c>
    </row>
    <row r="1708" spans="1:17" x14ac:dyDescent="0.25">
      <c r="A1708">
        <v>1707</v>
      </c>
      <c r="F1708">
        <v>111.97504900000001</v>
      </c>
      <c r="G1708" s="3">
        <v>3</v>
      </c>
      <c r="H1708">
        <v>112.67648</v>
      </c>
      <c r="I1708" s="4">
        <v>4</v>
      </c>
      <c r="P1708">
        <v>2</v>
      </c>
      <c r="Q1708" t="str">
        <f t="shared" si="27"/>
        <v>34</v>
      </c>
    </row>
    <row r="1709" spans="1:17" x14ac:dyDescent="0.25">
      <c r="A1709">
        <v>1708</v>
      </c>
      <c r="F1709">
        <v>111.98199200000001</v>
      </c>
      <c r="G1709" s="3">
        <v>3</v>
      </c>
      <c r="H1709">
        <v>112.64831700000001</v>
      </c>
      <c r="I1709" s="4">
        <v>4</v>
      </c>
      <c r="P1709">
        <v>2</v>
      </c>
      <c r="Q1709" t="str">
        <f t="shared" si="27"/>
        <v>34</v>
      </c>
    </row>
    <row r="1710" spans="1:17" x14ac:dyDescent="0.25">
      <c r="A1710">
        <v>1709</v>
      </c>
      <c r="F1710">
        <v>111.96219400000001</v>
      </c>
      <c r="G1710" s="3">
        <v>3</v>
      </c>
      <c r="H1710">
        <v>112.6825</v>
      </c>
      <c r="I1710" s="4">
        <v>4</v>
      </c>
      <c r="P1710">
        <v>2</v>
      </c>
      <c r="Q1710" t="str">
        <f t="shared" si="27"/>
        <v>34</v>
      </c>
    </row>
    <row r="1711" spans="1:17" x14ac:dyDescent="0.25">
      <c r="A1711">
        <v>1710</v>
      </c>
      <c r="F1711">
        <v>112.00576500000001</v>
      </c>
      <c r="G1711" s="3">
        <v>3</v>
      </c>
      <c r="H1711">
        <v>112.6825</v>
      </c>
      <c r="I1711" s="4">
        <v>4</v>
      </c>
      <c r="P1711">
        <v>2</v>
      </c>
      <c r="Q1711" t="str">
        <f t="shared" si="27"/>
        <v>34</v>
      </c>
    </row>
    <row r="1712" spans="1:17" x14ac:dyDescent="0.25">
      <c r="A1712">
        <v>1711</v>
      </c>
      <c r="P1712">
        <v>0</v>
      </c>
      <c r="Q1712" t="str">
        <f t="shared" si="27"/>
        <v/>
      </c>
    </row>
    <row r="1713" spans="1:17" x14ac:dyDescent="0.25">
      <c r="A1713">
        <v>1712</v>
      </c>
      <c r="D1713">
        <v>91.110714999999999</v>
      </c>
      <c r="E1713" s="2">
        <v>2</v>
      </c>
      <c r="P1713">
        <v>1</v>
      </c>
      <c r="Q1713" t="str">
        <f t="shared" si="27"/>
        <v>2</v>
      </c>
    </row>
    <row r="1714" spans="1:17" x14ac:dyDescent="0.25">
      <c r="A1714">
        <v>1713</v>
      </c>
      <c r="D1714">
        <v>91.104440000000011</v>
      </c>
      <c r="E1714" s="2">
        <v>2</v>
      </c>
      <c r="P1714">
        <v>1</v>
      </c>
      <c r="Q1714" t="str">
        <f t="shared" si="27"/>
        <v>2</v>
      </c>
    </row>
    <row r="1715" spans="1:17" x14ac:dyDescent="0.25">
      <c r="A1715">
        <v>1714</v>
      </c>
      <c r="D1715">
        <v>91.123162000000008</v>
      </c>
      <c r="E1715" s="2">
        <v>2</v>
      </c>
      <c r="P1715">
        <v>1</v>
      </c>
      <c r="Q1715" t="str">
        <f t="shared" si="27"/>
        <v>2</v>
      </c>
    </row>
    <row r="1716" spans="1:17" x14ac:dyDescent="0.25">
      <c r="A1716">
        <v>1715</v>
      </c>
      <c r="D1716">
        <v>91.10699000000001</v>
      </c>
      <c r="E1716" s="2">
        <v>2</v>
      </c>
      <c r="P1716">
        <v>1</v>
      </c>
      <c r="Q1716" t="str">
        <f t="shared" si="27"/>
        <v>2</v>
      </c>
    </row>
    <row r="1717" spans="1:17" x14ac:dyDescent="0.25">
      <c r="A1717">
        <v>1716</v>
      </c>
      <c r="D1717">
        <v>91.088164000000006</v>
      </c>
      <c r="E1717" s="2">
        <v>2</v>
      </c>
      <c r="P1717">
        <v>1</v>
      </c>
      <c r="Q1717" t="str">
        <f t="shared" si="27"/>
        <v>2</v>
      </c>
    </row>
    <row r="1718" spans="1:17" x14ac:dyDescent="0.25">
      <c r="A1718">
        <v>1717</v>
      </c>
      <c r="B1718">
        <v>85.845919000000009</v>
      </c>
      <c r="C1718" s="5">
        <v>1</v>
      </c>
      <c r="D1718">
        <v>91.099694</v>
      </c>
      <c r="E1718" s="2">
        <v>2</v>
      </c>
      <c r="P1718">
        <v>2</v>
      </c>
      <c r="Q1718" t="str">
        <f t="shared" si="27"/>
        <v>12</v>
      </c>
    </row>
    <row r="1719" spans="1:17" x14ac:dyDescent="0.25">
      <c r="A1719">
        <v>1718</v>
      </c>
      <c r="B1719">
        <v>85.789540000000002</v>
      </c>
      <c r="C1719" s="5">
        <v>1</v>
      </c>
      <c r="D1719">
        <v>91.088470000000001</v>
      </c>
      <c r="E1719" s="2">
        <v>2</v>
      </c>
      <c r="P1719">
        <v>2</v>
      </c>
      <c r="Q1719" t="str">
        <f t="shared" si="27"/>
        <v>12</v>
      </c>
    </row>
    <row r="1720" spans="1:17" x14ac:dyDescent="0.25">
      <c r="A1720">
        <v>1719</v>
      </c>
      <c r="B1720">
        <v>85.814337000000009</v>
      </c>
      <c r="C1720" s="5">
        <v>1</v>
      </c>
      <c r="D1720">
        <v>91.110255000000009</v>
      </c>
      <c r="E1720" s="2">
        <v>2</v>
      </c>
      <c r="P1720">
        <v>2</v>
      </c>
      <c r="Q1720" t="str">
        <f t="shared" si="27"/>
        <v>12</v>
      </c>
    </row>
    <row r="1721" spans="1:17" x14ac:dyDescent="0.25">
      <c r="A1721">
        <v>1720</v>
      </c>
      <c r="B1721">
        <v>85.815306000000007</v>
      </c>
      <c r="C1721" s="5">
        <v>1</v>
      </c>
      <c r="D1721">
        <v>91.110714999999999</v>
      </c>
      <c r="E1721" s="2">
        <v>2</v>
      </c>
      <c r="P1721">
        <v>2</v>
      </c>
      <c r="Q1721" t="str">
        <f t="shared" si="27"/>
        <v>12</v>
      </c>
    </row>
    <row r="1722" spans="1:17" x14ac:dyDescent="0.25">
      <c r="A1722">
        <v>1721</v>
      </c>
      <c r="B1722">
        <v>85.806225000000012</v>
      </c>
      <c r="C1722" s="5">
        <v>1</v>
      </c>
      <c r="P1722">
        <v>1</v>
      </c>
      <c r="Q1722" t="str">
        <f t="shared" si="27"/>
        <v>1</v>
      </c>
    </row>
    <row r="1723" spans="1:17" x14ac:dyDescent="0.25">
      <c r="A1723">
        <v>1722</v>
      </c>
      <c r="B1723">
        <v>85.799184000000011</v>
      </c>
      <c r="C1723" s="5">
        <v>1</v>
      </c>
      <c r="P1723">
        <v>1</v>
      </c>
      <c r="Q1723" t="str">
        <f t="shared" si="27"/>
        <v>1</v>
      </c>
    </row>
    <row r="1724" spans="1:17" x14ac:dyDescent="0.25">
      <c r="A1724">
        <v>1723</v>
      </c>
      <c r="B1724">
        <v>85.738011</v>
      </c>
      <c r="C1724" s="5">
        <v>1</v>
      </c>
      <c r="P1724">
        <v>1</v>
      </c>
      <c r="Q1724" t="str">
        <f t="shared" si="27"/>
        <v>1</v>
      </c>
    </row>
    <row r="1725" spans="1:17" x14ac:dyDescent="0.25">
      <c r="A1725">
        <v>1724</v>
      </c>
      <c r="B1725">
        <v>85.845919000000009</v>
      </c>
      <c r="C1725" s="5">
        <v>1</v>
      </c>
      <c r="H1725">
        <v>85.974032000000008</v>
      </c>
      <c r="I1725" s="4">
        <v>4</v>
      </c>
      <c r="P1725">
        <v>2</v>
      </c>
      <c r="Q1725" t="str">
        <f t="shared" si="27"/>
        <v>14</v>
      </c>
    </row>
    <row r="1726" spans="1:17" x14ac:dyDescent="0.25">
      <c r="A1726">
        <v>1725</v>
      </c>
      <c r="F1726">
        <v>85.28285600000001</v>
      </c>
      <c r="G1726" s="3">
        <v>3</v>
      </c>
      <c r="H1726">
        <v>85.982704000000012</v>
      </c>
      <c r="I1726" s="4">
        <v>4</v>
      </c>
      <c r="P1726">
        <v>2</v>
      </c>
      <c r="Q1726" t="str">
        <f t="shared" si="27"/>
        <v>34</v>
      </c>
    </row>
    <row r="1727" spans="1:17" x14ac:dyDescent="0.25">
      <c r="A1727">
        <v>1726</v>
      </c>
      <c r="F1727">
        <v>85.283827000000002</v>
      </c>
      <c r="G1727" s="3">
        <v>3</v>
      </c>
      <c r="H1727">
        <v>85.970357000000007</v>
      </c>
      <c r="I1727" s="4">
        <v>4</v>
      </c>
      <c r="P1727">
        <v>2</v>
      </c>
      <c r="Q1727" t="str">
        <f t="shared" si="27"/>
        <v>34</v>
      </c>
    </row>
    <row r="1728" spans="1:17" x14ac:dyDescent="0.25">
      <c r="A1728">
        <v>1727</v>
      </c>
      <c r="F1728">
        <v>85.293113000000005</v>
      </c>
      <c r="G1728" s="3">
        <v>3</v>
      </c>
      <c r="H1728">
        <v>85.907551000000012</v>
      </c>
      <c r="I1728" s="4">
        <v>4</v>
      </c>
      <c r="P1728">
        <v>2</v>
      </c>
      <c r="Q1728" t="str">
        <f t="shared" si="27"/>
        <v>34</v>
      </c>
    </row>
    <row r="1729" spans="1:17" x14ac:dyDescent="0.25">
      <c r="A1729">
        <v>1728</v>
      </c>
      <c r="F1729">
        <v>85.278878000000006</v>
      </c>
      <c r="G1729" s="3">
        <v>3</v>
      </c>
      <c r="H1729">
        <v>85.92</v>
      </c>
      <c r="I1729" s="4">
        <v>4</v>
      </c>
      <c r="P1729">
        <v>2</v>
      </c>
      <c r="Q1729" t="str">
        <f t="shared" si="27"/>
        <v>34</v>
      </c>
    </row>
    <row r="1730" spans="1:17" x14ac:dyDescent="0.25">
      <c r="A1730">
        <v>1729</v>
      </c>
      <c r="F1730">
        <v>85.246735999999999</v>
      </c>
      <c r="G1730" s="3">
        <v>3</v>
      </c>
      <c r="H1730">
        <v>85.944235000000006</v>
      </c>
      <c r="I1730" s="4">
        <v>4</v>
      </c>
      <c r="P1730">
        <v>2</v>
      </c>
      <c r="Q1730" t="str">
        <f t="shared" ref="Q1730:Q1793" si="28">CONCATENATE(C1730,E1730,G1730,I1730)</f>
        <v>34</v>
      </c>
    </row>
    <row r="1731" spans="1:17" x14ac:dyDescent="0.25">
      <c r="A1731">
        <v>1730</v>
      </c>
      <c r="F1731">
        <v>85.271734000000009</v>
      </c>
      <c r="G1731" s="3">
        <v>3</v>
      </c>
      <c r="H1731">
        <v>85.98117400000001</v>
      </c>
      <c r="I1731" s="4">
        <v>4</v>
      </c>
      <c r="P1731">
        <v>2</v>
      </c>
      <c r="Q1731" t="str">
        <f t="shared" si="28"/>
        <v>34</v>
      </c>
    </row>
    <row r="1732" spans="1:17" x14ac:dyDescent="0.25">
      <c r="A1732">
        <v>1731</v>
      </c>
      <c r="F1732">
        <v>85.255970000000005</v>
      </c>
      <c r="G1732" s="3">
        <v>3</v>
      </c>
      <c r="H1732">
        <v>86.006888000000004</v>
      </c>
      <c r="I1732" s="4">
        <v>4</v>
      </c>
      <c r="P1732">
        <v>2</v>
      </c>
      <c r="Q1732" t="str">
        <f t="shared" si="28"/>
        <v>34</v>
      </c>
    </row>
    <row r="1733" spans="1:17" x14ac:dyDescent="0.25">
      <c r="A1733">
        <v>1732</v>
      </c>
      <c r="F1733">
        <v>85.222296</v>
      </c>
      <c r="G1733" s="3">
        <v>3</v>
      </c>
      <c r="H1733">
        <v>85.982704000000012</v>
      </c>
      <c r="I1733" s="4">
        <v>4</v>
      </c>
      <c r="P1733">
        <v>2</v>
      </c>
      <c r="Q1733" t="str">
        <f t="shared" si="28"/>
        <v>34</v>
      </c>
    </row>
    <row r="1734" spans="1:17" x14ac:dyDescent="0.25">
      <c r="A1734">
        <v>1733</v>
      </c>
      <c r="D1734">
        <v>71.319235000000006</v>
      </c>
      <c r="E1734" s="2">
        <v>2</v>
      </c>
      <c r="F1734">
        <v>85.28285600000001</v>
      </c>
      <c r="G1734" s="3">
        <v>3</v>
      </c>
      <c r="P1734">
        <v>2</v>
      </c>
      <c r="Q1734" t="str">
        <f t="shared" si="28"/>
        <v>23</v>
      </c>
    </row>
    <row r="1735" spans="1:17" x14ac:dyDescent="0.25">
      <c r="A1735">
        <v>1734</v>
      </c>
      <c r="D1735">
        <v>71.227959000000013</v>
      </c>
      <c r="E1735" s="2">
        <v>2</v>
      </c>
      <c r="F1735">
        <v>85.28285600000001</v>
      </c>
      <c r="G1735" s="3">
        <v>3</v>
      </c>
      <c r="P1735">
        <v>2</v>
      </c>
      <c r="Q1735" t="str">
        <f t="shared" si="28"/>
        <v>23</v>
      </c>
    </row>
    <row r="1736" spans="1:17" x14ac:dyDescent="0.25">
      <c r="A1736">
        <v>1735</v>
      </c>
      <c r="D1736">
        <v>71.256021000000004</v>
      </c>
      <c r="E1736" s="2">
        <v>2</v>
      </c>
      <c r="P1736">
        <v>1</v>
      </c>
      <c r="Q1736" t="str">
        <f t="shared" si="28"/>
        <v>2</v>
      </c>
    </row>
    <row r="1737" spans="1:17" x14ac:dyDescent="0.25">
      <c r="A1737">
        <v>1736</v>
      </c>
      <c r="D1737">
        <v>71.264082000000002</v>
      </c>
      <c r="E1737" s="2">
        <v>2</v>
      </c>
      <c r="P1737">
        <v>1</v>
      </c>
      <c r="Q1737" t="str">
        <f t="shared" si="28"/>
        <v>2</v>
      </c>
    </row>
    <row r="1738" spans="1:17" x14ac:dyDescent="0.25">
      <c r="A1738">
        <v>1737</v>
      </c>
      <c r="D1738">
        <v>71.306378000000009</v>
      </c>
      <c r="E1738" s="2">
        <v>2</v>
      </c>
      <c r="P1738">
        <v>1</v>
      </c>
      <c r="Q1738" t="str">
        <f t="shared" si="28"/>
        <v>2</v>
      </c>
    </row>
    <row r="1739" spans="1:17" x14ac:dyDescent="0.25">
      <c r="A1739">
        <v>1738</v>
      </c>
      <c r="D1739">
        <v>71.280153000000013</v>
      </c>
      <c r="E1739" s="2">
        <v>2</v>
      </c>
      <c r="P1739">
        <v>1</v>
      </c>
      <c r="Q1739" t="str">
        <f t="shared" si="28"/>
        <v>2</v>
      </c>
    </row>
    <row r="1740" spans="1:17" x14ac:dyDescent="0.25">
      <c r="A1740">
        <v>1739</v>
      </c>
      <c r="D1740">
        <v>71.288827000000012</v>
      </c>
      <c r="E1740" s="2">
        <v>2</v>
      </c>
      <c r="P1740">
        <v>1</v>
      </c>
      <c r="Q1740" t="str">
        <f t="shared" si="28"/>
        <v>2</v>
      </c>
    </row>
    <row r="1741" spans="1:17" x14ac:dyDescent="0.25">
      <c r="A1741">
        <v>1740</v>
      </c>
      <c r="B1741">
        <v>64.498646000000008</v>
      </c>
      <c r="C1741" s="5">
        <v>1</v>
      </c>
      <c r="D1741">
        <v>71.257143000000013</v>
      </c>
      <c r="E1741" s="2">
        <v>2</v>
      </c>
      <c r="P1741">
        <v>2</v>
      </c>
      <c r="Q1741" t="str">
        <f t="shared" si="28"/>
        <v>12</v>
      </c>
    </row>
    <row r="1742" spans="1:17" x14ac:dyDescent="0.25">
      <c r="A1742">
        <v>1741</v>
      </c>
      <c r="B1742">
        <v>64.523643000000007</v>
      </c>
      <c r="C1742" s="5">
        <v>1</v>
      </c>
      <c r="D1742">
        <v>71.287806000000003</v>
      </c>
      <c r="E1742" s="2">
        <v>2</v>
      </c>
      <c r="P1742">
        <v>2</v>
      </c>
      <c r="Q1742" t="str">
        <f t="shared" si="28"/>
        <v>12</v>
      </c>
    </row>
    <row r="1743" spans="1:17" x14ac:dyDescent="0.25">
      <c r="A1743">
        <v>1742</v>
      </c>
      <c r="B1743">
        <v>64.533222000000009</v>
      </c>
      <c r="C1743" s="5">
        <v>1</v>
      </c>
      <c r="P1743">
        <v>1</v>
      </c>
      <c r="Q1743" t="str">
        <f t="shared" si="28"/>
        <v>1</v>
      </c>
    </row>
    <row r="1744" spans="1:17" x14ac:dyDescent="0.25">
      <c r="A1744">
        <v>1743</v>
      </c>
      <c r="B1744">
        <v>64.521431000000007</v>
      </c>
      <c r="C1744" s="5">
        <v>1</v>
      </c>
      <c r="P1744">
        <v>1</v>
      </c>
      <c r="Q1744" t="str">
        <f t="shared" si="28"/>
        <v>1</v>
      </c>
    </row>
    <row r="1745" spans="1:17" x14ac:dyDescent="0.25">
      <c r="A1745">
        <v>1744</v>
      </c>
      <c r="B1745">
        <v>64.510483000000008</v>
      </c>
      <c r="C1745" s="5">
        <v>1</v>
      </c>
      <c r="P1745">
        <v>1</v>
      </c>
      <c r="Q1745" t="str">
        <f t="shared" si="28"/>
        <v>1</v>
      </c>
    </row>
    <row r="1746" spans="1:17" x14ac:dyDescent="0.25">
      <c r="A1746">
        <v>1745</v>
      </c>
      <c r="B1746">
        <v>64.492485000000016</v>
      </c>
      <c r="C1746" s="5">
        <v>1</v>
      </c>
      <c r="P1746">
        <v>1</v>
      </c>
      <c r="Q1746" t="str">
        <f t="shared" si="28"/>
        <v>1</v>
      </c>
    </row>
    <row r="1747" spans="1:17" x14ac:dyDescent="0.25">
      <c r="A1747">
        <v>1746</v>
      </c>
      <c r="B1747">
        <v>64.428226000000009</v>
      </c>
      <c r="C1747" s="5">
        <v>1</v>
      </c>
      <c r="P1747">
        <v>1</v>
      </c>
      <c r="Q1747" t="str">
        <f t="shared" si="28"/>
        <v>1</v>
      </c>
    </row>
    <row r="1748" spans="1:17" x14ac:dyDescent="0.25">
      <c r="A1748">
        <v>1747</v>
      </c>
      <c r="B1748">
        <v>64.498646000000008</v>
      </c>
      <c r="C1748" s="5">
        <v>1</v>
      </c>
      <c r="H1748">
        <v>64.886780000000016</v>
      </c>
      <c r="I1748" s="4">
        <v>4</v>
      </c>
      <c r="P1748">
        <v>2</v>
      </c>
      <c r="Q1748" t="str">
        <f t="shared" si="28"/>
        <v>14</v>
      </c>
    </row>
    <row r="1749" spans="1:17" x14ac:dyDescent="0.25">
      <c r="A1749">
        <v>1748</v>
      </c>
      <c r="F1749">
        <v>63.609798000000012</v>
      </c>
      <c r="G1749" s="3">
        <v>3</v>
      </c>
      <c r="H1749">
        <v>64.861149000000012</v>
      </c>
      <c r="I1749" s="4">
        <v>4</v>
      </c>
      <c r="P1749">
        <v>2</v>
      </c>
      <c r="Q1749" t="str">
        <f t="shared" si="28"/>
        <v>34</v>
      </c>
    </row>
    <row r="1750" spans="1:17" x14ac:dyDescent="0.25">
      <c r="A1750">
        <v>1749</v>
      </c>
      <c r="F1750">
        <v>63.650009000000011</v>
      </c>
      <c r="G1750" s="3">
        <v>3</v>
      </c>
      <c r="H1750">
        <v>64.878937000000008</v>
      </c>
      <c r="I1750" s="4">
        <v>4</v>
      </c>
      <c r="P1750">
        <v>2</v>
      </c>
      <c r="Q1750" t="str">
        <f t="shared" si="28"/>
        <v>34</v>
      </c>
    </row>
    <row r="1751" spans="1:17" x14ac:dyDescent="0.25">
      <c r="A1751">
        <v>1750</v>
      </c>
      <c r="F1751">
        <v>63.653110000000012</v>
      </c>
      <c r="G1751" s="3">
        <v>3</v>
      </c>
      <c r="H1751">
        <v>64.907360000000011</v>
      </c>
      <c r="I1751" s="4">
        <v>4</v>
      </c>
      <c r="P1751">
        <v>2</v>
      </c>
      <c r="Q1751" t="str">
        <f t="shared" si="28"/>
        <v>34</v>
      </c>
    </row>
    <row r="1752" spans="1:17" x14ac:dyDescent="0.25">
      <c r="A1752">
        <v>1751</v>
      </c>
      <c r="F1752">
        <v>63.623005000000006</v>
      </c>
      <c r="G1752" s="3">
        <v>3</v>
      </c>
      <c r="H1752">
        <v>64.957989000000012</v>
      </c>
      <c r="I1752" s="4">
        <v>4</v>
      </c>
      <c r="P1752">
        <v>2</v>
      </c>
      <c r="Q1752" t="str">
        <f t="shared" si="28"/>
        <v>34</v>
      </c>
    </row>
    <row r="1753" spans="1:17" x14ac:dyDescent="0.25">
      <c r="A1753">
        <v>1752</v>
      </c>
      <c r="F1753">
        <v>63.59485200000001</v>
      </c>
      <c r="G1753" s="3">
        <v>3</v>
      </c>
      <c r="H1753">
        <v>64.960930000000019</v>
      </c>
      <c r="I1753" s="4">
        <v>4</v>
      </c>
      <c r="P1753">
        <v>2</v>
      </c>
      <c r="Q1753" t="str">
        <f t="shared" si="28"/>
        <v>34</v>
      </c>
    </row>
    <row r="1754" spans="1:17" x14ac:dyDescent="0.25">
      <c r="A1754">
        <v>1753</v>
      </c>
      <c r="F1754">
        <v>63.579639000000007</v>
      </c>
      <c r="G1754" s="3">
        <v>3</v>
      </c>
      <c r="H1754">
        <v>64.953510000000009</v>
      </c>
      <c r="I1754" s="4">
        <v>4</v>
      </c>
      <c r="P1754">
        <v>2</v>
      </c>
      <c r="Q1754" t="str">
        <f t="shared" si="28"/>
        <v>34</v>
      </c>
    </row>
    <row r="1755" spans="1:17" x14ac:dyDescent="0.25">
      <c r="A1755">
        <v>1754</v>
      </c>
      <c r="F1755">
        <v>63.585224000000011</v>
      </c>
      <c r="G1755" s="3">
        <v>3</v>
      </c>
      <c r="H1755">
        <v>64.952465000000018</v>
      </c>
      <c r="I1755" s="4">
        <v>4</v>
      </c>
      <c r="P1755">
        <v>2</v>
      </c>
      <c r="Q1755" t="str">
        <f t="shared" si="28"/>
        <v>34</v>
      </c>
    </row>
    <row r="1756" spans="1:17" x14ac:dyDescent="0.25">
      <c r="A1756">
        <v>1755</v>
      </c>
      <c r="D1756">
        <v>47.467113000000012</v>
      </c>
      <c r="E1756" s="2">
        <v>2</v>
      </c>
      <c r="F1756">
        <v>63.640693000000006</v>
      </c>
      <c r="G1756" s="3">
        <v>3</v>
      </c>
      <c r="H1756">
        <v>64.886780000000016</v>
      </c>
      <c r="I1756" s="4">
        <v>4</v>
      </c>
      <c r="P1756">
        <v>3</v>
      </c>
      <c r="Q1756" t="str">
        <f t="shared" si="28"/>
        <v>234</v>
      </c>
    </row>
    <row r="1757" spans="1:17" x14ac:dyDescent="0.25">
      <c r="A1757">
        <v>1756</v>
      </c>
      <c r="D1757">
        <v>47.425747000000008</v>
      </c>
      <c r="E1757" s="2">
        <v>2</v>
      </c>
      <c r="F1757">
        <v>63.609798000000012</v>
      </c>
      <c r="G1757" s="3">
        <v>3</v>
      </c>
      <c r="P1757">
        <v>2</v>
      </c>
      <c r="Q1757" t="str">
        <f t="shared" si="28"/>
        <v>23</v>
      </c>
    </row>
    <row r="1758" spans="1:17" x14ac:dyDescent="0.25">
      <c r="A1758">
        <v>1757</v>
      </c>
      <c r="D1758">
        <v>47.453117000000006</v>
      </c>
      <c r="E1758" s="2">
        <v>2</v>
      </c>
      <c r="F1758">
        <v>63.609798000000012</v>
      </c>
      <c r="G1758" s="3">
        <v>3</v>
      </c>
      <c r="P1758">
        <v>2</v>
      </c>
      <c r="Q1758" t="str">
        <f t="shared" si="28"/>
        <v>23</v>
      </c>
    </row>
    <row r="1759" spans="1:17" x14ac:dyDescent="0.25">
      <c r="A1759">
        <v>1758</v>
      </c>
      <c r="D1759">
        <v>47.433273000000007</v>
      </c>
      <c r="E1759" s="2">
        <v>2</v>
      </c>
      <c r="P1759">
        <v>1</v>
      </c>
      <c r="Q1759" t="str">
        <f t="shared" si="28"/>
        <v>2</v>
      </c>
    </row>
    <row r="1760" spans="1:17" x14ac:dyDescent="0.25">
      <c r="A1760">
        <v>1759</v>
      </c>
      <c r="D1760">
        <v>47.431221000000008</v>
      </c>
      <c r="E1760" s="2">
        <v>2</v>
      </c>
      <c r="P1760">
        <v>1</v>
      </c>
      <c r="Q1760" t="str">
        <f t="shared" si="28"/>
        <v>2</v>
      </c>
    </row>
    <row r="1761" spans="1:17" x14ac:dyDescent="0.25">
      <c r="A1761">
        <v>1760</v>
      </c>
      <c r="D1761">
        <v>47.429485000000007</v>
      </c>
      <c r="E1761" s="2">
        <v>2</v>
      </c>
      <c r="P1761">
        <v>1</v>
      </c>
      <c r="Q1761" t="str">
        <f t="shared" si="28"/>
        <v>2</v>
      </c>
    </row>
    <row r="1762" spans="1:17" x14ac:dyDescent="0.25">
      <c r="A1762">
        <v>1761</v>
      </c>
      <c r="D1762">
        <v>47.420589000000007</v>
      </c>
      <c r="E1762" s="2">
        <v>2</v>
      </c>
      <c r="P1762">
        <v>1</v>
      </c>
      <c r="Q1762" t="str">
        <f t="shared" si="28"/>
        <v>2</v>
      </c>
    </row>
    <row r="1763" spans="1:17" x14ac:dyDescent="0.25">
      <c r="A1763">
        <v>1762</v>
      </c>
      <c r="B1763">
        <v>40.625915000000006</v>
      </c>
      <c r="C1763" s="5">
        <v>1</v>
      </c>
      <c r="D1763">
        <v>47.387119000000013</v>
      </c>
      <c r="E1763" s="2">
        <v>2</v>
      </c>
      <c r="P1763">
        <v>2</v>
      </c>
      <c r="Q1763" t="str">
        <f t="shared" si="28"/>
        <v>12</v>
      </c>
    </row>
    <row r="1764" spans="1:17" x14ac:dyDescent="0.25">
      <c r="A1764">
        <v>1763</v>
      </c>
      <c r="B1764">
        <v>40.585918000000007</v>
      </c>
      <c r="C1764" s="5">
        <v>1</v>
      </c>
      <c r="D1764">
        <v>47.472217000000008</v>
      </c>
      <c r="E1764" s="2">
        <v>2</v>
      </c>
      <c r="P1764">
        <v>2</v>
      </c>
      <c r="Q1764" t="str">
        <f t="shared" si="28"/>
        <v>12</v>
      </c>
    </row>
    <row r="1765" spans="1:17" x14ac:dyDescent="0.25">
      <c r="A1765">
        <v>1764</v>
      </c>
      <c r="B1765">
        <v>40.583759000000008</v>
      </c>
      <c r="C1765" s="5">
        <v>1</v>
      </c>
      <c r="D1765">
        <v>47.467113000000012</v>
      </c>
      <c r="E1765" s="2">
        <v>2</v>
      </c>
      <c r="P1765">
        <v>2</v>
      </c>
      <c r="Q1765" t="str">
        <f t="shared" si="28"/>
        <v>12</v>
      </c>
    </row>
    <row r="1766" spans="1:17" x14ac:dyDescent="0.25">
      <c r="A1766">
        <v>1765</v>
      </c>
      <c r="B1766">
        <v>40.634022000000009</v>
      </c>
      <c r="C1766" s="5">
        <v>1</v>
      </c>
      <c r="P1766">
        <v>1</v>
      </c>
      <c r="Q1766" t="str">
        <f t="shared" si="28"/>
        <v>1</v>
      </c>
    </row>
    <row r="1767" spans="1:17" x14ac:dyDescent="0.25">
      <c r="A1767">
        <v>1766</v>
      </c>
      <c r="B1767">
        <v>40.625282000000013</v>
      </c>
      <c r="C1767" s="5">
        <v>1</v>
      </c>
      <c r="P1767">
        <v>1</v>
      </c>
      <c r="Q1767" t="str">
        <f t="shared" si="28"/>
        <v>1</v>
      </c>
    </row>
    <row r="1768" spans="1:17" x14ac:dyDescent="0.25">
      <c r="A1768">
        <v>1767</v>
      </c>
      <c r="B1768">
        <v>40.626335000000012</v>
      </c>
      <c r="C1768" s="5">
        <v>1</v>
      </c>
      <c r="P1768">
        <v>1</v>
      </c>
      <c r="Q1768" t="str">
        <f t="shared" si="28"/>
        <v>1</v>
      </c>
    </row>
    <row r="1769" spans="1:17" x14ac:dyDescent="0.25">
      <c r="A1769">
        <v>1768</v>
      </c>
      <c r="B1769">
        <v>40.583442000000012</v>
      </c>
      <c r="C1769" s="5">
        <v>1</v>
      </c>
      <c r="P1769">
        <v>1</v>
      </c>
      <c r="Q1769" t="str">
        <f t="shared" si="28"/>
        <v>1</v>
      </c>
    </row>
    <row r="1770" spans="1:17" x14ac:dyDescent="0.25">
      <c r="A1770">
        <v>1769</v>
      </c>
      <c r="B1770">
        <v>40.581600000000009</v>
      </c>
      <c r="C1770" s="5">
        <v>1</v>
      </c>
      <c r="P1770">
        <v>1</v>
      </c>
      <c r="Q1770" t="str">
        <f t="shared" si="28"/>
        <v>1</v>
      </c>
    </row>
    <row r="1771" spans="1:17" x14ac:dyDescent="0.25">
      <c r="A1771">
        <v>1770</v>
      </c>
      <c r="B1771">
        <v>40.625915000000006</v>
      </c>
      <c r="C1771" s="5">
        <v>1</v>
      </c>
      <c r="H1771">
        <v>41.258354000000011</v>
      </c>
      <c r="I1771" s="4">
        <v>4</v>
      </c>
      <c r="P1771">
        <v>2</v>
      </c>
      <c r="Q1771" t="str">
        <f t="shared" si="28"/>
        <v>14</v>
      </c>
    </row>
    <row r="1772" spans="1:17" x14ac:dyDescent="0.25">
      <c r="A1772">
        <v>1771</v>
      </c>
      <c r="B1772">
        <v>40.625915000000006</v>
      </c>
      <c r="C1772" s="5">
        <v>1</v>
      </c>
      <c r="H1772">
        <v>41.235409000000011</v>
      </c>
      <c r="I1772" s="4">
        <v>4</v>
      </c>
      <c r="P1772">
        <v>2</v>
      </c>
      <c r="Q1772" t="str">
        <f t="shared" si="28"/>
        <v>14</v>
      </c>
    </row>
    <row r="1773" spans="1:17" x14ac:dyDescent="0.25">
      <c r="A1773">
        <v>1772</v>
      </c>
      <c r="F1773">
        <v>39.204941000000012</v>
      </c>
      <c r="G1773" s="3">
        <v>3</v>
      </c>
      <c r="H1773">
        <v>41.186672000000009</v>
      </c>
      <c r="I1773" s="4">
        <v>4</v>
      </c>
      <c r="P1773">
        <v>2</v>
      </c>
      <c r="Q1773" t="str">
        <f t="shared" si="28"/>
        <v>34</v>
      </c>
    </row>
    <row r="1774" spans="1:17" x14ac:dyDescent="0.25">
      <c r="A1774">
        <v>1773</v>
      </c>
      <c r="F1774">
        <v>39.213257000000006</v>
      </c>
      <c r="G1774" s="3">
        <v>3</v>
      </c>
      <c r="H1774">
        <v>41.196201000000009</v>
      </c>
      <c r="I1774" s="4">
        <v>4</v>
      </c>
      <c r="P1774">
        <v>2</v>
      </c>
      <c r="Q1774" t="str">
        <f t="shared" si="28"/>
        <v>34</v>
      </c>
    </row>
    <row r="1775" spans="1:17" x14ac:dyDescent="0.25">
      <c r="A1775">
        <v>1774</v>
      </c>
      <c r="F1775">
        <v>39.213466000000011</v>
      </c>
      <c r="G1775" s="3">
        <v>3</v>
      </c>
      <c r="H1775">
        <v>41.226250000000007</v>
      </c>
      <c r="I1775" s="4">
        <v>4</v>
      </c>
      <c r="P1775">
        <v>2</v>
      </c>
      <c r="Q1775" t="str">
        <f t="shared" si="28"/>
        <v>34</v>
      </c>
    </row>
    <row r="1776" spans="1:17" x14ac:dyDescent="0.25">
      <c r="A1776">
        <v>1775</v>
      </c>
      <c r="F1776">
        <v>39.176891000000012</v>
      </c>
      <c r="G1776" s="3">
        <v>3</v>
      </c>
      <c r="H1776">
        <v>41.20183200000001</v>
      </c>
      <c r="I1776" s="4">
        <v>4</v>
      </c>
      <c r="P1776">
        <v>2</v>
      </c>
      <c r="Q1776" t="str">
        <f t="shared" si="28"/>
        <v>34</v>
      </c>
    </row>
    <row r="1777" spans="1:17" x14ac:dyDescent="0.25">
      <c r="A1777">
        <v>1776</v>
      </c>
      <c r="F1777">
        <v>39.199833000000012</v>
      </c>
      <c r="G1777" s="3">
        <v>3</v>
      </c>
      <c r="H1777">
        <v>41.240093000000009</v>
      </c>
      <c r="I1777" s="4">
        <v>4</v>
      </c>
      <c r="P1777">
        <v>2</v>
      </c>
      <c r="Q1777" t="str">
        <f t="shared" si="28"/>
        <v>34</v>
      </c>
    </row>
    <row r="1778" spans="1:17" x14ac:dyDescent="0.25">
      <c r="A1778">
        <v>1777</v>
      </c>
      <c r="D1778">
        <v>25.572433000000011</v>
      </c>
      <c r="E1778" s="2">
        <v>2</v>
      </c>
      <c r="F1778">
        <v>39.210098000000009</v>
      </c>
      <c r="G1778" s="3">
        <v>3</v>
      </c>
      <c r="H1778">
        <v>41.27345600000001</v>
      </c>
      <c r="I1778" s="4">
        <v>4</v>
      </c>
      <c r="P1778">
        <v>3</v>
      </c>
      <c r="Q1778" t="str">
        <f t="shared" si="28"/>
        <v>234</v>
      </c>
    </row>
    <row r="1779" spans="1:17" x14ac:dyDescent="0.25">
      <c r="A1779">
        <v>1778</v>
      </c>
      <c r="D1779">
        <v>25.520016000000012</v>
      </c>
      <c r="E1779" s="2">
        <v>2</v>
      </c>
      <c r="F1779">
        <v>39.149578000000012</v>
      </c>
      <c r="G1779" s="3">
        <v>3</v>
      </c>
      <c r="H1779">
        <v>41.227302000000009</v>
      </c>
      <c r="I1779" s="4">
        <v>4</v>
      </c>
      <c r="P1779">
        <v>3</v>
      </c>
      <c r="Q1779" t="str">
        <f t="shared" si="28"/>
        <v>234</v>
      </c>
    </row>
    <row r="1780" spans="1:17" x14ac:dyDescent="0.25">
      <c r="A1780">
        <v>1779</v>
      </c>
      <c r="D1780">
        <v>25.548435000000012</v>
      </c>
      <c r="E1780" s="2">
        <v>2</v>
      </c>
      <c r="F1780">
        <v>39.15294200000001</v>
      </c>
      <c r="G1780" s="3">
        <v>3</v>
      </c>
      <c r="H1780">
        <v>41.258354000000011</v>
      </c>
      <c r="I1780" s="4">
        <v>4</v>
      </c>
      <c r="P1780">
        <v>3</v>
      </c>
      <c r="Q1780" t="str">
        <f t="shared" si="28"/>
        <v>234</v>
      </c>
    </row>
    <row r="1781" spans="1:17" x14ac:dyDescent="0.25">
      <c r="A1781">
        <v>1780</v>
      </c>
      <c r="D1781">
        <v>25.569696000000008</v>
      </c>
      <c r="E1781" s="2">
        <v>2</v>
      </c>
      <c r="F1781">
        <v>39.170891000000012</v>
      </c>
      <c r="G1781" s="3">
        <v>3</v>
      </c>
      <c r="P1781">
        <v>2</v>
      </c>
      <c r="Q1781" t="str">
        <f t="shared" si="28"/>
        <v>23</v>
      </c>
    </row>
    <row r="1782" spans="1:17" x14ac:dyDescent="0.25">
      <c r="A1782">
        <v>1781</v>
      </c>
      <c r="D1782">
        <v>25.547277000000008</v>
      </c>
      <c r="E1782" s="2">
        <v>2</v>
      </c>
      <c r="F1782">
        <v>39.142471000000008</v>
      </c>
      <c r="G1782" s="3">
        <v>3</v>
      </c>
      <c r="P1782">
        <v>2</v>
      </c>
      <c r="Q1782" t="str">
        <f t="shared" si="28"/>
        <v>23</v>
      </c>
    </row>
    <row r="1783" spans="1:17" x14ac:dyDescent="0.25">
      <c r="A1783">
        <v>1782</v>
      </c>
      <c r="D1783">
        <v>25.55296100000001</v>
      </c>
      <c r="E1783" s="2">
        <v>2</v>
      </c>
      <c r="F1783">
        <v>39.204941000000012</v>
      </c>
      <c r="G1783" s="3">
        <v>3</v>
      </c>
      <c r="P1783">
        <v>2</v>
      </c>
      <c r="Q1783" t="str">
        <f t="shared" si="28"/>
        <v>23</v>
      </c>
    </row>
    <row r="1784" spans="1:17" x14ac:dyDescent="0.25">
      <c r="A1784">
        <v>1783</v>
      </c>
      <c r="D1784">
        <v>25.535751000000005</v>
      </c>
      <c r="E1784" s="2">
        <v>2</v>
      </c>
      <c r="P1784">
        <v>1</v>
      </c>
      <c r="Q1784" t="str">
        <f t="shared" si="28"/>
        <v>2</v>
      </c>
    </row>
    <row r="1785" spans="1:17" x14ac:dyDescent="0.25">
      <c r="A1785">
        <v>1784</v>
      </c>
      <c r="D1785">
        <v>25.493439000000009</v>
      </c>
      <c r="E1785" s="2">
        <v>2</v>
      </c>
      <c r="P1785">
        <v>1</v>
      </c>
      <c r="Q1785" t="str">
        <f t="shared" si="28"/>
        <v>2</v>
      </c>
    </row>
    <row r="1786" spans="1:17" x14ac:dyDescent="0.25">
      <c r="A1786">
        <v>1785</v>
      </c>
      <c r="B1786">
        <v>20.23620300000001</v>
      </c>
      <c r="C1786" s="5">
        <v>1</v>
      </c>
      <c r="D1786">
        <v>25.454229000000012</v>
      </c>
      <c r="E1786" s="2">
        <v>2</v>
      </c>
      <c r="P1786">
        <v>2</v>
      </c>
      <c r="Q1786" t="str">
        <f t="shared" si="28"/>
        <v>12</v>
      </c>
    </row>
    <row r="1787" spans="1:17" x14ac:dyDescent="0.25">
      <c r="A1787">
        <v>1786</v>
      </c>
      <c r="B1787">
        <v>20.218783000000009</v>
      </c>
      <c r="C1787" s="5">
        <v>1</v>
      </c>
      <c r="D1787">
        <v>25.452177000000006</v>
      </c>
      <c r="E1787" s="2">
        <v>2</v>
      </c>
      <c r="P1787">
        <v>2</v>
      </c>
      <c r="Q1787" t="str">
        <f t="shared" si="28"/>
        <v>12</v>
      </c>
    </row>
    <row r="1788" spans="1:17" x14ac:dyDescent="0.25">
      <c r="A1788">
        <v>1787</v>
      </c>
      <c r="B1788">
        <v>20.238676000000012</v>
      </c>
      <c r="C1788" s="5">
        <v>1</v>
      </c>
      <c r="D1788">
        <v>25.483070000000012</v>
      </c>
      <c r="E1788" s="2">
        <v>2</v>
      </c>
      <c r="P1788">
        <v>2</v>
      </c>
      <c r="Q1788" t="str">
        <f t="shared" si="28"/>
        <v>12</v>
      </c>
    </row>
    <row r="1789" spans="1:17" x14ac:dyDescent="0.25">
      <c r="A1789">
        <v>1788</v>
      </c>
      <c r="B1789">
        <v>20.25715000000001</v>
      </c>
      <c r="C1789" s="5">
        <v>1</v>
      </c>
      <c r="D1789">
        <v>25.572433000000011</v>
      </c>
      <c r="E1789" s="2">
        <v>2</v>
      </c>
      <c r="P1789">
        <v>2</v>
      </c>
      <c r="Q1789" t="str">
        <f t="shared" si="28"/>
        <v>12</v>
      </c>
    </row>
    <row r="1790" spans="1:17" x14ac:dyDescent="0.25">
      <c r="A1790">
        <v>1789</v>
      </c>
      <c r="B1790">
        <v>20.258992000000006</v>
      </c>
      <c r="C1790" s="5">
        <v>1</v>
      </c>
      <c r="D1790">
        <v>25.572433000000011</v>
      </c>
      <c r="E1790" s="2">
        <v>2</v>
      </c>
      <c r="P1790">
        <v>2</v>
      </c>
      <c r="Q1790" t="str">
        <f t="shared" si="28"/>
        <v>12</v>
      </c>
    </row>
    <row r="1791" spans="1:17" x14ac:dyDescent="0.25">
      <c r="A1791">
        <v>1790</v>
      </c>
      <c r="B1791">
        <v>20.294305000000008</v>
      </c>
      <c r="C1791" s="5">
        <v>1</v>
      </c>
      <c r="P1791">
        <v>1</v>
      </c>
      <c r="Q1791" t="str">
        <f t="shared" si="28"/>
        <v>1</v>
      </c>
    </row>
    <row r="1792" spans="1:17" x14ac:dyDescent="0.25">
      <c r="A1792">
        <v>1791</v>
      </c>
      <c r="B1792">
        <v>20.291989000000008</v>
      </c>
      <c r="C1792" s="5">
        <v>1</v>
      </c>
      <c r="P1792">
        <v>1</v>
      </c>
      <c r="Q1792" t="str">
        <f t="shared" si="28"/>
        <v>1</v>
      </c>
    </row>
    <row r="1793" spans="1:17" x14ac:dyDescent="0.25">
      <c r="A1793">
        <v>1792</v>
      </c>
      <c r="B1793">
        <v>20.299251000000012</v>
      </c>
      <c r="C1793" s="5">
        <v>1</v>
      </c>
      <c r="P1793">
        <v>1</v>
      </c>
      <c r="Q1793" t="str">
        <f t="shared" si="28"/>
        <v>1</v>
      </c>
    </row>
    <row r="1794" spans="1:17" x14ac:dyDescent="0.25">
      <c r="A1794">
        <v>1793</v>
      </c>
      <c r="B1794">
        <v>20.288411000000011</v>
      </c>
      <c r="C1794" s="5">
        <v>1</v>
      </c>
      <c r="P1794">
        <v>1</v>
      </c>
      <c r="Q1794" t="str">
        <f t="shared" ref="Q1794:Q1857" si="29">CONCATENATE(C1794,E1794,G1794,I1794)</f>
        <v>1</v>
      </c>
    </row>
    <row r="1795" spans="1:17" x14ac:dyDescent="0.25">
      <c r="A1795">
        <v>1794</v>
      </c>
      <c r="B1795">
        <v>20.329198000000005</v>
      </c>
      <c r="C1795" s="5">
        <v>1</v>
      </c>
      <c r="P1795">
        <v>1</v>
      </c>
      <c r="Q1795" t="str">
        <f t="shared" si="29"/>
        <v>1</v>
      </c>
    </row>
    <row r="1796" spans="1:17" x14ac:dyDescent="0.25">
      <c r="A1796">
        <v>1795</v>
      </c>
      <c r="B1796">
        <v>20.312989000000009</v>
      </c>
      <c r="C1796" s="5">
        <v>1</v>
      </c>
      <c r="H1796">
        <v>21.945530000000005</v>
      </c>
      <c r="I1796" s="4">
        <v>4</v>
      </c>
      <c r="P1796">
        <v>2</v>
      </c>
      <c r="Q1796" t="str">
        <f t="shared" si="29"/>
        <v>14</v>
      </c>
    </row>
    <row r="1797" spans="1:17" x14ac:dyDescent="0.25">
      <c r="A1797">
        <v>1796</v>
      </c>
      <c r="B1797">
        <v>20.244413000000009</v>
      </c>
      <c r="C1797" s="5">
        <v>1</v>
      </c>
      <c r="H1797">
        <v>21.945530000000005</v>
      </c>
      <c r="I1797" s="4">
        <v>4</v>
      </c>
      <c r="P1797">
        <v>2</v>
      </c>
      <c r="Q1797" t="str">
        <f t="shared" si="29"/>
        <v>14</v>
      </c>
    </row>
    <row r="1798" spans="1:17" x14ac:dyDescent="0.25">
      <c r="A1798">
        <v>1797</v>
      </c>
      <c r="B1798">
        <v>20.23620300000001</v>
      </c>
      <c r="C1798" s="5">
        <v>1</v>
      </c>
      <c r="H1798">
        <v>21.945530000000005</v>
      </c>
      <c r="I1798" s="4">
        <v>4</v>
      </c>
      <c r="P1798">
        <v>2</v>
      </c>
      <c r="Q1798" t="str">
        <f t="shared" si="29"/>
        <v>14</v>
      </c>
    </row>
    <row r="1799" spans="1:17" x14ac:dyDescent="0.25">
      <c r="A1799">
        <v>1798</v>
      </c>
      <c r="F1799">
        <v>19.604818000000009</v>
      </c>
      <c r="G1799" s="3">
        <v>3</v>
      </c>
      <c r="H1799">
        <v>21.945530000000005</v>
      </c>
      <c r="I1799" s="4">
        <v>4</v>
      </c>
      <c r="P1799">
        <v>2</v>
      </c>
      <c r="Q1799" t="str">
        <f t="shared" si="29"/>
        <v>34</v>
      </c>
    </row>
    <row r="1800" spans="1:17" x14ac:dyDescent="0.25">
      <c r="A1800">
        <v>1799</v>
      </c>
      <c r="F1800">
        <v>19.604818000000009</v>
      </c>
      <c r="G1800" s="3">
        <v>3</v>
      </c>
      <c r="H1800">
        <v>21.945530000000005</v>
      </c>
      <c r="I1800" s="4">
        <v>4</v>
      </c>
      <c r="J1800">
        <v>38.96263900000001</v>
      </c>
      <c r="K1800" t="s">
        <v>22</v>
      </c>
      <c r="Q1800" t="str">
        <f t="shared" si="29"/>
        <v>34</v>
      </c>
    </row>
    <row r="1801" spans="1:17" x14ac:dyDescent="0.25">
      <c r="A1801">
        <v>1800</v>
      </c>
      <c r="Q1801" t="str">
        <f t="shared" si="29"/>
        <v/>
      </c>
    </row>
    <row r="1802" spans="1:17" x14ac:dyDescent="0.25">
      <c r="A1802">
        <v>1801</v>
      </c>
      <c r="J1802">
        <v>39.002216000000011</v>
      </c>
      <c r="K1802" t="s">
        <v>22</v>
      </c>
      <c r="Q1802" t="str">
        <f t="shared" si="29"/>
        <v/>
      </c>
    </row>
    <row r="1803" spans="1:17" x14ac:dyDescent="0.25">
      <c r="A1803">
        <v>1802</v>
      </c>
      <c r="D1803">
        <v>39.915794000000012</v>
      </c>
      <c r="E1803" s="2">
        <v>2</v>
      </c>
      <c r="P1803">
        <v>1</v>
      </c>
      <c r="Q1803" t="str">
        <f t="shared" si="29"/>
        <v>2</v>
      </c>
    </row>
    <row r="1804" spans="1:17" x14ac:dyDescent="0.25">
      <c r="A1804">
        <v>1803</v>
      </c>
      <c r="D1804">
        <v>39.955372000000011</v>
      </c>
      <c r="E1804" s="2">
        <v>2</v>
      </c>
      <c r="F1804">
        <v>30.432216000000011</v>
      </c>
      <c r="G1804" s="3">
        <v>3</v>
      </c>
      <c r="P1804">
        <v>2</v>
      </c>
      <c r="Q1804" t="str">
        <f t="shared" si="29"/>
        <v>23</v>
      </c>
    </row>
    <row r="1805" spans="1:17" x14ac:dyDescent="0.25">
      <c r="A1805">
        <v>1804</v>
      </c>
      <c r="D1805">
        <v>39.916057000000009</v>
      </c>
      <c r="E1805" s="2">
        <v>2</v>
      </c>
      <c r="F1805">
        <v>30.390535000000014</v>
      </c>
      <c r="G1805" s="3">
        <v>3</v>
      </c>
      <c r="P1805">
        <v>2</v>
      </c>
      <c r="Q1805" t="str">
        <f t="shared" si="29"/>
        <v>23</v>
      </c>
    </row>
    <row r="1806" spans="1:17" x14ac:dyDescent="0.25">
      <c r="A1806">
        <v>1805</v>
      </c>
      <c r="D1806">
        <v>39.91021700000001</v>
      </c>
      <c r="E1806" s="2">
        <v>2</v>
      </c>
      <c r="F1806">
        <v>30.417639000000008</v>
      </c>
      <c r="G1806" s="3">
        <v>3</v>
      </c>
      <c r="P1806">
        <v>2</v>
      </c>
      <c r="Q1806" t="str">
        <f t="shared" si="29"/>
        <v>23</v>
      </c>
    </row>
    <row r="1807" spans="1:17" x14ac:dyDescent="0.25">
      <c r="A1807">
        <v>1806</v>
      </c>
      <c r="D1807">
        <v>39.900799000000006</v>
      </c>
      <c r="E1807" s="2">
        <v>2</v>
      </c>
      <c r="F1807">
        <v>30.414638000000011</v>
      </c>
      <c r="G1807" s="3">
        <v>3</v>
      </c>
      <c r="P1807">
        <v>2</v>
      </c>
      <c r="Q1807" t="str">
        <f t="shared" si="29"/>
        <v>23</v>
      </c>
    </row>
    <row r="1808" spans="1:17" x14ac:dyDescent="0.25">
      <c r="A1808">
        <v>1807</v>
      </c>
      <c r="D1808">
        <v>39.895325000000007</v>
      </c>
      <c r="E1808" s="2">
        <v>2</v>
      </c>
      <c r="F1808">
        <v>30.41521800000001</v>
      </c>
      <c r="G1808" s="3">
        <v>3</v>
      </c>
      <c r="P1808">
        <v>2</v>
      </c>
      <c r="Q1808" t="str">
        <f t="shared" si="29"/>
        <v>23</v>
      </c>
    </row>
    <row r="1809" spans="1:17" x14ac:dyDescent="0.25">
      <c r="A1809">
        <v>1808</v>
      </c>
      <c r="D1809">
        <v>39.953953000000013</v>
      </c>
      <c r="E1809" s="2">
        <v>2</v>
      </c>
      <c r="F1809">
        <v>30.395113000000009</v>
      </c>
      <c r="G1809" s="3">
        <v>3</v>
      </c>
      <c r="P1809">
        <v>2</v>
      </c>
      <c r="Q1809" t="str">
        <f t="shared" si="29"/>
        <v>23</v>
      </c>
    </row>
    <row r="1810" spans="1:17" x14ac:dyDescent="0.25">
      <c r="A1810">
        <v>1809</v>
      </c>
      <c r="D1810">
        <v>39.961372000000011</v>
      </c>
      <c r="E1810" s="2">
        <v>2</v>
      </c>
      <c r="F1810">
        <v>30.396692000000009</v>
      </c>
      <c r="G1810" s="3">
        <v>3</v>
      </c>
      <c r="P1810">
        <v>2</v>
      </c>
      <c r="Q1810" t="str">
        <f t="shared" si="29"/>
        <v>23</v>
      </c>
    </row>
    <row r="1811" spans="1:17" x14ac:dyDescent="0.25">
      <c r="A1811">
        <v>1810</v>
      </c>
      <c r="D1811">
        <v>39.968422000000011</v>
      </c>
      <c r="E1811" s="2">
        <v>2</v>
      </c>
      <c r="F1811">
        <v>30.406797000000012</v>
      </c>
      <c r="G1811" s="3">
        <v>3</v>
      </c>
      <c r="P1811">
        <v>2</v>
      </c>
      <c r="Q1811" t="str">
        <f t="shared" si="29"/>
        <v>23</v>
      </c>
    </row>
    <row r="1812" spans="1:17" x14ac:dyDescent="0.25">
      <c r="A1812">
        <v>1811</v>
      </c>
      <c r="D1812">
        <v>40.039524000000007</v>
      </c>
      <c r="E1812" s="2">
        <v>2</v>
      </c>
      <c r="F1812">
        <v>30.416637000000009</v>
      </c>
      <c r="G1812" s="3">
        <v>3</v>
      </c>
      <c r="P1812">
        <v>2</v>
      </c>
      <c r="Q1812" t="str">
        <f t="shared" si="29"/>
        <v>23</v>
      </c>
    </row>
    <row r="1813" spans="1:17" x14ac:dyDescent="0.25">
      <c r="A1813">
        <v>1812</v>
      </c>
      <c r="D1813">
        <v>40.035999000000011</v>
      </c>
      <c r="E1813" s="2">
        <v>2</v>
      </c>
      <c r="F1813">
        <v>30.432216000000011</v>
      </c>
      <c r="G1813" s="3">
        <v>3</v>
      </c>
      <c r="P1813">
        <v>2</v>
      </c>
      <c r="Q1813" t="str">
        <f t="shared" si="29"/>
        <v>23</v>
      </c>
    </row>
    <row r="1814" spans="1:17" x14ac:dyDescent="0.25">
      <c r="A1814">
        <v>1813</v>
      </c>
      <c r="D1814">
        <v>39.915794000000012</v>
      </c>
      <c r="E1814" s="2">
        <v>2</v>
      </c>
      <c r="F1814">
        <v>30.432216000000011</v>
      </c>
      <c r="G1814" s="3">
        <v>3</v>
      </c>
      <c r="P1814">
        <v>2</v>
      </c>
      <c r="Q1814" t="str">
        <f t="shared" si="29"/>
        <v>23</v>
      </c>
    </row>
    <row r="1815" spans="1:17" x14ac:dyDescent="0.25">
      <c r="A1815">
        <v>1814</v>
      </c>
      <c r="D1815">
        <v>39.915794000000012</v>
      </c>
      <c r="E1815" s="2">
        <v>2</v>
      </c>
      <c r="F1815">
        <v>30.432216000000011</v>
      </c>
      <c r="G1815" s="3">
        <v>3</v>
      </c>
      <c r="P1815">
        <v>2</v>
      </c>
      <c r="Q1815" t="str">
        <f t="shared" si="29"/>
        <v>23</v>
      </c>
    </row>
    <row r="1816" spans="1:17" x14ac:dyDescent="0.25">
      <c r="A1816">
        <v>1815</v>
      </c>
      <c r="P1816">
        <v>0</v>
      </c>
      <c r="Q1816" t="str">
        <f t="shared" si="29"/>
        <v/>
      </c>
    </row>
    <row r="1817" spans="1:17" x14ac:dyDescent="0.25">
      <c r="A1817">
        <v>1816</v>
      </c>
      <c r="P1817">
        <v>0</v>
      </c>
      <c r="Q1817" t="str">
        <f t="shared" si="29"/>
        <v/>
      </c>
    </row>
    <row r="1818" spans="1:17" x14ac:dyDescent="0.25">
      <c r="A1818">
        <v>1817</v>
      </c>
      <c r="B1818">
        <v>51.381370000000011</v>
      </c>
      <c r="C1818" s="5">
        <v>1</v>
      </c>
      <c r="P1818">
        <v>1</v>
      </c>
      <c r="Q1818" t="str">
        <f t="shared" si="29"/>
        <v>1</v>
      </c>
    </row>
    <row r="1819" spans="1:17" x14ac:dyDescent="0.25">
      <c r="A1819">
        <v>1818</v>
      </c>
      <c r="B1819">
        <v>51.401527000000009</v>
      </c>
      <c r="C1819" s="5">
        <v>1</v>
      </c>
      <c r="H1819">
        <v>40.416031000000011</v>
      </c>
      <c r="I1819" s="4">
        <v>4</v>
      </c>
      <c r="P1819">
        <v>2</v>
      </c>
      <c r="Q1819" t="str">
        <f t="shared" si="29"/>
        <v>14</v>
      </c>
    </row>
    <row r="1820" spans="1:17" x14ac:dyDescent="0.25">
      <c r="A1820">
        <v>1819</v>
      </c>
      <c r="B1820">
        <v>51.398739000000006</v>
      </c>
      <c r="C1820" s="5">
        <v>1</v>
      </c>
      <c r="H1820">
        <v>40.422508000000008</v>
      </c>
      <c r="I1820" s="4">
        <v>4</v>
      </c>
      <c r="P1820">
        <v>2</v>
      </c>
      <c r="Q1820" t="str">
        <f t="shared" si="29"/>
        <v>14</v>
      </c>
    </row>
    <row r="1821" spans="1:17" x14ac:dyDescent="0.25">
      <c r="A1821">
        <v>1820</v>
      </c>
      <c r="B1821">
        <v>51.356319000000006</v>
      </c>
      <c r="C1821" s="5">
        <v>1</v>
      </c>
      <c r="H1821">
        <v>40.427295000000008</v>
      </c>
      <c r="I1821" s="4">
        <v>4</v>
      </c>
      <c r="P1821">
        <v>2</v>
      </c>
      <c r="Q1821" t="str">
        <f t="shared" si="29"/>
        <v>14</v>
      </c>
    </row>
    <row r="1822" spans="1:17" x14ac:dyDescent="0.25">
      <c r="A1822">
        <v>1821</v>
      </c>
      <c r="B1822">
        <v>51.382107000000012</v>
      </c>
      <c r="C1822" s="5">
        <v>1</v>
      </c>
      <c r="H1822">
        <v>40.410084000000012</v>
      </c>
      <c r="I1822" s="4">
        <v>4</v>
      </c>
      <c r="P1822">
        <v>2</v>
      </c>
      <c r="Q1822" t="str">
        <f t="shared" si="29"/>
        <v>14</v>
      </c>
    </row>
    <row r="1823" spans="1:17" x14ac:dyDescent="0.25">
      <c r="A1823">
        <v>1822</v>
      </c>
      <c r="B1823">
        <v>51.332214000000008</v>
      </c>
      <c r="C1823" s="5">
        <v>1</v>
      </c>
      <c r="H1823">
        <v>40.398823000000007</v>
      </c>
      <c r="I1823" s="4">
        <v>4</v>
      </c>
      <c r="P1823">
        <v>2</v>
      </c>
      <c r="Q1823" t="str">
        <f t="shared" si="29"/>
        <v>14</v>
      </c>
    </row>
    <row r="1824" spans="1:17" x14ac:dyDescent="0.25">
      <c r="A1824">
        <v>1823</v>
      </c>
      <c r="B1824">
        <v>51.347217000000008</v>
      </c>
      <c r="C1824" s="5">
        <v>1</v>
      </c>
      <c r="H1824">
        <v>40.406666000000008</v>
      </c>
      <c r="I1824" s="4">
        <v>4</v>
      </c>
      <c r="P1824">
        <v>2</v>
      </c>
      <c r="Q1824" t="str">
        <f t="shared" si="29"/>
        <v>14</v>
      </c>
    </row>
    <row r="1825" spans="1:17" x14ac:dyDescent="0.25">
      <c r="A1825">
        <v>1824</v>
      </c>
      <c r="B1825">
        <v>51.365162000000012</v>
      </c>
      <c r="C1825" s="5">
        <v>1</v>
      </c>
      <c r="H1825">
        <v>40.369613000000008</v>
      </c>
      <c r="I1825" s="4">
        <v>4</v>
      </c>
      <c r="P1825">
        <v>2</v>
      </c>
      <c r="Q1825" t="str">
        <f t="shared" si="29"/>
        <v>14</v>
      </c>
    </row>
    <row r="1826" spans="1:17" x14ac:dyDescent="0.25">
      <c r="A1826">
        <v>1825</v>
      </c>
      <c r="B1826">
        <v>51.359215000000006</v>
      </c>
      <c r="C1826" s="5">
        <v>1</v>
      </c>
      <c r="H1826">
        <v>40.379452000000008</v>
      </c>
      <c r="I1826" s="4">
        <v>4</v>
      </c>
      <c r="P1826">
        <v>2</v>
      </c>
      <c r="Q1826" t="str">
        <f t="shared" si="29"/>
        <v>14</v>
      </c>
    </row>
    <row r="1827" spans="1:17" x14ac:dyDescent="0.25">
      <c r="A1827">
        <v>1826</v>
      </c>
      <c r="B1827">
        <v>51.39500000000001</v>
      </c>
      <c r="C1827" s="5">
        <v>1</v>
      </c>
      <c r="H1827">
        <v>40.416031000000011</v>
      </c>
      <c r="I1827" s="4">
        <v>4</v>
      </c>
      <c r="P1827">
        <v>2</v>
      </c>
      <c r="Q1827" t="str">
        <f t="shared" si="29"/>
        <v>14</v>
      </c>
    </row>
    <row r="1828" spans="1:17" x14ac:dyDescent="0.25">
      <c r="A1828">
        <v>1827</v>
      </c>
      <c r="B1828">
        <v>51.381370000000011</v>
      </c>
      <c r="C1828" s="5">
        <v>1</v>
      </c>
      <c r="H1828">
        <v>40.416031000000011</v>
      </c>
      <c r="I1828" s="4">
        <v>4</v>
      </c>
      <c r="P1828">
        <v>2</v>
      </c>
      <c r="Q1828" t="str">
        <f t="shared" si="29"/>
        <v>14</v>
      </c>
    </row>
    <row r="1829" spans="1:17" x14ac:dyDescent="0.25">
      <c r="A1829">
        <v>1828</v>
      </c>
      <c r="P1829">
        <v>0</v>
      </c>
      <c r="Q1829" t="str">
        <f t="shared" si="29"/>
        <v/>
      </c>
    </row>
    <row r="1830" spans="1:17" x14ac:dyDescent="0.25">
      <c r="A1830">
        <v>1829</v>
      </c>
      <c r="P1830">
        <v>0</v>
      </c>
      <c r="Q1830" t="str">
        <f t="shared" si="29"/>
        <v/>
      </c>
    </row>
    <row r="1831" spans="1:17" x14ac:dyDescent="0.25">
      <c r="A1831">
        <v>1830</v>
      </c>
      <c r="F1831">
        <v>51.36716100000001</v>
      </c>
      <c r="G1831" s="3">
        <v>3</v>
      </c>
      <c r="P1831">
        <v>1</v>
      </c>
      <c r="Q1831" t="str">
        <f t="shared" si="29"/>
        <v>3</v>
      </c>
    </row>
    <row r="1832" spans="1:17" x14ac:dyDescent="0.25">
      <c r="A1832">
        <v>1831</v>
      </c>
      <c r="D1832">
        <v>62.990043000000007</v>
      </c>
      <c r="E1832" s="2">
        <v>2</v>
      </c>
      <c r="F1832">
        <v>51.376213000000007</v>
      </c>
      <c r="G1832" s="3">
        <v>3</v>
      </c>
      <c r="P1832">
        <v>2</v>
      </c>
      <c r="Q1832" t="str">
        <f t="shared" si="29"/>
        <v>23</v>
      </c>
    </row>
    <row r="1833" spans="1:17" x14ac:dyDescent="0.25">
      <c r="A1833">
        <v>1832</v>
      </c>
      <c r="D1833">
        <v>63.028518000000012</v>
      </c>
      <c r="E1833" s="2">
        <v>2</v>
      </c>
      <c r="F1833">
        <v>51.370582000000006</v>
      </c>
      <c r="G1833" s="3">
        <v>3</v>
      </c>
      <c r="P1833">
        <v>2</v>
      </c>
      <c r="Q1833" t="str">
        <f t="shared" si="29"/>
        <v>23</v>
      </c>
    </row>
    <row r="1834" spans="1:17" x14ac:dyDescent="0.25">
      <c r="A1834">
        <v>1833</v>
      </c>
      <c r="D1834">
        <v>63.012462000000006</v>
      </c>
      <c r="E1834" s="2">
        <v>2</v>
      </c>
      <c r="F1834">
        <v>51.323795000000011</v>
      </c>
      <c r="G1834" s="3">
        <v>3</v>
      </c>
      <c r="P1834">
        <v>2</v>
      </c>
      <c r="Q1834" t="str">
        <f t="shared" si="29"/>
        <v>23</v>
      </c>
    </row>
    <row r="1835" spans="1:17" x14ac:dyDescent="0.25">
      <c r="A1835">
        <v>1834</v>
      </c>
      <c r="D1835">
        <v>62.982937000000007</v>
      </c>
      <c r="E1835" s="2">
        <v>2</v>
      </c>
      <c r="F1835">
        <v>51.313953000000012</v>
      </c>
      <c r="G1835" s="3">
        <v>3</v>
      </c>
      <c r="P1835">
        <v>2</v>
      </c>
      <c r="Q1835" t="str">
        <f t="shared" si="29"/>
        <v>23</v>
      </c>
    </row>
    <row r="1836" spans="1:17" x14ac:dyDescent="0.25">
      <c r="A1836">
        <v>1835</v>
      </c>
      <c r="D1836">
        <v>62.984882000000006</v>
      </c>
      <c r="E1836" s="2">
        <v>2</v>
      </c>
      <c r="F1836">
        <v>51.356056000000009</v>
      </c>
      <c r="G1836" s="3">
        <v>3</v>
      </c>
      <c r="P1836">
        <v>2</v>
      </c>
      <c r="Q1836" t="str">
        <f t="shared" si="29"/>
        <v>23</v>
      </c>
    </row>
    <row r="1837" spans="1:17" x14ac:dyDescent="0.25">
      <c r="A1837">
        <v>1836</v>
      </c>
      <c r="D1837">
        <v>62.992889000000012</v>
      </c>
      <c r="E1837" s="2">
        <v>2</v>
      </c>
      <c r="F1837">
        <v>51.415157000000008</v>
      </c>
      <c r="G1837" s="3">
        <v>3</v>
      </c>
      <c r="P1837">
        <v>2</v>
      </c>
      <c r="Q1837" t="str">
        <f t="shared" si="29"/>
        <v>23</v>
      </c>
    </row>
    <row r="1838" spans="1:17" x14ac:dyDescent="0.25">
      <c r="A1838">
        <v>1837</v>
      </c>
      <c r="D1838">
        <v>62.999622000000009</v>
      </c>
      <c r="E1838" s="2">
        <v>2</v>
      </c>
      <c r="F1838">
        <v>51.361477000000008</v>
      </c>
      <c r="G1838" s="3">
        <v>3</v>
      </c>
      <c r="P1838">
        <v>2</v>
      </c>
      <c r="Q1838" t="str">
        <f t="shared" si="29"/>
        <v>23</v>
      </c>
    </row>
    <row r="1839" spans="1:17" x14ac:dyDescent="0.25">
      <c r="A1839">
        <v>1838</v>
      </c>
      <c r="D1839">
        <v>63.040886000000008</v>
      </c>
      <c r="E1839" s="2">
        <v>2</v>
      </c>
      <c r="F1839">
        <v>51.361477000000008</v>
      </c>
      <c r="G1839" s="3">
        <v>3</v>
      </c>
      <c r="P1839">
        <v>2</v>
      </c>
      <c r="Q1839" t="str">
        <f t="shared" si="29"/>
        <v>23</v>
      </c>
    </row>
    <row r="1840" spans="1:17" x14ac:dyDescent="0.25">
      <c r="A1840">
        <v>1839</v>
      </c>
      <c r="D1840">
        <v>63.112877000000012</v>
      </c>
      <c r="E1840" s="2">
        <v>2</v>
      </c>
      <c r="P1840">
        <v>1</v>
      </c>
      <c r="Q1840" t="str">
        <f t="shared" si="29"/>
        <v>2</v>
      </c>
    </row>
    <row r="1841" spans="1:17" x14ac:dyDescent="0.25">
      <c r="A1841">
        <v>1840</v>
      </c>
      <c r="D1841">
        <v>62.990043000000007</v>
      </c>
      <c r="E1841" s="2">
        <v>2</v>
      </c>
      <c r="P1841">
        <v>1</v>
      </c>
      <c r="Q1841" t="str">
        <f t="shared" si="29"/>
        <v>2</v>
      </c>
    </row>
    <row r="1842" spans="1:17" x14ac:dyDescent="0.25">
      <c r="A1842">
        <v>1841</v>
      </c>
      <c r="B1842">
        <v>72.451276000000007</v>
      </c>
      <c r="C1842" s="5">
        <v>1</v>
      </c>
      <c r="P1842">
        <v>1</v>
      </c>
      <c r="Q1842" t="str">
        <f t="shared" si="29"/>
        <v>1</v>
      </c>
    </row>
    <row r="1843" spans="1:17" x14ac:dyDescent="0.25">
      <c r="A1843">
        <v>1842</v>
      </c>
      <c r="B1843">
        <v>72.446123</v>
      </c>
      <c r="C1843" s="5">
        <v>1</v>
      </c>
      <c r="P1843">
        <v>1</v>
      </c>
      <c r="Q1843" t="str">
        <f t="shared" si="29"/>
        <v>1</v>
      </c>
    </row>
    <row r="1844" spans="1:17" x14ac:dyDescent="0.25">
      <c r="A1844">
        <v>1843</v>
      </c>
      <c r="B1844">
        <v>72.439541000000006</v>
      </c>
      <c r="C1844" s="5">
        <v>1</v>
      </c>
      <c r="P1844">
        <v>1</v>
      </c>
      <c r="Q1844" t="str">
        <f t="shared" si="29"/>
        <v>1</v>
      </c>
    </row>
    <row r="1845" spans="1:17" x14ac:dyDescent="0.25">
      <c r="A1845">
        <v>1844</v>
      </c>
      <c r="B1845">
        <v>72.448316000000005</v>
      </c>
      <c r="C1845" s="5">
        <v>1</v>
      </c>
      <c r="P1845">
        <v>1</v>
      </c>
      <c r="Q1845" t="str">
        <f t="shared" si="29"/>
        <v>1</v>
      </c>
    </row>
    <row r="1846" spans="1:17" x14ac:dyDescent="0.25">
      <c r="A1846">
        <v>1845</v>
      </c>
      <c r="B1846">
        <v>72.433827000000008</v>
      </c>
      <c r="C1846" s="5">
        <v>1</v>
      </c>
      <c r="P1846">
        <v>1</v>
      </c>
      <c r="Q1846" t="str">
        <f t="shared" si="29"/>
        <v>1</v>
      </c>
    </row>
    <row r="1847" spans="1:17" x14ac:dyDescent="0.25">
      <c r="A1847">
        <v>1846</v>
      </c>
      <c r="B1847">
        <v>72.448674000000011</v>
      </c>
      <c r="C1847" s="5">
        <v>1</v>
      </c>
      <c r="H1847">
        <v>65.761886000000004</v>
      </c>
      <c r="I1847" s="4">
        <v>4</v>
      </c>
      <c r="P1847">
        <v>2</v>
      </c>
      <c r="Q1847" t="str">
        <f t="shared" si="29"/>
        <v>14</v>
      </c>
    </row>
    <row r="1848" spans="1:17" x14ac:dyDescent="0.25">
      <c r="A1848">
        <v>1847</v>
      </c>
      <c r="B1848">
        <v>72.455511000000001</v>
      </c>
      <c r="C1848" s="5">
        <v>1</v>
      </c>
      <c r="H1848">
        <v>65.780311000000012</v>
      </c>
      <c r="I1848" s="4">
        <v>4</v>
      </c>
      <c r="P1848">
        <v>2</v>
      </c>
      <c r="Q1848" t="str">
        <f t="shared" si="29"/>
        <v>14</v>
      </c>
    </row>
    <row r="1849" spans="1:17" x14ac:dyDescent="0.25">
      <c r="A1849">
        <v>1848</v>
      </c>
      <c r="B1849">
        <v>72.384439</v>
      </c>
      <c r="C1849" s="5">
        <v>1</v>
      </c>
      <c r="H1849">
        <v>65.784942000000001</v>
      </c>
      <c r="I1849" s="4">
        <v>4</v>
      </c>
      <c r="P1849">
        <v>2</v>
      </c>
      <c r="Q1849" t="str">
        <f t="shared" si="29"/>
        <v>14</v>
      </c>
    </row>
    <row r="1850" spans="1:17" x14ac:dyDescent="0.25">
      <c r="A1850">
        <v>1849</v>
      </c>
      <c r="B1850">
        <v>72.451276000000007</v>
      </c>
      <c r="C1850" s="5">
        <v>1</v>
      </c>
      <c r="H1850">
        <v>65.774677000000011</v>
      </c>
      <c r="I1850" s="4">
        <v>4</v>
      </c>
      <c r="P1850">
        <v>2</v>
      </c>
      <c r="Q1850" t="str">
        <f t="shared" si="29"/>
        <v>14</v>
      </c>
    </row>
    <row r="1851" spans="1:17" x14ac:dyDescent="0.25">
      <c r="A1851">
        <v>1850</v>
      </c>
      <c r="B1851">
        <v>72.451276000000007</v>
      </c>
      <c r="C1851" s="5">
        <v>1</v>
      </c>
      <c r="H1851">
        <v>65.779785000000004</v>
      </c>
      <c r="I1851" s="4">
        <v>4</v>
      </c>
      <c r="P1851">
        <v>2</v>
      </c>
      <c r="Q1851" t="str">
        <f t="shared" si="29"/>
        <v>14</v>
      </c>
    </row>
    <row r="1852" spans="1:17" x14ac:dyDescent="0.25">
      <c r="A1852">
        <v>1851</v>
      </c>
      <c r="F1852">
        <v>72.411071000000007</v>
      </c>
      <c r="G1852" s="3">
        <v>3</v>
      </c>
      <c r="H1852">
        <v>65.761104000000017</v>
      </c>
      <c r="I1852" s="4">
        <v>4</v>
      </c>
      <c r="P1852">
        <v>2</v>
      </c>
      <c r="Q1852" t="str">
        <f t="shared" si="29"/>
        <v>34</v>
      </c>
    </row>
    <row r="1853" spans="1:17" x14ac:dyDescent="0.25">
      <c r="A1853">
        <v>1852</v>
      </c>
      <c r="F1853">
        <v>72.436225000000007</v>
      </c>
      <c r="G1853" s="3">
        <v>3</v>
      </c>
      <c r="H1853">
        <v>65.824203000000011</v>
      </c>
      <c r="I1853" s="4">
        <v>4</v>
      </c>
      <c r="P1853">
        <v>2</v>
      </c>
      <c r="Q1853" t="str">
        <f t="shared" si="29"/>
        <v>34</v>
      </c>
    </row>
    <row r="1854" spans="1:17" x14ac:dyDescent="0.25">
      <c r="A1854">
        <v>1853</v>
      </c>
      <c r="F1854">
        <v>72.410970000000006</v>
      </c>
      <c r="G1854" s="3">
        <v>3</v>
      </c>
      <c r="H1854">
        <v>65.761886000000004</v>
      </c>
      <c r="I1854" s="4">
        <v>4</v>
      </c>
      <c r="P1854">
        <v>2</v>
      </c>
      <c r="Q1854" t="str">
        <f t="shared" si="29"/>
        <v>34</v>
      </c>
    </row>
    <row r="1855" spans="1:17" x14ac:dyDescent="0.25">
      <c r="A1855">
        <v>1854</v>
      </c>
      <c r="F1855">
        <v>72.43372500000001</v>
      </c>
      <c r="G1855" s="3">
        <v>3</v>
      </c>
      <c r="P1855">
        <v>1</v>
      </c>
      <c r="Q1855" t="str">
        <f t="shared" si="29"/>
        <v>3</v>
      </c>
    </row>
    <row r="1856" spans="1:17" x14ac:dyDescent="0.25">
      <c r="A1856">
        <v>1855</v>
      </c>
      <c r="F1856">
        <v>72.426072000000005</v>
      </c>
      <c r="G1856" s="3">
        <v>3</v>
      </c>
      <c r="P1856">
        <v>1</v>
      </c>
      <c r="Q1856" t="str">
        <f t="shared" si="29"/>
        <v>3</v>
      </c>
    </row>
    <row r="1857" spans="1:17" x14ac:dyDescent="0.25">
      <c r="A1857">
        <v>1856</v>
      </c>
      <c r="D1857">
        <v>84.533010000000004</v>
      </c>
      <c r="E1857" s="2">
        <v>2</v>
      </c>
      <c r="F1857">
        <v>72.310919000000013</v>
      </c>
      <c r="G1857" s="3">
        <v>3</v>
      </c>
      <c r="P1857">
        <v>2</v>
      </c>
      <c r="Q1857" t="str">
        <f t="shared" si="29"/>
        <v>23</v>
      </c>
    </row>
    <row r="1858" spans="1:17" x14ac:dyDescent="0.25">
      <c r="A1858">
        <v>1857</v>
      </c>
      <c r="D1858">
        <v>84.545868000000013</v>
      </c>
      <c r="E1858" s="2">
        <v>2</v>
      </c>
      <c r="F1858">
        <v>72.414694000000011</v>
      </c>
      <c r="G1858" s="3">
        <v>3</v>
      </c>
      <c r="P1858">
        <v>2</v>
      </c>
      <c r="Q1858" t="str">
        <f t="shared" ref="Q1858:Q1921" si="30">CONCATENATE(C1858,E1858,G1858,I1858)</f>
        <v>23</v>
      </c>
    </row>
    <row r="1859" spans="1:17" x14ac:dyDescent="0.25">
      <c r="A1859">
        <v>1858</v>
      </c>
      <c r="D1859">
        <v>84.454133000000013</v>
      </c>
      <c r="E1859" s="2">
        <v>2</v>
      </c>
      <c r="F1859">
        <v>72.414694000000011</v>
      </c>
      <c r="G1859" s="3">
        <v>3</v>
      </c>
      <c r="P1859">
        <v>2</v>
      </c>
      <c r="Q1859" t="str">
        <f t="shared" si="30"/>
        <v>23</v>
      </c>
    </row>
    <row r="1860" spans="1:17" x14ac:dyDescent="0.25">
      <c r="A1860">
        <v>1859</v>
      </c>
      <c r="D1860">
        <v>84.472143000000003</v>
      </c>
      <c r="E1860" s="2">
        <v>2</v>
      </c>
      <c r="P1860">
        <v>1</v>
      </c>
      <c r="Q1860" t="str">
        <f t="shared" si="30"/>
        <v>2</v>
      </c>
    </row>
    <row r="1861" spans="1:17" x14ac:dyDescent="0.25">
      <c r="A1861">
        <v>1860</v>
      </c>
      <c r="D1861">
        <v>84.499592000000007</v>
      </c>
      <c r="E1861" s="2">
        <v>2</v>
      </c>
      <c r="P1861">
        <v>1</v>
      </c>
      <c r="Q1861" t="str">
        <f t="shared" si="30"/>
        <v>2</v>
      </c>
    </row>
    <row r="1862" spans="1:17" x14ac:dyDescent="0.25">
      <c r="A1862">
        <v>1861</v>
      </c>
      <c r="D1862">
        <v>84.480816000000004</v>
      </c>
      <c r="E1862" s="2">
        <v>2</v>
      </c>
      <c r="P1862">
        <v>1</v>
      </c>
      <c r="Q1862" t="str">
        <f t="shared" si="30"/>
        <v>2</v>
      </c>
    </row>
    <row r="1863" spans="1:17" x14ac:dyDescent="0.25">
      <c r="A1863">
        <v>1862</v>
      </c>
      <c r="D1863">
        <v>84.470357000000007</v>
      </c>
      <c r="E1863" s="2">
        <v>2</v>
      </c>
      <c r="P1863">
        <v>1</v>
      </c>
      <c r="Q1863" t="str">
        <f t="shared" si="30"/>
        <v>2</v>
      </c>
    </row>
    <row r="1864" spans="1:17" x14ac:dyDescent="0.25">
      <c r="A1864">
        <v>1863</v>
      </c>
      <c r="D1864">
        <v>84.517960000000002</v>
      </c>
      <c r="E1864" s="2">
        <v>2</v>
      </c>
      <c r="P1864">
        <v>1</v>
      </c>
      <c r="Q1864" t="str">
        <f t="shared" si="30"/>
        <v>2</v>
      </c>
    </row>
    <row r="1865" spans="1:17" x14ac:dyDescent="0.25">
      <c r="A1865">
        <v>1864</v>
      </c>
      <c r="D1865">
        <v>84.533010000000004</v>
      </c>
      <c r="E1865" s="2">
        <v>2</v>
      </c>
      <c r="P1865">
        <v>1</v>
      </c>
      <c r="Q1865" t="str">
        <f t="shared" si="30"/>
        <v>2</v>
      </c>
    </row>
    <row r="1866" spans="1:17" x14ac:dyDescent="0.25">
      <c r="A1866">
        <v>1865</v>
      </c>
      <c r="B1866">
        <v>91.868215000000006</v>
      </c>
      <c r="C1866" s="5">
        <v>1</v>
      </c>
      <c r="D1866">
        <v>84.533010000000004</v>
      </c>
      <c r="E1866" s="2">
        <v>2</v>
      </c>
      <c r="P1866">
        <v>2</v>
      </c>
      <c r="Q1866" t="str">
        <f t="shared" si="30"/>
        <v>12</v>
      </c>
    </row>
    <row r="1867" spans="1:17" x14ac:dyDescent="0.25">
      <c r="A1867">
        <v>1866</v>
      </c>
      <c r="B1867">
        <v>91.845613000000014</v>
      </c>
      <c r="C1867" s="5">
        <v>1</v>
      </c>
      <c r="P1867">
        <v>1</v>
      </c>
      <c r="Q1867" t="str">
        <f t="shared" si="30"/>
        <v>1</v>
      </c>
    </row>
    <row r="1868" spans="1:17" x14ac:dyDescent="0.25">
      <c r="A1868">
        <v>1867</v>
      </c>
      <c r="B1868">
        <v>91.832244000000003</v>
      </c>
      <c r="C1868" s="5">
        <v>1</v>
      </c>
      <c r="P1868">
        <v>1</v>
      </c>
      <c r="Q1868" t="str">
        <f t="shared" si="30"/>
        <v>1</v>
      </c>
    </row>
    <row r="1869" spans="1:17" x14ac:dyDescent="0.25">
      <c r="A1869">
        <v>1868</v>
      </c>
      <c r="B1869">
        <v>91.823827000000009</v>
      </c>
      <c r="C1869" s="5">
        <v>1</v>
      </c>
      <c r="P1869">
        <v>1</v>
      </c>
      <c r="Q1869" t="str">
        <f t="shared" si="30"/>
        <v>1</v>
      </c>
    </row>
    <row r="1870" spans="1:17" x14ac:dyDescent="0.25">
      <c r="A1870">
        <v>1869</v>
      </c>
      <c r="B1870">
        <v>91.830407000000008</v>
      </c>
      <c r="C1870" s="5">
        <v>1</v>
      </c>
      <c r="H1870">
        <v>87.771224000000004</v>
      </c>
      <c r="I1870" s="4">
        <v>4</v>
      </c>
      <c r="P1870">
        <v>2</v>
      </c>
      <c r="Q1870" t="str">
        <f t="shared" si="30"/>
        <v>14</v>
      </c>
    </row>
    <row r="1871" spans="1:17" x14ac:dyDescent="0.25">
      <c r="A1871">
        <v>1870</v>
      </c>
      <c r="B1871">
        <v>91.868215000000006</v>
      </c>
      <c r="C1871" s="5">
        <v>1</v>
      </c>
      <c r="H1871">
        <v>87.786990000000003</v>
      </c>
      <c r="I1871" s="4">
        <v>4</v>
      </c>
      <c r="P1871">
        <v>2</v>
      </c>
      <c r="Q1871" t="str">
        <f t="shared" si="30"/>
        <v>14</v>
      </c>
    </row>
    <row r="1872" spans="1:17" x14ac:dyDescent="0.25">
      <c r="A1872">
        <v>1871</v>
      </c>
      <c r="B1872">
        <v>91.868215000000006</v>
      </c>
      <c r="C1872" s="5">
        <v>1</v>
      </c>
      <c r="H1872">
        <v>87.760102000000003</v>
      </c>
      <c r="I1872" s="4">
        <v>4</v>
      </c>
      <c r="P1872">
        <v>2</v>
      </c>
      <c r="Q1872" t="str">
        <f t="shared" si="30"/>
        <v>14</v>
      </c>
    </row>
    <row r="1873" spans="1:17" x14ac:dyDescent="0.25">
      <c r="A1873">
        <v>1872</v>
      </c>
      <c r="F1873">
        <v>92.358979000000005</v>
      </c>
      <c r="G1873" s="3">
        <v>3</v>
      </c>
      <c r="H1873">
        <v>87.708827000000014</v>
      </c>
      <c r="I1873" s="4">
        <v>4</v>
      </c>
      <c r="P1873">
        <v>2</v>
      </c>
      <c r="Q1873" t="str">
        <f t="shared" si="30"/>
        <v>34</v>
      </c>
    </row>
    <row r="1874" spans="1:17" x14ac:dyDescent="0.25">
      <c r="A1874">
        <v>1873</v>
      </c>
      <c r="F1874">
        <v>92.365306000000004</v>
      </c>
      <c r="G1874" s="3">
        <v>3</v>
      </c>
      <c r="H1874">
        <v>87.710256000000015</v>
      </c>
      <c r="I1874" s="4">
        <v>4</v>
      </c>
      <c r="P1874">
        <v>2</v>
      </c>
      <c r="Q1874" t="str">
        <f t="shared" si="30"/>
        <v>34</v>
      </c>
    </row>
    <row r="1875" spans="1:17" x14ac:dyDescent="0.25">
      <c r="A1875">
        <v>1874</v>
      </c>
      <c r="F1875">
        <v>92.391072000000008</v>
      </c>
      <c r="G1875" s="3">
        <v>3</v>
      </c>
      <c r="H1875">
        <v>87.700460000000007</v>
      </c>
      <c r="I1875" s="4">
        <v>4</v>
      </c>
      <c r="P1875">
        <v>2</v>
      </c>
      <c r="Q1875" t="str">
        <f t="shared" si="30"/>
        <v>34</v>
      </c>
    </row>
    <row r="1876" spans="1:17" x14ac:dyDescent="0.25">
      <c r="A1876">
        <v>1875</v>
      </c>
      <c r="F1876">
        <v>92.372602000000001</v>
      </c>
      <c r="G1876" s="3">
        <v>3</v>
      </c>
      <c r="H1876">
        <v>87.742704000000003</v>
      </c>
      <c r="I1876" s="4">
        <v>4</v>
      </c>
      <c r="P1876">
        <v>2</v>
      </c>
      <c r="Q1876" t="str">
        <f t="shared" si="30"/>
        <v>34</v>
      </c>
    </row>
    <row r="1877" spans="1:17" x14ac:dyDescent="0.25">
      <c r="A1877">
        <v>1876</v>
      </c>
      <c r="F1877">
        <v>92.35954000000001</v>
      </c>
      <c r="G1877" s="3">
        <v>3</v>
      </c>
      <c r="H1877">
        <v>87.771224000000004</v>
      </c>
      <c r="I1877" s="4">
        <v>4</v>
      </c>
      <c r="P1877">
        <v>2</v>
      </c>
      <c r="Q1877" t="str">
        <f t="shared" si="30"/>
        <v>34</v>
      </c>
    </row>
    <row r="1878" spans="1:17" x14ac:dyDescent="0.25">
      <c r="A1878">
        <v>1877</v>
      </c>
      <c r="F1878">
        <v>92.389081000000004</v>
      </c>
      <c r="G1878" s="3">
        <v>3</v>
      </c>
      <c r="P1878">
        <v>1</v>
      </c>
      <c r="Q1878" t="str">
        <f t="shared" si="30"/>
        <v>3</v>
      </c>
    </row>
    <row r="1879" spans="1:17" x14ac:dyDescent="0.25">
      <c r="A1879">
        <v>1878</v>
      </c>
      <c r="F1879">
        <v>92.368980000000008</v>
      </c>
      <c r="G1879" s="3">
        <v>3</v>
      </c>
      <c r="P1879">
        <v>1</v>
      </c>
      <c r="Q1879" t="str">
        <f t="shared" si="30"/>
        <v>3</v>
      </c>
    </row>
    <row r="1880" spans="1:17" x14ac:dyDescent="0.25">
      <c r="A1880">
        <v>1879</v>
      </c>
      <c r="D1880">
        <v>109.576989</v>
      </c>
      <c r="E1880" s="2">
        <v>2</v>
      </c>
      <c r="F1880">
        <v>92.358979000000005</v>
      </c>
      <c r="G1880" s="3">
        <v>3</v>
      </c>
      <c r="P1880">
        <v>2</v>
      </c>
      <c r="Q1880" t="str">
        <f t="shared" si="30"/>
        <v>23</v>
      </c>
    </row>
    <row r="1881" spans="1:17" x14ac:dyDescent="0.25">
      <c r="A1881">
        <v>1880</v>
      </c>
      <c r="D1881">
        <v>109.545457</v>
      </c>
      <c r="E1881" s="2">
        <v>2</v>
      </c>
      <c r="P1881">
        <v>1</v>
      </c>
      <c r="Q1881" t="str">
        <f t="shared" si="30"/>
        <v>2</v>
      </c>
    </row>
    <row r="1882" spans="1:17" x14ac:dyDescent="0.25">
      <c r="A1882">
        <v>1881</v>
      </c>
      <c r="D1882">
        <v>109.52306100000001</v>
      </c>
      <c r="E1882" s="2">
        <v>2</v>
      </c>
      <c r="P1882">
        <v>1</v>
      </c>
      <c r="Q1882" t="str">
        <f t="shared" si="30"/>
        <v>2</v>
      </c>
    </row>
    <row r="1883" spans="1:17" x14ac:dyDescent="0.25">
      <c r="A1883">
        <v>1882</v>
      </c>
      <c r="D1883">
        <v>109.56581600000001</v>
      </c>
      <c r="E1883" s="2">
        <v>2</v>
      </c>
      <c r="P1883">
        <v>1</v>
      </c>
      <c r="Q1883" t="str">
        <f t="shared" si="30"/>
        <v>2</v>
      </c>
    </row>
    <row r="1884" spans="1:17" x14ac:dyDescent="0.25">
      <c r="A1884">
        <v>1883</v>
      </c>
      <c r="D1884">
        <v>109.554849</v>
      </c>
      <c r="E1884" s="2">
        <v>2</v>
      </c>
      <c r="P1884">
        <v>1</v>
      </c>
      <c r="Q1884" t="str">
        <f t="shared" si="30"/>
        <v>2</v>
      </c>
    </row>
    <row r="1885" spans="1:17" x14ac:dyDescent="0.25">
      <c r="A1885">
        <v>1884</v>
      </c>
      <c r="D1885">
        <v>109.55576400000001</v>
      </c>
      <c r="E1885" s="2">
        <v>2</v>
      </c>
      <c r="P1885">
        <v>1</v>
      </c>
      <c r="Q1885" t="str">
        <f t="shared" si="30"/>
        <v>2</v>
      </c>
    </row>
    <row r="1886" spans="1:17" x14ac:dyDescent="0.25">
      <c r="A1886">
        <v>1885</v>
      </c>
      <c r="D1886">
        <v>109.60015200000001</v>
      </c>
      <c r="E1886" s="2">
        <v>2</v>
      </c>
      <c r="P1886">
        <v>1</v>
      </c>
      <c r="Q1886" t="str">
        <f t="shared" si="30"/>
        <v>2</v>
      </c>
    </row>
    <row r="1887" spans="1:17" x14ac:dyDescent="0.25">
      <c r="A1887">
        <v>1886</v>
      </c>
      <c r="B1887">
        <v>116.512754</v>
      </c>
      <c r="C1887" s="5">
        <v>1</v>
      </c>
      <c r="D1887">
        <v>109.650048</v>
      </c>
      <c r="E1887" s="2">
        <v>2</v>
      </c>
      <c r="P1887">
        <v>2</v>
      </c>
      <c r="Q1887" t="str">
        <f t="shared" si="30"/>
        <v>12</v>
      </c>
    </row>
    <row r="1888" spans="1:17" x14ac:dyDescent="0.25">
      <c r="A1888">
        <v>1887</v>
      </c>
      <c r="B1888">
        <v>116.527703</v>
      </c>
      <c r="C1888" s="5">
        <v>1</v>
      </c>
      <c r="D1888">
        <v>109.576989</v>
      </c>
      <c r="E1888" s="2">
        <v>2</v>
      </c>
      <c r="P1888">
        <v>2</v>
      </c>
      <c r="Q1888" t="str">
        <f t="shared" si="30"/>
        <v>12</v>
      </c>
    </row>
    <row r="1889" spans="1:17" x14ac:dyDescent="0.25">
      <c r="A1889">
        <v>1888</v>
      </c>
      <c r="B1889">
        <v>116.52102000000001</v>
      </c>
      <c r="C1889" s="5">
        <v>1</v>
      </c>
      <c r="P1889">
        <v>1</v>
      </c>
      <c r="Q1889" t="str">
        <f t="shared" si="30"/>
        <v>1</v>
      </c>
    </row>
    <row r="1890" spans="1:17" x14ac:dyDescent="0.25">
      <c r="A1890">
        <v>1889</v>
      </c>
      <c r="B1890">
        <v>116.534593</v>
      </c>
      <c r="C1890" s="5">
        <v>1</v>
      </c>
      <c r="P1890">
        <v>1</v>
      </c>
      <c r="Q1890" t="str">
        <f t="shared" si="30"/>
        <v>1</v>
      </c>
    </row>
    <row r="1891" spans="1:17" x14ac:dyDescent="0.25">
      <c r="A1891">
        <v>1890</v>
      </c>
      <c r="B1891">
        <v>116.56188700000001</v>
      </c>
      <c r="C1891" s="5">
        <v>1</v>
      </c>
      <c r="P1891">
        <v>1</v>
      </c>
      <c r="Q1891" t="str">
        <f t="shared" si="30"/>
        <v>1</v>
      </c>
    </row>
    <row r="1892" spans="1:17" x14ac:dyDescent="0.25">
      <c r="A1892">
        <v>1891</v>
      </c>
      <c r="B1892">
        <v>116.55505100000001</v>
      </c>
      <c r="C1892" s="5">
        <v>1</v>
      </c>
      <c r="P1892">
        <v>1</v>
      </c>
      <c r="Q1892" t="str">
        <f t="shared" si="30"/>
        <v>1</v>
      </c>
    </row>
    <row r="1893" spans="1:17" x14ac:dyDescent="0.25">
      <c r="A1893">
        <v>1892</v>
      </c>
      <c r="B1893">
        <v>116.512754</v>
      </c>
      <c r="C1893" s="5">
        <v>1</v>
      </c>
      <c r="H1893">
        <v>115.26709500000001</v>
      </c>
      <c r="I1893" s="4">
        <v>4</v>
      </c>
      <c r="P1893">
        <v>2</v>
      </c>
      <c r="Q1893" t="str">
        <f t="shared" si="30"/>
        <v>14</v>
      </c>
    </row>
    <row r="1894" spans="1:17" x14ac:dyDescent="0.25">
      <c r="A1894">
        <v>1893</v>
      </c>
      <c r="F1894">
        <v>117.153829</v>
      </c>
      <c r="G1894" s="3">
        <v>3</v>
      </c>
      <c r="H1894">
        <v>115.28994900000001</v>
      </c>
      <c r="I1894" s="4">
        <v>4</v>
      </c>
      <c r="P1894">
        <v>2</v>
      </c>
      <c r="Q1894" t="str">
        <f t="shared" si="30"/>
        <v>34</v>
      </c>
    </row>
    <row r="1895" spans="1:17" x14ac:dyDescent="0.25">
      <c r="A1895">
        <v>1894</v>
      </c>
      <c r="F1895">
        <v>117.153829</v>
      </c>
      <c r="G1895" s="3">
        <v>3</v>
      </c>
      <c r="H1895">
        <v>115.21642800000001</v>
      </c>
      <c r="I1895" s="4">
        <v>4</v>
      </c>
      <c r="P1895">
        <v>2</v>
      </c>
      <c r="Q1895" t="str">
        <f t="shared" si="30"/>
        <v>34</v>
      </c>
    </row>
    <row r="1896" spans="1:17" x14ac:dyDescent="0.25">
      <c r="A1896">
        <v>1895</v>
      </c>
      <c r="F1896">
        <v>117.16571200000001</v>
      </c>
      <c r="G1896" s="3">
        <v>3</v>
      </c>
      <c r="H1896">
        <v>115.23647800000001</v>
      </c>
      <c r="I1896" s="4">
        <v>4</v>
      </c>
      <c r="P1896">
        <v>2</v>
      </c>
      <c r="Q1896" t="str">
        <f t="shared" si="30"/>
        <v>34</v>
      </c>
    </row>
    <row r="1897" spans="1:17" x14ac:dyDescent="0.25">
      <c r="A1897">
        <v>1896</v>
      </c>
      <c r="F1897">
        <v>117.16193900000002</v>
      </c>
      <c r="G1897" s="3">
        <v>3</v>
      </c>
      <c r="H1897">
        <v>115.228318</v>
      </c>
      <c r="I1897" s="4">
        <v>4</v>
      </c>
      <c r="P1897">
        <v>2</v>
      </c>
      <c r="Q1897" t="str">
        <f t="shared" si="30"/>
        <v>34</v>
      </c>
    </row>
    <row r="1898" spans="1:17" x14ac:dyDescent="0.25">
      <c r="A1898">
        <v>1897</v>
      </c>
      <c r="F1898">
        <v>117.204183</v>
      </c>
      <c r="G1898" s="3">
        <v>3</v>
      </c>
      <c r="H1898">
        <v>115.21168600000001</v>
      </c>
      <c r="I1898" s="4">
        <v>4</v>
      </c>
      <c r="P1898">
        <v>2</v>
      </c>
      <c r="Q1898" t="str">
        <f t="shared" si="30"/>
        <v>34</v>
      </c>
    </row>
    <row r="1899" spans="1:17" x14ac:dyDescent="0.25">
      <c r="A1899">
        <v>1898</v>
      </c>
      <c r="F1899">
        <v>117.19127800000001</v>
      </c>
      <c r="G1899" s="3">
        <v>3</v>
      </c>
      <c r="H1899">
        <v>115.18566200000001</v>
      </c>
      <c r="I1899" s="4">
        <v>4</v>
      </c>
      <c r="P1899">
        <v>2</v>
      </c>
      <c r="Q1899" t="str">
        <f t="shared" si="30"/>
        <v>34</v>
      </c>
    </row>
    <row r="1900" spans="1:17" x14ac:dyDescent="0.25">
      <c r="A1900">
        <v>1899</v>
      </c>
      <c r="F1900">
        <v>117.31362300000001</v>
      </c>
      <c r="G1900" s="3">
        <v>3</v>
      </c>
      <c r="H1900">
        <v>115.26709500000001</v>
      </c>
      <c r="I1900" s="4">
        <v>4</v>
      </c>
      <c r="P1900">
        <v>2</v>
      </c>
      <c r="Q1900" t="str">
        <f t="shared" si="30"/>
        <v>34</v>
      </c>
    </row>
    <row r="1901" spans="1:17" x14ac:dyDescent="0.25">
      <c r="A1901">
        <v>1900</v>
      </c>
      <c r="F1901">
        <v>117.280664</v>
      </c>
      <c r="G1901" s="3">
        <v>3</v>
      </c>
      <c r="P1901">
        <v>1</v>
      </c>
      <c r="Q1901" t="str">
        <f t="shared" si="30"/>
        <v>3</v>
      </c>
    </row>
    <row r="1902" spans="1:17" x14ac:dyDescent="0.25">
      <c r="A1902">
        <v>1901</v>
      </c>
      <c r="F1902">
        <v>117.153829</v>
      </c>
      <c r="G1902" s="3">
        <v>3</v>
      </c>
      <c r="P1902">
        <v>1</v>
      </c>
      <c r="Q1902" t="str">
        <f t="shared" si="30"/>
        <v>3</v>
      </c>
    </row>
    <row r="1903" spans="1:17" x14ac:dyDescent="0.25">
      <c r="A1903">
        <v>1902</v>
      </c>
      <c r="P1903">
        <v>0</v>
      </c>
      <c r="Q1903" t="str">
        <f t="shared" si="30"/>
        <v/>
      </c>
    </row>
    <row r="1904" spans="1:17" x14ac:dyDescent="0.25">
      <c r="A1904">
        <v>1903</v>
      </c>
      <c r="P1904">
        <v>0</v>
      </c>
      <c r="Q1904" t="str">
        <f t="shared" si="30"/>
        <v/>
      </c>
    </row>
    <row r="1905" spans="1:17" x14ac:dyDescent="0.25">
      <c r="A1905">
        <v>1904</v>
      </c>
      <c r="P1905">
        <v>0</v>
      </c>
      <c r="Q1905" t="str">
        <f t="shared" si="30"/>
        <v/>
      </c>
    </row>
    <row r="1906" spans="1:17" x14ac:dyDescent="0.25">
      <c r="A1906">
        <v>1905</v>
      </c>
      <c r="D1906">
        <v>150.04606899999999</v>
      </c>
      <c r="E1906" s="2">
        <v>2</v>
      </c>
      <c r="P1906">
        <v>1</v>
      </c>
      <c r="Q1906" t="str">
        <f t="shared" si="30"/>
        <v>2</v>
      </c>
    </row>
    <row r="1907" spans="1:17" x14ac:dyDescent="0.25">
      <c r="A1907">
        <v>1906</v>
      </c>
      <c r="D1907">
        <v>150.04606899999999</v>
      </c>
      <c r="E1907" s="2">
        <v>2</v>
      </c>
      <c r="P1907">
        <v>1</v>
      </c>
      <c r="Q1907" t="str">
        <f t="shared" si="30"/>
        <v>2</v>
      </c>
    </row>
    <row r="1908" spans="1:17" x14ac:dyDescent="0.25">
      <c r="A1908">
        <v>1907</v>
      </c>
      <c r="D1908">
        <v>150.04606899999999</v>
      </c>
      <c r="E1908" s="2">
        <v>2</v>
      </c>
      <c r="P1908">
        <v>1</v>
      </c>
      <c r="Q1908" t="str">
        <f t="shared" si="30"/>
        <v>2</v>
      </c>
    </row>
    <row r="1909" spans="1:17" x14ac:dyDescent="0.25">
      <c r="A1909">
        <v>1908</v>
      </c>
      <c r="D1909">
        <v>150.04606899999999</v>
      </c>
      <c r="E1909" s="2">
        <v>2</v>
      </c>
      <c r="P1909">
        <v>1</v>
      </c>
      <c r="Q1909" t="str">
        <f t="shared" si="30"/>
        <v>2</v>
      </c>
    </row>
    <row r="1910" spans="1:17" x14ac:dyDescent="0.25">
      <c r="A1910">
        <v>1909</v>
      </c>
      <c r="B1910">
        <v>153.27775199999999</v>
      </c>
      <c r="C1910" s="5">
        <v>1</v>
      </c>
      <c r="D1910">
        <v>150.04606899999999</v>
      </c>
      <c r="E1910" s="2">
        <v>2</v>
      </c>
      <c r="P1910">
        <v>2</v>
      </c>
      <c r="Q1910" t="str">
        <f t="shared" si="30"/>
        <v>12</v>
      </c>
    </row>
    <row r="1911" spans="1:17" x14ac:dyDescent="0.25">
      <c r="A1911">
        <v>1910</v>
      </c>
      <c r="B1911">
        <v>153.27775199999999</v>
      </c>
      <c r="C1911" s="5">
        <v>1</v>
      </c>
      <c r="D1911">
        <v>150.04606899999999</v>
      </c>
      <c r="E1911" s="2">
        <v>2</v>
      </c>
      <c r="P1911">
        <v>2</v>
      </c>
      <c r="Q1911" t="str">
        <f t="shared" si="30"/>
        <v>12</v>
      </c>
    </row>
    <row r="1912" spans="1:17" x14ac:dyDescent="0.25">
      <c r="A1912">
        <v>1911</v>
      </c>
      <c r="B1912">
        <v>153.27775199999999</v>
      </c>
      <c r="C1912" s="5">
        <v>1</v>
      </c>
      <c r="D1912">
        <v>150.04606899999999</v>
      </c>
      <c r="E1912" s="2">
        <v>2</v>
      </c>
      <c r="P1912">
        <v>2</v>
      </c>
      <c r="Q1912" t="str">
        <f t="shared" si="30"/>
        <v>12</v>
      </c>
    </row>
    <row r="1913" spans="1:17" x14ac:dyDescent="0.25">
      <c r="A1913">
        <v>1912</v>
      </c>
      <c r="B1913">
        <v>153.27775199999999</v>
      </c>
      <c r="C1913" s="5">
        <v>1</v>
      </c>
      <c r="P1913">
        <v>1</v>
      </c>
      <c r="Q1913" t="str">
        <f t="shared" si="30"/>
        <v>1</v>
      </c>
    </row>
    <row r="1914" spans="1:17" x14ac:dyDescent="0.25">
      <c r="A1914">
        <v>1913</v>
      </c>
      <c r="B1914">
        <v>153.27775199999999</v>
      </c>
      <c r="C1914" s="5">
        <v>1</v>
      </c>
      <c r="P1914">
        <v>1</v>
      </c>
      <c r="Q1914" t="str">
        <f t="shared" si="30"/>
        <v>1</v>
      </c>
    </row>
    <row r="1915" spans="1:17" x14ac:dyDescent="0.25">
      <c r="A1915">
        <v>1914</v>
      </c>
      <c r="B1915">
        <v>153.27775199999999</v>
      </c>
      <c r="C1915" s="5">
        <v>1</v>
      </c>
      <c r="P1915">
        <v>1</v>
      </c>
      <c r="Q1915" t="str">
        <f t="shared" si="30"/>
        <v>1</v>
      </c>
    </row>
    <row r="1916" spans="1:17" x14ac:dyDescent="0.25">
      <c r="A1916">
        <v>1915</v>
      </c>
      <c r="B1916">
        <v>153.27775199999999</v>
      </c>
      <c r="C1916" s="5">
        <v>1</v>
      </c>
      <c r="F1916">
        <v>152.77234399999998</v>
      </c>
      <c r="G1916" s="3">
        <v>3</v>
      </c>
      <c r="H1916">
        <v>152.396783</v>
      </c>
      <c r="I1916" s="4">
        <v>4</v>
      </c>
      <c r="P1916">
        <v>3</v>
      </c>
      <c r="Q1916" t="str">
        <f t="shared" si="30"/>
        <v>134</v>
      </c>
    </row>
    <row r="1917" spans="1:17" x14ac:dyDescent="0.25">
      <c r="A1917">
        <v>1916</v>
      </c>
      <c r="F1917">
        <v>152.77234399999998</v>
      </c>
      <c r="G1917" s="3">
        <v>3</v>
      </c>
      <c r="H1917">
        <v>152.396783</v>
      </c>
      <c r="I1917" s="4">
        <v>4</v>
      </c>
      <c r="P1917">
        <v>2</v>
      </c>
      <c r="Q1917" t="str">
        <f t="shared" si="30"/>
        <v>34</v>
      </c>
    </row>
    <row r="1918" spans="1:17" x14ac:dyDescent="0.25">
      <c r="A1918">
        <v>1917</v>
      </c>
      <c r="F1918">
        <v>152.77234399999998</v>
      </c>
      <c r="G1918" s="3">
        <v>3</v>
      </c>
      <c r="H1918">
        <v>152.396783</v>
      </c>
      <c r="I1918" s="4">
        <v>4</v>
      </c>
      <c r="P1918">
        <v>2</v>
      </c>
      <c r="Q1918" t="str">
        <f t="shared" si="30"/>
        <v>34</v>
      </c>
    </row>
    <row r="1919" spans="1:17" x14ac:dyDescent="0.25">
      <c r="A1919">
        <v>1918</v>
      </c>
      <c r="F1919">
        <v>152.77234399999998</v>
      </c>
      <c r="G1919" s="3">
        <v>3</v>
      </c>
      <c r="H1919">
        <v>152.396783</v>
      </c>
      <c r="I1919" s="4">
        <v>4</v>
      </c>
      <c r="P1919">
        <v>2</v>
      </c>
      <c r="Q1919" t="str">
        <f t="shared" si="30"/>
        <v>34</v>
      </c>
    </row>
    <row r="1920" spans="1:17" x14ac:dyDescent="0.25">
      <c r="A1920">
        <v>1919</v>
      </c>
      <c r="F1920">
        <v>152.77234399999998</v>
      </c>
      <c r="G1920" s="3">
        <v>3</v>
      </c>
      <c r="H1920">
        <v>152.396783</v>
      </c>
      <c r="I1920" s="4">
        <v>4</v>
      </c>
      <c r="P1920">
        <v>2</v>
      </c>
      <c r="Q1920" t="str">
        <f t="shared" si="30"/>
        <v>34</v>
      </c>
    </row>
    <row r="1921" spans="1:17" x14ac:dyDescent="0.25">
      <c r="A1921">
        <v>1920</v>
      </c>
      <c r="F1921">
        <v>152.77234399999998</v>
      </c>
      <c r="G1921" s="3">
        <v>3</v>
      </c>
      <c r="H1921">
        <v>152.396783</v>
      </c>
      <c r="I1921" s="4">
        <v>4</v>
      </c>
      <c r="P1921">
        <v>2</v>
      </c>
      <c r="Q1921" t="str">
        <f t="shared" si="30"/>
        <v>34</v>
      </c>
    </row>
    <row r="1922" spans="1:17" x14ac:dyDescent="0.25">
      <c r="A1922">
        <v>1921</v>
      </c>
      <c r="F1922">
        <v>152.77234399999998</v>
      </c>
      <c r="G1922" s="3">
        <v>3</v>
      </c>
      <c r="H1922">
        <v>152.396783</v>
      </c>
      <c r="I1922" s="4">
        <v>4</v>
      </c>
      <c r="P1922">
        <v>2</v>
      </c>
      <c r="Q1922" t="str">
        <f t="shared" ref="Q1922:Q1985" si="31">CONCATENATE(C1922,E1922,G1922,I1922)</f>
        <v>34</v>
      </c>
    </row>
    <row r="1923" spans="1:17" x14ac:dyDescent="0.25">
      <c r="A1923">
        <v>1922</v>
      </c>
      <c r="F1923">
        <v>152.77234399999998</v>
      </c>
      <c r="G1923" s="3">
        <v>3</v>
      </c>
      <c r="P1923">
        <v>1</v>
      </c>
      <c r="Q1923" t="str">
        <f t="shared" si="31"/>
        <v>3</v>
      </c>
    </row>
    <row r="1924" spans="1:17" x14ac:dyDescent="0.25">
      <c r="A1924">
        <v>1923</v>
      </c>
      <c r="P1924">
        <v>0</v>
      </c>
      <c r="Q1924" t="str">
        <f t="shared" si="31"/>
        <v/>
      </c>
    </row>
    <row r="1925" spans="1:17" x14ac:dyDescent="0.25">
      <c r="A1925">
        <v>1924</v>
      </c>
      <c r="P1925">
        <v>0</v>
      </c>
      <c r="Q1925" t="str">
        <f t="shared" si="31"/>
        <v/>
      </c>
    </row>
    <row r="1926" spans="1:17" x14ac:dyDescent="0.25">
      <c r="A1926">
        <v>1925</v>
      </c>
      <c r="P1926">
        <v>0</v>
      </c>
      <c r="Q1926" t="str">
        <f t="shared" si="31"/>
        <v/>
      </c>
    </row>
    <row r="1927" spans="1:17" x14ac:dyDescent="0.25">
      <c r="A1927">
        <v>1926</v>
      </c>
      <c r="D1927">
        <v>171.70224200000001</v>
      </c>
      <c r="E1927" s="2">
        <v>2</v>
      </c>
      <c r="P1927">
        <v>1</v>
      </c>
      <c r="Q1927" t="str">
        <f t="shared" si="31"/>
        <v>2</v>
      </c>
    </row>
    <row r="1928" spans="1:17" x14ac:dyDescent="0.25">
      <c r="A1928">
        <v>1927</v>
      </c>
      <c r="D1928">
        <v>171.710354</v>
      </c>
      <c r="E1928" s="2">
        <v>2</v>
      </c>
      <c r="P1928">
        <v>1</v>
      </c>
      <c r="Q1928" t="str">
        <f t="shared" si="31"/>
        <v>2</v>
      </c>
    </row>
    <row r="1929" spans="1:17" x14ac:dyDescent="0.25">
      <c r="A1929">
        <v>1928</v>
      </c>
      <c r="D1929">
        <v>171.69367</v>
      </c>
      <c r="E1929" s="2">
        <v>2</v>
      </c>
      <c r="P1929">
        <v>1</v>
      </c>
      <c r="Q1929" t="str">
        <f t="shared" si="31"/>
        <v>2</v>
      </c>
    </row>
    <row r="1930" spans="1:17" x14ac:dyDescent="0.25">
      <c r="A1930">
        <v>1929</v>
      </c>
      <c r="D1930">
        <v>171.69719099999998</v>
      </c>
      <c r="E1930" s="2">
        <v>2</v>
      </c>
      <c r="P1930">
        <v>1</v>
      </c>
      <c r="Q1930" t="str">
        <f t="shared" si="31"/>
        <v>2</v>
      </c>
    </row>
    <row r="1931" spans="1:17" x14ac:dyDescent="0.25">
      <c r="A1931">
        <v>1930</v>
      </c>
      <c r="D1931">
        <v>171.717343</v>
      </c>
      <c r="E1931" s="2">
        <v>2</v>
      </c>
      <c r="P1931">
        <v>1</v>
      </c>
      <c r="Q1931" t="str">
        <f t="shared" si="31"/>
        <v>2</v>
      </c>
    </row>
    <row r="1932" spans="1:17" x14ac:dyDescent="0.25">
      <c r="A1932">
        <v>1931</v>
      </c>
      <c r="B1932">
        <v>177.47055799999998</v>
      </c>
      <c r="C1932" s="5">
        <v>1</v>
      </c>
      <c r="D1932">
        <v>171.76862</v>
      </c>
      <c r="E1932" s="2">
        <v>2</v>
      </c>
      <c r="P1932">
        <v>2</v>
      </c>
      <c r="Q1932" t="str">
        <f t="shared" si="31"/>
        <v>12</v>
      </c>
    </row>
    <row r="1933" spans="1:17" x14ac:dyDescent="0.25">
      <c r="A1933">
        <v>1932</v>
      </c>
      <c r="B1933">
        <v>177.48173199999999</v>
      </c>
      <c r="C1933" s="5">
        <v>1</v>
      </c>
      <c r="D1933">
        <v>171.81433299999998</v>
      </c>
      <c r="E1933" s="2">
        <v>2</v>
      </c>
      <c r="P1933">
        <v>2</v>
      </c>
      <c r="Q1933" t="str">
        <f t="shared" si="31"/>
        <v>12</v>
      </c>
    </row>
    <row r="1934" spans="1:17" x14ac:dyDescent="0.25">
      <c r="A1934">
        <v>1933</v>
      </c>
      <c r="B1934">
        <v>177.45811099999997</v>
      </c>
      <c r="C1934" s="5">
        <v>1</v>
      </c>
      <c r="D1934">
        <v>171.70224200000001</v>
      </c>
      <c r="E1934" s="2">
        <v>2</v>
      </c>
      <c r="P1934">
        <v>2</v>
      </c>
      <c r="Q1934" t="str">
        <f t="shared" si="31"/>
        <v>12</v>
      </c>
    </row>
    <row r="1935" spans="1:17" x14ac:dyDescent="0.25">
      <c r="A1935">
        <v>1934</v>
      </c>
      <c r="B1935">
        <v>177.49239599999999</v>
      </c>
      <c r="C1935" s="5">
        <v>1</v>
      </c>
      <c r="D1935">
        <v>171.70224200000001</v>
      </c>
      <c r="E1935" s="2">
        <v>2</v>
      </c>
      <c r="P1935">
        <v>2</v>
      </c>
      <c r="Q1935" t="str">
        <f t="shared" si="31"/>
        <v>12</v>
      </c>
    </row>
    <row r="1936" spans="1:17" x14ac:dyDescent="0.25">
      <c r="A1936">
        <v>1935</v>
      </c>
      <c r="B1936">
        <v>177.450354</v>
      </c>
      <c r="C1936" s="5">
        <v>1</v>
      </c>
      <c r="P1936">
        <v>1</v>
      </c>
      <c r="Q1936" t="str">
        <f t="shared" si="31"/>
        <v>1</v>
      </c>
    </row>
    <row r="1937" spans="1:17" x14ac:dyDescent="0.25">
      <c r="A1937">
        <v>1936</v>
      </c>
      <c r="B1937">
        <v>177.478722</v>
      </c>
      <c r="C1937" s="5">
        <v>1</v>
      </c>
      <c r="P1937">
        <v>1</v>
      </c>
      <c r="Q1937" t="str">
        <f t="shared" si="31"/>
        <v>1</v>
      </c>
    </row>
    <row r="1938" spans="1:17" x14ac:dyDescent="0.25">
      <c r="A1938">
        <v>1937</v>
      </c>
      <c r="B1938">
        <v>177.47055799999998</v>
      </c>
      <c r="C1938" s="5">
        <v>1</v>
      </c>
      <c r="P1938">
        <v>1</v>
      </c>
      <c r="Q1938" t="str">
        <f t="shared" si="31"/>
        <v>1</v>
      </c>
    </row>
    <row r="1939" spans="1:17" x14ac:dyDescent="0.25">
      <c r="A1939">
        <v>1938</v>
      </c>
      <c r="F1939">
        <v>177.719897</v>
      </c>
      <c r="G1939" s="3">
        <v>3</v>
      </c>
      <c r="H1939">
        <v>176.34576399999997</v>
      </c>
      <c r="I1939" s="4">
        <v>4</v>
      </c>
      <c r="P1939">
        <v>2</v>
      </c>
      <c r="Q1939" t="str">
        <f t="shared" si="31"/>
        <v>34</v>
      </c>
    </row>
    <row r="1940" spans="1:17" x14ac:dyDescent="0.25">
      <c r="A1940">
        <v>1939</v>
      </c>
      <c r="F1940">
        <v>177.76678299999998</v>
      </c>
      <c r="G1940" s="3">
        <v>3</v>
      </c>
      <c r="H1940">
        <v>176.34882599999997</v>
      </c>
      <c r="I1940" s="4">
        <v>4</v>
      </c>
      <c r="P1940">
        <v>2</v>
      </c>
      <c r="Q1940" t="str">
        <f t="shared" si="31"/>
        <v>34</v>
      </c>
    </row>
    <row r="1941" spans="1:17" x14ac:dyDescent="0.25">
      <c r="A1941">
        <v>1940</v>
      </c>
      <c r="F1941">
        <v>177.72545600000001</v>
      </c>
      <c r="G1941" s="3">
        <v>3</v>
      </c>
      <c r="H1941">
        <v>176.37208999999999</v>
      </c>
      <c r="I1941" s="4">
        <v>4</v>
      </c>
      <c r="P1941">
        <v>2</v>
      </c>
      <c r="Q1941" t="str">
        <f t="shared" si="31"/>
        <v>34</v>
      </c>
    </row>
    <row r="1942" spans="1:17" x14ac:dyDescent="0.25">
      <c r="A1942">
        <v>1941</v>
      </c>
      <c r="F1942">
        <v>177.76050599999999</v>
      </c>
      <c r="G1942" s="3">
        <v>3</v>
      </c>
      <c r="H1942">
        <v>176.333721</v>
      </c>
      <c r="I1942" s="4">
        <v>4</v>
      </c>
      <c r="P1942">
        <v>2</v>
      </c>
      <c r="Q1942" t="str">
        <f t="shared" si="31"/>
        <v>34</v>
      </c>
    </row>
    <row r="1943" spans="1:17" x14ac:dyDescent="0.25">
      <c r="A1943">
        <v>1942</v>
      </c>
      <c r="F1943">
        <v>177.74611899999999</v>
      </c>
      <c r="G1943" s="3">
        <v>3</v>
      </c>
      <c r="H1943">
        <v>176.309843</v>
      </c>
      <c r="I1943" s="4">
        <v>4</v>
      </c>
      <c r="P1943">
        <v>2</v>
      </c>
      <c r="Q1943" t="str">
        <f t="shared" si="31"/>
        <v>34</v>
      </c>
    </row>
    <row r="1944" spans="1:17" x14ac:dyDescent="0.25">
      <c r="A1944">
        <v>1943</v>
      </c>
      <c r="F1944">
        <v>177.683212</v>
      </c>
      <c r="G1944" s="3">
        <v>3</v>
      </c>
      <c r="H1944">
        <v>176.33734299999998</v>
      </c>
      <c r="I1944" s="4">
        <v>4</v>
      </c>
      <c r="P1944">
        <v>2</v>
      </c>
      <c r="Q1944" t="str">
        <f t="shared" si="31"/>
        <v>34</v>
      </c>
    </row>
    <row r="1945" spans="1:17" x14ac:dyDescent="0.25">
      <c r="A1945">
        <v>1944</v>
      </c>
      <c r="F1945">
        <v>177.67642599999999</v>
      </c>
      <c r="G1945" s="3">
        <v>3</v>
      </c>
      <c r="H1945">
        <v>176.32178299999998</v>
      </c>
      <c r="I1945" s="4">
        <v>4</v>
      </c>
      <c r="P1945">
        <v>2</v>
      </c>
      <c r="Q1945" t="str">
        <f t="shared" si="31"/>
        <v>34</v>
      </c>
    </row>
    <row r="1946" spans="1:17" x14ac:dyDescent="0.25">
      <c r="A1946">
        <v>1945</v>
      </c>
      <c r="F1946">
        <v>177.719897</v>
      </c>
      <c r="G1946" s="3">
        <v>3</v>
      </c>
      <c r="P1946">
        <v>1</v>
      </c>
      <c r="Q1946" t="str">
        <f t="shared" si="31"/>
        <v>3</v>
      </c>
    </row>
    <row r="1947" spans="1:17" x14ac:dyDescent="0.25">
      <c r="A1947">
        <v>1946</v>
      </c>
      <c r="P1947">
        <v>0</v>
      </c>
      <c r="Q1947" t="str">
        <f t="shared" si="31"/>
        <v/>
      </c>
    </row>
    <row r="1948" spans="1:17" x14ac:dyDescent="0.25">
      <c r="A1948">
        <v>1947</v>
      </c>
      <c r="P1948">
        <v>0</v>
      </c>
      <c r="Q1948" t="str">
        <f t="shared" si="31"/>
        <v/>
      </c>
    </row>
    <row r="1949" spans="1:17" x14ac:dyDescent="0.25">
      <c r="A1949">
        <v>1948</v>
      </c>
      <c r="D1949">
        <v>199.46969099999998</v>
      </c>
      <c r="E1949" s="2">
        <v>2</v>
      </c>
      <c r="P1949">
        <v>1</v>
      </c>
      <c r="Q1949" t="str">
        <f t="shared" si="31"/>
        <v>2</v>
      </c>
    </row>
    <row r="1950" spans="1:17" x14ac:dyDescent="0.25">
      <c r="A1950">
        <v>1949</v>
      </c>
      <c r="D1950">
        <v>199.52412999999999</v>
      </c>
      <c r="E1950" s="2">
        <v>2</v>
      </c>
      <c r="P1950">
        <v>1</v>
      </c>
      <c r="Q1950" t="str">
        <f t="shared" si="31"/>
        <v>2</v>
      </c>
    </row>
    <row r="1951" spans="1:17" x14ac:dyDescent="0.25">
      <c r="A1951">
        <v>1950</v>
      </c>
      <c r="D1951">
        <v>199.487852</v>
      </c>
      <c r="E1951" s="2">
        <v>2</v>
      </c>
      <c r="P1951">
        <v>1</v>
      </c>
      <c r="Q1951" t="str">
        <f t="shared" si="31"/>
        <v>2</v>
      </c>
    </row>
    <row r="1952" spans="1:17" x14ac:dyDescent="0.25">
      <c r="A1952">
        <v>1951</v>
      </c>
      <c r="D1952">
        <v>199.49964</v>
      </c>
      <c r="E1952" s="2">
        <v>2</v>
      </c>
      <c r="P1952">
        <v>1</v>
      </c>
      <c r="Q1952" t="str">
        <f t="shared" si="31"/>
        <v>2</v>
      </c>
    </row>
    <row r="1953" spans="1:17" x14ac:dyDescent="0.25">
      <c r="A1953">
        <v>1952</v>
      </c>
      <c r="D1953">
        <v>199.525049</v>
      </c>
      <c r="E1953" s="2">
        <v>2</v>
      </c>
      <c r="P1953">
        <v>1</v>
      </c>
      <c r="Q1953" t="str">
        <f t="shared" si="31"/>
        <v>2</v>
      </c>
    </row>
    <row r="1954" spans="1:17" x14ac:dyDescent="0.25">
      <c r="A1954">
        <v>1953</v>
      </c>
      <c r="B1954">
        <v>205.393259</v>
      </c>
      <c r="C1954" s="5">
        <v>1</v>
      </c>
      <c r="D1954">
        <v>199.523977</v>
      </c>
      <c r="E1954" s="2">
        <v>2</v>
      </c>
      <c r="P1954">
        <v>2</v>
      </c>
      <c r="Q1954" t="str">
        <f t="shared" si="31"/>
        <v>12</v>
      </c>
    </row>
    <row r="1955" spans="1:17" x14ac:dyDescent="0.25">
      <c r="A1955">
        <v>1954</v>
      </c>
      <c r="B1955">
        <v>205.42550899999998</v>
      </c>
      <c r="C1955" s="5">
        <v>1</v>
      </c>
      <c r="D1955">
        <v>199.71622299999999</v>
      </c>
      <c r="E1955" s="2">
        <v>2</v>
      </c>
      <c r="P1955">
        <v>2</v>
      </c>
      <c r="Q1955" t="str">
        <f t="shared" si="31"/>
        <v>12</v>
      </c>
    </row>
    <row r="1956" spans="1:17" x14ac:dyDescent="0.25">
      <c r="A1956">
        <v>1955</v>
      </c>
      <c r="B1956">
        <v>205.43933699999999</v>
      </c>
      <c r="C1956" s="5">
        <v>1</v>
      </c>
      <c r="D1956">
        <v>199.46969099999998</v>
      </c>
      <c r="E1956" s="2">
        <v>2</v>
      </c>
      <c r="P1956">
        <v>2</v>
      </c>
      <c r="Q1956" t="str">
        <f t="shared" si="31"/>
        <v>12</v>
      </c>
    </row>
    <row r="1957" spans="1:17" x14ac:dyDescent="0.25">
      <c r="A1957">
        <v>1956</v>
      </c>
      <c r="B1957">
        <v>205.376936</v>
      </c>
      <c r="C1957" s="5">
        <v>1</v>
      </c>
      <c r="P1957">
        <v>1</v>
      </c>
      <c r="Q1957" t="str">
        <f t="shared" si="31"/>
        <v>1</v>
      </c>
    </row>
    <row r="1958" spans="1:17" x14ac:dyDescent="0.25">
      <c r="A1958">
        <v>1957</v>
      </c>
      <c r="B1958">
        <v>205.418162</v>
      </c>
      <c r="C1958" s="5">
        <v>1</v>
      </c>
      <c r="P1958">
        <v>1</v>
      </c>
      <c r="Q1958" t="str">
        <f t="shared" si="31"/>
        <v>1</v>
      </c>
    </row>
    <row r="1959" spans="1:17" x14ac:dyDescent="0.25">
      <c r="A1959">
        <v>1958</v>
      </c>
      <c r="B1959">
        <v>205.41841699999998</v>
      </c>
      <c r="C1959" s="5">
        <v>1</v>
      </c>
      <c r="P1959">
        <v>1</v>
      </c>
      <c r="Q1959" t="str">
        <f t="shared" si="31"/>
        <v>1</v>
      </c>
    </row>
    <row r="1960" spans="1:17" x14ac:dyDescent="0.25">
      <c r="A1960">
        <v>1959</v>
      </c>
      <c r="B1960">
        <v>205.393259</v>
      </c>
      <c r="C1960" s="5">
        <v>1</v>
      </c>
      <c r="P1960">
        <v>1</v>
      </c>
      <c r="Q1960" t="str">
        <f t="shared" si="31"/>
        <v>1</v>
      </c>
    </row>
    <row r="1961" spans="1:17" x14ac:dyDescent="0.25">
      <c r="A1961">
        <v>1960</v>
      </c>
      <c r="B1961">
        <v>205.393259</v>
      </c>
      <c r="C1961" s="5">
        <v>1</v>
      </c>
      <c r="F1961">
        <v>206.45316099999999</v>
      </c>
      <c r="G1961" s="3">
        <v>3</v>
      </c>
      <c r="H1961">
        <v>205.67999499999999</v>
      </c>
      <c r="I1961" s="4">
        <v>4</v>
      </c>
      <c r="P1961">
        <v>3</v>
      </c>
      <c r="Q1961" t="str">
        <f t="shared" si="31"/>
        <v>134</v>
      </c>
    </row>
    <row r="1962" spans="1:17" x14ac:dyDescent="0.25">
      <c r="A1962">
        <v>1961</v>
      </c>
      <c r="F1962">
        <v>206.49535599999999</v>
      </c>
      <c r="G1962" s="3">
        <v>3</v>
      </c>
      <c r="H1962">
        <v>205.66152799999998</v>
      </c>
      <c r="I1962" s="4">
        <v>4</v>
      </c>
      <c r="P1962">
        <v>2</v>
      </c>
      <c r="Q1962" t="str">
        <f t="shared" si="31"/>
        <v>34</v>
      </c>
    </row>
    <row r="1963" spans="1:17" x14ac:dyDescent="0.25">
      <c r="A1963">
        <v>1962</v>
      </c>
      <c r="F1963">
        <v>206.49361999999999</v>
      </c>
      <c r="G1963" s="3">
        <v>3</v>
      </c>
      <c r="H1963">
        <v>205.64514800000001</v>
      </c>
      <c r="I1963" s="4">
        <v>4</v>
      </c>
      <c r="P1963">
        <v>2</v>
      </c>
      <c r="Q1963" t="str">
        <f t="shared" si="31"/>
        <v>34</v>
      </c>
    </row>
    <row r="1964" spans="1:17" x14ac:dyDescent="0.25">
      <c r="A1964">
        <v>1963</v>
      </c>
      <c r="F1964">
        <v>206.47866999999999</v>
      </c>
      <c r="G1964" s="3">
        <v>3</v>
      </c>
      <c r="H1964">
        <v>205.599692</v>
      </c>
      <c r="I1964" s="4">
        <v>4</v>
      </c>
      <c r="P1964">
        <v>2</v>
      </c>
      <c r="Q1964" t="str">
        <f t="shared" si="31"/>
        <v>34</v>
      </c>
    </row>
    <row r="1965" spans="1:17" x14ac:dyDescent="0.25">
      <c r="A1965">
        <v>1964</v>
      </c>
      <c r="F1965">
        <v>206.49305899999999</v>
      </c>
      <c r="G1965" s="3">
        <v>3</v>
      </c>
      <c r="H1965">
        <v>205.608721</v>
      </c>
      <c r="I1965" s="4">
        <v>4</v>
      </c>
      <c r="P1965">
        <v>2</v>
      </c>
      <c r="Q1965" t="str">
        <f t="shared" si="31"/>
        <v>34</v>
      </c>
    </row>
    <row r="1966" spans="1:17" x14ac:dyDescent="0.25">
      <c r="A1966">
        <v>1965</v>
      </c>
      <c r="F1966">
        <v>206.496634</v>
      </c>
      <c r="G1966" s="3">
        <v>3</v>
      </c>
      <c r="H1966">
        <v>205.63969299999999</v>
      </c>
      <c r="I1966" s="4">
        <v>4</v>
      </c>
      <c r="P1966">
        <v>2</v>
      </c>
      <c r="Q1966" t="str">
        <f t="shared" si="31"/>
        <v>34</v>
      </c>
    </row>
    <row r="1967" spans="1:17" x14ac:dyDescent="0.25">
      <c r="A1967">
        <v>1966</v>
      </c>
      <c r="F1967">
        <v>206.554846</v>
      </c>
      <c r="G1967" s="3">
        <v>3</v>
      </c>
      <c r="H1967">
        <v>205.63494700000001</v>
      </c>
      <c r="I1967" s="4">
        <v>4</v>
      </c>
      <c r="P1967">
        <v>2</v>
      </c>
      <c r="Q1967" t="str">
        <f t="shared" si="31"/>
        <v>34</v>
      </c>
    </row>
    <row r="1968" spans="1:17" x14ac:dyDescent="0.25">
      <c r="A1968">
        <v>1967</v>
      </c>
      <c r="F1968">
        <v>206.570761</v>
      </c>
      <c r="G1968" s="3">
        <v>3</v>
      </c>
      <c r="H1968">
        <v>205.67999499999999</v>
      </c>
      <c r="I1968" s="4">
        <v>4</v>
      </c>
      <c r="P1968">
        <v>2</v>
      </c>
      <c r="Q1968" t="str">
        <f t="shared" si="31"/>
        <v>34</v>
      </c>
    </row>
    <row r="1969" spans="1:17" x14ac:dyDescent="0.25">
      <c r="A1969">
        <v>1968</v>
      </c>
      <c r="D1969">
        <v>222.66691900000001</v>
      </c>
      <c r="E1969" s="2">
        <v>2</v>
      </c>
      <c r="F1969">
        <v>206.45316099999999</v>
      </c>
      <c r="G1969" s="3">
        <v>3</v>
      </c>
      <c r="P1969">
        <v>2</v>
      </c>
      <c r="Q1969" t="str">
        <f t="shared" si="31"/>
        <v>23</v>
      </c>
    </row>
    <row r="1970" spans="1:17" x14ac:dyDescent="0.25">
      <c r="A1970">
        <v>1969</v>
      </c>
      <c r="D1970">
        <v>222.65484900000001</v>
      </c>
      <c r="E1970" s="2">
        <v>2</v>
      </c>
      <c r="P1970">
        <v>1</v>
      </c>
      <c r="Q1970" t="str">
        <f t="shared" si="31"/>
        <v>2</v>
      </c>
    </row>
    <row r="1971" spans="1:17" x14ac:dyDescent="0.25">
      <c r="A1971">
        <v>1970</v>
      </c>
      <c r="D1971">
        <v>222.70232300000001</v>
      </c>
      <c r="E1971" s="2">
        <v>2</v>
      </c>
      <c r="P1971">
        <v>1</v>
      </c>
      <c r="Q1971" t="str">
        <f t="shared" si="31"/>
        <v>2</v>
      </c>
    </row>
    <row r="1972" spans="1:17" x14ac:dyDescent="0.25">
      <c r="A1972">
        <v>1971</v>
      </c>
      <c r="D1972">
        <v>222.647525</v>
      </c>
      <c r="E1972" s="2">
        <v>2</v>
      </c>
      <c r="P1972">
        <v>1</v>
      </c>
      <c r="Q1972" t="str">
        <f t="shared" si="31"/>
        <v>2</v>
      </c>
    </row>
    <row r="1973" spans="1:17" x14ac:dyDescent="0.25">
      <c r="A1973">
        <v>1972</v>
      </c>
      <c r="D1973">
        <v>222.63565600000001</v>
      </c>
      <c r="E1973" s="2">
        <v>2</v>
      </c>
      <c r="P1973">
        <v>1</v>
      </c>
      <c r="Q1973" t="str">
        <f t="shared" si="31"/>
        <v>2</v>
      </c>
    </row>
    <row r="1974" spans="1:17" x14ac:dyDescent="0.25">
      <c r="A1974">
        <v>1973</v>
      </c>
      <c r="D1974">
        <v>222.665807</v>
      </c>
      <c r="E1974" s="2">
        <v>2</v>
      </c>
      <c r="P1974">
        <v>1</v>
      </c>
      <c r="Q1974" t="str">
        <f t="shared" si="31"/>
        <v>2</v>
      </c>
    </row>
    <row r="1975" spans="1:17" x14ac:dyDescent="0.25">
      <c r="A1975">
        <v>1974</v>
      </c>
      <c r="B1975">
        <v>228.63904099999999</v>
      </c>
      <c r="C1975" s="5">
        <v>1</v>
      </c>
      <c r="D1975">
        <v>222.673181</v>
      </c>
      <c r="E1975" s="2">
        <v>2</v>
      </c>
      <c r="P1975">
        <v>2</v>
      </c>
      <c r="Q1975" t="str">
        <f t="shared" si="31"/>
        <v>12</v>
      </c>
    </row>
    <row r="1976" spans="1:17" x14ac:dyDescent="0.25">
      <c r="A1976">
        <v>1975</v>
      </c>
      <c r="B1976">
        <v>228.648787</v>
      </c>
      <c r="C1976" s="5">
        <v>1</v>
      </c>
      <c r="D1976">
        <v>222.66691900000001</v>
      </c>
      <c r="E1976" s="2">
        <v>2</v>
      </c>
      <c r="P1976">
        <v>2</v>
      </c>
      <c r="Q1976" t="str">
        <f t="shared" si="31"/>
        <v>12</v>
      </c>
    </row>
    <row r="1977" spans="1:17" x14ac:dyDescent="0.25">
      <c r="A1977">
        <v>1976</v>
      </c>
      <c r="B1977">
        <v>228.65121099999999</v>
      </c>
      <c r="C1977" s="5">
        <v>1</v>
      </c>
      <c r="P1977">
        <v>1</v>
      </c>
      <c r="Q1977" t="str">
        <f t="shared" si="31"/>
        <v>1</v>
      </c>
    </row>
    <row r="1978" spans="1:17" x14ac:dyDescent="0.25">
      <c r="A1978">
        <v>1977</v>
      </c>
      <c r="B1978">
        <v>228.634242</v>
      </c>
      <c r="C1978" s="5">
        <v>1</v>
      </c>
      <c r="P1978">
        <v>1</v>
      </c>
      <c r="Q1978" t="str">
        <f t="shared" si="31"/>
        <v>1</v>
      </c>
    </row>
    <row r="1979" spans="1:17" x14ac:dyDescent="0.25">
      <c r="A1979">
        <v>1978</v>
      </c>
      <c r="B1979">
        <v>228.63909000000001</v>
      </c>
      <c r="C1979" s="5">
        <v>1</v>
      </c>
      <c r="P1979">
        <v>1</v>
      </c>
      <c r="Q1979" t="str">
        <f t="shared" si="31"/>
        <v>1</v>
      </c>
    </row>
    <row r="1980" spans="1:17" x14ac:dyDescent="0.25">
      <c r="A1980">
        <v>1979</v>
      </c>
      <c r="B1980">
        <v>228.68747400000001</v>
      </c>
      <c r="C1980" s="5">
        <v>1</v>
      </c>
      <c r="P1980">
        <v>1</v>
      </c>
      <c r="Q1980" t="str">
        <f t="shared" si="31"/>
        <v>1</v>
      </c>
    </row>
    <row r="1981" spans="1:17" x14ac:dyDescent="0.25">
      <c r="A1981">
        <v>1980</v>
      </c>
      <c r="B1981">
        <v>228.63904099999999</v>
      </c>
      <c r="C1981" s="5">
        <v>1</v>
      </c>
      <c r="P1981">
        <v>1</v>
      </c>
      <c r="Q1981" t="str">
        <f t="shared" si="31"/>
        <v>1</v>
      </c>
    </row>
    <row r="1982" spans="1:17" x14ac:dyDescent="0.25">
      <c r="A1982">
        <v>1981</v>
      </c>
      <c r="B1982">
        <v>228.63904099999999</v>
      </c>
      <c r="C1982" s="5">
        <v>1</v>
      </c>
      <c r="P1982">
        <v>1</v>
      </c>
      <c r="Q1982" t="str">
        <f t="shared" si="31"/>
        <v>1</v>
      </c>
    </row>
    <row r="1983" spans="1:17" x14ac:dyDescent="0.25">
      <c r="A1983">
        <v>1982</v>
      </c>
      <c r="P1983">
        <v>0</v>
      </c>
      <c r="Q1983" t="str">
        <f t="shared" si="31"/>
        <v/>
      </c>
    </row>
    <row r="1984" spans="1:17" x14ac:dyDescent="0.25">
      <c r="A1984">
        <v>1983</v>
      </c>
      <c r="F1984">
        <v>230.806262</v>
      </c>
      <c r="G1984" s="3">
        <v>3</v>
      </c>
      <c r="H1984">
        <v>229.72474500000001</v>
      </c>
      <c r="I1984" s="4">
        <v>4</v>
      </c>
      <c r="P1984">
        <v>2</v>
      </c>
      <c r="Q1984" t="str">
        <f t="shared" si="31"/>
        <v>34</v>
      </c>
    </row>
    <row r="1985" spans="1:17" x14ac:dyDescent="0.25">
      <c r="A1985">
        <v>1984</v>
      </c>
      <c r="F1985">
        <v>230.83656400000001</v>
      </c>
      <c r="G1985" s="3">
        <v>3</v>
      </c>
      <c r="H1985">
        <v>229.79813100000001</v>
      </c>
      <c r="I1985" s="4">
        <v>4</v>
      </c>
      <c r="P1985">
        <v>2</v>
      </c>
      <c r="Q1985" t="str">
        <f t="shared" si="31"/>
        <v>34</v>
      </c>
    </row>
    <row r="1986" spans="1:17" x14ac:dyDescent="0.25">
      <c r="A1986">
        <v>1985</v>
      </c>
      <c r="F1986">
        <v>230.80479700000001</v>
      </c>
      <c r="G1986" s="3">
        <v>3</v>
      </c>
      <c r="H1986">
        <v>229.77646300000001</v>
      </c>
      <c r="I1986" s="4">
        <v>4</v>
      </c>
      <c r="P1986">
        <v>2</v>
      </c>
      <c r="Q1986" t="str">
        <f t="shared" ref="Q1986:Q2049" si="32">CONCATENATE(C1986,E1986,G1986,I1986)</f>
        <v>34</v>
      </c>
    </row>
    <row r="1987" spans="1:17" x14ac:dyDescent="0.25">
      <c r="A1987">
        <v>1986</v>
      </c>
      <c r="F1987">
        <v>230.80383699999999</v>
      </c>
      <c r="G1987" s="3">
        <v>3</v>
      </c>
      <c r="H1987">
        <v>229.78848500000001</v>
      </c>
      <c r="I1987" s="4">
        <v>4</v>
      </c>
      <c r="P1987">
        <v>2</v>
      </c>
      <c r="Q1987" t="str">
        <f t="shared" si="32"/>
        <v>34</v>
      </c>
    </row>
    <row r="1988" spans="1:17" x14ac:dyDescent="0.25">
      <c r="A1988">
        <v>1987</v>
      </c>
      <c r="F1988">
        <v>230.83919</v>
      </c>
      <c r="G1988" s="3">
        <v>3</v>
      </c>
      <c r="H1988">
        <v>229.72798</v>
      </c>
      <c r="I1988" s="4">
        <v>4</v>
      </c>
      <c r="P1988">
        <v>2</v>
      </c>
      <c r="Q1988" t="str">
        <f t="shared" si="32"/>
        <v>34</v>
      </c>
    </row>
    <row r="1989" spans="1:17" x14ac:dyDescent="0.25">
      <c r="A1989">
        <v>1988</v>
      </c>
      <c r="F1989">
        <v>230.83373699999999</v>
      </c>
      <c r="G1989" s="3">
        <v>3</v>
      </c>
      <c r="H1989">
        <v>229.71267599999999</v>
      </c>
      <c r="I1989" s="4">
        <v>4</v>
      </c>
      <c r="P1989">
        <v>2</v>
      </c>
      <c r="Q1989" t="str">
        <f t="shared" si="32"/>
        <v>34</v>
      </c>
    </row>
    <row r="1990" spans="1:17" x14ac:dyDescent="0.25">
      <c r="A1990">
        <v>1989</v>
      </c>
      <c r="D1990">
        <v>247.27540099999999</v>
      </c>
      <c r="E1990" s="2">
        <v>2</v>
      </c>
      <c r="F1990">
        <v>230.800049</v>
      </c>
      <c r="G1990" s="3">
        <v>3</v>
      </c>
      <c r="H1990">
        <v>229.75752499999999</v>
      </c>
      <c r="I1990" s="4">
        <v>4</v>
      </c>
      <c r="P1990">
        <v>3</v>
      </c>
      <c r="Q1990" t="str">
        <f t="shared" si="32"/>
        <v>234</v>
      </c>
    </row>
    <row r="1991" spans="1:17" x14ac:dyDescent="0.25">
      <c r="A1991">
        <v>1990</v>
      </c>
      <c r="D1991">
        <v>247.24736999999999</v>
      </c>
      <c r="E1991" s="2">
        <v>2</v>
      </c>
      <c r="F1991">
        <v>230.77848299999999</v>
      </c>
      <c r="G1991" s="3">
        <v>3</v>
      </c>
      <c r="H1991">
        <v>229.72474500000001</v>
      </c>
      <c r="I1991" s="4">
        <v>4</v>
      </c>
      <c r="P1991">
        <v>3</v>
      </c>
      <c r="Q1991" t="str">
        <f t="shared" si="32"/>
        <v>234</v>
      </c>
    </row>
    <row r="1992" spans="1:17" x14ac:dyDescent="0.25">
      <c r="A1992">
        <v>1991</v>
      </c>
      <c r="D1992">
        <v>247.178786</v>
      </c>
      <c r="E1992" s="2">
        <v>2</v>
      </c>
      <c r="F1992">
        <v>230.806262</v>
      </c>
      <c r="G1992" s="3">
        <v>3</v>
      </c>
      <c r="P1992">
        <v>2</v>
      </c>
      <c r="Q1992" t="str">
        <f t="shared" si="32"/>
        <v>23</v>
      </c>
    </row>
    <row r="1993" spans="1:17" x14ac:dyDescent="0.25">
      <c r="A1993">
        <v>1992</v>
      </c>
      <c r="D1993">
        <v>247.16464500000001</v>
      </c>
      <c r="E1993" s="2">
        <v>2</v>
      </c>
      <c r="P1993">
        <v>1</v>
      </c>
      <c r="Q1993" t="str">
        <f t="shared" si="32"/>
        <v>2</v>
      </c>
    </row>
    <row r="1994" spans="1:17" x14ac:dyDescent="0.25">
      <c r="A1994">
        <v>1993</v>
      </c>
      <c r="D1994">
        <v>247.16636199999999</v>
      </c>
      <c r="E1994" s="2">
        <v>2</v>
      </c>
      <c r="P1994">
        <v>1</v>
      </c>
      <c r="Q1994" t="str">
        <f t="shared" si="32"/>
        <v>2</v>
      </c>
    </row>
    <row r="1995" spans="1:17" x14ac:dyDescent="0.25">
      <c r="A1995">
        <v>1994</v>
      </c>
      <c r="D1995">
        <v>247.18838399999999</v>
      </c>
      <c r="E1995" s="2">
        <v>2</v>
      </c>
      <c r="P1995">
        <v>1</v>
      </c>
      <c r="Q1995" t="str">
        <f t="shared" si="32"/>
        <v>2</v>
      </c>
    </row>
    <row r="1996" spans="1:17" x14ac:dyDescent="0.25">
      <c r="A1996">
        <v>1995</v>
      </c>
      <c r="D1996">
        <v>247.19585699999999</v>
      </c>
      <c r="E1996" s="2">
        <v>2</v>
      </c>
      <c r="P1996">
        <v>1</v>
      </c>
      <c r="Q1996" t="str">
        <f t="shared" si="32"/>
        <v>2</v>
      </c>
    </row>
    <row r="1997" spans="1:17" x14ac:dyDescent="0.25">
      <c r="A1997">
        <v>1996</v>
      </c>
      <c r="B1997">
        <v>253.84878399999999</v>
      </c>
      <c r="C1997" s="5">
        <v>1</v>
      </c>
      <c r="D1997">
        <v>247.20302799999999</v>
      </c>
      <c r="E1997" s="2">
        <v>2</v>
      </c>
      <c r="P1997">
        <v>2</v>
      </c>
      <c r="Q1997" t="str">
        <f t="shared" si="32"/>
        <v>12</v>
      </c>
    </row>
    <row r="1998" spans="1:17" x14ac:dyDescent="0.25">
      <c r="A1998">
        <v>1997</v>
      </c>
      <c r="B1998">
        <v>253.86186900000001</v>
      </c>
      <c r="C1998" s="5">
        <v>1</v>
      </c>
      <c r="D1998">
        <v>247.28484599999999</v>
      </c>
      <c r="E1998" s="2">
        <v>2</v>
      </c>
      <c r="P1998">
        <v>2</v>
      </c>
      <c r="Q1998" t="str">
        <f t="shared" si="32"/>
        <v>12</v>
      </c>
    </row>
    <row r="1999" spans="1:17" x14ac:dyDescent="0.25">
      <c r="A1999">
        <v>1998</v>
      </c>
      <c r="B1999">
        <v>253.866713</v>
      </c>
      <c r="C1999" s="5">
        <v>1</v>
      </c>
      <c r="D1999">
        <v>247.27540099999999</v>
      </c>
      <c r="E1999" s="2">
        <v>2</v>
      </c>
      <c r="P1999">
        <v>2</v>
      </c>
      <c r="Q1999" t="str">
        <f t="shared" si="32"/>
        <v>12</v>
      </c>
    </row>
    <row r="2000" spans="1:17" x14ac:dyDescent="0.25">
      <c r="A2000">
        <v>1999</v>
      </c>
      <c r="B2000">
        <v>253.83883900000001</v>
      </c>
      <c r="C2000" s="5">
        <v>1</v>
      </c>
      <c r="D2000">
        <v>247.27540099999999</v>
      </c>
      <c r="E2000" s="2">
        <v>2</v>
      </c>
      <c r="P2000">
        <v>2</v>
      </c>
      <c r="Q2000" t="str">
        <f t="shared" si="32"/>
        <v>12</v>
      </c>
    </row>
    <row r="2001" spans="1:17" x14ac:dyDescent="0.25">
      <c r="A2001">
        <v>2000</v>
      </c>
      <c r="B2001">
        <v>253.823634</v>
      </c>
      <c r="C2001" s="5">
        <v>1</v>
      </c>
      <c r="P2001">
        <v>1</v>
      </c>
      <c r="Q2001" t="str">
        <f t="shared" si="32"/>
        <v>1</v>
      </c>
    </row>
    <row r="2002" spans="1:17" x14ac:dyDescent="0.25">
      <c r="A2002">
        <v>2001</v>
      </c>
      <c r="B2002">
        <v>253.81070599999998</v>
      </c>
      <c r="C2002" s="5">
        <v>1</v>
      </c>
      <c r="P2002">
        <v>1</v>
      </c>
      <c r="Q2002" t="str">
        <f t="shared" si="32"/>
        <v>1</v>
      </c>
    </row>
    <row r="2003" spans="1:17" x14ac:dyDescent="0.25">
      <c r="A2003">
        <v>2002</v>
      </c>
      <c r="B2003">
        <v>253.80419000000001</v>
      </c>
      <c r="C2003" s="5">
        <v>1</v>
      </c>
      <c r="P2003">
        <v>1</v>
      </c>
      <c r="Q2003" t="str">
        <f t="shared" si="32"/>
        <v>1</v>
      </c>
    </row>
    <row r="2004" spans="1:17" x14ac:dyDescent="0.25">
      <c r="A2004">
        <v>2003</v>
      </c>
      <c r="B2004">
        <v>253.85898800000001</v>
      </c>
      <c r="C2004" s="5">
        <v>1</v>
      </c>
      <c r="P2004">
        <v>1</v>
      </c>
      <c r="Q2004" t="str">
        <f t="shared" si="32"/>
        <v>1</v>
      </c>
    </row>
    <row r="2005" spans="1:17" x14ac:dyDescent="0.25">
      <c r="A2005">
        <v>2004</v>
      </c>
      <c r="B2005">
        <v>253.92439100000001</v>
      </c>
      <c r="C2005" s="5">
        <v>1</v>
      </c>
      <c r="P2005">
        <v>1</v>
      </c>
      <c r="Q2005" t="str">
        <f t="shared" si="32"/>
        <v>1</v>
      </c>
    </row>
    <row r="2006" spans="1:17" x14ac:dyDescent="0.25">
      <c r="A2006">
        <v>2005</v>
      </c>
      <c r="B2006">
        <v>253.90494799999999</v>
      </c>
      <c r="C2006" s="5">
        <v>1</v>
      </c>
      <c r="H2006">
        <v>252.94838199999998</v>
      </c>
      <c r="I2006" s="4">
        <v>4</v>
      </c>
      <c r="P2006">
        <v>2</v>
      </c>
      <c r="Q2006" t="str">
        <f t="shared" si="32"/>
        <v>14</v>
      </c>
    </row>
    <row r="2007" spans="1:17" x14ac:dyDescent="0.25">
      <c r="A2007">
        <v>2006</v>
      </c>
      <c r="B2007">
        <v>253.84878399999999</v>
      </c>
      <c r="C2007" s="5">
        <v>1</v>
      </c>
      <c r="H2007">
        <v>252.95964699999999</v>
      </c>
      <c r="I2007" s="4">
        <v>4</v>
      </c>
      <c r="P2007">
        <v>2</v>
      </c>
      <c r="Q2007" t="str">
        <f t="shared" si="32"/>
        <v>14</v>
      </c>
    </row>
    <row r="2008" spans="1:17" x14ac:dyDescent="0.25">
      <c r="A2008">
        <v>2007</v>
      </c>
      <c r="F2008">
        <v>255.05575400000001</v>
      </c>
      <c r="G2008" s="3">
        <v>3</v>
      </c>
      <c r="H2008">
        <v>253.004897</v>
      </c>
      <c r="I2008" s="4">
        <v>4</v>
      </c>
      <c r="P2008">
        <v>2</v>
      </c>
      <c r="Q2008" t="str">
        <f t="shared" si="32"/>
        <v>34</v>
      </c>
    </row>
    <row r="2009" spans="1:17" x14ac:dyDescent="0.25">
      <c r="A2009">
        <v>2008</v>
      </c>
      <c r="F2009">
        <v>255.03726799999998</v>
      </c>
      <c r="G2009" s="3">
        <v>3</v>
      </c>
      <c r="H2009">
        <v>253.006159</v>
      </c>
      <c r="I2009" s="4">
        <v>4</v>
      </c>
      <c r="P2009">
        <v>2</v>
      </c>
      <c r="Q2009" t="str">
        <f t="shared" si="32"/>
        <v>34</v>
      </c>
    </row>
    <row r="2010" spans="1:17" x14ac:dyDescent="0.25">
      <c r="A2010">
        <v>2009</v>
      </c>
      <c r="F2010">
        <v>255.07555600000001</v>
      </c>
      <c r="G2010" s="3">
        <v>3</v>
      </c>
      <c r="H2010">
        <v>252.99701899999999</v>
      </c>
      <c r="I2010" s="4">
        <v>4</v>
      </c>
      <c r="P2010">
        <v>2</v>
      </c>
      <c r="Q2010" t="str">
        <f t="shared" si="32"/>
        <v>34</v>
      </c>
    </row>
    <row r="2011" spans="1:17" x14ac:dyDescent="0.25">
      <c r="A2011">
        <v>2010</v>
      </c>
      <c r="F2011">
        <v>255.111617</v>
      </c>
      <c r="G2011" s="3">
        <v>3</v>
      </c>
      <c r="H2011">
        <v>253.00060500000001</v>
      </c>
      <c r="I2011" s="4">
        <v>4</v>
      </c>
      <c r="P2011">
        <v>2</v>
      </c>
      <c r="Q2011" t="str">
        <f t="shared" si="32"/>
        <v>34</v>
      </c>
    </row>
    <row r="2012" spans="1:17" x14ac:dyDescent="0.25">
      <c r="A2012">
        <v>2011</v>
      </c>
      <c r="D2012">
        <v>267.52343200000001</v>
      </c>
      <c r="E2012" s="2">
        <v>2</v>
      </c>
      <c r="F2012">
        <v>255.134997</v>
      </c>
      <c r="G2012" s="3">
        <v>3</v>
      </c>
      <c r="H2012">
        <v>253.019442</v>
      </c>
      <c r="I2012" s="4">
        <v>4</v>
      </c>
      <c r="P2012">
        <v>3</v>
      </c>
      <c r="Q2012" t="str">
        <f t="shared" si="32"/>
        <v>234</v>
      </c>
    </row>
    <row r="2013" spans="1:17" x14ac:dyDescent="0.25">
      <c r="A2013">
        <v>2012</v>
      </c>
      <c r="D2013">
        <v>267.51808</v>
      </c>
      <c r="E2013" s="2">
        <v>2</v>
      </c>
      <c r="F2013">
        <v>255.09050199999999</v>
      </c>
      <c r="G2013" s="3">
        <v>3</v>
      </c>
      <c r="H2013">
        <v>253.066058</v>
      </c>
      <c r="I2013" s="4">
        <v>4</v>
      </c>
      <c r="P2013">
        <v>3</v>
      </c>
      <c r="Q2013" t="str">
        <f t="shared" si="32"/>
        <v>234</v>
      </c>
    </row>
    <row r="2014" spans="1:17" x14ac:dyDescent="0.25">
      <c r="A2014">
        <v>2013</v>
      </c>
      <c r="D2014">
        <v>267.54732000000001</v>
      </c>
      <c r="E2014" s="2">
        <v>2</v>
      </c>
      <c r="F2014">
        <v>255.103633</v>
      </c>
      <c r="G2014" s="3">
        <v>3</v>
      </c>
      <c r="H2014">
        <v>253.07024999999999</v>
      </c>
      <c r="I2014" s="4">
        <v>4</v>
      </c>
      <c r="P2014">
        <v>3</v>
      </c>
      <c r="Q2014" t="str">
        <f t="shared" si="32"/>
        <v>234</v>
      </c>
    </row>
    <row r="2015" spans="1:17" x14ac:dyDescent="0.25">
      <c r="A2015">
        <v>2014</v>
      </c>
      <c r="D2015">
        <v>267.44949200000002</v>
      </c>
      <c r="E2015" s="2">
        <v>2</v>
      </c>
      <c r="F2015">
        <v>255.12212199999999</v>
      </c>
      <c r="G2015" s="3">
        <v>3</v>
      </c>
      <c r="H2015">
        <v>252.95964699999999</v>
      </c>
      <c r="I2015" s="4">
        <v>4</v>
      </c>
      <c r="P2015">
        <v>3</v>
      </c>
      <c r="Q2015" t="str">
        <f t="shared" si="32"/>
        <v>234</v>
      </c>
    </row>
    <row r="2016" spans="1:17" x14ac:dyDescent="0.25">
      <c r="A2016">
        <v>2015</v>
      </c>
      <c r="D2016">
        <v>267.54600800000003</v>
      </c>
      <c r="E2016" s="2">
        <v>2</v>
      </c>
      <c r="F2016">
        <v>255.123332</v>
      </c>
      <c r="G2016" s="3">
        <v>3</v>
      </c>
      <c r="P2016">
        <v>2</v>
      </c>
      <c r="Q2016" t="str">
        <f t="shared" si="32"/>
        <v>23</v>
      </c>
    </row>
    <row r="2017" spans="1:17" x14ac:dyDescent="0.25">
      <c r="A2017">
        <v>2016</v>
      </c>
      <c r="D2017">
        <v>267.51918999999998</v>
      </c>
      <c r="E2017" s="2">
        <v>2</v>
      </c>
      <c r="F2017">
        <v>255.139544</v>
      </c>
      <c r="G2017" s="3">
        <v>3</v>
      </c>
      <c r="P2017">
        <v>2</v>
      </c>
      <c r="Q2017" t="str">
        <f t="shared" si="32"/>
        <v>23</v>
      </c>
    </row>
    <row r="2018" spans="1:17" x14ac:dyDescent="0.25">
      <c r="A2018">
        <v>2017</v>
      </c>
      <c r="D2018">
        <v>267.50176499999998</v>
      </c>
      <c r="E2018" s="2">
        <v>2</v>
      </c>
      <c r="F2018">
        <v>255.13337999999999</v>
      </c>
      <c r="G2018" s="3">
        <v>3</v>
      </c>
      <c r="P2018">
        <v>2</v>
      </c>
      <c r="Q2018" t="str">
        <f t="shared" si="32"/>
        <v>23</v>
      </c>
    </row>
    <row r="2019" spans="1:17" x14ac:dyDescent="0.25">
      <c r="A2019">
        <v>2018</v>
      </c>
      <c r="D2019">
        <v>267.53166099999999</v>
      </c>
      <c r="E2019" s="2">
        <v>2</v>
      </c>
      <c r="F2019">
        <v>255.05575400000001</v>
      </c>
      <c r="G2019" s="3">
        <v>3</v>
      </c>
      <c r="P2019">
        <v>2</v>
      </c>
      <c r="Q2019" t="str">
        <f t="shared" si="32"/>
        <v>23</v>
      </c>
    </row>
    <row r="2020" spans="1:17" x14ac:dyDescent="0.25">
      <c r="A2020">
        <v>2019</v>
      </c>
      <c r="D2020">
        <v>267.51752299999998</v>
      </c>
      <c r="E2020" s="2">
        <v>2</v>
      </c>
      <c r="F2020">
        <v>255.05575400000001</v>
      </c>
      <c r="G2020" s="3">
        <v>3</v>
      </c>
      <c r="P2020">
        <v>2</v>
      </c>
      <c r="Q2020" t="str">
        <f t="shared" si="32"/>
        <v>23</v>
      </c>
    </row>
    <row r="2021" spans="1:17" x14ac:dyDescent="0.25">
      <c r="A2021">
        <v>2020</v>
      </c>
      <c r="D2021">
        <v>267.54610700000001</v>
      </c>
      <c r="E2021" s="2">
        <v>2</v>
      </c>
      <c r="P2021">
        <v>1</v>
      </c>
      <c r="Q2021" t="str">
        <f t="shared" si="32"/>
        <v>2</v>
      </c>
    </row>
    <row r="2022" spans="1:17" x14ac:dyDescent="0.25">
      <c r="A2022">
        <v>2021</v>
      </c>
      <c r="B2022">
        <v>272.345553</v>
      </c>
      <c r="C2022" s="5">
        <v>1</v>
      </c>
      <c r="D2022">
        <v>267.52343200000001</v>
      </c>
      <c r="E2022" s="2">
        <v>2</v>
      </c>
      <c r="J2022">
        <v>235.72823199999999</v>
      </c>
      <c r="K2022" t="s">
        <v>22</v>
      </c>
      <c r="Q2022" t="str">
        <f t="shared" si="32"/>
        <v>12</v>
      </c>
    </row>
    <row r="2023" spans="1:17" x14ac:dyDescent="0.25">
      <c r="A2023">
        <v>2022</v>
      </c>
      <c r="Q2023" t="str">
        <f t="shared" si="32"/>
        <v/>
      </c>
    </row>
    <row r="2024" spans="1:17" x14ac:dyDescent="0.25">
      <c r="A2024">
        <v>2023</v>
      </c>
      <c r="J2024">
        <v>39.081367000000007</v>
      </c>
      <c r="K2024" t="s">
        <v>22</v>
      </c>
      <c r="Q2024" t="str">
        <f t="shared" si="32"/>
        <v/>
      </c>
    </row>
    <row r="2025" spans="1:17" x14ac:dyDescent="0.25">
      <c r="A2025">
        <v>2024</v>
      </c>
      <c r="B2025">
        <v>31.024395000000013</v>
      </c>
      <c r="C2025" s="5">
        <v>1</v>
      </c>
      <c r="P2025">
        <v>1</v>
      </c>
      <c r="Q2025" t="str">
        <f t="shared" si="32"/>
        <v>1</v>
      </c>
    </row>
    <row r="2026" spans="1:17" x14ac:dyDescent="0.25">
      <c r="A2026">
        <v>2025</v>
      </c>
      <c r="B2026">
        <v>31.031341000000012</v>
      </c>
      <c r="C2026" s="5">
        <v>1</v>
      </c>
      <c r="P2026">
        <v>1</v>
      </c>
      <c r="Q2026" t="str">
        <f t="shared" si="32"/>
        <v>1</v>
      </c>
    </row>
    <row r="2027" spans="1:17" x14ac:dyDescent="0.25">
      <c r="A2027">
        <v>2026</v>
      </c>
      <c r="B2027">
        <v>31.068762000000007</v>
      </c>
      <c r="C2027" s="5">
        <v>1</v>
      </c>
      <c r="P2027">
        <v>1</v>
      </c>
      <c r="Q2027" t="str">
        <f t="shared" si="32"/>
        <v>1</v>
      </c>
    </row>
    <row r="2028" spans="1:17" x14ac:dyDescent="0.25">
      <c r="A2028">
        <v>2027</v>
      </c>
      <c r="B2028">
        <v>31.02597200000001</v>
      </c>
      <c r="C2028" s="5">
        <v>1</v>
      </c>
      <c r="P2028">
        <v>1</v>
      </c>
      <c r="Q2028" t="str">
        <f t="shared" si="32"/>
        <v>1</v>
      </c>
    </row>
    <row r="2029" spans="1:17" x14ac:dyDescent="0.25">
      <c r="A2029">
        <v>2028</v>
      </c>
      <c r="B2029">
        <v>30.999868000000006</v>
      </c>
      <c r="C2029" s="5">
        <v>1</v>
      </c>
      <c r="P2029">
        <v>1</v>
      </c>
      <c r="Q2029" t="str">
        <f t="shared" si="32"/>
        <v>1</v>
      </c>
    </row>
    <row r="2030" spans="1:17" x14ac:dyDescent="0.25">
      <c r="A2030">
        <v>2029</v>
      </c>
      <c r="B2030">
        <v>31.002817000000007</v>
      </c>
      <c r="C2030" s="5">
        <v>1</v>
      </c>
      <c r="P2030">
        <v>1</v>
      </c>
      <c r="Q2030" t="str">
        <f t="shared" si="32"/>
        <v>1</v>
      </c>
    </row>
    <row r="2031" spans="1:17" x14ac:dyDescent="0.25">
      <c r="A2031">
        <v>2030</v>
      </c>
      <c r="B2031">
        <v>30.994081000000008</v>
      </c>
      <c r="C2031" s="5">
        <v>1</v>
      </c>
      <c r="P2031">
        <v>1</v>
      </c>
      <c r="Q2031" t="str">
        <f t="shared" si="32"/>
        <v>1</v>
      </c>
    </row>
    <row r="2032" spans="1:17" x14ac:dyDescent="0.25">
      <c r="A2032">
        <v>2031</v>
      </c>
      <c r="B2032">
        <v>30.999185000000011</v>
      </c>
      <c r="C2032" s="5">
        <v>1</v>
      </c>
      <c r="P2032">
        <v>1</v>
      </c>
      <c r="Q2032" t="str">
        <f t="shared" si="32"/>
        <v>1</v>
      </c>
    </row>
    <row r="2033" spans="1:17" x14ac:dyDescent="0.25">
      <c r="A2033">
        <v>2032</v>
      </c>
      <c r="B2033">
        <v>30.998871000000008</v>
      </c>
      <c r="C2033" s="5">
        <v>1</v>
      </c>
      <c r="P2033">
        <v>1</v>
      </c>
      <c r="Q2033" t="str">
        <f t="shared" si="32"/>
        <v>1</v>
      </c>
    </row>
    <row r="2034" spans="1:17" x14ac:dyDescent="0.25">
      <c r="A2034">
        <v>2033</v>
      </c>
      <c r="B2034">
        <v>31.076498000000008</v>
      </c>
      <c r="C2034" s="5">
        <v>1</v>
      </c>
      <c r="P2034">
        <v>1</v>
      </c>
      <c r="Q2034" t="str">
        <f t="shared" si="32"/>
        <v>1</v>
      </c>
    </row>
    <row r="2035" spans="1:17" x14ac:dyDescent="0.25">
      <c r="A2035">
        <v>2034</v>
      </c>
      <c r="B2035">
        <v>31.047657000000008</v>
      </c>
      <c r="C2035" s="5">
        <v>1</v>
      </c>
      <c r="P2035">
        <v>1</v>
      </c>
      <c r="Q2035" t="str">
        <f t="shared" si="32"/>
        <v>1</v>
      </c>
    </row>
    <row r="2036" spans="1:17" x14ac:dyDescent="0.25">
      <c r="A2036">
        <v>2035</v>
      </c>
      <c r="B2036">
        <v>30.989975000000008</v>
      </c>
      <c r="C2036" s="5">
        <v>1</v>
      </c>
      <c r="P2036">
        <v>1</v>
      </c>
      <c r="Q2036" t="str">
        <f t="shared" si="32"/>
        <v>1</v>
      </c>
    </row>
    <row r="2037" spans="1:17" x14ac:dyDescent="0.25">
      <c r="A2037">
        <v>2036</v>
      </c>
      <c r="B2037">
        <v>31.024395000000013</v>
      </c>
      <c r="C2037" s="5">
        <v>1</v>
      </c>
      <c r="D2037">
        <v>39.448505000000011</v>
      </c>
      <c r="E2037" s="2">
        <v>2</v>
      </c>
      <c r="P2037">
        <v>2</v>
      </c>
      <c r="Q2037" t="str">
        <f t="shared" si="32"/>
        <v>12</v>
      </c>
    </row>
    <row r="2038" spans="1:17" x14ac:dyDescent="0.25">
      <c r="A2038">
        <v>2037</v>
      </c>
      <c r="B2038">
        <v>31.024395000000013</v>
      </c>
      <c r="C2038" s="5">
        <v>1</v>
      </c>
      <c r="D2038">
        <v>39.50760600000001</v>
      </c>
      <c r="E2038" s="2">
        <v>2</v>
      </c>
      <c r="P2038">
        <v>2</v>
      </c>
      <c r="Q2038" t="str">
        <f t="shared" si="32"/>
        <v>12</v>
      </c>
    </row>
    <row r="2039" spans="1:17" x14ac:dyDescent="0.25">
      <c r="A2039">
        <v>2038</v>
      </c>
      <c r="D2039">
        <v>39.476875000000007</v>
      </c>
      <c r="E2039" s="2">
        <v>2</v>
      </c>
      <c r="P2039">
        <v>1</v>
      </c>
      <c r="Q2039" t="str">
        <f t="shared" si="32"/>
        <v>2</v>
      </c>
    </row>
    <row r="2040" spans="1:17" x14ac:dyDescent="0.25">
      <c r="A2040">
        <v>2039</v>
      </c>
      <c r="D2040">
        <v>39.491924000000012</v>
      </c>
      <c r="E2040" s="2">
        <v>2</v>
      </c>
      <c r="F2040">
        <v>31.642677000000006</v>
      </c>
      <c r="G2040" s="3">
        <v>3</v>
      </c>
      <c r="P2040">
        <v>2</v>
      </c>
      <c r="Q2040" t="str">
        <f t="shared" si="32"/>
        <v>23</v>
      </c>
    </row>
    <row r="2041" spans="1:17" x14ac:dyDescent="0.25">
      <c r="A2041">
        <v>2040</v>
      </c>
      <c r="D2041">
        <v>39.492714000000007</v>
      </c>
      <c r="E2041" s="2">
        <v>2</v>
      </c>
      <c r="F2041">
        <v>31.718303000000006</v>
      </c>
      <c r="G2041" s="3">
        <v>3</v>
      </c>
      <c r="P2041">
        <v>2</v>
      </c>
      <c r="Q2041" t="str">
        <f t="shared" si="32"/>
        <v>23</v>
      </c>
    </row>
    <row r="2042" spans="1:17" x14ac:dyDescent="0.25">
      <c r="A2042">
        <v>2041</v>
      </c>
      <c r="D2042">
        <v>39.494976000000008</v>
      </c>
      <c r="E2042" s="2">
        <v>2</v>
      </c>
      <c r="F2042">
        <v>31.659990000000008</v>
      </c>
      <c r="G2042" s="3">
        <v>3</v>
      </c>
      <c r="P2042">
        <v>2</v>
      </c>
      <c r="Q2042" t="str">
        <f t="shared" si="32"/>
        <v>23</v>
      </c>
    </row>
    <row r="2043" spans="1:17" x14ac:dyDescent="0.25">
      <c r="A2043">
        <v>2042</v>
      </c>
      <c r="D2043">
        <v>39.477558000000009</v>
      </c>
      <c r="E2043" s="2">
        <v>2</v>
      </c>
      <c r="F2043">
        <v>31.680200000000013</v>
      </c>
      <c r="G2043" s="3">
        <v>3</v>
      </c>
      <c r="P2043">
        <v>2</v>
      </c>
      <c r="Q2043" t="str">
        <f t="shared" si="32"/>
        <v>23</v>
      </c>
    </row>
    <row r="2044" spans="1:17" x14ac:dyDescent="0.25">
      <c r="A2044">
        <v>2043</v>
      </c>
      <c r="D2044">
        <v>39.526188000000012</v>
      </c>
      <c r="E2044" s="2">
        <v>2</v>
      </c>
      <c r="F2044">
        <v>31.675148000000007</v>
      </c>
      <c r="G2044" s="3">
        <v>3</v>
      </c>
      <c r="P2044">
        <v>2</v>
      </c>
      <c r="Q2044" t="str">
        <f t="shared" si="32"/>
        <v>23</v>
      </c>
    </row>
    <row r="2045" spans="1:17" x14ac:dyDescent="0.25">
      <c r="A2045">
        <v>2044</v>
      </c>
      <c r="D2045">
        <v>39.54197700000001</v>
      </c>
      <c r="E2045" s="2">
        <v>2</v>
      </c>
      <c r="F2045">
        <v>31.686357000000008</v>
      </c>
      <c r="G2045" s="3">
        <v>3</v>
      </c>
      <c r="P2045">
        <v>2</v>
      </c>
      <c r="Q2045" t="str">
        <f t="shared" si="32"/>
        <v>23</v>
      </c>
    </row>
    <row r="2046" spans="1:17" x14ac:dyDescent="0.25">
      <c r="A2046">
        <v>2045</v>
      </c>
      <c r="D2046">
        <v>39.548816000000009</v>
      </c>
      <c r="E2046" s="2">
        <v>2</v>
      </c>
      <c r="F2046">
        <v>31.692358000000013</v>
      </c>
      <c r="G2046" s="3">
        <v>3</v>
      </c>
      <c r="P2046">
        <v>2</v>
      </c>
      <c r="Q2046" t="str">
        <f t="shared" si="32"/>
        <v>23</v>
      </c>
    </row>
    <row r="2047" spans="1:17" x14ac:dyDescent="0.25">
      <c r="A2047">
        <v>2046</v>
      </c>
      <c r="D2047">
        <v>39.610130000000012</v>
      </c>
      <c r="E2047" s="2">
        <v>2</v>
      </c>
      <c r="F2047">
        <v>31.722093000000008</v>
      </c>
      <c r="G2047" s="3">
        <v>3</v>
      </c>
      <c r="P2047">
        <v>2</v>
      </c>
      <c r="Q2047" t="str">
        <f t="shared" si="32"/>
        <v>23</v>
      </c>
    </row>
    <row r="2048" spans="1:17" x14ac:dyDescent="0.25">
      <c r="A2048">
        <v>2047</v>
      </c>
      <c r="D2048">
        <v>39.448505000000011</v>
      </c>
      <c r="E2048" s="2">
        <v>2</v>
      </c>
      <c r="F2048">
        <v>31.727197000000011</v>
      </c>
      <c r="G2048" s="3">
        <v>3</v>
      </c>
      <c r="P2048">
        <v>2</v>
      </c>
      <c r="Q2048" t="str">
        <f t="shared" si="32"/>
        <v>23</v>
      </c>
    </row>
    <row r="2049" spans="1:17" x14ac:dyDescent="0.25">
      <c r="A2049">
        <v>2048</v>
      </c>
      <c r="D2049">
        <v>39.448505000000011</v>
      </c>
      <c r="E2049" s="2">
        <v>2</v>
      </c>
      <c r="F2049">
        <v>31.691885000000013</v>
      </c>
      <c r="G2049" s="3">
        <v>3</v>
      </c>
      <c r="P2049">
        <v>2</v>
      </c>
      <c r="Q2049" t="str">
        <f t="shared" si="32"/>
        <v>23</v>
      </c>
    </row>
    <row r="2050" spans="1:17" x14ac:dyDescent="0.25">
      <c r="A2050">
        <v>2049</v>
      </c>
      <c r="F2050">
        <v>31.642677000000006</v>
      </c>
      <c r="G2050" s="3">
        <v>3</v>
      </c>
      <c r="P2050">
        <v>1</v>
      </c>
      <c r="Q2050" t="str">
        <f t="shared" ref="Q2050:Q2113" si="33">CONCATENATE(C2050,E2050,G2050,I2050)</f>
        <v>3</v>
      </c>
    </row>
    <row r="2051" spans="1:17" x14ac:dyDescent="0.25">
      <c r="A2051">
        <v>2050</v>
      </c>
      <c r="F2051">
        <v>31.642677000000006</v>
      </c>
      <c r="G2051" s="3">
        <v>3</v>
      </c>
      <c r="P2051">
        <v>1</v>
      </c>
      <c r="Q2051" t="str">
        <f t="shared" si="33"/>
        <v>3</v>
      </c>
    </row>
    <row r="2052" spans="1:17" x14ac:dyDescent="0.25">
      <c r="A2052">
        <v>2051</v>
      </c>
      <c r="B2052">
        <v>51.670879000000006</v>
      </c>
      <c r="C2052" s="5">
        <v>1</v>
      </c>
      <c r="H2052">
        <v>40.302196000000009</v>
      </c>
      <c r="I2052" s="4">
        <v>4</v>
      </c>
      <c r="P2052">
        <v>2</v>
      </c>
      <c r="Q2052" t="str">
        <f t="shared" si="33"/>
        <v>14</v>
      </c>
    </row>
    <row r="2053" spans="1:17" x14ac:dyDescent="0.25">
      <c r="A2053">
        <v>2052</v>
      </c>
      <c r="B2053">
        <v>51.663936000000007</v>
      </c>
      <c r="C2053" s="5">
        <v>1</v>
      </c>
      <c r="H2053">
        <v>40.347721000000007</v>
      </c>
      <c r="I2053" s="4">
        <v>4</v>
      </c>
      <c r="P2053">
        <v>2</v>
      </c>
      <c r="Q2053" t="str">
        <f t="shared" si="33"/>
        <v>14</v>
      </c>
    </row>
    <row r="2054" spans="1:17" x14ac:dyDescent="0.25">
      <c r="A2054">
        <v>2053</v>
      </c>
      <c r="B2054">
        <v>51.668041000000009</v>
      </c>
      <c r="C2054" s="5">
        <v>1</v>
      </c>
      <c r="H2054">
        <v>40.344456000000008</v>
      </c>
      <c r="I2054" s="4">
        <v>4</v>
      </c>
      <c r="P2054">
        <v>2</v>
      </c>
      <c r="Q2054" t="str">
        <f t="shared" si="33"/>
        <v>14</v>
      </c>
    </row>
    <row r="2055" spans="1:17" x14ac:dyDescent="0.25">
      <c r="A2055">
        <v>2054</v>
      </c>
      <c r="B2055">
        <v>51.668670000000006</v>
      </c>
      <c r="C2055" s="5">
        <v>1</v>
      </c>
      <c r="H2055">
        <v>40.422451000000009</v>
      </c>
      <c r="I2055" s="4">
        <v>4</v>
      </c>
      <c r="P2055">
        <v>2</v>
      </c>
      <c r="Q2055" t="str">
        <f t="shared" si="33"/>
        <v>14</v>
      </c>
    </row>
    <row r="2056" spans="1:17" x14ac:dyDescent="0.25">
      <c r="A2056">
        <v>2055</v>
      </c>
      <c r="B2056">
        <v>51.645778000000007</v>
      </c>
      <c r="C2056" s="5">
        <v>1</v>
      </c>
      <c r="H2056">
        <v>40.43745400000001</v>
      </c>
      <c r="I2056" s="4">
        <v>4</v>
      </c>
      <c r="P2056">
        <v>2</v>
      </c>
      <c r="Q2056" t="str">
        <f t="shared" si="33"/>
        <v>14</v>
      </c>
    </row>
    <row r="2057" spans="1:17" x14ac:dyDescent="0.25">
      <c r="A2057">
        <v>2056</v>
      </c>
      <c r="B2057">
        <v>51.643566000000007</v>
      </c>
      <c r="C2057" s="5">
        <v>1</v>
      </c>
      <c r="H2057">
        <v>40.450348000000012</v>
      </c>
      <c r="I2057" s="4">
        <v>4</v>
      </c>
      <c r="P2057">
        <v>2</v>
      </c>
      <c r="Q2057" t="str">
        <f t="shared" si="33"/>
        <v>14</v>
      </c>
    </row>
    <row r="2058" spans="1:17" x14ac:dyDescent="0.25">
      <c r="A2058">
        <v>2057</v>
      </c>
      <c r="B2058">
        <v>51.66682800000001</v>
      </c>
      <c r="C2058" s="5">
        <v>1</v>
      </c>
      <c r="H2058">
        <v>40.37855900000001</v>
      </c>
      <c r="I2058" s="4">
        <v>4</v>
      </c>
      <c r="P2058">
        <v>2</v>
      </c>
      <c r="Q2058" t="str">
        <f t="shared" si="33"/>
        <v>14</v>
      </c>
    </row>
    <row r="2059" spans="1:17" x14ac:dyDescent="0.25">
      <c r="A2059">
        <v>2058</v>
      </c>
      <c r="B2059">
        <v>51.691250000000011</v>
      </c>
      <c r="C2059" s="5">
        <v>1</v>
      </c>
      <c r="H2059">
        <v>40.328037000000009</v>
      </c>
      <c r="I2059" s="4">
        <v>4</v>
      </c>
      <c r="P2059">
        <v>2</v>
      </c>
      <c r="Q2059" t="str">
        <f t="shared" si="33"/>
        <v>14</v>
      </c>
    </row>
    <row r="2060" spans="1:17" x14ac:dyDescent="0.25">
      <c r="A2060">
        <v>2059</v>
      </c>
      <c r="B2060">
        <v>51.691513000000008</v>
      </c>
      <c r="C2060" s="5">
        <v>1</v>
      </c>
      <c r="H2060">
        <v>40.302196000000009</v>
      </c>
      <c r="I2060" s="4">
        <v>4</v>
      </c>
      <c r="P2060">
        <v>2</v>
      </c>
      <c r="Q2060" t="str">
        <f t="shared" si="33"/>
        <v>14</v>
      </c>
    </row>
    <row r="2061" spans="1:17" x14ac:dyDescent="0.25">
      <c r="A2061">
        <v>2060</v>
      </c>
      <c r="B2061">
        <v>51.710510000000006</v>
      </c>
      <c r="C2061" s="5">
        <v>1</v>
      </c>
      <c r="H2061">
        <v>40.302196000000009</v>
      </c>
      <c r="I2061" s="4">
        <v>4</v>
      </c>
      <c r="P2061">
        <v>2</v>
      </c>
      <c r="Q2061" t="str">
        <f t="shared" si="33"/>
        <v>14</v>
      </c>
    </row>
    <row r="2062" spans="1:17" x14ac:dyDescent="0.25">
      <c r="A2062">
        <v>2061</v>
      </c>
      <c r="B2062">
        <v>51.683616000000008</v>
      </c>
      <c r="C2062" s="5">
        <v>1</v>
      </c>
      <c r="P2062">
        <v>1</v>
      </c>
      <c r="Q2062" t="str">
        <f t="shared" si="33"/>
        <v>1</v>
      </c>
    </row>
    <row r="2063" spans="1:17" x14ac:dyDescent="0.25">
      <c r="A2063">
        <v>2062</v>
      </c>
      <c r="B2063">
        <v>51.670879000000006</v>
      </c>
      <c r="C2063" s="5">
        <v>1</v>
      </c>
      <c r="P2063">
        <v>1</v>
      </c>
      <c r="Q2063" t="str">
        <f t="shared" si="33"/>
        <v>1</v>
      </c>
    </row>
    <row r="2064" spans="1:17" x14ac:dyDescent="0.25">
      <c r="A2064">
        <v>2063</v>
      </c>
      <c r="B2064">
        <v>51.670879000000006</v>
      </c>
      <c r="C2064" s="5">
        <v>1</v>
      </c>
      <c r="P2064">
        <v>1</v>
      </c>
      <c r="Q2064" t="str">
        <f t="shared" si="33"/>
        <v>1</v>
      </c>
    </row>
    <row r="2065" spans="1:17" x14ac:dyDescent="0.25">
      <c r="A2065">
        <v>2064</v>
      </c>
      <c r="D2065">
        <v>61.015785000000008</v>
      </c>
      <c r="E2065" s="2">
        <v>2</v>
      </c>
      <c r="P2065">
        <v>1</v>
      </c>
      <c r="Q2065" t="str">
        <f t="shared" si="33"/>
        <v>2</v>
      </c>
    </row>
    <row r="2066" spans="1:17" x14ac:dyDescent="0.25">
      <c r="A2066">
        <v>2065</v>
      </c>
      <c r="D2066">
        <v>61.026676000000009</v>
      </c>
      <c r="E2066" s="2">
        <v>2</v>
      </c>
      <c r="P2066">
        <v>1</v>
      </c>
      <c r="Q2066" t="str">
        <f t="shared" si="33"/>
        <v>2</v>
      </c>
    </row>
    <row r="2067" spans="1:17" x14ac:dyDescent="0.25">
      <c r="A2067">
        <v>2066</v>
      </c>
      <c r="D2067">
        <v>61.058624000000009</v>
      </c>
      <c r="E2067" s="2">
        <v>2</v>
      </c>
      <c r="F2067">
        <v>53.464622000000013</v>
      </c>
      <c r="G2067" s="3">
        <v>3</v>
      </c>
      <c r="P2067">
        <v>2</v>
      </c>
      <c r="Q2067" t="str">
        <f t="shared" si="33"/>
        <v>23</v>
      </c>
    </row>
    <row r="2068" spans="1:17" x14ac:dyDescent="0.25">
      <c r="A2068">
        <v>2067</v>
      </c>
      <c r="D2068">
        <v>61.051414000000008</v>
      </c>
      <c r="E2068" s="2">
        <v>2</v>
      </c>
      <c r="F2068">
        <v>53.493831000000007</v>
      </c>
      <c r="G2068" s="3">
        <v>3</v>
      </c>
      <c r="P2068">
        <v>2</v>
      </c>
      <c r="Q2068" t="str">
        <f t="shared" si="33"/>
        <v>23</v>
      </c>
    </row>
    <row r="2069" spans="1:17" x14ac:dyDescent="0.25">
      <c r="A2069">
        <v>2068</v>
      </c>
      <c r="D2069">
        <v>61.064411000000007</v>
      </c>
      <c r="E2069" s="2">
        <v>2</v>
      </c>
      <c r="F2069">
        <v>53.501728000000007</v>
      </c>
      <c r="G2069" s="3">
        <v>3</v>
      </c>
      <c r="P2069">
        <v>2</v>
      </c>
      <c r="Q2069" t="str">
        <f t="shared" si="33"/>
        <v>23</v>
      </c>
    </row>
    <row r="2070" spans="1:17" x14ac:dyDescent="0.25">
      <c r="A2070">
        <v>2069</v>
      </c>
      <c r="D2070">
        <v>61.061886000000008</v>
      </c>
      <c r="E2070" s="2">
        <v>2</v>
      </c>
      <c r="F2070">
        <v>53.47267500000001</v>
      </c>
      <c r="G2070" s="3">
        <v>3</v>
      </c>
      <c r="P2070">
        <v>2</v>
      </c>
      <c r="Q2070" t="str">
        <f t="shared" si="33"/>
        <v>23</v>
      </c>
    </row>
    <row r="2071" spans="1:17" x14ac:dyDescent="0.25">
      <c r="A2071">
        <v>2070</v>
      </c>
      <c r="D2071">
        <v>61.065414000000011</v>
      </c>
      <c r="E2071" s="2">
        <v>2</v>
      </c>
      <c r="F2071">
        <v>53.473148000000009</v>
      </c>
      <c r="G2071" s="3">
        <v>3</v>
      </c>
      <c r="P2071">
        <v>2</v>
      </c>
      <c r="Q2071" t="str">
        <f t="shared" si="33"/>
        <v>23</v>
      </c>
    </row>
    <row r="2072" spans="1:17" x14ac:dyDescent="0.25">
      <c r="A2072">
        <v>2071</v>
      </c>
      <c r="D2072">
        <v>61.067047000000009</v>
      </c>
      <c r="E2072" s="2">
        <v>2</v>
      </c>
      <c r="F2072">
        <v>53.467361000000011</v>
      </c>
      <c r="G2072" s="3">
        <v>3</v>
      </c>
      <c r="P2072">
        <v>2</v>
      </c>
      <c r="Q2072" t="str">
        <f t="shared" si="33"/>
        <v>23</v>
      </c>
    </row>
    <row r="2073" spans="1:17" x14ac:dyDescent="0.25">
      <c r="A2073">
        <v>2072</v>
      </c>
      <c r="D2073">
        <v>61.114567000000008</v>
      </c>
      <c r="E2073" s="2">
        <v>2</v>
      </c>
      <c r="F2073">
        <v>53.467731000000008</v>
      </c>
      <c r="G2073" s="3">
        <v>3</v>
      </c>
      <c r="P2073">
        <v>2</v>
      </c>
      <c r="Q2073" t="str">
        <f t="shared" si="33"/>
        <v>23</v>
      </c>
    </row>
    <row r="2074" spans="1:17" x14ac:dyDescent="0.25">
      <c r="A2074">
        <v>2073</v>
      </c>
      <c r="D2074">
        <v>61.015785000000008</v>
      </c>
      <c r="E2074" s="2">
        <v>2</v>
      </c>
      <c r="F2074">
        <v>53.454838000000009</v>
      </c>
      <c r="G2074" s="3">
        <v>3</v>
      </c>
      <c r="P2074">
        <v>2</v>
      </c>
      <c r="Q2074" t="str">
        <f t="shared" si="33"/>
        <v>23</v>
      </c>
    </row>
    <row r="2075" spans="1:17" x14ac:dyDescent="0.25">
      <c r="A2075">
        <v>2074</v>
      </c>
      <c r="D2075">
        <v>61.015785000000008</v>
      </c>
      <c r="E2075" s="2">
        <v>2</v>
      </c>
      <c r="F2075">
        <v>53.460361000000006</v>
      </c>
      <c r="G2075" s="3">
        <v>3</v>
      </c>
      <c r="P2075">
        <v>2</v>
      </c>
      <c r="Q2075" t="str">
        <f t="shared" si="33"/>
        <v>23</v>
      </c>
    </row>
    <row r="2076" spans="1:17" x14ac:dyDescent="0.25">
      <c r="A2076">
        <v>2075</v>
      </c>
      <c r="F2076">
        <v>53.461731000000007</v>
      </c>
      <c r="G2076" s="3">
        <v>3</v>
      </c>
      <c r="H2076">
        <v>60.862007000000013</v>
      </c>
      <c r="I2076" s="4">
        <v>4</v>
      </c>
      <c r="P2076">
        <v>2</v>
      </c>
      <c r="Q2076" t="str">
        <f t="shared" si="33"/>
        <v>34</v>
      </c>
    </row>
    <row r="2077" spans="1:17" x14ac:dyDescent="0.25">
      <c r="A2077">
        <v>2076</v>
      </c>
      <c r="F2077">
        <v>53.464622000000013</v>
      </c>
      <c r="G2077" s="3">
        <v>3</v>
      </c>
      <c r="H2077">
        <v>60.805427000000009</v>
      </c>
      <c r="I2077" s="4">
        <v>4</v>
      </c>
      <c r="P2077">
        <v>2</v>
      </c>
      <c r="Q2077" t="str">
        <f t="shared" si="33"/>
        <v>34</v>
      </c>
    </row>
    <row r="2078" spans="1:17" x14ac:dyDescent="0.25">
      <c r="A2078">
        <v>2077</v>
      </c>
      <c r="H2078">
        <v>60.79900700000001</v>
      </c>
      <c r="I2078" s="4">
        <v>4</v>
      </c>
      <c r="P2078">
        <v>1</v>
      </c>
      <c r="Q2078" t="str">
        <f t="shared" si="33"/>
        <v>4</v>
      </c>
    </row>
    <row r="2079" spans="1:17" x14ac:dyDescent="0.25">
      <c r="A2079">
        <v>2078</v>
      </c>
      <c r="H2079">
        <v>60.850372000000007</v>
      </c>
      <c r="I2079" s="4">
        <v>4</v>
      </c>
      <c r="P2079">
        <v>1</v>
      </c>
      <c r="Q2079" t="str">
        <f t="shared" si="33"/>
        <v>4</v>
      </c>
    </row>
    <row r="2080" spans="1:17" x14ac:dyDescent="0.25">
      <c r="A2080">
        <v>2079</v>
      </c>
      <c r="B2080">
        <v>73.119286000000002</v>
      </c>
      <c r="C2080" s="5">
        <v>1</v>
      </c>
      <c r="H2080">
        <v>60.869053000000008</v>
      </c>
      <c r="I2080" s="4">
        <v>4</v>
      </c>
      <c r="P2080">
        <v>2</v>
      </c>
      <c r="Q2080" t="str">
        <f t="shared" si="33"/>
        <v>14</v>
      </c>
    </row>
    <row r="2081" spans="1:17" x14ac:dyDescent="0.25">
      <c r="A2081">
        <v>2080</v>
      </c>
      <c r="B2081">
        <v>73.103010000000012</v>
      </c>
      <c r="C2081" s="5">
        <v>1</v>
      </c>
      <c r="H2081">
        <v>60.835480000000011</v>
      </c>
      <c r="I2081" s="4">
        <v>4</v>
      </c>
      <c r="P2081">
        <v>2</v>
      </c>
      <c r="Q2081" t="str">
        <f t="shared" si="33"/>
        <v>14</v>
      </c>
    </row>
    <row r="2082" spans="1:17" x14ac:dyDescent="0.25">
      <c r="A2082">
        <v>2081</v>
      </c>
      <c r="B2082">
        <v>73.096480000000014</v>
      </c>
      <c r="C2082" s="5">
        <v>1</v>
      </c>
      <c r="H2082">
        <v>60.871685000000006</v>
      </c>
      <c r="I2082" s="4">
        <v>4</v>
      </c>
      <c r="P2082">
        <v>2</v>
      </c>
      <c r="Q2082" t="str">
        <f t="shared" si="33"/>
        <v>14</v>
      </c>
    </row>
    <row r="2083" spans="1:17" x14ac:dyDescent="0.25">
      <c r="A2083">
        <v>2082</v>
      </c>
      <c r="B2083">
        <v>73.103674000000012</v>
      </c>
      <c r="C2083" s="5">
        <v>1</v>
      </c>
      <c r="H2083">
        <v>60.945785000000008</v>
      </c>
      <c r="I2083" s="4">
        <v>4</v>
      </c>
      <c r="P2083">
        <v>2</v>
      </c>
      <c r="Q2083" t="str">
        <f t="shared" si="33"/>
        <v>14</v>
      </c>
    </row>
    <row r="2084" spans="1:17" x14ac:dyDescent="0.25">
      <c r="A2084">
        <v>2083</v>
      </c>
      <c r="B2084">
        <v>73.095919000000009</v>
      </c>
      <c r="C2084" s="5">
        <v>1</v>
      </c>
      <c r="H2084">
        <v>60.862007000000013</v>
      </c>
      <c r="I2084" s="4">
        <v>4</v>
      </c>
      <c r="P2084">
        <v>2</v>
      </c>
      <c r="Q2084" t="str">
        <f t="shared" si="33"/>
        <v>14</v>
      </c>
    </row>
    <row r="2085" spans="1:17" x14ac:dyDescent="0.25">
      <c r="A2085">
        <v>2084</v>
      </c>
      <c r="B2085">
        <v>73.101837000000003</v>
      </c>
      <c r="C2085" s="5">
        <v>1</v>
      </c>
      <c r="H2085">
        <v>60.862007000000013</v>
      </c>
      <c r="I2085" s="4">
        <v>4</v>
      </c>
      <c r="P2085">
        <v>2</v>
      </c>
      <c r="Q2085" t="str">
        <f t="shared" si="33"/>
        <v>14</v>
      </c>
    </row>
    <row r="2086" spans="1:17" x14ac:dyDescent="0.25">
      <c r="A2086">
        <v>2085</v>
      </c>
      <c r="B2086">
        <v>73.102704000000003</v>
      </c>
      <c r="C2086" s="5">
        <v>1</v>
      </c>
      <c r="P2086">
        <v>1</v>
      </c>
      <c r="Q2086" t="str">
        <f t="shared" si="33"/>
        <v>1</v>
      </c>
    </row>
    <row r="2087" spans="1:17" x14ac:dyDescent="0.25">
      <c r="A2087">
        <v>2086</v>
      </c>
      <c r="B2087">
        <v>73.103674000000012</v>
      </c>
      <c r="C2087" s="5">
        <v>1</v>
      </c>
      <c r="P2087">
        <v>1</v>
      </c>
      <c r="Q2087" t="str">
        <f t="shared" si="33"/>
        <v>1</v>
      </c>
    </row>
    <row r="2088" spans="1:17" x14ac:dyDescent="0.25">
      <c r="A2088">
        <v>2087</v>
      </c>
      <c r="B2088">
        <v>73.114286000000007</v>
      </c>
      <c r="C2088" s="5">
        <v>1</v>
      </c>
      <c r="P2088">
        <v>1</v>
      </c>
      <c r="Q2088" t="str">
        <f t="shared" si="33"/>
        <v>1</v>
      </c>
    </row>
    <row r="2089" spans="1:17" x14ac:dyDescent="0.25">
      <c r="A2089">
        <v>2088</v>
      </c>
      <c r="B2089">
        <v>73.119286000000002</v>
      </c>
      <c r="C2089" s="5">
        <v>1</v>
      </c>
      <c r="D2089">
        <v>78.458572000000004</v>
      </c>
      <c r="E2089" s="2">
        <v>2</v>
      </c>
      <c r="P2089">
        <v>2</v>
      </c>
      <c r="Q2089" t="str">
        <f t="shared" si="33"/>
        <v>12</v>
      </c>
    </row>
    <row r="2090" spans="1:17" x14ac:dyDescent="0.25">
      <c r="A2090">
        <v>2089</v>
      </c>
      <c r="B2090">
        <v>73.119286000000002</v>
      </c>
      <c r="C2090" s="5">
        <v>1</v>
      </c>
      <c r="D2090">
        <v>78.334847000000011</v>
      </c>
      <c r="E2090" s="2">
        <v>2</v>
      </c>
      <c r="P2090">
        <v>2</v>
      </c>
      <c r="Q2090" t="str">
        <f t="shared" si="33"/>
        <v>12</v>
      </c>
    </row>
    <row r="2091" spans="1:17" x14ac:dyDescent="0.25">
      <c r="A2091">
        <v>2090</v>
      </c>
      <c r="D2091">
        <v>78.326531000000003</v>
      </c>
      <c r="E2091" s="2">
        <v>2</v>
      </c>
      <c r="P2091">
        <v>1</v>
      </c>
      <c r="Q2091" t="str">
        <f t="shared" si="33"/>
        <v>2</v>
      </c>
    </row>
    <row r="2092" spans="1:17" x14ac:dyDescent="0.25">
      <c r="A2092">
        <v>2091</v>
      </c>
      <c r="D2092">
        <v>78.309082000000004</v>
      </c>
      <c r="E2092" s="2">
        <v>2</v>
      </c>
      <c r="P2092">
        <v>1</v>
      </c>
      <c r="Q2092" t="str">
        <f t="shared" si="33"/>
        <v>2</v>
      </c>
    </row>
    <row r="2093" spans="1:17" x14ac:dyDescent="0.25">
      <c r="A2093">
        <v>2092</v>
      </c>
      <c r="D2093">
        <v>78.312806000000009</v>
      </c>
      <c r="E2093" s="2">
        <v>2</v>
      </c>
      <c r="P2093">
        <v>1</v>
      </c>
      <c r="Q2093" t="str">
        <f t="shared" si="33"/>
        <v>2</v>
      </c>
    </row>
    <row r="2094" spans="1:17" x14ac:dyDescent="0.25">
      <c r="A2094">
        <v>2093</v>
      </c>
      <c r="D2094">
        <v>78.280204000000012</v>
      </c>
      <c r="E2094" s="2">
        <v>2</v>
      </c>
      <c r="F2094">
        <v>75.432500000000005</v>
      </c>
      <c r="G2094" s="3">
        <v>3</v>
      </c>
      <c r="P2094">
        <v>2</v>
      </c>
      <c r="Q2094" t="str">
        <f t="shared" si="33"/>
        <v>23</v>
      </c>
    </row>
    <row r="2095" spans="1:17" x14ac:dyDescent="0.25">
      <c r="A2095">
        <v>2094</v>
      </c>
      <c r="D2095">
        <v>78.318878000000012</v>
      </c>
      <c r="E2095" s="2">
        <v>2</v>
      </c>
      <c r="F2095">
        <v>75.392143000000004</v>
      </c>
      <c r="G2095" s="3">
        <v>3</v>
      </c>
      <c r="P2095">
        <v>2</v>
      </c>
      <c r="Q2095" t="str">
        <f t="shared" si="33"/>
        <v>23</v>
      </c>
    </row>
    <row r="2096" spans="1:17" x14ac:dyDescent="0.25">
      <c r="A2096">
        <v>2095</v>
      </c>
      <c r="D2096">
        <v>78.323673000000014</v>
      </c>
      <c r="E2096" s="2">
        <v>2</v>
      </c>
      <c r="F2096">
        <v>75.397704000000004</v>
      </c>
      <c r="G2096" s="3">
        <v>3</v>
      </c>
      <c r="P2096">
        <v>2</v>
      </c>
      <c r="Q2096" t="str">
        <f t="shared" si="33"/>
        <v>23</v>
      </c>
    </row>
    <row r="2097" spans="1:17" x14ac:dyDescent="0.25">
      <c r="A2097">
        <v>2096</v>
      </c>
      <c r="D2097">
        <v>78.373265000000004</v>
      </c>
      <c r="E2097" s="2">
        <v>2</v>
      </c>
      <c r="F2097">
        <v>75.408061000000004</v>
      </c>
      <c r="G2097" s="3">
        <v>3</v>
      </c>
      <c r="P2097">
        <v>2</v>
      </c>
      <c r="Q2097" t="str">
        <f t="shared" si="33"/>
        <v>23</v>
      </c>
    </row>
    <row r="2098" spans="1:17" x14ac:dyDescent="0.25">
      <c r="A2098">
        <v>2097</v>
      </c>
      <c r="F2098">
        <v>75.425357000000005</v>
      </c>
      <c r="G2098" s="3">
        <v>3</v>
      </c>
      <c r="H2098">
        <v>78.538571000000005</v>
      </c>
      <c r="I2098" s="4">
        <v>4</v>
      </c>
      <c r="P2098">
        <v>2</v>
      </c>
      <c r="Q2098" t="str">
        <f t="shared" si="33"/>
        <v>34</v>
      </c>
    </row>
    <row r="2099" spans="1:17" x14ac:dyDescent="0.25">
      <c r="A2099">
        <v>2098</v>
      </c>
      <c r="F2099">
        <v>75.419184000000001</v>
      </c>
      <c r="G2099" s="3">
        <v>3</v>
      </c>
      <c r="H2099">
        <v>78.485766000000012</v>
      </c>
      <c r="I2099" s="4">
        <v>4</v>
      </c>
      <c r="P2099">
        <v>2</v>
      </c>
      <c r="Q2099" t="str">
        <f t="shared" si="33"/>
        <v>34</v>
      </c>
    </row>
    <row r="2100" spans="1:17" x14ac:dyDescent="0.25">
      <c r="A2100">
        <v>2099</v>
      </c>
      <c r="F2100">
        <v>75.395306000000005</v>
      </c>
      <c r="G2100" s="3">
        <v>3</v>
      </c>
      <c r="H2100">
        <v>78.538112000000012</v>
      </c>
      <c r="I2100" s="4">
        <v>4</v>
      </c>
      <c r="P2100">
        <v>2</v>
      </c>
      <c r="Q2100" t="str">
        <f t="shared" si="33"/>
        <v>34</v>
      </c>
    </row>
    <row r="2101" spans="1:17" x14ac:dyDescent="0.25">
      <c r="A2101">
        <v>2100</v>
      </c>
      <c r="F2101">
        <v>75.416684000000004</v>
      </c>
      <c r="G2101" s="3">
        <v>3</v>
      </c>
      <c r="H2101">
        <v>78.510817000000003</v>
      </c>
      <c r="I2101" s="4">
        <v>4</v>
      </c>
      <c r="P2101">
        <v>2</v>
      </c>
      <c r="Q2101" t="str">
        <f t="shared" si="33"/>
        <v>34</v>
      </c>
    </row>
    <row r="2102" spans="1:17" x14ac:dyDescent="0.25">
      <c r="A2102">
        <v>2101</v>
      </c>
      <c r="F2102">
        <v>75.383725000000013</v>
      </c>
      <c r="G2102" s="3">
        <v>3</v>
      </c>
      <c r="H2102">
        <v>78.492908</v>
      </c>
      <c r="I2102" s="4">
        <v>4</v>
      </c>
      <c r="P2102">
        <v>2</v>
      </c>
      <c r="Q2102" t="str">
        <f t="shared" si="33"/>
        <v>34</v>
      </c>
    </row>
    <row r="2103" spans="1:17" x14ac:dyDescent="0.25">
      <c r="A2103">
        <v>2102</v>
      </c>
      <c r="F2103">
        <v>75.432500000000005</v>
      </c>
      <c r="G2103" s="3">
        <v>3</v>
      </c>
      <c r="H2103">
        <v>78.461888000000002</v>
      </c>
      <c r="I2103" s="4">
        <v>4</v>
      </c>
      <c r="P2103">
        <v>2</v>
      </c>
      <c r="Q2103" t="str">
        <f t="shared" si="33"/>
        <v>34</v>
      </c>
    </row>
    <row r="2104" spans="1:17" x14ac:dyDescent="0.25">
      <c r="A2104">
        <v>2103</v>
      </c>
      <c r="B2104">
        <v>90.94398000000001</v>
      </c>
      <c r="C2104" s="5">
        <v>1</v>
      </c>
      <c r="H2104">
        <v>78.468316000000002</v>
      </c>
      <c r="I2104" s="4">
        <v>4</v>
      </c>
      <c r="P2104">
        <v>2</v>
      </c>
      <c r="Q2104" t="str">
        <f t="shared" si="33"/>
        <v>14</v>
      </c>
    </row>
    <row r="2105" spans="1:17" x14ac:dyDescent="0.25">
      <c r="A2105">
        <v>2104</v>
      </c>
      <c r="B2105">
        <v>90.982194000000007</v>
      </c>
      <c r="C2105" s="5">
        <v>1</v>
      </c>
      <c r="H2105">
        <v>78.44704200000001</v>
      </c>
      <c r="I2105" s="4">
        <v>4</v>
      </c>
      <c r="P2105">
        <v>2</v>
      </c>
      <c r="Q2105" t="str">
        <f t="shared" si="33"/>
        <v>14</v>
      </c>
    </row>
    <row r="2106" spans="1:17" x14ac:dyDescent="0.25">
      <c r="A2106">
        <v>2105</v>
      </c>
      <c r="B2106">
        <v>90.96612300000001</v>
      </c>
      <c r="C2106" s="5">
        <v>1</v>
      </c>
      <c r="H2106">
        <v>78.538571000000005</v>
      </c>
      <c r="I2106" s="4">
        <v>4</v>
      </c>
      <c r="P2106">
        <v>2</v>
      </c>
      <c r="Q2106" t="str">
        <f t="shared" si="33"/>
        <v>14</v>
      </c>
    </row>
    <row r="2107" spans="1:17" x14ac:dyDescent="0.25">
      <c r="A2107">
        <v>2106</v>
      </c>
      <c r="B2107">
        <v>90.967755000000011</v>
      </c>
      <c r="C2107" s="5">
        <v>1</v>
      </c>
      <c r="H2107">
        <v>78.538571000000005</v>
      </c>
      <c r="I2107" s="4">
        <v>4</v>
      </c>
      <c r="P2107">
        <v>2</v>
      </c>
      <c r="Q2107" t="str">
        <f t="shared" si="33"/>
        <v>14</v>
      </c>
    </row>
    <row r="2108" spans="1:17" x14ac:dyDescent="0.25">
      <c r="A2108">
        <v>2107</v>
      </c>
      <c r="B2108">
        <v>90.950561000000008</v>
      </c>
      <c r="C2108" s="5">
        <v>1</v>
      </c>
      <c r="P2108">
        <v>1</v>
      </c>
      <c r="Q2108" t="str">
        <f t="shared" si="33"/>
        <v>1</v>
      </c>
    </row>
    <row r="2109" spans="1:17" x14ac:dyDescent="0.25">
      <c r="A2109">
        <v>2108</v>
      </c>
      <c r="B2109">
        <v>90.958724000000004</v>
      </c>
      <c r="C2109" s="5">
        <v>1</v>
      </c>
      <c r="P2109">
        <v>1</v>
      </c>
      <c r="Q2109" t="str">
        <f t="shared" si="33"/>
        <v>1</v>
      </c>
    </row>
    <row r="2110" spans="1:17" x14ac:dyDescent="0.25">
      <c r="A2110">
        <v>2109</v>
      </c>
      <c r="B2110">
        <v>90.957042000000001</v>
      </c>
      <c r="C2110" s="5">
        <v>1</v>
      </c>
      <c r="P2110">
        <v>1</v>
      </c>
      <c r="Q2110" t="str">
        <f t="shared" si="33"/>
        <v>1</v>
      </c>
    </row>
    <row r="2111" spans="1:17" x14ac:dyDescent="0.25">
      <c r="A2111">
        <v>2110</v>
      </c>
      <c r="B2111">
        <v>91.014491000000007</v>
      </c>
      <c r="C2111" s="5">
        <v>1</v>
      </c>
      <c r="D2111">
        <v>96.704234000000014</v>
      </c>
      <c r="E2111" s="2">
        <v>2</v>
      </c>
      <c r="P2111">
        <v>2</v>
      </c>
      <c r="Q2111" t="str">
        <f t="shared" si="33"/>
        <v>12</v>
      </c>
    </row>
    <row r="2112" spans="1:17" x14ac:dyDescent="0.25">
      <c r="A2112">
        <v>2111</v>
      </c>
      <c r="B2112">
        <v>91.033214000000015</v>
      </c>
      <c r="C2112" s="5">
        <v>1</v>
      </c>
      <c r="D2112">
        <v>96.70433700000001</v>
      </c>
      <c r="E2112" s="2">
        <v>2</v>
      </c>
      <c r="P2112">
        <v>2</v>
      </c>
      <c r="Q2112" t="str">
        <f t="shared" si="33"/>
        <v>12</v>
      </c>
    </row>
    <row r="2113" spans="1:17" x14ac:dyDescent="0.25">
      <c r="A2113">
        <v>2112</v>
      </c>
      <c r="B2113">
        <v>90.94398000000001</v>
      </c>
      <c r="C2113" s="5">
        <v>1</v>
      </c>
      <c r="D2113">
        <v>96.733316000000002</v>
      </c>
      <c r="E2113" s="2">
        <v>2</v>
      </c>
      <c r="P2113">
        <v>2</v>
      </c>
      <c r="Q2113" t="str">
        <f t="shared" si="33"/>
        <v>12</v>
      </c>
    </row>
    <row r="2114" spans="1:17" x14ac:dyDescent="0.25">
      <c r="A2114">
        <v>2113</v>
      </c>
      <c r="D2114">
        <v>96.752807000000004</v>
      </c>
      <c r="E2114" s="2">
        <v>2</v>
      </c>
      <c r="P2114">
        <v>1</v>
      </c>
      <c r="Q2114" t="str">
        <f t="shared" ref="Q2114:Q2177" si="34">CONCATENATE(C2114,E2114,G2114,I2114)</f>
        <v>2</v>
      </c>
    </row>
    <row r="2115" spans="1:17" x14ac:dyDescent="0.25">
      <c r="A2115">
        <v>2114</v>
      </c>
      <c r="D2115">
        <v>96.743114000000006</v>
      </c>
      <c r="E2115" s="2">
        <v>2</v>
      </c>
      <c r="P2115">
        <v>1</v>
      </c>
      <c r="Q2115" t="str">
        <f t="shared" si="34"/>
        <v>2</v>
      </c>
    </row>
    <row r="2116" spans="1:17" x14ac:dyDescent="0.25">
      <c r="A2116">
        <v>2115</v>
      </c>
      <c r="D2116">
        <v>96.702859000000004</v>
      </c>
      <c r="E2116" s="2">
        <v>2</v>
      </c>
      <c r="P2116">
        <v>1</v>
      </c>
      <c r="Q2116" t="str">
        <f t="shared" si="34"/>
        <v>2</v>
      </c>
    </row>
    <row r="2117" spans="1:17" x14ac:dyDescent="0.25">
      <c r="A2117">
        <v>2116</v>
      </c>
      <c r="D2117">
        <v>96.686479000000006</v>
      </c>
      <c r="E2117" s="2">
        <v>2</v>
      </c>
      <c r="P2117">
        <v>1</v>
      </c>
      <c r="Q2117" t="str">
        <f t="shared" si="34"/>
        <v>2</v>
      </c>
    </row>
    <row r="2118" spans="1:17" x14ac:dyDescent="0.25">
      <c r="A2118">
        <v>2117</v>
      </c>
      <c r="D2118">
        <v>96.713266000000004</v>
      </c>
      <c r="E2118" s="2">
        <v>2</v>
      </c>
      <c r="P2118">
        <v>1</v>
      </c>
      <c r="Q2118" t="str">
        <f t="shared" si="34"/>
        <v>2</v>
      </c>
    </row>
    <row r="2119" spans="1:17" x14ac:dyDescent="0.25">
      <c r="A2119">
        <v>2118</v>
      </c>
      <c r="D2119">
        <v>96.704234000000014</v>
      </c>
      <c r="E2119" s="2">
        <v>2</v>
      </c>
      <c r="F2119">
        <v>96.248878000000005</v>
      </c>
      <c r="G2119" s="3">
        <v>3</v>
      </c>
      <c r="P2119">
        <v>2</v>
      </c>
      <c r="Q2119" t="str">
        <f t="shared" si="34"/>
        <v>23</v>
      </c>
    </row>
    <row r="2120" spans="1:17" x14ac:dyDescent="0.25">
      <c r="A2120">
        <v>2119</v>
      </c>
      <c r="D2120">
        <v>96.704234000000014</v>
      </c>
      <c r="E2120" s="2">
        <v>2</v>
      </c>
      <c r="F2120">
        <v>96.279847000000004</v>
      </c>
      <c r="G2120" s="3">
        <v>3</v>
      </c>
      <c r="P2120">
        <v>2</v>
      </c>
      <c r="Q2120" t="str">
        <f t="shared" si="34"/>
        <v>23</v>
      </c>
    </row>
    <row r="2121" spans="1:17" x14ac:dyDescent="0.25">
      <c r="A2121">
        <v>2120</v>
      </c>
      <c r="F2121">
        <v>96.280255000000011</v>
      </c>
      <c r="G2121" s="3">
        <v>3</v>
      </c>
      <c r="H2121">
        <v>97.075002000000012</v>
      </c>
      <c r="I2121" s="4">
        <v>4</v>
      </c>
      <c r="P2121">
        <v>2</v>
      </c>
      <c r="Q2121" t="str">
        <f t="shared" si="34"/>
        <v>34</v>
      </c>
    </row>
    <row r="2122" spans="1:17" x14ac:dyDescent="0.25">
      <c r="A2122">
        <v>2121</v>
      </c>
      <c r="F2122">
        <v>96.286683000000011</v>
      </c>
      <c r="G2122" s="3">
        <v>3</v>
      </c>
      <c r="H2122">
        <v>97.113111000000004</v>
      </c>
      <c r="I2122" s="4">
        <v>4</v>
      </c>
      <c r="P2122">
        <v>2</v>
      </c>
      <c r="Q2122" t="str">
        <f t="shared" si="34"/>
        <v>34</v>
      </c>
    </row>
    <row r="2123" spans="1:17" x14ac:dyDescent="0.25">
      <c r="A2123">
        <v>2122</v>
      </c>
      <c r="F2123">
        <v>96.256938000000005</v>
      </c>
      <c r="G2123" s="3">
        <v>3</v>
      </c>
      <c r="H2123">
        <v>97.125102000000012</v>
      </c>
      <c r="I2123" s="4">
        <v>4</v>
      </c>
      <c r="P2123">
        <v>2</v>
      </c>
      <c r="Q2123" t="str">
        <f t="shared" si="34"/>
        <v>34</v>
      </c>
    </row>
    <row r="2124" spans="1:17" x14ac:dyDescent="0.25">
      <c r="A2124">
        <v>2123</v>
      </c>
      <c r="F2124">
        <v>96.230561000000009</v>
      </c>
      <c r="G2124" s="3">
        <v>3</v>
      </c>
      <c r="H2124">
        <v>97.060969</v>
      </c>
      <c r="I2124" s="4">
        <v>4</v>
      </c>
      <c r="P2124">
        <v>2</v>
      </c>
      <c r="Q2124" t="str">
        <f t="shared" si="34"/>
        <v>34</v>
      </c>
    </row>
    <row r="2125" spans="1:17" x14ac:dyDescent="0.25">
      <c r="A2125">
        <v>2124</v>
      </c>
      <c r="F2125">
        <v>96.241735000000006</v>
      </c>
      <c r="G2125" s="3">
        <v>3</v>
      </c>
      <c r="H2125">
        <v>97.044337000000013</v>
      </c>
      <c r="I2125" s="4">
        <v>4</v>
      </c>
      <c r="P2125">
        <v>2</v>
      </c>
      <c r="Q2125" t="str">
        <f t="shared" si="34"/>
        <v>34</v>
      </c>
    </row>
    <row r="2126" spans="1:17" x14ac:dyDescent="0.25">
      <c r="A2126">
        <v>2125</v>
      </c>
      <c r="F2126">
        <v>96.327857000000009</v>
      </c>
      <c r="G2126" s="3">
        <v>3</v>
      </c>
      <c r="H2126">
        <v>97.018775000000005</v>
      </c>
      <c r="I2126" s="4">
        <v>4</v>
      </c>
      <c r="P2126">
        <v>2</v>
      </c>
      <c r="Q2126" t="str">
        <f t="shared" si="34"/>
        <v>34</v>
      </c>
    </row>
    <row r="2127" spans="1:17" x14ac:dyDescent="0.25">
      <c r="A2127">
        <v>2126</v>
      </c>
      <c r="F2127">
        <v>96.311427000000009</v>
      </c>
      <c r="G2127" s="3">
        <v>3</v>
      </c>
      <c r="H2127">
        <v>96.994029000000012</v>
      </c>
      <c r="I2127" s="4">
        <v>4</v>
      </c>
      <c r="P2127">
        <v>2</v>
      </c>
      <c r="Q2127" t="str">
        <f t="shared" si="34"/>
        <v>34</v>
      </c>
    </row>
    <row r="2128" spans="1:17" x14ac:dyDescent="0.25">
      <c r="A2128">
        <v>2127</v>
      </c>
      <c r="B2128">
        <v>113.22061300000001</v>
      </c>
      <c r="C2128" s="5">
        <v>1</v>
      </c>
      <c r="F2128">
        <v>96.248878000000005</v>
      </c>
      <c r="G2128" s="3">
        <v>3</v>
      </c>
      <c r="H2128">
        <v>96.968726000000004</v>
      </c>
      <c r="I2128" s="4">
        <v>4</v>
      </c>
      <c r="P2128">
        <v>3</v>
      </c>
      <c r="Q2128" t="str">
        <f t="shared" si="34"/>
        <v>134</v>
      </c>
    </row>
    <row r="2129" spans="1:17" x14ac:dyDescent="0.25">
      <c r="A2129">
        <v>2128</v>
      </c>
      <c r="B2129">
        <v>113.24224600000001</v>
      </c>
      <c r="C2129" s="5">
        <v>1</v>
      </c>
      <c r="H2129">
        <v>97.075002000000012</v>
      </c>
      <c r="I2129" s="4">
        <v>4</v>
      </c>
      <c r="P2129">
        <v>2</v>
      </c>
      <c r="Q2129" t="str">
        <f t="shared" si="34"/>
        <v>14</v>
      </c>
    </row>
    <row r="2130" spans="1:17" x14ac:dyDescent="0.25">
      <c r="A2130">
        <v>2129</v>
      </c>
      <c r="B2130">
        <v>113.23602000000001</v>
      </c>
      <c r="C2130" s="5">
        <v>1</v>
      </c>
      <c r="P2130">
        <v>1</v>
      </c>
      <c r="Q2130" t="str">
        <f t="shared" si="34"/>
        <v>1</v>
      </c>
    </row>
    <row r="2131" spans="1:17" x14ac:dyDescent="0.25">
      <c r="A2131">
        <v>2130</v>
      </c>
      <c r="B2131">
        <v>113.21051100000001</v>
      </c>
      <c r="C2131" s="5">
        <v>1</v>
      </c>
      <c r="P2131">
        <v>1</v>
      </c>
      <c r="Q2131" t="str">
        <f t="shared" si="34"/>
        <v>1</v>
      </c>
    </row>
    <row r="2132" spans="1:17" x14ac:dyDescent="0.25">
      <c r="A2132">
        <v>2131</v>
      </c>
      <c r="B2132">
        <v>113.21545900000001</v>
      </c>
      <c r="C2132" s="5">
        <v>1</v>
      </c>
      <c r="P2132">
        <v>1</v>
      </c>
      <c r="Q2132" t="str">
        <f t="shared" si="34"/>
        <v>1</v>
      </c>
    </row>
    <row r="2133" spans="1:17" x14ac:dyDescent="0.25">
      <c r="A2133">
        <v>2132</v>
      </c>
      <c r="B2133">
        <v>113.25301100000001</v>
      </c>
      <c r="C2133" s="5">
        <v>1</v>
      </c>
      <c r="P2133">
        <v>1</v>
      </c>
      <c r="Q2133" t="str">
        <f t="shared" si="34"/>
        <v>1</v>
      </c>
    </row>
    <row r="2134" spans="1:17" x14ac:dyDescent="0.25">
      <c r="A2134">
        <v>2133</v>
      </c>
      <c r="B2134">
        <v>113.30301</v>
      </c>
      <c r="C2134" s="5">
        <v>1</v>
      </c>
      <c r="P2134">
        <v>1</v>
      </c>
      <c r="Q2134" t="str">
        <f t="shared" si="34"/>
        <v>1</v>
      </c>
    </row>
    <row r="2135" spans="1:17" x14ac:dyDescent="0.25">
      <c r="A2135">
        <v>2134</v>
      </c>
      <c r="B2135">
        <v>113.33479400000002</v>
      </c>
      <c r="C2135" s="5">
        <v>1</v>
      </c>
      <c r="P2135">
        <v>1</v>
      </c>
      <c r="Q2135" t="str">
        <f t="shared" si="34"/>
        <v>1</v>
      </c>
    </row>
    <row r="2136" spans="1:17" x14ac:dyDescent="0.25">
      <c r="A2136">
        <v>2135</v>
      </c>
      <c r="B2136">
        <v>113.36377400000001</v>
      </c>
      <c r="C2136" s="5">
        <v>1</v>
      </c>
      <c r="P2136">
        <v>1</v>
      </c>
      <c r="Q2136" t="str">
        <f t="shared" si="34"/>
        <v>1</v>
      </c>
    </row>
    <row r="2137" spans="1:17" x14ac:dyDescent="0.25">
      <c r="A2137">
        <v>2136</v>
      </c>
      <c r="B2137">
        <v>113.22061300000001</v>
      </c>
      <c r="C2137" s="5">
        <v>1</v>
      </c>
      <c r="D2137">
        <v>120.51622500000001</v>
      </c>
      <c r="E2137" s="2">
        <v>2</v>
      </c>
      <c r="P2137">
        <v>2</v>
      </c>
      <c r="Q2137" t="str">
        <f t="shared" si="34"/>
        <v>12</v>
      </c>
    </row>
    <row r="2138" spans="1:17" x14ac:dyDescent="0.25">
      <c r="A2138">
        <v>2137</v>
      </c>
      <c r="D2138">
        <v>120.58459200000001</v>
      </c>
      <c r="E2138" s="2">
        <v>2</v>
      </c>
      <c r="P2138">
        <v>1</v>
      </c>
      <c r="Q2138" t="str">
        <f t="shared" si="34"/>
        <v>2</v>
      </c>
    </row>
    <row r="2139" spans="1:17" x14ac:dyDescent="0.25">
      <c r="A2139">
        <v>2138</v>
      </c>
      <c r="D2139">
        <v>120.53464200000001</v>
      </c>
      <c r="E2139" s="2">
        <v>2</v>
      </c>
      <c r="P2139">
        <v>1</v>
      </c>
      <c r="Q2139" t="str">
        <f t="shared" si="34"/>
        <v>2</v>
      </c>
    </row>
    <row r="2140" spans="1:17" x14ac:dyDescent="0.25">
      <c r="A2140">
        <v>2139</v>
      </c>
      <c r="D2140">
        <v>120.537603</v>
      </c>
      <c r="E2140" s="2">
        <v>2</v>
      </c>
      <c r="P2140">
        <v>1</v>
      </c>
      <c r="Q2140" t="str">
        <f t="shared" si="34"/>
        <v>2</v>
      </c>
    </row>
    <row r="2141" spans="1:17" x14ac:dyDescent="0.25">
      <c r="A2141">
        <v>2140</v>
      </c>
      <c r="D2141">
        <v>120.55148</v>
      </c>
      <c r="E2141" s="2">
        <v>2</v>
      </c>
      <c r="P2141">
        <v>1</v>
      </c>
      <c r="Q2141" t="str">
        <f t="shared" si="34"/>
        <v>2</v>
      </c>
    </row>
    <row r="2142" spans="1:17" x14ac:dyDescent="0.25">
      <c r="A2142">
        <v>2141</v>
      </c>
      <c r="D2142">
        <v>120.50591800000001</v>
      </c>
      <c r="E2142" s="2">
        <v>2</v>
      </c>
      <c r="F2142">
        <v>118.41290800000002</v>
      </c>
      <c r="G2142" s="3">
        <v>3</v>
      </c>
      <c r="P2142">
        <v>2</v>
      </c>
      <c r="Q2142" t="str">
        <f t="shared" si="34"/>
        <v>23</v>
      </c>
    </row>
    <row r="2143" spans="1:17" x14ac:dyDescent="0.25">
      <c r="A2143">
        <v>2142</v>
      </c>
      <c r="D2143">
        <v>120.545152</v>
      </c>
      <c r="E2143" s="2">
        <v>2</v>
      </c>
      <c r="F2143">
        <v>118.40821600000001</v>
      </c>
      <c r="G2143" s="3">
        <v>3</v>
      </c>
      <c r="P2143">
        <v>2</v>
      </c>
      <c r="Q2143" t="str">
        <f t="shared" si="34"/>
        <v>23</v>
      </c>
    </row>
    <row r="2144" spans="1:17" x14ac:dyDescent="0.25">
      <c r="A2144">
        <v>2143</v>
      </c>
      <c r="D2144">
        <v>120.51622500000001</v>
      </c>
      <c r="E2144" s="2">
        <v>2</v>
      </c>
      <c r="F2144">
        <v>118.44627500000001</v>
      </c>
      <c r="G2144" s="3">
        <v>3</v>
      </c>
      <c r="H2144">
        <v>120.20612400000002</v>
      </c>
      <c r="I2144" s="4">
        <v>4</v>
      </c>
      <c r="P2144">
        <v>3</v>
      </c>
      <c r="Q2144" t="str">
        <f t="shared" si="34"/>
        <v>234</v>
      </c>
    </row>
    <row r="2145" spans="1:17" x14ac:dyDescent="0.25">
      <c r="A2145">
        <v>2144</v>
      </c>
      <c r="F2145">
        <v>118.44765600000001</v>
      </c>
      <c r="G2145" s="3">
        <v>3</v>
      </c>
      <c r="H2145">
        <v>120.20612400000002</v>
      </c>
      <c r="I2145" s="4">
        <v>4</v>
      </c>
      <c r="P2145">
        <v>2</v>
      </c>
      <c r="Q2145" t="str">
        <f t="shared" si="34"/>
        <v>34</v>
      </c>
    </row>
    <row r="2146" spans="1:17" x14ac:dyDescent="0.25">
      <c r="A2146">
        <v>2145</v>
      </c>
      <c r="F2146">
        <v>118.458978</v>
      </c>
      <c r="G2146" s="3">
        <v>3</v>
      </c>
      <c r="H2146">
        <v>120.20612400000002</v>
      </c>
      <c r="I2146" s="4">
        <v>4</v>
      </c>
      <c r="P2146">
        <v>2</v>
      </c>
      <c r="Q2146" t="str">
        <f t="shared" si="34"/>
        <v>34</v>
      </c>
    </row>
    <row r="2147" spans="1:17" x14ac:dyDescent="0.25">
      <c r="A2147">
        <v>2146</v>
      </c>
      <c r="F2147">
        <v>118.450818</v>
      </c>
      <c r="G2147" s="3">
        <v>3</v>
      </c>
      <c r="H2147">
        <v>120.20612400000002</v>
      </c>
      <c r="I2147" s="4">
        <v>4</v>
      </c>
      <c r="P2147">
        <v>2</v>
      </c>
      <c r="Q2147" t="str">
        <f t="shared" si="34"/>
        <v>34</v>
      </c>
    </row>
    <row r="2148" spans="1:17" x14ac:dyDescent="0.25">
      <c r="A2148">
        <v>2147</v>
      </c>
      <c r="F2148">
        <v>118.478418</v>
      </c>
      <c r="G2148" s="3">
        <v>3</v>
      </c>
      <c r="H2148">
        <v>120.20612400000002</v>
      </c>
      <c r="I2148" s="4">
        <v>4</v>
      </c>
      <c r="P2148">
        <v>2</v>
      </c>
      <c r="Q2148" t="str">
        <f t="shared" si="34"/>
        <v>34</v>
      </c>
    </row>
    <row r="2149" spans="1:17" x14ac:dyDescent="0.25">
      <c r="A2149">
        <v>2148</v>
      </c>
      <c r="F2149">
        <v>118.51219700000001</v>
      </c>
      <c r="G2149" s="3">
        <v>3</v>
      </c>
      <c r="H2149">
        <v>120.20612400000002</v>
      </c>
      <c r="I2149" s="4">
        <v>4</v>
      </c>
      <c r="P2149">
        <v>2</v>
      </c>
      <c r="Q2149" t="str">
        <f t="shared" si="34"/>
        <v>34</v>
      </c>
    </row>
    <row r="2150" spans="1:17" x14ac:dyDescent="0.25">
      <c r="A2150">
        <v>2149</v>
      </c>
      <c r="F2150">
        <v>118.53765200000001</v>
      </c>
      <c r="G2150" s="3">
        <v>3</v>
      </c>
      <c r="H2150">
        <v>120.20612400000002</v>
      </c>
      <c r="I2150" s="4">
        <v>4</v>
      </c>
      <c r="P2150">
        <v>2</v>
      </c>
      <c r="Q2150" t="str">
        <f t="shared" si="34"/>
        <v>34</v>
      </c>
    </row>
    <row r="2151" spans="1:17" x14ac:dyDescent="0.25">
      <c r="A2151">
        <v>2150</v>
      </c>
      <c r="F2151">
        <v>118.41290800000002</v>
      </c>
      <c r="G2151" s="3">
        <v>3</v>
      </c>
      <c r="H2151">
        <v>120.20612400000002</v>
      </c>
      <c r="I2151" s="4">
        <v>4</v>
      </c>
      <c r="P2151">
        <v>2</v>
      </c>
      <c r="Q2151" t="str">
        <f t="shared" si="34"/>
        <v>34</v>
      </c>
    </row>
    <row r="2152" spans="1:17" x14ac:dyDescent="0.25">
      <c r="A2152">
        <v>2151</v>
      </c>
      <c r="H2152">
        <v>120.20612400000002</v>
      </c>
      <c r="I2152" s="4">
        <v>4</v>
      </c>
      <c r="P2152">
        <v>1</v>
      </c>
      <c r="Q2152" t="str">
        <f t="shared" si="34"/>
        <v>4</v>
      </c>
    </row>
    <row r="2153" spans="1:17" x14ac:dyDescent="0.25">
      <c r="A2153">
        <v>2152</v>
      </c>
      <c r="B2153">
        <v>136.27505200000002</v>
      </c>
      <c r="C2153" s="5">
        <v>1</v>
      </c>
      <c r="P2153">
        <v>1</v>
      </c>
      <c r="Q2153" t="str">
        <f t="shared" si="34"/>
        <v>1</v>
      </c>
    </row>
    <row r="2154" spans="1:17" x14ac:dyDescent="0.25">
      <c r="A2154">
        <v>2153</v>
      </c>
      <c r="B2154">
        <v>136.27505200000002</v>
      </c>
      <c r="C2154" s="5">
        <v>1</v>
      </c>
      <c r="P2154">
        <v>1</v>
      </c>
      <c r="Q2154" t="str">
        <f t="shared" si="34"/>
        <v>1</v>
      </c>
    </row>
    <row r="2155" spans="1:17" x14ac:dyDescent="0.25">
      <c r="A2155">
        <v>2154</v>
      </c>
      <c r="B2155">
        <v>136.27505200000002</v>
      </c>
      <c r="C2155" s="5">
        <v>1</v>
      </c>
      <c r="P2155">
        <v>1</v>
      </c>
      <c r="Q2155" t="str">
        <f t="shared" si="34"/>
        <v>1</v>
      </c>
    </row>
    <row r="2156" spans="1:17" x14ac:dyDescent="0.25">
      <c r="A2156">
        <v>2155</v>
      </c>
      <c r="B2156">
        <v>136.27505200000002</v>
      </c>
      <c r="C2156" s="5">
        <v>1</v>
      </c>
      <c r="P2156">
        <v>1</v>
      </c>
      <c r="Q2156" t="str">
        <f t="shared" si="34"/>
        <v>1</v>
      </c>
    </row>
    <row r="2157" spans="1:17" x14ac:dyDescent="0.25">
      <c r="A2157">
        <v>2156</v>
      </c>
      <c r="B2157">
        <v>136.27505200000002</v>
      </c>
      <c r="C2157" s="5">
        <v>1</v>
      </c>
      <c r="P2157">
        <v>1</v>
      </c>
      <c r="Q2157" t="str">
        <f t="shared" si="34"/>
        <v>1</v>
      </c>
    </row>
    <row r="2158" spans="1:17" x14ac:dyDescent="0.25">
      <c r="A2158">
        <v>2157</v>
      </c>
      <c r="B2158">
        <v>136.27505200000002</v>
      </c>
      <c r="C2158" s="5">
        <v>1</v>
      </c>
      <c r="P2158">
        <v>1</v>
      </c>
      <c r="Q2158" t="str">
        <f t="shared" si="34"/>
        <v>1</v>
      </c>
    </row>
    <row r="2159" spans="1:17" x14ac:dyDescent="0.25">
      <c r="A2159">
        <v>2158</v>
      </c>
      <c r="B2159">
        <v>136.27505200000002</v>
      </c>
      <c r="C2159" s="5">
        <v>1</v>
      </c>
      <c r="P2159">
        <v>1</v>
      </c>
      <c r="Q2159" t="str">
        <f t="shared" si="34"/>
        <v>1</v>
      </c>
    </row>
    <row r="2160" spans="1:17" x14ac:dyDescent="0.25">
      <c r="A2160">
        <v>2159</v>
      </c>
      <c r="B2160">
        <v>136.27505200000002</v>
      </c>
      <c r="C2160" s="5">
        <v>1</v>
      </c>
      <c r="D2160">
        <v>152.25382400000001</v>
      </c>
      <c r="E2160" s="2">
        <v>2</v>
      </c>
      <c r="P2160">
        <v>2</v>
      </c>
      <c r="Q2160" t="str">
        <f t="shared" si="34"/>
        <v>12</v>
      </c>
    </row>
    <row r="2161" spans="1:17" x14ac:dyDescent="0.25">
      <c r="A2161">
        <v>2160</v>
      </c>
      <c r="B2161">
        <v>136.27505200000002</v>
      </c>
      <c r="C2161" s="5">
        <v>1</v>
      </c>
      <c r="D2161">
        <v>152.25382400000001</v>
      </c>
      <c r="E2161" s="2">
        <v>2</v>
      </c>
      <c r="P2161">
        <v>2</v>
      </c>
      <c r="Q2161" t="str">
        <f t="shared" si="34"/>
        <v>12</v>
      </c>
    </row>
    <row r="2162" spans="1:17" x14ac:dyDescent="0.25">
      <c r="A2162">
        <v>2161</v>
      </c>
      <c r="D2162">
        <v>152.25382400000001</v>
      </c>
      <c r="E2162" s="2">
        <v>2</v>
      </c>
      <c r="P2162">
        <v>1</v>
      </c>
      <c r="Q2162" t="str">
        <f t="shared" si="34"/>
        <v>2</v>
      </c>
    </row>
    <row r="2163" spans="1:17" x14ac:dyDescent="0.25">
      <c r="A2163">
        <v>2162</v>
      </c>
      <c r="D2163">
        <v>152.25382400000001</v>
      </c>
      <c r="E2163" s="2">
        <v>2</v>
      </c>
      <c r="P2163">
        <v>1</v>
      </c>
      <c r="Q2163" t="str">
        <f t="shared" si="34"/>
        <v>2</v>
      </c>
    </row>
    <row r="2164" spans="1:17" x14ac:dyDescent="0.25">
      <c r="A2164">
        <v>2163</v>
      </c>
      <c r="D2164">
        <v>152.25382400000001</v>
      </c>
      <c r="E2164" s="2">
        <v>2</v>
      </c>
      <c r="P2164">
        <v>1</v>
      </c>
      <c r="Q2164" t="str">
        <f t="shared" si="34"/>
        <v>2</v>
      </c>
    </row>
    <row r="2165" spans="1:17" x14ac:dyDescent="0.25">
      <c r="A2165">
        <v>2164</v>
      </c>
      <c r="D2165">
        <v>152.25382400000001</v>
      </c>
      <c r="E2165" s="2">
        <v>2</v>
      </c>
      <c r="P2165">
        <v>1</v>
      </c>
      <c r="Q2165" t="str">
        <f t="shared" si="34"/>
        <v>2</v>
      </c>
    </row>
    <row r="2166" spans="1:17" x14ac:dyDescent="0.25">
      <c r="A2166">
        <v>2165</v>
      </c>
      <c r="P2166">
        <v>0</v>
      </c>
      <c r="Q2166" t="str">
        <f t="shared" si="34"/>
        <v/>
      </c>
    </row>
    <row r="2167" spans="1:17" x14ac:dyDescent="0.25">
      <c r="A2167">
        <v>2166</v>
      </c>
      <c r="F2167">
        <v>152.38841600000001</v>
      </c>
      <c r="G2167" s="3">
        <v>3</v>
      </c>
      <c r="H2167">
        <v>152.432242</v>
      </c>
      <c r="I2167" s="4">
        <v>4</v>
      </c>
      <c r="P2167">
        <v>2</v>
      </c>
      <c r="Q2167" t="str">
        <f t="shared" si="34"/>
        <v>34</v>
      </c>
    </row>
    <row r="2168" spans="1:17" x14ac:dyDescent="0.25">
      <c r="A2168">
        <v>2167</v>
      </c>
      <c r="F2168">
        <v>152.38841600000001</v>
      </c>
      <c r="G2168" s="3">
        <v>3</v>
      </c>
      <c r="H2168">
        <v>152.432242</v>
      </c>
      <c r="I2168" s="4">
        <v>4</v>
      </c>
      <c r="P2168">
        <v>2</v>
      </c>
      <c r="Q2168" t="str">
        <f t="shared" si="34"/>
        <v>34</v>
      </c>
    </row>
    <row r="2169" spans="1:17" x14ac:dyDescent="0.25">
      <c r="A2169">
        <v>2168</v>
      </c>
      <c r="F2169">
        <v>152.38841600000001</v>
      </c>
      <c r="G2169" s="3">
        <v>3</v>
      </c>
      <c r="H2169">
        <v>152.432242</v>
      </c>
      <c r="I2169" s="4">
        <v>4</v>
      </c>
      <c r="P2169">
        <v>2</v>
      </c>
      <c r="Q2169" t="str">
        <f t="shared" si="34"/>
        <v>34</v>
      </c>
    </row>
    <row r="2170" spans="1:17" x14ac:dyDescent="0.25">
      <c r="A2170">
        <v>2169</v>
      </c>
      <c r="F2170">
        <v>152.38841600000001</v>
      </c>
      <c r="G2170" s="3">
        <v>3</v>
      </c>
      <c r="H2170">
        <v>152.432242</v>
      </c>
      <c r="I2170" s="4">
        <v>4</v>
      </c>
      <c r="P2170">
        <v>2</v>
      </c>
      <c r="Q2170" t="str">
        <f t="shared" si="34"/>
        <v>34</v>
      </c>
    </row>
    <row r="2171" spans="1:17" x14ac:dyDescent="0.25">
      <c r="A2171">
        <v>2170</v>
      </c>
      <c r="F2171">
        <v>152.38841600000001</v>
      </c>
      <c r="G2171" s="3">
        <v>3</v>
      </c>
      <c r="H2171">
        <v>152.432242</v>
      </c>
      <c r="I2171" s="4">
        <v>4</v>
      </c>
      <c r="P2171">
        <v>2</v>
      </c>
      <c r="Q2171" t="str">
        <f t="shared" si="34"/>
        <v>34</v>
      </c>
    </row>
    <row r="2172" spans="1:17" x14ac:dyDescent="0.25">
      <c r="A2172">
        <v>2171</v>
      </c>
      <c r="F2172">
        <v>152.38841600000001</v>
      </c>
      <c r="G2172" s="3">
        <v>3</v>
      </c>
      <c r="H2172">
        <v>152.432242</v>
      </c>
      <c r="I2172" s="4">
        <v>4</v>
      </c>
      <c r="P2172">
        <v>2</v>
      </c>
      <c r="Q2172" t="str">
        <f t="shared" si="34"/>
        <v>34</v>
      </c>
    </row>
    <row r="2173" spans="1:17" x14ac:dyDescent="0.25">
      <c r="A2173">
        <v>2172</v>
      </c>
      <c r="F2173">
        <v>152.38841600000001</v>
      </c>
      <c r="G2173" s="3">
        <v>3</v>
      </c>
      <c r="H2173">
        <v>152.432242</v>
      </c>
      <c r="I2173" s="4">
        <v>4</v>
      </c>
      <c r="P2173">
        <v>2</v>
      </c>
      <c r="Q2173" t="str">
        <f t="shared" si="34"/>
        <v>34</v>
      </c>
    </row>
    <row r="2174" spans="1:17" x14ac:dyDescent="0.25">
      <c r="A2174">
        <v>2173</v>
      </c>
      <c r="F2174">
        <v>152.38841600000001</v>
      </c>
      <c r="G2174" s="3">
        <v>3</v>
      </c>
      <c r="H2174">
        <v>152.432242</v>
      </c>
      <c r="I2174" s="4">
        <v>4</v>
      </c>
      <c r="P2174">
        <v>2</v>
      </c>
      <c r="Q2174" t="str">
        <f t="shared" si="34"/>
        <v>34</v>
      </c>
    </row>
    <row r="2175" spans="1:17" x14ac:dyDescent="0.25">
      <c r="A2175">
        <v>2174</v>
      </c>
      <c r="P2175">
        <v>0</v>
      </c>
      <c r="Q2175" t="str">
        <f t="shared" si="34"/>
        <v/>
      </c>
    </row>
    <row r="2176" spans="1:17" x14ac:dyDescent="0.25">
      <c r="A2176">
        <v>2175</v>
      </c>
      <c r="P2176">
        <v>0</v>
      </c>
      <c r="Q2176" t="str">
        <f t="shared" si="34"/>
        <v/>
      </c>
    </row>
    <row r="2177" spans="1:17" x14ac:dyDescent="0.25">
      <c r="A2177">
        <v>2176</v>
      </c>
      <c r="P2177">
        <v>0</v>
      </c>
      <c r="Q2177" t="str">
        <f t="shared" si="34"/>
        <v/>
      </c>
    </row>
    <row r="2178" spans="1:17" x14ac:dyDescent="0.25">
      <c r="A2178">
        <v>2177</v>
      </c>
      <c r="B2178">
        <v>169.02663100000001</v>
      </c>
      <c r="C2178" s="5">
        <v>1</v>
      </c>
      <c r="P2178">
        <v>1</v>
      </c>
      <c r="Q2178" t="str">
        <f t="shared" ref="Q2178:Q2241" si="35">CONCATENATE(C2178,E2178,G2178,I2178)</f>
        <v>1</v>
      </c>
    </row>
    <row r="2179" spans="1:17" x14ac:dyDescent="0.25">
      <c r="A2179">
        <v>2178</v>
      </c>
      <c r="B2179">
        <v>169.010355</v>
      </c>
      <c r="C2179" s="5">
        <v>1</v>
      </c>
      <c r="P2179">
        <v>1</v>
      </c>
      <c r="Q2179" t="str">
        <f t="shared" si="35"/>
        <v>1</v>
      </c>
    </row>
    <row r="2180" spans="1:17" x14ac:dyDescent="0.25">
      <c r="A2180">
        <v>2179</v>
      </c>
      <c r="B2180">
        <v>169.04407900000001</v>
      </c>
      <c r="C2180" s="5">
        <v>1</v>
      </c>
      <c r="P2180">
        <v>1</v>
      </c>
      <c r="Q2180" t="str">
        <f t="shared" si="35"/>
        <v>1</v>
      </c>
    </row>
    <row r="2181" spans="1:17" x14ac:dyDescent="0.25">
      <c r="A2181">
        <v>2180</v>
      </c>
      <c r="B2181">
        <v>169.028313</v>
      </c>
      <c r="C2181" s="5">
        <v>1</v>
      </c>
      <c r="P2181">
        <v>1</v>
      </c>
      <c r="Q2181" t="str">
        <f t="shared" si="35"/>
        <v>1</v>
      </c>
    </row>
    <row r="2182" spans="1:17" x14ac:dyDescent="0.25">
      <c r="A2182">
        <v>2181</v>
      </c>
      <c r="B2182">
        <v>169.02836400000001</v>
      </c>
      <c r="C2182" s="5">
        <v>1</v>
      </c>
      <c r="D2182">
        <v>173.321629</v>
      </c>
      <c r="E2182" s="2">
        <v>2</v>
      </c>
      <c r="P2182">
        <v>2</v>
      </c>
      <c r="Q2182" t="str">
        <f t="shared" si="35"/>
        <v>12</v>
      </c>
    </row>
    <row r="2183" spans="1:17" x14ac:dyDescent="0.25">
      <c r="A2183">
        <v>2182</v>
      </c>
      <c r="B2183">
        <v>169.01234499999998</v>
      </c>
      <c r="C2183" s="5">
        <v>1</v>
      </c>
      <c r="D2183">
        <v>173.32316</v>
      </c>
      <c r="E2183" s="2">
        <v>2</v>
      </c>
      <c r="P2183">
        <v>2</v>
      </c>
      <c r="Q2183" t="str">
        <f t="shared" si="35"/>
        <v>12</v>
      </c>
    </row>
    <row r="2184" spans="1:17" x14ac:dyDescent="0.25">
      <c r="A2184">
        <v>2183</v>
      </c>
      <c r="B2184">
        <v>169.00535400000001</v>
      </c>
      <c r="C2184" s="5">
        <v>1</v>
      </c>
      <c r="D2184">
        <v>173.269385</v>
      </c>
      <c r="E2184" s="2">
        <v>2</v>
      </c>
      <c r="P2184">
        <v>2</v>
      </c>
      <c r="Q2184" t="str">
        <f t="shared" si="35"/>
        <v>12</v>
      </c>
    </row>
    <row r="2185" spans="1:17" x14ac:dyDescent="0.25">
      <c r="A2185">
        <v>2184</v>
      </c>
      <c r="B2185">
        <v>169.109284</v>
      </c>
      <c r="C2185" s="5">
        <v>1</v>
      </c>
      <c r="D2185">
        <v>173.34142499999999</v>
      </c>
      <c r="E2185" s="2">
        <v>2</v>
      </c>
      <c r="P2185">
        <v>2</v>
      </c>
      <c r="Q2185" t="str">
        <f t="shared" si="35"/>
        <v>12</v>
      </c>
    </row>
    <row r="2186" spans="1:17" x14ac:dyDescent="0.25">
      <c r="A2186">
        <v>2185</v>
      </c>
      <c r="B2186">
        <v>169.02663100000001</v>
      </c>
      <c r="C2186" s="5">
        <v>1</v>
      </c>
      <c r="D2186">
        <v>173.36336499999999</v>
      </c>
      <c r="E2186" s="2">
        <v>2</v>
      </c>
      <c r="P2186">
        <v>2</v>
      </c>
      <c r="Q2186" t="str">
        <f t="shared" si="35"/>
        <v>12</v>
      </c>
    </row>
    <row r="2187" spans="1:17" x14ac:dyDescent="0.25">
      <c r="A2187">
        <v>2186</v>
      </c>
      <c r="D2187">
        <v>173.42397699999998</v>
      </c>
      <c r="E2187" s="2">
        <v>2</v>
      </c>
      <c r="P2187">
        <v>1</v>
      </c>
      <c r="Q2187" t="str">
        <f t="shared" si="35"/>
        <v>2</v>
      </c>
    </row>
    <row r="2188" spans="1:17" x14ac:dyDescent="0.25">
      <c r="A2188">
        <v>2187</v>
      </c>
      <c r="D2188">
        <v>173.52372</v>
      </c>
      <c r="E2188" s="2">
        <v>2</v>
      </c>
      <c r="P2188">
        <v>1</v>
      </c>
      <c r="Q2188" t="str">
        <f t="shared" si="35"/>
        <v>2</v>
      </c>
    </row>
    <row r="2189" spans="1:17" x14ac:dyDescent="0.25">
      <c r="A2189">
        <v>2188</v>
      </c>
      <c r="D2189">
        <v>173.321629</v>
      </c>
      <c r="E2189" s="2">
        <v>2</v>
      </c>
      <c r="P2189">
        <v>1</v>
      </c>
      <c r="Q2189" t="str">
        <f t="shared" si="35"/>
        <v>2</v>
      </c>
    </row>
    <row r="2190" spans="1:17" x14ac:dyDescent="0.25">
      <c r="A2190">
        <v>2189</v>
      </c>
      <c r="F2190">
        <v>174.41321199999999</v>
      </c>
      <c r="G2190" s="3">
        <v>3</v>
      </c>
      <c r="P2190">
        <v>1</v>
      </c>
      <c r="Q2190" t="str">
        <f t="shared" si="35"/>
        <v>3</v>
      </c>
    </row>
    <row r="2191" spans="1:17" x14ac:dyDescent="0.25">
      <c r="A2191">
        <v>2190</v>
      </c>
      <c r="F2191">
        <v>174.41780299999999</v>
      </c>
      <c r="G2191" s="3">
        <v>3</v>
      </c>
      <c r="H2191">
        <v>174.486527</v>
      </c>
      <c r="I2191" s="4">
        <v>4</v>
      </c>
      <c r="P2191">
        <v>2</v>
      </c>
      <c r="Q2191" t="str">
        <f t="shared" si="35"/>
        <v>34</v>
      </c>
    </row>
    <row r="2192" spans="1:17" x14ac:dyDescent="0.25">
      <c r="A2192">
        <v>2191</v>
      </c>
      <c r="F2192">
        <v>174.44305800000001</v>
      </c>
      <c r="G2192" s="3">
        <v>3</v>
      </c>
      <c r="H2192">
        <v>174.51407799999998</v>
      </c>
      <c r="I2192" s="4">
        <v>4</v>
      </c>
      <c r="P2192">
        <v>2</v>
      </c>
      <c r="Q2192" t="str">
        <f t="shared" si="35"/>
        <v>34</v>
      </c>
    </row>
    <row r="2193" spans="1:17" x14ac:dyDescent="0.25">
      <c r="A2193">
        <v>2192</v>
      </c>
      <c r="F2193">
        <v>174.399182</v>
      </c>
      <c r="G2193" s="3">
        <v>3</v>
      </c>
      <c r="H2193">
        <v>174.46841599999999</v>
      </c>
      <c r="I2193" s="4">
        <v>4</v>
      </c>
      <c r="P2193">
        <v>2</v>
      </c>
      <c r="Q2193" t="str">
        <f t="shared" si="35"/>
        <v>34</v>
      </c>
    </row>
    <row r="2194" spans="1:17" x14ac:dyDescent="0.25">
      <c r="A2194">
        <v>2193</v>
      </c>
      <c r="F2194">
        <v>174.39356799999999</v>
      </c>
      <c r="G2194" s="3">
        <v>3</v>
      </c>
      <c r="H2194">
        <v>174.48719</v>
      </c>
      <c r="I2194" s="4">
        <v>4</v>
      </c>
      <c r="P2194">
        <v>2</v>
      </c>
      <c r="Q2194" t="str">
        <f t="shared" si="35"/>
        <v>34</v>
      </c>
    </row>
    <row r="2195" spans="1:17" x14ac:dyDescent="0.25">
      <c r="A2195">
        <v>2194</v>
      </c>
      <c r="F2195">
        <v>174.45683299999999</v>
      </c>
      <c r="G2195" s="3">
        <v>3</v>
      </c>
      <c r="H2195">
        <v>174.544691</v>
      </c>
      <c r="I2195" s="4">
        <v>4</v>
      </c>
      <c r="P2195">
        <v>2</v>
      </c>
      <c r="Q2195" t="str">
        <f t="shared" si="35"/>
        <v>34</v>
      </c>
    </row>
    <row r="2196" spans="1:17" x14ac:dyDescent="0.25">
      <c r="A2196">
        <v>2195</v>
      </c>
      <c r="F2196">
        <v>174.371578</v>
      </c>
      <c r="G2196" s="3">
        <v>3</v>
      </c>
      <c r="H2196">
        <v>174.49846700000001</v>
      </c>
      <c r="I2196" s="4">
        <v>4</v>
      </c>
      <c r="P2196">
        <v>2</v>
      </c>
      <c r="Q2196" t="str">
        <f t="shared" si="35"/>
        <v>34</v>
      </c>
    </row>
    <row r="2197" spans="1:17" x14ac:dyDescent="0.25">
      <c r="A2197">
        <v>2196</v>
      </c>
      <c r="F2197">
        <v>174.380966</v>
      </c>
      <c r="G2197" s="3">
        <v>3</v>
      </c>
      <c r="H2197">
        <v>174.46116999999998</v>
      </c>
      <c r="I2197" s="4">
        <v>4</v>
      </c>
      <c r="P2197">
        <v>2</v>
      </c>
      <c r="Q2197" t="str">
        <f t="shared" si="35"/>
        <v>34</v>
      </c>
    </row>
    <row r="2198" spans="1:17" x14ac:dyDescent="0.25">
      <c r="A2198">
        <v>2197</v>
      </c>
      <c r="F2198">
        <v>174.41321199999999</v>
      </c>
      <c r="G2198" s="3">
        <v>3</v>
      </c>
      <c r="H2198">
        <v>174.486527</v>
      </c>
      <c r="I2198" s="4">
        <v>4</v>
      </c>
      <c r="P2198">
        <v>2</v>
      </c>
      <c r="Q2198" t="str">
        <f t="shared" si="35"/>
        <v>34</v>
      </c>
    </row>
    <row r="2199" spans="1:17" x14ac:dyDescent="0.25">
      <c r="A2199">
        <v>2198</v>
      </c>
      <c r="P2199">
        <v>0</v>
      </c>
      <c r="Q2199" t="str">
        <f t="shared" si="35"/>
        <v/>
      </c>
    </row>
    <row r="2200" spans="1:17" x14ac:dyDescent="0.25">
      <c r="A2200">
        <v>2199</v>
      </c>
      <c r="P2200">
        <v>0</v>
      </c>
      <c r="Q2200" t="str">
        <f t="shared" si="35"/>
        <v/>
      </c>
    </row>
    <row r="2201" spans="1:17" x14ac:dyDescent="0.25">
      <c r="A2201">
        <v>2200</v>
      </c>
      <c r="B2201">
        <v>195.28392600000001</v>
      </c>
      <c r="C2201" s="5">
        <v>1</v>
      </c>
      <c r="P2201">
        <v>1</v>
      </c>
      <c r="Q2201" t="str">
        <f t="shared" si="35"/>
        <v>1</v>
      </c>
    </row>
    <row r="2202" spans="1:17" x14ac:dyDescent="0.25">
      <c r="A2202">
        <v>2201</v>
      </c>
      <c r="B2202">
        <v>195.26499799999999</v>
      </c>
      <c r="C2202" s="5">
        <v>1</v>
      </c>
      <c r="P2202">
        <v>1</v>
      </c>
      <c r="Q2202" t="str">
        <f t="shared" si="35"/>
        <v>1</v>
      </c>
    </row>
    <row r="2203" spans="1:17" x14ac:dyDescent="0.25">
      <c r="A2203">
        <v>2202</v>
      </c>
      <c r="B2203">
        <v>195.28882399999998</v>
      </c>
      <c r="C2203" s="5">
        <v>1</v>
      </c>
      <c r="P2203">
        <v>1</v>
      </c>
      <c r="Q2203" t="str">
        <f t="shared" si="35"/>
        <v>1</v>
      </c>
    </row>
    <row r="2204" spans="1:17" x14ac:dyDescent="0.25">
      <c r="A2204">
        <v>2203</v>
      </c>
      <c r="B2204">
        <v>195.29463799999999</v>
      </c>
      <c r="C2204" s="5">
        <v>1</v>
      </c>
      <c r="P2204">
        <v>1</v>
      </c>
      <c r="Q2204" t="str">
        <f t="shared" si="35"/>
        <v>1</v>
      </c>
    </row>
    <row r="2205" spans="1:17" x14ac:dyDescent="0.25">
      <c r="A2205">
        <v>2204</v>
      </c>
      <c r="B2205">
        <v>195.30973999999998</v>
      </c>
      <c r="C2205" s="5">
        <v>1</v>
      </c>
      <c r="D2205">
        <v>199.53953799999999</v>
      </c>
      <c r="E2205" s="2">
        <v>2</v>
      </c>
      <c r="P2205">
        <v>2</v>
      </c>
      <c r="Q2205" t="str">
        <f t="shared" si="35"/>
        <v>12</v>
      </c>
    </row>
    <row r="2206" spans="1:17" x14ac:dyDescent="0.25">
      <c r="A2206">
        <v>2205</v>
      </c>
      <c r="B2206">
        <v>195.30464000000001</v>
      </c>
      <c r="C2206" s="5">
        <v>1</v>
      </c>
      <c r="D2206">
        <v>199.558413</v>
      </c>
      <c r="E2206" s="2">
        <v>2</v>
      </c>
      <c r="P2206">
        <v>2</v>
      </c>
      <c r="Q2206" t="str">
        <f t="shared" si="35"/>
        <v>12</v>
      </c>
    </row>
    <row r="2207" spans="1:17" x14ac:dyDescent="0.25">
      <c r="A2207">
        <v>2206</v>
      </c>
      <c r="B2207">
        <v>195.35535299999998</v>
      </c>
      <c r="C2207" s="5">
        <v>1</v>
      </c>
      <c r="D2207">
        <v>199.575964</v>
      </c>
      <c r="E2207" s="2">
        <v>2</v>
      </c>
      <c r="P2207">
        <v>2</v>
      </c>
      <c r="Q2207" t="str">
        <f t="shared" si="35"/>
        <v>12</v>
      </c>
    </row>
    <row r="2208" spans="1:17" x14ac:dyDescent="0.25">
      <c r="A2208">
        <v>2207</v>
      </c>
      <c r="B2208">
        <v>195.24555799999999</v>
      </c>
      <c r="C2208" s="5">
        <v>1</v>
      </c>
      <c r="D2208">
        <v>199.56525299999998</v>
      </c>
      <c r="E2208" s="2">
        <v>2</v>
      </c>
      <c r="P2208">
        <v>2</v>
      </c>
      <c r="Q2208" t="str">
        <f t="shared" si="35"/>
        <v>12</v>
      </c>
    </row>
    <row r="2209" spans="1:17" x14ac:dyDescent="0.25">
      <c r="A2209">
        <v>2208</v>
      </c>
      <c r="D2209">
        <v>199.61387500000001</v>
      </c>
      <c r="E2209" s="2">
        <v>2</v>
      </c>
      <c r="P2209">
        <v>1</v>
      </c>
      <c r="Q2209" t="str">
        <f t="shared" si="35"/>
        <v>2</v>
      </c>
    </row>
    <row r="2210" spans="1:17" x14ac:dyDescent="0.25">
      <c r="A2210">
        <v>2209</v>
      </c>
      <c r="D2210">
        <v>199.641783</v>
      </c>
      <c r="E2210" s="2">
        <v>2</v>
      </c>
      <c r="P2210">
        <v>1</v>
      </c>
      <c r="Q2210" t="str">
        <f t="shared" si="35"/>
        <v>2</v>
      </c>
    </row>
    <row r="2211" spans="1:17" x14ac:dyDescent="0.25">
      <c r="A2211">
        <v>2210</v>
      </c>
      <c r="D2211">
        <v>199.53953799999999</v>
      </c>
      <c r="E2211" s="2">
        <v>2</v>
      </c>
      <c r="P2211">
        <v>1</v>
      </c>
      <c r="Q2211" t="str">
        <f t="shared" si="35"/>
        <v>2</v>
      </c>
    </row>
    <row r="2212" spans="1:17" x14ac:dyDescent="0.25">
      <c r="A2212">
        <v>2211</v>
      </c>
      <c r="D2212">
        <v>199.53953799999999</v>
      </c>
      <c r="E2212" s="2">
        <v>2</v>
      </c>
      <c r="P2212">
        <v>1</v>
      </c>
      <c r="Q2212" t="str">
        <f t="shared" si="35"/>
        <v>2</v>
      </c>
    </row>
    <row r="2213" spans="1:17" x14ac:dyDescent="0.25">
      <c r="A2213">
        <v>2212</v>
      </c>
      <c r="P2213">
        <v>0</v>
      </c>
      <c r="Q2213" t="str">
        <f t="shared" si="35"/>
        <v/>
      </c>
    </row>
    <row r="2214" spans="1:17" x14ac:dyDescent="0.25">
      <c r="A2214">
        <v>2213</v>
      </c>
      <c r="F2214">
        <v>202.52826499999998</v>
      </c>
      <c r="G2214" s="3">
        <v>3</v>
      </c>
      <c r="P2214">
        <v>1</v>
      </c>
      <c r="Q2214" t="str">
        <f t="shared" si="35"/>
        <v>3</v>
      </c>
    </row>
    <row r="2215" spans="1:17" x14ac:dyDescent="0.25">
      <c r="A2215">
        <v>2214</v>
      </c>
      <c r="F2215">
        <v>202.54540499999999</v>
      </c>
      <c r="G2215" s="3">
        <v>3</v>
      </c>
      <c r="H2215">
        <v>201.950098</v>
      </c>
      <c r="I2215" s="4">
        <v>4</v>
      </c>
      <c r="P2215">
        <v>2</v>
      </c>
      <c r="Q2215" t="str">
        <f t="shared" si="35"/>
        <v>34</v>
      </c>
    </row>
    <row r="2216" spans="1:17" x14ac:dyDescent="0.25">
      <c r="A2216">
        <v>2215</v>
      </c>
      <c r="F2216">
        <v>202.55346900000001</v>
      </c>
      <c r="G2216" s="3">
        <v>3</v>
      </c>
      <c r="H2216">
        <v>201.97285699999998</v>
      </c>
      <c r="I2216" s="4">
        <v>4</v>
      </c>
      <c r="P2216">
        <v>2</v>
      </c>
      <c r="Q2216" t="str">
        <f t="shared" si="35"/>
        <v>34</v>
      </c>
    </row>
    <row r="2217" spans="1:17" x14ac:dyDescent="0.25">
      <c r="A2217">
        <v>2216</v>
      </c>
      <c r="F2217">
        <v>202.57795899999999</v>
      </c>
      <c r="G2217" s="3">
        <v>3</v>
      </c>
      <c r="H2217">
        <v>201.95101399999999</v>
      </c>
      <c r="I2217" s="4">
        <v>4</v>
      </c>
      <c r="P2217">
        <v>2</v>
      </c>
      <c r="Q2217" t="str">
        <f t="shared" si="35"/>
        <v>34</v>
      </c>
    </row>
    <row r="2218" spans="1:17" x14ac:dyDescent="0.25">
      <c r="A2218">
        <v>2217</v>
      </c>
      <c r="F2218">
        <v>202.547346</v>
      </c>
      <c r="G2218" s="3">
        <v>3</v>
      </c>
      <c r="H2218">
        <v>201.983519</v>
      </c>
      <c r="I2218" s="4">
        <v>4</v>
      </c>
      <c r="P2218">
        <v>2</v>
      </c>
      <c r="Q2218" t="str">
        <f t="shared" si="35"/>
        <v>34</v>
      </c>
    </row>
    <row r="2219" spans="1:17" x14ac:dyDescent="0.25">
      <c r="A2219">
        <v>2218</v>
      </c>
      <c r="F2219">
        <v>202.548517</v>
      </c>
      <c r="G2219" s="3">
        <v>3</v>
      </c>
      <c r="H2219">
        <v>202.03076399999998</v>
      </c>
      <c r="I2219" s="4">
        <v>4</v>
      </c>
      <c r="P2219">
        <v>2</v>
      </c>
      <c r="Q2219" t="str">
        <f t="shared" si="35"/>
        <v>34</v>
      </c>
    </row>
    <row r="2220" spans="1:17" x14ac:dyDescent="0.25">
      <c r="A2220">
        <v>2219</v>
      </c>
      <c r="F2220">
        <v>202.55203499999999</v>
      </c>
      <c r="G2220" s="3">
        <v>3</v>
      </c>
      <c r="H2220">
        <v>201.97412700000001</v>
      </c>
      <c r="I2220" s="4">
        <v>4</v>
      </c>
      <c r="P2220">
        <v>2</v>
      </c>
      <c r="Q2220" t="str">
        <f t="shared" si="35"/>
        <v>34</v>
      </c>
    </row>
    <row r="2221" spans="1:17" x14ac:dyDescent="0.25">
      <c r="A2221">
        <v>2220</v>
      </c>
      <c r="B2221">
        <v>217.39570699999999</v>
      </c>
      <c r="C2221" s="5">
        <v>1</v>
      </c>
      <c r="F2221">
        <v>202.56984199999999</v>
      </c>
      <c r="G2221" s="3">
        <v>3</v>
      </c>
      <c r="H2221">
        <v>201.90418099999999</v>
      </c>
      <c r="I2221" s="4">
        <v>4</v>
      </c>
      <c r="P2221">
        <v>3</v>
      </c>
      <c r="Q2221" t="str">
        <f t="shared" si="35"/>
        <v>134</v>
      </c>
    </row>
    <row r="2222" spans="1:17" x14ac:dyDescent="0.25">
      <c r="A2222">
        <v>2221</v>
      </c>
      <c r="B2222">
        <v>217.398989</v>
      </c>
      <c r="C2222" s="5">
        <v>1</v>
      </c>
      <c r="F2222">
        <v>202.52826499999998</v>
      </c>
      <c r="G2222" s="3">
        <v>3</v>
      </c>
      <c r="H2222">
        <v>201.950098</v>
      </c>
      <c r="I2222" s="4">
        <v>4</v>
      </c>
      <c r="P2222">
        <v>3</v>
      </c>
      <c r="Q2222" t="str">
        <f t="shared" si="35"/>
        <v>134</v>
      </c>
    </row>
    <row r="2223" spans="1:17" x14ac:dyDescent="0.25">
      <c r="A2223">
        <v>2222</v>
      </c>
      <c r="B2223">
        <v>217.406263</v>
      </c>
      <c r="C2223" s="5">
        <v>1</v>
      </c>
      <c r="P2223">
        <v>1</v>
      </c>
      <c r="Q2223" t="str">
        <f t="shared" si="35"/>
        <v>1</v>
      </c>
    </row>
    <row r="2224" spans="1:17" x14ac:dyDescent="0.25">
      <c r="A2224">
        <v>2223</v>
      </c>
      <c r="B2224">
        <v>217.41899000000001</v>
      </c>
      <c r="C2224" s="5">
        <v>1</v>
      </c>
      <c r="P2224">
        <v>1</v>
      </c>
      <c r="Q2224" t="str">
        <f t="shared" si="35"/>
        <v>1</v>
      </c>
    </row>
    <row r="2225" spans="1:17" x14ac:dyDescent="0.25">
      <c r="A2225">
        <v>2224</v>
      </c>
      <c r="B2225">
        <v>217.43444399999998</v>
      </c>
      <c r="C2225" s="5">
        <v>1</v>
      </c>
      <c r="P2225">
        <v>1</v>
      </c>
      <c r="Q2225" t="str">
        <f t="shared" si="35"/>
        <v>1</v>
      </c>
    </row>
    <row r="2226" spans="1:17" x14ac:dyDescent="0.25">
      <c r="A2226">
        <v>2225</v>
      </c>
      <c r="B2226">
        <v>217.41636299999999</v>
      </c>
      <c r="C2226" s="5">
        <v>1</v>
      </c>
      <c r="D2226">
        <v>221.061666</v>
      </c>
      <c r="E2226" s="2">
        <v>2</v>
      </c>
      <c r="P2226">
        <v>2</v>
      </c>
      <c r="Q2226" t="str">
        <f t="shared" si="35"/>
        <v>12</v>
      </c>
    </row>
    <row r="2227" spans="1:17" x14ac:dyDescent="0.25">
      <c r="A2227">
        <v>2226</v>
      </c>
      <c r="B2227">
        <v>217.44989899999999</v>
      </c>
      <c r="C2227" s="5">
        <v>1</v>
      </c>
      <c r="D2227">
        <v>221.06065599999999</v>
      </c>
      <c r="E2227" s="2">
        <v>2</v>
      </c>
      <c r="P2227">
        <v>2</v>
      </c>
      <c r="Q2227" t="str">
        <f t="shared" si="35"/>
        <v>12</v>
      </c>
    </row>
    <row r="2228" spans="1:17" x14ac:dyDescent="0.25">
      <c r="A2228">
        <v>2227</v>
      </c>
      <c r="B2228">
        <v>217.51924199999999</v>
      </c>
      <c r="C2228" s="5">
        <v>1</v>
      </c>
      <c r="D2228">
        <v>221.08883800000001</v>
      </c>
      <c r="E2228" s="2">
        <v>2</v>
      </c>
      <c r="P2228">
        <v>2</v>
      </c>
      <c r="Q2228" t="str">
        <f t="shared" si="35"/>
        <v>12</v>
      </c>
    </row>
    <row r="2229" spans="1:17" x14ac:dyDescent="0.25">
      <c r="A2229">
        <v>2228</v>
      </c>
      <c r="B2229">
        <v>217.39570699999999</v>
      </c>
      <c r="C2229" s="5">
        <v>1</v>
      </c>
      <c r="D2229">
        <v>221.072272</v>
      </c>
      <c r="E2229" s="2">
        <v>2</v>
      </c>
      <c r="P2229">
        <v>2</v>
      </c>
      <c r="Q2229" t="str">
        <f t="shared" si="35"/>
        <v>12</v>
      </c>
    </row>
    <row r="2230" spans="1:17" x14ac:dyDescent="0.25">
      <c r="A2230">
        <v>2229</v>
      </c>
      <c r="B2230">
        <v>217.39570699999999</v>
      </c>
      <c r="C2230" s="5">
        <v>1</v>
      </c>
      <c r="D2230">
        <v>221.05196899999999</v>
      </c>
      <c r="E2230" s="2">
        <v>2</v>
      </c>
      <c r="P2230">
        <v>2</v>
      </c>
      <c r="Q2230" t="str">
        <f t="shared" si="35"/>
        <v>12</v>
      </c>
    </row>
    <row r="2231" spans="1:17" x14ac:dyDescent="0.25">
      <c r="A2231">
        <v>2230</v>
      </c>
      <c r="D2231">
        <v>221.07580799999999</v>
      </c>
      <c r="E2231" s="2">
        <v>2</v>
      </c>
      <c r="P2231">
        <v>1</v>
      </c>
      <c r="Q2231" t="str">
        <f t="shared" si="35"/>
        <v>2</v>
      </c>
    </row>
    <row r="2232" spans="1:17" x14ac:dyDescent="0.25">
      <c r="A2232">
        <v>2231</v>
      </c>
      <c r="D2232">
        <v>221.08100999999999</v>
      </c>
      <c r="E2232" s="2">
        <v>2</v>
      </c>
      <c r="P2232">
        <v>1</v>
      </c>
      <c r="Q2232" t="str">
        <f t="shared" si="35"/>
        <v>2</v>
      </c>
    </row>
    <row r="2233" spans="1:17" x14ac:dyDescent="0.25">
      <c r="A2233">
        <v>2232</v>
      </c>
      <c r="D2233">
        <v>221.274495</v>
      </c>
      <c r="E2233" s="2">
        <v>2</v>
      </c>
      <c r="P2233">
        <v>1</v>
      </c>
      <c r="Q2233" t="str">
        <f t="shared" si="35"/>
        <v>2</v>
      </c>
    </row>
    <row r="2234" spans="1:17" x14ac:dyDescent="0.25">
      <c r="A2234">
        <v>2233</v>
      </c>
      <c r="D2234">
        <v>221.061666</v>
      </c>
      <c r="E2234" s="2">
        <v>2</v>
      </c>
      <c r="P2234">
        <v>1</v>
      </c>
      <c r="Q2234" t="str">
        <f t="shared" si="35"/>
        <v>2</v>
      </c>
    </row>
    <row r="2235" spans="1:17" x14ac:dyDescent="0.25">
      <c r="A2235">
        <v>2234</v>
      </c>
      <c r="F2235">
        <v>222.863787</v>
      </c>
      <c r="G2235" s="3">
        <v>3</v>
      </c>
      <c r="P2235">
        <v>1</v>
      </c>
      <c r="Q2235" t="str">
        <f t="shared" si="35"/>
        <v>3</v>
      </c>
    </row>
    <row r="2236" spans="1:17" x14ac:dyDescent="0.25">
      <c r="A2236">
        <v>2235</v>
      </c>
      <c r="F2236">
        <v>222.938636</v>
      </c>
      <c r="G2236" s="3">
        <v>3</v>
      </c>
      <c r="H2236">
        <v>222.72131200000001</v>
      </c>
      <c r="I2236" s="4">
        <v>4</v>
      </c>
      <c r="P2236">
        <v>2</v>
      </c>
      <c r="Q2236" t="str">
        <f t="shared" si="35"/>
        <v>34</v>
      </c>
    </row>
    <row r="2237" spans="1:17" x14ac:dyDescent="0.25">
      <c r="A2237">
        <v>2236</v>
      </c>
      <c r="F2237">
        <v>222.93090799999999</v>
      </c>
      <c r="G2237" s="3">
        <v>3</v>
      </c>
      <c r="H2237">
        <v>222.72368599999999</v>
      </c>
      <c r="I2237" s="4">
        <v>4</v>
      </c>
      <c r="P2237">
        <v>2</v>
      </c>
      <c r="Q2237" t="str">
        <f t="shared" si="35"/>
        <v>34</v>
      </c>
    </row>
    <row r="2238" spans="1:17" x14ac:dyDescent="0.25">
      <c r="A2238">
        <v>2237</v>
      </c>
      <c r="F2238">
        <v>222.89964599999999</v>
      </c>
      <c r="G2238" s="3">
        <v>3</v>
      </c>
      <c r="H2238">
        <v>222.67600999999999</v>
      </c>
      <c r="I2238" s="4">
        <v>4</v>
      </c>
      <c r="P2238">
        <v>2</v>
      </c>
      <c r="Q2238" t="str">
        <f t="shared" si="35"/>
        <v>34</v>
      </c>
    </row>
    <row r="2239" spans="1:17" x14ac:dyDescent="0.25">
      <c r="A2239">
        <v>2238</v>
      </c>
      <c r="F2239">
        <v>222.87919099999999</v>
      </c>
      <c r="G2239" s="3">
        <v>3</v>
      </c>
      <c r="H2239">
        <v>222.65419199999999</v>
      </c>
      <c r="I2239" s="4">
        <v>4</v>
      </c>
      <c r="P2239">
        <v>2</v>
      </c>
      <c r="Q2239" t="str">
        <f t="shared" si="35"/>
        <v>34</v>
      </c>
    </row>
    <row r="2240" spans="1:17" x14ac:dyDescent="0.25">
      <c r="A2240">
        <v>2239</v>
      </c>
      <c r="F2240">
        <v>222.86636300000001</v>
      </c>
      <c r="G2240" s="3">
        <v>3</v>
      </c>
      <c r="H2240">
        <v>222.585252</v>
      </c>
      <c r="I2240" s="4">
        <v>4</v>
      </c>
      <c r="P2240">
        <v>2</v>
      </c>
      <c r="Q2240" t="str">
        <f t="shared" si="35"/>
        <v>34</v>
      </c>
    </row>
    <row r="2241" spans="1:17" x14ac:dyDescent="0.25">
      <c r="A2241">
        <v>2240</v>
      </c>
      <c r="F2241">
        <v>222.949747</v>
      </c>
      <c r="G2241" s="3">
        <v>3</v>
      </c>
      <c r="H2241">
        <v>222.56211999999999</v>
      </c>
      <c r="I2241" s="4">
        <v>4</v>
      </c>
      <c r="P2241">
        <v>2</v>
      </c>
      <c r="Q2241" t="str">
        <f t="shared" si="35"/>
        <v>34</v>
      </c>
    </row>
    <row r="2242" spans="1:17" x14ac:dyDescent="0.25">
      <c r="A2242">
        <v>2241</v>
      </c>
      <c r="F2242">
        <v>222.92550399999999</v>
      </c>
      <c r="G2242" s="3">
        <v>3</v>
      </c>
      <c r="H2242">
        <v>222.5701</v>
      </c>
      <c r="I2242" s="4">
        <v>4</v>
      </c>
      <c r="P2242">
        <v>2</v>
      </c>
      <c r="Q2242" t="str">
        <f t="shared" ref="Q2242:Q2305" si="36">CONCATENATE(C2242,E2242,G2242,I2242)</f>
        <v>34</v>
      </c>
    </row>
    <row r="2243" spans="1:17" x14ac:dyDescent="0.25">
      <c r="A2243">
        <v>2242</v>
      </c>
      <c r="B2243">
        <v>238.55060499999999</v>
      </c>
      <c r="C2243" s="5">
        <v>1</v>
      </c>
      <c r="F2243">
        <v>222.84434300000001</v>
      </c>
      <c r="G2243" s="3">
        <v>3</v>
      </c>
      <c r="H2243">
        <v>222.608687</v>
      </c>
      <c r="I2243" s="4">
        <v>4</v>
      </c>
      <c r="P2243">
        <v>3</v>
      </c>
      <c r="Q2243" t="str">
        <f t="shared" si="36"/>
        <v>134</v>
      </c>
    </row>
    <row r="2244" spans="1:17" x14ac:dyDescent="0.25">
      <c r="A2244">
        <v>2243</v>
      </c>
      <c r="B2244">
        <v>238.57959399999999</v>
      </c>
      <c r="C2244" s="5">
        <v>1</v>
      </c>
      <c r="F2244">
        <v>222.863787</v>
      </c>
      <c r="G2244" s="3">
        <v>3</v>
      </c>
      <c r="H2244">
        <v>222.72131200000001</v>
      </c>
      <c r="I2244" s="4">
        <v>4</v>
      </c>
      <c r="P2244">
        <v>3</v>
      </c>
      <c r="Q2244" t="str">
        <f t="shared" si="36"/>
        <v>134</v>
      </c>
    </row>
    <row r="2245" spans="1:17" x14ac:dyDescent="0.25">
      <c r="A2245">
        <v>2244</v>
      </c>
      <c r="B2245">
        <v>238.564898</v>
      </c>
      <c r="C2245" s="5">
        <v>1</v>
      </c>
      <c r="F2245">
        <v>222.863787</v>
      </c>
      <c r="G2245" s="3">
        <v>3</v>
      </c>
      <c r="H2245">
        <v>222.72131200000001</v>
      </c>
      <c r="I2245" s="4">
        <v>4</v>
      </c>
      <c r="P2245">
        <v>3</v>
      </c>
      <c r="Q2245" t="str">
        <f t="shared" si="36"/>
        <v>134</v>
      </c>
    </row>
    <row r="2246" spans="1:17" x14ac:dyDescent="0.25">
      <c r="A2246">
        <v>2245</v>
      </c>
      <c r="B2246">
        <v>238.555352</v>
      </c>
      <c r="C2246" s="5">
        <v>1</v>
      </c>
      <c r="P2246">
        <v>1</v>
      </c>
      <c r="Q2246" t="str">
        <f t="shared" si="36"/>
        <v>1</v>
      </c>
    </row>
    <row r="2247" spans="1:17" x14ac:dyDescent="0.25">
      <c r="A2247">
        <v>2246</v>
      </c>
      <c r="B2247">
        <v>238.55909</v>
      </c>
      <c r="C2247" s="5">
        <v>1</v>
      </c>
      <c r="P2247">
        <v>1</v>
      </c>
      <c r="Q2247" t="str">
        <f t="shared" si="36"/>
        <v>1</v>
      </c>
    </row>
    <row r="2248" spans="1:17" x14ac:dyDescent="0.25">
      <c r="A2248">
        <v>2247</v>
      </c>
      <c r="B2248">
        <v>238.586816</v>
      </c>
      <c r="C2248" s="5">
        <v>1</v>
      </c>
      <c r="P2248">
        <v>1</v>
      </c>
      <c r="Q2248" t="str">
        <f t="shared" si="36"/>
        <v>1</v>
      </c>
    </row>
    <row r="2249" spans="1:17" x14ac:dyDescent="0.25">
      <c r="A2249">
        <v>2248</v>
      </c>
      <c r="B2249">
        <v>238.61505</v>
      </c>
      <c r="C2249" s="5">
        <v>1</v>
      </c>
      <c r="P2249">
        <v>1</v>
      </c>
      <c r="Q2249" t="str">
        <f t="shared" si="36"/>
        <v>1</v>
      </c>
    </row>
    <row r="2250" spans="1:17" x14ac:dyDescent="0.25">
      <c r="A2250">
        <v>2249</v>
      </c>
      <c r="B2250">
        <v>238.61403899999999</v>
      </c>
      <c r="C2250" s="5">
        <v>1</v>
      </c>
      <c r="P2250">
        <v>1</v>
      </c>
      <c r="Q2250" t="str">
        <f t="shared" si="36"/>
        <v>1</v>
      </c>
    </row>
    <row r="2251" spans="1:17" x14ac:dyDescent="0.25">
      <c r="A2251">
        <v>2250</v>
      </c>
      <c r="B2251">
        <v>238.675555</v>
      </c>
      <c r="C2251" s="5">
        <v>1</v>
      </c>
      <c r="D2251">
        <v>244.61570599999999</v>
      </c>
      <c r="E2251" s="2">
        <v>2</v>
      </c>
      <c r="P2251">
        <v>2</v>
      </c>
      <c r="Q2251" t="str">
        <f t="shared" si="36"/>
        <v>12</v>
      </c>
    </row>
    <row r="2252" spans="1:17" x14ac:dyDescent="0.25">
      <c r="A2252">
        <v>2251</v>
      </c>
      <c r="B2252">
        <v>238.723534</v>
      </c>
      <c r="C2252" s="5">
        <v>1</v>
      </c>
      <c r="D2252">
        <v>244.61530199999999</v>
      </c>
      <c r="E2252" s="2">
        <v>2</v>
      </c>
      <c r="P2252">
        <v>2</v>
      </c>
      <c r="Q2252" t="str">
        <f t="shared" si="36"/>
        <v>12</v>
      </c>
    </row>
    <row r="2253" spans="1:17" x14ac:dyDescent="0.25">
      <c r="A2253">
        <v>2252</v>
      </c>
      <c r="B2253">
        <v>238.55060499999999</v>
      </c>
      <c r="C2253" s="5">
        <v>1</v>
      </c>
      <c r="D2253">
        <v>244.64040299999999</v>
      </c>
      <c r="E2253" s="2">
        <v>2</v>
      </c>
      <c r="P2253">
        <v>2</v>
      </c>
      <c r="Q2253" t="str">
        <f t="shared" si="36"/>
        <v>12</v>
      </c>
    </row>
    <row r="2254" spans="1:17" x14ac:dyDescent="0.25">
      <c r="A2254">
        <v>2253</v>
      </c>
      <c r="D2254">
        <v>244.626868</v>
      </c>
      <c r="E2254" s="2">
        <v>2</v>
      </c>
      <c r="P2254">
        <v>1</v>
      </c>
      <c r="Q2254" t="str">
        <f t="shared" si="36"/>
        <v>2</v>
      </c>
    </row>
    <row r="2255" spans="1:17" x14ac:dyDescent="0.25">
      <c r="A2255">
        <v>2254</v>
      </c>
      <c r="D2255">
        <v>244.61459600000001</v>
      </c>
      <c r="E2255" s="2">
        <v>2</v>
      </c>
      <c r="P2255">
        <v>1</v>
      </c>
      <c r="Q2255" t="str">
        <f t="shared" si="36"/>
        <v>2</v>
      </c>
    </row>
    <row r="2256" spans="1:17" x14ac:dyDescent="0.25">
      <c r="A2256">
        <v>2255</v>
      </c>
      <c r="D2256">
        <v>244.601664</v>
      </c>
      <c r="E2256" s="2">
        <v>2</v>
      </c>
      <c r="P2256">
        <v>1</v>
      </c>
      <c r="Q2256" t="str">
        <f t="shared" si="36"/>
        <v>2</v>
      </c>
    </row>
    <row r="2257" spans="1:17" x14ac:dyDescent="0.25">
      <c r="A2257">
        <v>2256</v>
      </c>
      <c r="D2257">
        <v>244.606616</v>
      </c>
      <c r="E2257" s="2">
        <v>2</v>
      </c>
      <c r="P2257">
        <v>1</v>
      </c>
      <c r="Q2257" t="str">
        <f t="shared" si="36"/>
        <v>2</v>
      </c>
    </row>
    <row r="2258" spans="1:17" x14ac:dyDescent="0.25">
      <c r="A2258">
        <v>2257</v>
      </c>
      <c r="D2258">
        <v>244.636866</v>
      </c>
      <c r="E2258" s="2">
        <v>2</v>
      </c>
      <c r="P2258">
        <v>1</v>
      </c>
      <c r="Q2258" t="str">
        <f t="shared" si="36"/>
        <v>2</v>
      </c>
    </row>
    <row r="2259" spans="1:17" x14ac:dyDescent="0.25">
      <c r="A2259">
        <v>2258</v>
      </c>
      <c r="D2259">
        <v>244.61570599999999</v>
      </c>
      <c r="E2259" s="2">
        <v>2</v>
      </c>
      <c r="F2259">
        <v>245.08312899999999</v>
      </c>
      <c r="G2259" s="3">
        <v>3</v>
      </c>
      <c r="P2259">
        <v>2</v>
      </c>
      <c r="Q2259" t="str">
        <f t="shared" si="36"/>
        <v>23</v>
      </c>
    </row>
    <row r="2260" spans="1:17" x14ac:dyDescent="0.25">
      <c r="A2260">
        <v>2259</v>
      </c>
      <c r="F2260">
        <v>245.063636</v>
      </c>
      <c r="G2260" s="3">
        <v>3</v>
      </c>
      <c r="P2260">
        <v>1</v>
      </c>
      <c r="Q2260" t="str">
        <f t="shared" si="36"/>
        <v>3</v>
      </c>
    </row>
    <row r="2261" spans="1:17" x14ac:dyDescent="0.25">
      <c r="A2261">
        <v>2260</v>
      </c>
      <c r="F2261">
        <v>245.07636099999999</v>
      </c>
      <c r="G2261" s="3">
        <v>3</v>
      </c>
      <c r="P2261">
        <v>1</v>
      </c>
      <c r="Q2261" t="str">
        <f t="shared" si="36"/>
        <v>3</v>
      </c>
    </row>
    <row r="2262" spans="1:17" x14ac:dyDescent="0.25">
      <c r="A2262">
        <v>2261</v>
      </c>
      <c r="F2262">
        <v>245.07282900000001</v>
      </c>
      <c r="G2262" s="3">
        <v>3</v>
      </c>
      <c r="P2262">
        <v>1</v>
      </c>
      <c r="Q2262" t="str">
        <f t="shared" si="36"/>
        <v>3</v>
      </c>
    </row>
    <row r="2263" spans="1:17" x14ac:dyDescent="0.25">
      <c r="A2263">
        <v>2262</v>
      </c>
      <c r="F2263">
        <v>245.134997</v>
      </c>
      <c r="G2263" s="3">
        <v>3</v>
      </c>
      <c r="H2263">
        <v>247.21121099999999</v>
      </c>
      <c r="I2263" s="4">
        <v>4</v>
      </c>
      <c r="P2263">
        <v>2</v>
      </c>
      <c r="Q2263" t="str">
        <f t="shared" si="36"/>
        <v>34</v>
      </c>
    </row>
    <row r="2264" spans="1:17" x14ac:dyDescent="0.25">
      <c r="A2264">
        <v>2263</v>
      </c>
      <c r="F2264">
        <v>245.08040099999999</v>
      </c>
      <c r="G2264" s="3">
        <v>3</v>
      </c>
      <c r="H2264">
        <v>247.20222000000001</v>
      </c>
      <c r="I2264" s="4">
        <v>4</v>
      </c>
      <c r="P2264">
        <v>2</v>
      </c>
      <c r="Q2264" t="str">
        <f t="shared" si="36"/>
        <v>34</v>
      </c>
    </row>
    <row r="2265" spans="1:17" x14ac:dyDescent="0.25">
      <c r="A2265">
        <v>2264</v>
      </c>
      <c r="F2265">
        <v>245.10024899999999</v>
      </c>
      <c r="G2265" s="3">
        <v>3</v>
      </c>
      <c r="H2265">
        <v>247.201415</v>
      </c>
      <c r="I2265" s="4">
        <v>4</v>
      </c>
      <c r="P2265">
        <v>2</v>
      </c>
      <c r="Q2265" t="str">
        <f t="shared" si="36"/>
        <v>34</v>
      </c>
    </row>
    <row r="2266" spans="1:17" x14ac:dyDescent="0.25">
      <c r="A2266">
        <v>2265</v>
      </c>
      <c r="B2266">
        <v>260.09308099999998</v>
      </c>
      <c r="C2266" s="5">
        <v>1</v>
      </c>
      <c r="F2266">
        <v>245.12838199999999</v>
      </c>
      <c r="G2266" s="3">
        <v>3</v>
      </c>
      <c r="H2266">
        <v>247.197776</v>
      </c>
      <c r="I2266" s="4">
        <v>4</v>
      </c>
      <c r="P2266">
        <v>3</v>
      </c>
      <c r="Q2266" t="str">
        <f t="shared" si="36"/>
        <v>134</v>
      </c>
    </row>
    <row r="2267" spans="1:17" x14ac:dyDescent="0.25">
      <c r="A2267">
        <v>2266</v>
      </c>
      <c r="B2267">
        <v>260.16575499999999</v>
      </c>
      <c r="C2267" s="5">
        <v>1</v>
      </c>
      <c r="F2267">
        <v>245.151614</v>
      </c>
      <c r="G2267" s="3">
        <v>3</v>
      </c>
      <c r="H2267">
        <v>247.14519799999999</v>
      </c>
      <c r="I2267" s="4">
        <v>4</v>
      </c>
      <c r="P2267">
        <v>3</v>
      </c>
      <c r="Q2267" t="str">
        <f t="shared" si="36"/>
        <v>134</v>
      </c>
    </row>
    <row r="2268" spans="1:17" x14ac:dyDescent="0.25">
      <c r="A2268">
        <v>2267</v>
      </c>
      <c r="B2268">
        <v>260.15646199999998</v>
      </c>
      <c r="C2268" s="5">
        <v>1</v>
      </c>
      <c r="F2268">
        <v>245.08312899999999</v>
      </c>
      <c r="G2268" s="3">
        <v>3</v>
      </c>
      <c r="H2268">
        <v>247.16358400000001</v>
      </c>
      <c r="I2268" s="4">
        <v>4</v>
      </c>
      <c r="P2268">
        <v>3</v>
      </c>
      <c r="Q2268" t="str">
        <f t="shared" si="36"/>
        <v>134</v>
      </c>
    </row>
    <row r="2269" spans="1:17" x14ac:dyDescent="0.25">
      <c r="A2269">
        <v>2268</v>
      </c>
      <c r="B2269">
        <v>260.175299</v>
      </c>
      <c r="C2269" s="5">
        <v>1</v>
      </c>
      <c r="H2269">
        <v>247.204444</v>
      </c>
      <c r="I2269" s="4">
        <v>4</v>
      </c>
      <c r="P2269">
        <v>2</v>
      </c>
      <c r="Q2269" t="str">
        <f t="shared" si="36"/>
        <v>14</v>
      </c>
    </row>
    <row r="2270" spans="1:17" x14ac:dyDescent="0.25">
      <c r="A2270">
        <v>2269</v>
      </c>
      <c r="B2270">
        <v>260.16100599999999</v>
      </c>
      <c r="C2270" s="5">
        <v>1</v>
      </c>
      <c r="H2270">
        <v>247.20252099999999</v>
      </c>
      <c r="I2270" s="4">
        <v>4</v>
      </c>
      <c r="P2270">
        <v>2</v>
      </c>
      <c r="Q2270" t="str">
        <f t="shared" si="36"/>
        <v>14</v>
      </c>
    </row>
    <row r="2271" spans="1:17" x14ac:dyDescent="0.25">
      <c r="A2271">
        <v>2270</v>
      </c>
      <c r="B2271">
        <v>260.16701799999998</v>
      </c>
      <c r="C2271" s="5">
        <v>1</v>
      </c>
      <c r="H2271">
        <v>247.19752399999999</v>
      </c>
      <c r="I2271" s="4">
        <v>4</v>
      </c>
      <c r="P2271">
        <v>2</v>
      </c>
      <c r="Q2271" t="str">
        <f t="shared" si="36"/>
        <v>14</v>
      </c>
    </row>
    <row r="2272" spans="1:17" x14ac:dyDescent="0.25">
      <c r="A2272">
        <v>2271</v>
      </c>
      <c r="B2272">
        <v>260.11782699999998</v>
      </c>
      <c r="C2272" s="5">
        <v>1</v>
      </c>
      <c r="H2272">
        <v>247.21121099999999</v>
      </c>
      <c r="I2272" s="4">
        <v>4</v>
      </c>
      <c r="P2272">
        <v>2</v>
      </c>
      <c r="Q2272" t="str">
        <f t="shared" si="36"/>
        <v>14</v>
      </c>
    </row>
    <row r="2273" spans="1:17" x14ac:dyDescent="0.25">
      <c r="A2273">
        <v>2272</v>
      </c>
      <c r="B2273">
        <v>260.14535000000001</v>
      </c>
      <c r="C2273" s="5">
        <v>1</v>
      </c>
      <c r="P2273">
        <v>1</v>
      </c>
      <c r="Q2273" t="str">
        <f t="shared" si="36"/>
        <v>1</v>
      </c>
    </row>
    <row r="2274" spans="1:17" x14ac:dyDescent="0.25">
      <c r="A2274">
        <v>2273</v>
      </c>
      <c r="B2274">
        <v>260.18777699999998</v>
      </c>
      <c r="C2274" s="5">
        <v>1</v>
      </c>
      <c r="P2274">
        <v>1</v>
      </c>
      <c r="Q2274" t="str">
        <f t="shared" si="36"/>
        <v>1</v>
      </c>
    </row>
    <row r="2275" spans="1:17" x14ac:dyDescent="0.25">
      <c r="A2275">
        <v>2274</v>
      </c>
      <c r="B2275">
        <v>260.18974600000001</v>
      </c>
      <c r="C2275" s="5">
        <v>1</v>
      </c>
      <c r="P2275">
        <v>1</v>
      </c>
      <c r="Q2275" t="str">
        <f t="shared" si="36"/>
        <v>1</v>
      </c>
    </row>
    <row r="2276" spans="1:17" x14ac:dyDescent="0.25">
      <c r="A2276">
        <v>2275</v>
      </c>
      <c r="B2276">
        <v>260.21883600000001</v>
      </c>
      <c r="C2276" s="5">
        <v>1</v>
      </c>
      <c r="D2276">
        <v>266.46282500000001</v>
      </c>
      <c r="E2276" s="2">
        <v>2</v>
      </c>
      <c r="P2276">
        <v>2</v>
      </c>
      <c r="Q2276" t="str">
        <f t="shared" si="36"/>
        <v>12</v>
      </c>
    </row>
    <row r="2277" spans="1:17" x14ac:dyDescent="0.25">
      <c r="A2277">
        <v>2276</v>
      </c>
      <c r="B2277">
        <v>260.29812900000002</v>
      </c>
      <c r="C2277" s="5">
        <v>1</v>
      </c>
      <c r="D2277">
        <v>266.43646100000001</v>
      </c>
      <c r="E2277" s="2">
        <v>2</v>
      </c>
      <c r="P2277">
        <v>2</v>
      </c>
      <c r="Q2277" t="str">
        <f t="shared" si="36"/>
        <v>12</v>
      </c>
    </row>
    <row r="2278" spans="1:17" x14ac:dyDescent="0.25">
      <c r="A2278">
        <v>2277</v>
      </c>
      <c r="B2278">
        <v>260.09308099999998</v>
      </c>
      <c r="C2278" s="5">
        <v>1</v>
      </c>
      <c r="D2278">
        <v>266.466815</v>
      </c>
      <c r="E2278" s="2">
        <v>2</v>
      </c>
      <c r="P2278">
        <v>2</v>
      </c>
      <c r="Q2278" t="str">
        <f t="shared" si="36"/>
        <v>12</v>
      </c>
    </row>
    <row r="2279" spans="1:17" x14ac:dyDescent="0.25">
      <c r="A2279">
        <v>2278</v>
      </c>
      <c r="D2279">
        <v>266.48393499999997</v>
      </c>
      <c r="E2279" s="2">
        <v>2</v>
      </c>
      <c r="P2279">
        <v>1</v>
      </c>
      <c r="Q2279" t="str">
        <f t="shared" si="36"/>
        <v>2</v>
      </c>
    </row>
    <row r="2280" spans="1:17" x14ac:dyDescent="0.25">
      <c r="A2280">
        <v>2279</v>
      </c>
      <c r="D2280">
        <v>266.47186199999999</v>
      </c>
      <c r="E2280" s="2">
        <v>2</v>
      </c>
      <c r="P2280">
        <v>1</v>
      </c>
      <c r="Q2280" t="str">
        <f t="shared" si="36"/>
        <v>2</v>
      </c>
    </row>
    <row r="2281" spans="1:17" x14ac:dyDescent="0.25">
      <c r="A2281">
        <v>2280</v>
      </c>
      <c r="D2281">
        <v>266.474692</v>
      </c>
      <c r="E2281" s="2">
        <v>2</v>
      </c>
      <c r="P2281">
        <v>1</v>
      </c>
      <c r="Q2281" t="str">
        <f t="shared" si="36"/>
        <v>2</v>
      </c>
    </row>
    <row r="2282" spans="1:17" x14ac:dyDescent="0.25">
      <c r="A2282">
        <v>2281</v>
      </c>
      <c r="D2282">
        <v>266.48302699999999</v>
      </c>
      <c r="E2282" s="2">
        <v>2</v>
      </c>
      <c r="P2282">
        <v>1</v>
      </c>
      <c r="Q2282" t="str">
        <f t="shared" si="36"/>
        <v>2</v>
      </c>
    </row>
    <row r="2283" spans="1:17" x14ac:dyDescent="0.25">
      <c r="A2283">
        <v>2282</v>
      </c>
      <c r="D2283">
        <v>266.52964300000002</v>
      </c>
      <c r="E2283" s="2">
        <v>2</v>
      </c>
      <c r="F2283">
        <v>263.71853499999997</v>
      </c>
      <c r="G2283" s="3">
        <v>3</v>
      </c>
      <c r="P2283">
        <v>2</v>
      </c>
      <c r="Q2283" t="str">
        <f t="shared" si="36"/>
        <v>23</v>
      </c>
    </row>
    <row r="2284" spans="1:17" x14ac:dyDescent="0.25">
      <c r="A2284">
        <v>2283</v>
      </c>
      <c r="D2284">
        <v>266.49403999999998</v>
      </c>
      <c r="E2284" s="2">
        <v>2</v>
      </c>
      <c r="F2284">
        <v>263.71853499999997</v>
      </c>
      <c r="G2284" s="3">
        <v>3</v>
      </c>
      <c r="P2284">
        <v>2</v>
      </c>
      <c r="Q2284" t="str">
        <f t="shared" si="36"/>
        <v>23</v>
      </c>
    </row>
    <row r="2285" spans="1:17" x14ac:dyDescent="0.25">
      <c r="A2285">
        <v>2284</v>
      </c>
      <c r="D2285">
        <v>266.503379</v>
      </c>
      <c r="E2285" s="2">
        <v>2</v>
      </c>
      <c r="F2285">
        <v>263.71853499999997</v>
      </c>
      <c r="G2285" s="3">
        <v>3</v>
      </c>
      <c r="P2285">
        <v>2</v>
      </c>
      <c r="Q2285" t="str">
        <f t="shared" si="36"/>
        <v>23</v>
      </c>
    </row>
    <row r="2286" spans="1:17" x14ac:dyDescent="0.25">
      <c r="A2286">
        <v>2285</v>
      </c>
      <c r="D2286">
        <v>266.61550399999999</v>
      </c>
      <c r="E2286" s="2">
        <v>2</v>
      </c>
      <c r="F2286">
        <v>263.71853499999997</v>
      </c>
      <c r="G2286" s="3">
        <v>3</v>
      </c>
      <c r="P2286">
        <v>2</v>
      </c>
      <c r="Q2286" t="str">
        <f t="shared" si="36"/>
        <v>23</v>
      </c>
    </row>
    <row r="2287" spans="1:17" x14ac:dyDescent="0.25">
      <c r="A2287">
        <v>2286</v>
      </c>
      <c r="D2287">
        <v>266.46282500000001</v>
      </c>
      <c r="E2287" s="2">
        <v>2</v>
      </c>
      <c r="F2287">
        <v>263.71853499999997</v>
      </c>
      <c r="G2287" s="3">
        <v>3</v>
      </c>
      <c r="P2287">
        <v>2</v>
      </c>
      <c r="Q2287" t="str">
        <f t="shared" si="36"/>
        <v>23</v>
      </c>
    </row>
    <row r="2288" spans="1:17" x14ac:dyDescent="0.25">
      <c r="A2288">
        <v>2287</v>
      </c>
      <c r="F2288">
        <v>263.71853499999997</v>
      </c>
      <c r="G2288" s="3">
        <v>3</v>
      </c>
      <c r="P2288">
        <v>1</v>
      </c>
      <c r="Q2288" t="str">
        <f t="shared" si="36"/>
        <v>3</v>
      </c>
    </row>
    <row r="2289" spans="1:17" x14ac:dyDescent="0.25">
      <c r="A2289">
        <v>2288</v>
      </c>
      <c r="F2289">
        <v>263.688582</v>
      </c>
      <c r="G2289" s="3">
        <v>3</v>
      </c>
      <c r="J2289">
        <v>235.53818000000001</v>
      </c>
      <c r="K2289" t="s">
        <v>22</v>
      </c>
      <c r="Q2289" t="str">
        <f t="shared" si="36"/>
        <v>3</v>
      </c>
    </row>
    <row r="2290" spans="1:17" x14ac:dyDescent="0.25">
      <c r="A2290">
        <v>2289</v>
      </c>
      <c r="Q2290" t="str">
        <f t="shared" si="36"/>
        <v/>
      </c>
    </row>
    <row r="2291" spans="1:17" x14ac:dyDescent="0.25">
      <c r="A2291">
        <v>2290</v>
      </c>
      <c r="J2291">
        <v>235.78959499999999</v>
      </c>
      <c r="K2291" t="s">
        <v>22</v>
      </c>
      <c r="Q2291" t="str">
        <f t="shared" si="36"/>
        <v/>
      </c>
    </row>
    <row r="2292" spans="1:17" x14ac:dyDescent="0.25">
      <c r="A2292">
        <v>2291</v>
      </c>
      <c r="B2292">
        <v>242.628028</v>
      </c>
      <c r="C2292" s="5">
        <v>1</v>
      </c>
      <c r="P2292">
        <v>1</v>
      </c>
      <c r="Q2292" t="str">
        <f t="shared" si="36"/>
        <v>1</v>
      </c>
    </row>
    <row r="2293" spans="1:17" x14ac:dyDescent="0.25">
      <c r="A2293">
        <v>2292</v>
      </c>
      <c r="B2293">
        <v>242.628028</v>
      </c>
      <c r="C2293" s="5">
        <v>1</v>
      </c>
      <c r="H2293">
        <v>252.678584</v>
      </c>
      <c r="I2293" s="4">
        <v>4</v>
      </c>
      <c r="P2293">
        <v>2</v>
      </c>
      <c r="Q2293" t="str">
        <f t="shared" si="36"/>
        <v>14</v>
      </c>
    </row>
    <row r="2294" spans="1:17" x14ac:dyDescent="0.25">
      <c r="A2294">
        <v>2293</v>
      </c>
      <c r="B2294">
        <v>242.62994800000001</v>
      </c>
      <c r="C2294" s="5">
        <v>1</v>
      </c>
      <c r="H2294">
        <v>252.64706699999999</v>
      </c>
      <c r="I2294" s="4">
        <v>4</v>
      </c>
      <c r="P2294">
        <v>2</v>
      </c>
      <c r="Q2294" t="str">
        <f t="shared" si="36"/>
        <v>14</v>
      </c>
    </row>
    <row r="2295" spans="1:17" x14ac:dyDescent="0.25">
      <c r="A2295">
        <v>2294</v>
      </c>
      <c r="B2295">
        <v>242.546817</v>
      </c>
      <c r="C2295" s="5">
        <v>1</v>
      </c>
      <c r="H2295">
        <v>252.69161500000001</v>
      </c>
      <c r="I2295" s="4">
        <v>4</v>
      </c>
      <c r="P2295">
        <v>2</v>
      </c>
      <c r="Q2295" t="str">
        <f t="shared" si="36"/>
        <v>14</v>
      </c>
    </row>
    <row r="2296" spans="1:17" x14ac:dyDescent="0.25">
      <c r="A2296">
        <v>2295</v>
      </c>
      <c r="B2296">
        <v>242.58636300000001</v>
      </c>
      <c r="C2296" s="5">
        <v>1</v>
      </c>
      <c r="H2296">
        <v>252.665099</v>
      </c>
      <c r="I2296" s="4">
        <v>4</v>
      </c>
      <c r="P2296">
        <v>2</v>
      </c>
      <c r="Q2296" t="str">
        <f t="shared" si="36"/>
        <v>14</v>
      </c>
    </row>
    <row r="2297" spans="1:17" x14ac:dyDescent="0.25">
      <c r="A2297">
        <v>2296</v>
      </c>
      <c r="B2297">
        <v>242.55186499999999</v>
      </c>
      <c r="C2297" s="5">
        <v>1</v>
      </c>
      <c r="H2297">
        <v>252.71671599999999</v>
      </c>
      <c r="I2297" s="4">
        <v>4</v>
      </c>
      <c r="P2297">
        <v>2</v>
      </c>
      <c r="Q2297" t="str">
        <f t="shared" si="36"/>
        <v>14</v>
      </c>
    </row>
    <row r="2298" spans="1:17" x14ac:dyDescent="0.25">
      <c r="A2298">
        <v>2297</v>
      </c>
      <c r="B2298">
        <v>242.56590699999998</v>
      </c>
      <c r="C2298" s="5">
        <v>1</v>
      </c>
      <c r="H2298">
        <v>252.736514</v>
      </c>
      <c r="I2298" s="4">
        <v>4</v>
      </c>
      <c r="P2298">
        <v>2</v>
      </c>
      <c r="Q2298" t="str">
        <f t="shared" si="36"/>
        <v>14</v>
      </c>
    </row>
    <row r="2299" spans="1:17" x14ac:dyDescent="0.25">
      <c r="A2299">
        <v>2298</v>
      </c>
      <c r="B2299">
        <v>242.58610999999999</v>
      </c>
      <c r="C2299" s="5">
        <v>1</v>
      </c>
      <c r="H2299">
        <v>252.72817900000001</v>
      </c>
      <c r="I2299" s="4">
        <v>4</v>
      </c>
      <c r="P2299">
        <v>2</v>
      </c>
      <c r="Q2299" t="str">
        <f t="shared" si="36"/>
        <v>14</v>
      </c>
    </row>
    <row r="2300" spans="1:17" x14ac:dyDescent="0.25">
      <c r="A2300">
        <v>2299</v>
      </c>
      <c r="B2300">
        <v>242.52924000000002</v>
      </c>
      <c r="C2300" s="5">
        <v>1</v>
      </c>
      <c r="H2300">
        <v>252.69984700000001</v>
      </c>
      <c r="I2300" s="4">
        <v>4</v>
      </c>
      <c r="P2300">
        <v>2</v>
      </c>
      <c r="Q2300" t="str">
        <f t="shared" si="36"/>
        <v>14</v>
      </c>
    </row>
    <row r="2301" spans="1:17" x14ac:dyDescent="0.25">
      <c r="A2301">
        <v>2300</v>
      </c>
      <c r="B2301">
        <v>242.55767700000001</v>
      </c>
      <c r="C2301" s="5">
        <v>1</v>
      </c>
      <c r="H2301">
        <v>252.727374</v>
      </c>
      <c r="I2301" s="4">
        <v>4</v>
      </c>
      <c r="P2301">
        <v>2</v>
      </c>
      <c r="Q2301" t="str">
        <f t="shared" si="36"/>
        <v>14</v>
      </c>
    </row>
    <row r="2302" spans="1:17" x14ac:dyDescent="0.25">
      <c r="A2302">
        <v>2301</v>
      </c>
      <c r="B2302">
        <v>242.628028</v>
      </c>
      <c r="C2302" s="5">
        <v>1</v>
      </c>
      <c r="H2302">
        <v>252.678584</v>
      </c>
      <c r="I2302" s="4">
        <v>4</v>
      </c>
      <c r="P2302">
        <v>2</v>
      </c>
      <c r="Q2302" t="str">
        <f t="shared" si="36"/>
        <v>14</v>
      </c>
    </row>
    <row r="2303" spans="1:17" x14ac:dyDescent="0.25">
      <c r="A2303">
        <v>2302</v>
      </c>
      <c r="P2303">
        <v>0</v>
      </c>
      <c r="Q2303" t="str">
        <f t="shared" si="36"/>
        <v/>
      </c>
    </row>
    <row r="2304" spans="1:17" x14ac:dyDescent="0.25">
      <c r="A2304">
        <v>2303</v>
      </c>
      <c r="F2304">
        <v>242.22120899999999</v>
      </c>
      <c r="G2304" s="3">
        <v>3</v>
      </c>
      <c r="P2304">
        <v>1</v>
      </c>
      <c r="Q2304" t="str">
        <f t="shared" si="36"/>
        <v>3</v>
      </c>
    </row>
    <row r="2305" spans="1:17" x14ac:dyDescent="0.25">
      <c r="A2305">
        <v>2304</v>
      </c>
      <c r="F2305">
        <v>242.21954399999998</v>
      </c>
      <c r="G2305" s="3">
        <v>3</v>
      </c>
      <c r="P2305">
        <v>1</v>
      </c>
      <c r="Q2305" t="str">
        <f t="shared" si="36"/>
        <v>3</v>
      </c>
    </row>
    <row r="2306" spans="1:17" x14ac:dyDescent="0.25">
      <c r="A2306">
        <v>2305</v>
      </c>
      <c r="F2306">
        <v>242.19328200000001</v>
      </c>
      <c r="G2306" s="3">
        <v>3</v>
      </c>
      <c r="P2306">
        <v>1</v>
      </c>
      <c r="Q2306" t="str">
        <f t="shared" ref="Q2306:Q2369" si="37">CONCATENATE(C2306,E2306,G2306,I2306)</f>
        <v>3</v>
      </c>
    </row>
    <row r="2307" spans="1:17" x14ac:dyDescent="0.25">
      <c r="A2307">
        <v>2306</v>
      </c>
      <c r="D2307">
        <v>229.24737200000001</v>
      </c>
      <c r="E2307" s="2">
        <v>2</v>
      </c>
      <c r="F2307">
        <v>242.18732299999999</v>
      </c>
      <c r="G2307" s="3">
        <v>3</v>
      </c>
      <c r="P2307">
        <v>2</v>
      </c>
      <c r="Q2307" t="str">
        <f t="shared" si="37"/>
        <v>23</v>
      </c>
    </row>
    <row r="2308" spans="1:17" x14ac:dyDescent="0.25">
      <c r="A2308">
        <v>2307</v>
      </c>
      <c r="D2308">
        <v>229.22792899999999</v>
      </c>
      <c r="E2308" s="2">
        <v>2</v>
      </c>
      <c r="F2308">
        <v>242.214595</v>
      </c>
      <c r="G2308" s="3">
        <v>3</v>
      </c>
      <c r="P2308">
        <v>2</v>
      </c>
      <c r="Q2308" t="str">
        <f t="shared" si="37"/>
        <v>23</v>
      </c>
    </row>
    <row r="2309" spans="1:17" x14ac:dyDescent="0.25">
      <c r="A2309">
        <v>2308</v>
      </c>
      <c r="D2309">
        <v>229.22595899999999</v>
      </c>
      <c r="E2309" s="2">
        <v>2</v>
      </c>
      <c r="F2309">
        <v>242.21090799999999</v>
      </c>
      <c r="G2309" s="3">
        <v>3</v>
      </c>
      <c r="P2309">
        <v>2</v>
      </c>
      <c r="Q2309" t="str">
        <f t="shared" si="37"/>
        <v>23</v>
      </c>
    </row>
    <row r="2310" spans="1:17" x14ac:dyDescent="0.25">
      <c r="A2310">
        <v>2309</v>
      </c>
      <c r="D2310">
        <v>229.17414199999999</v>
      </c>
      <c r="E2310" s="2">
        <v>2</v>
      </c>
      <c r="F2310">
        <v>242.195908</v>
      </c>
      <c r="G2310" s="3">
        <v>3</v>
      </c>
      <c r="P2310">
        <v>2</v>
      </c>
      <c r="Q2310" t="str">
        <f t="shared" si="37"/>
        <v>23</v>
      </c>
    </row>
    <row r="2311" spans="1:17" x14ac:dyDescent="0.25">
      <c r="A2311">
        <v>2310</v>
      </c>
      <c r="D2311">
        <v>229.18691899999999</v>
      </c>
      <c r="E2311" s="2">
        <v>2</v>
      </c>
      <c r="F2311">
        <v>242.19626299999999</v>
      </c>
      <c r="G2311" s="3">
        <v>3</v>
      </c>
      <c r="P2311">
        <v>2</v>
      </c>
      <c r="Q2311" t="str">
        <f t="shared" si="37"/>
        <v>23</v>
      </c>
    </row>
    <row r="2312" spans="1:17" x14ac:dyDescent="0.25">
      <c r="A2312">
        <v>2311</v>
      </c>
      <c r="D2312">
        <v>229.19151400000001</v>
      </c>
      <c r="E2312" s="2">
        <v>2</v>
      </c>
      <c r="F2312">
        <v>242.22120899999999</v>
      </c>
      <c r="G2312" s="3">
        <v>3</v>
      </c>
      <c r="P2312">
        <v>2</v>
      </c>
      <c r="Q2312" t="str">
        <f t="shared" si="37"/>
        <v>23</v>
      </c>
    </row>
    <row r="2313" spans="1:17" x14ac:dyDescent="0.25">
      <c r="A2313">
        <v>2312</v>
      </c>
      <c r="D2313">
        <v>229.16211999999999</v>
      </c>
      <c r="E2313" s="2">
        <v>2</v>
      </c>
      <c r="P2313">
        <v>1</v>
      </c>
      <c r="Q2313" t="str">
        <f t="shared" si="37"/>
        <v>2</v>
      </c>
    </row>
    <row r="2314" spans="1:17" x14ac:dyDescent="0.25">
      <c r="A2314">
        <v>2313</v>
      </c>
      <c r="D2314">
        <v>229.14600999999999</v>
      </c>
      <c r="E2314" s="2">
        <v>2</v>
      </c>
      <c r="P2314">
        <v>1</v>
      </c>
      <c r="Q2314" t="str">
        <f t="shared" si="37"/>
        <v>2</v>
      </c>
    </row>
    <row r="2315" spans="1:17" x14ac:dyDescent="0.25">
      <c r="A2315">
        <v>2314</v>
      </c>
      <c r="D2315">
        <v>229.24737200000001</v>
      </c>
      <c r="E2315" s="2">
        <v>2</v>
      </c>
      <c r="P2315">
        <v>1</v>
      </c>
      <c r="Q2315" t="str">
        <f t="shared" si="37"/>
        <v>2</v>
      </c>
    </row>
    <row r="2316" spans="1:17" x14ac:dyDescent="0.25">
      <c r="A2316">
        <v>2315</v>
      </c>
      <c r="B2316">
        <v>221.96520100000001</v>
      </c>
      <c r="C2316" s="5">
        <v>1</v>
      </c>
      <c r="P2316">
        <v>1</v>
      </c>
      <c r="Q2316" t="str">
        <f t="shared" si="37"/>
        <v>1</v>
      </c>
    </row>
    <row r="2317" spans="1:17" x14ac:dyDescent="0.25">
      <c r="A2317">
        <v>2316</v>
      </c>
      <c r="B2317">
        <v>221.912071</v>
      </c>
      <c r="C2317" s="5">
        <v>1</v>
      </c>
      <c r="P2317">
        <v>1</v>
      </c>
      <c r="Q2317" t="str">
        <f t="shared" si="37"/>
        <v>1</v>
      </c>
    </row>
    <row r="2318" spans="1:17" x14ac:dyDescent="0.25">
      <c r="A2318">
        <v>2317</v>
      </c>
      <c r="B2318">
        <v>221.947474</v>
      </c>
      <c r="C2318" s="5">
        <v>1</v>
      </c>
      <c r="P2318">
        <v>1</v>
      </c>
      <c r="Q2318" t="str">
        <f t="shared" si="37"/>
        <v>1</v>
      </c>
    </row>
    <row r="2319" spans="1:17" x14ac:dyDescent="0.25">
      <c r="A2319">
        <v>2318</v>
      </c>
      <c r="B2319">
        <v>221.88772599999999</v>
      </c>
      <c r="C2319" s="5">
        <v>1</v>
      </c>
      <c r="P2319">
        <v>1</v>
      </c>
      <c r="Q2319" t="str">
        <f t="shared" si="37"/>
        <v>1</v>
      </c>
    </row>
    <row r="2320" spans="1:17" x14ac:dyDescent="0.25">
      <c r="A2320">
        <v>2319</v>
      </c>
      <c r="B2320">
        <v>221.931363</v>
      </c>
      <c r="C2320" s="5">
        <v>1</v>
      </c>
      <c r="P2320">
        <v>1</v>
      </c>
      <c r="Q2320" t="str">
        <f t="shared" si="37"/>
        <v>1</v>
      </c>
    </row>
    <row r="2321" spans="1:17" x14ac:dyDescent="0.25">
      <c r="A2321">
        <v>2320</v>
      </c>
      <c r="B2321">
        <v>221.91868700000001</v>
      </c>
      <c r="C2321" s="5">
        <v>1</v>
      </c>
      <c r="H2321">
        <v>224.370454</v>
      </c>
      <c r="I2321" s="4">
        <v>4</v>
      </c>
      <c r="P2321">
        <v>2</v>
      </c>
      <c r="Q2321" t="str">
        <f t="shared" si="37"/>
        <v>14</v>
      </c>
    </row>
    <row r="2322" spans="1:17" x14ac:dyDescent="0.25">
      <c r="A2322">
        <v>2321</v>
      </c>
      <c r="B2322">
        <v>221.902828</v>
      </c>
      <c r="C2322" s="5">
        <v>1</v>
      </c>
      <c r="H2322">
        <v>224.34661499999999</v>
      </c>
      <c r="I2322" s="4">
        <v>4</v>
      </c>
      <c r="P2322">
        <v>2</v>
      </c>
      <c r="Q2322" t="str">
        <f t="shared" si="37"/>
        <v>14</v>
      </c>
    </row>
    <row r="2323" spans="1:17" x14ac:dyDescent="0.25">
      <c r="A2323">
        <v>2322</v>
      </c>
      <c r="B2323">
        <v>221.96520100000001</v>
      </c>
      <c r="C2323" s="5">
        <v>1</v>
      </c>
      <c r="H2323">
        <v>224.362424</v>
      </c>
      <c r="I2323" s="4">
        <v>4</v>
      </c>
      <c r="P2323">
        <v>2</v>
      </c>
      <c r="Q2323" t="str">
        <f t="shared" si="37"/>
        <v>14</v>
      </c>
    </row>
    <row r="2324" spans="1:17" x14ac:dyDescent="0.25">
      <c r="A2324">
        <v>2323</v>
      </c>
      <c r="H2324">
        <v>224.34762599999999</v>
      </c>
      <c r="I2324" s="4">
        <v>4</v>
      </c>
      <c r="P2324">
        <v>1</v>
      </c>
      <c r="Q2324" t="str">
        <f t="shared" si="37"/>
        <v>4</v>
      </c>
    </row>
    <row r="2325" spans="1:17" x14ac:dyDescent="0.25">
      <c r="A2325">
        <v>2324</v>
      </c>
      <c r="F2325">
        <v>221.102979</v>
      </c>
      <c r="G2325" s="3">
        <v>3</v>
      </c>
      <c r="H2325">
        <v>224.32105999999999</v>
      </c>
      <c r="I2325" s="4">
        <v>4</v>
      </c>
      <c r="P2325">
        <v>2</v>
      </c>
      <c r="Q2325" t="str">
        <f t="shared" si="37"/>
        <v>34</v>
      </c>
    </row>
    <row r="2326" spans="1:17" x14ac:dyDescent="0.25">
      <c r="A2326">
        <v>2325</v>
      </c>
      <c r="F2326">
        <v>221.08974699999999</v>
      </c>
      <c r="G2326" s="3">
        <v>3</v>
      </c>
      <c r="H2326">
        <v>224.36373699999999</v>
      </c>
      <c r="I2326" s="4">
        <v>4</v>
      </c>
      <c r="P2326">
        <v>2</v>
      </c>
      <c r="Q2326" t="str">
        <f t="shared" si="37"/>
        <v>34</v>
      </c>
    </row>
    <row r="2327" spans="1:17" x14ac:dyDescent="0.25">
      <c r="A2327">
        <v>2326</v>
      </c>
      <c r="F2327">
        <v>221.098535</v>
      </c>
      <c r="G2327" s="3">
        <v>3</v>
      </c>
      <c r="H2327">
        <v>224.35646399999999</v>
      </c>
      <c r="I2327" s="4">
        <v>4</v>
      </c>
      <c r="P2327">
        <v>2</v>
      </c>
      <c r="Q2327" t="str">
        <f t="shared" si="37"/>
        <v>34</v>
      </c>
    </row>
    <row r="2328" spans="1:17" x14ac:dyDescent="0.25">
      <c r="A2328">
        <v>2327</v>
      </c>
      <c r="F2328">
        <v>221.07823199999999</v>
      </c>
      <c r="G2328" s="3">
        <v>3</v>
      </c>
      <c r="H2328">
        <v>224.33944399999999</v>
      </c>
      <c r="I2328" s="4">
        <v>4</v>
      </c>
      <c r="P2328">
        <v>2</v>
      </c>
      <c r="Q2328" t="str">
        <f t="shared" si="37"/>
        <v>34</v>
      </c>
    </row>
    <row r="2329" spans="1:17" x14ac:dyDescent="0.25">
      <c r="A2329">
        <v>2328</v>
      </c>
      <c r="F2329">
        <v>221.073182</v>
      </c>
      <c r="G2329" s="3">
        <v>3</v>
      </c>
      <c r="H2329">
        <v>224.370454</v>
      </c>
      <c r="I2329" s="4">
        <v>4</v>
      </c>
      <c r="P2329">
        <v>2</v>
      </c>
      <c r="Q2329" t="str">
        <f t="shared" si="37"/>
        <v>34</v>
      </c>
    </row>
    <row r="2330" spans="1:17" x14ac:dyDescent="0.25">
      <c r="A2330">
        <v>2329</v>
      </c>
      <c r="F2330">
        <v>221.005302</v>
      </c>
      <c r="G2330" s="3">
        <v>3</v>
      </c>
      <c r="P2330">
        <v>1</v>
      </c>
      <c r="Q2330" t="str">
        <f t="shared" si="37"/>
        <v>3</v>
      </c>
    </row>
    <row r="2331" spans="1:17" x14ac:dyDescent="0.25">
      <c r="A2331">
        <v>2330</v>
      </c>
      <c r="D2331">
        <v>207.78785499999998</v>
      </c>
      <c r="E2331" s="2">
        <v>2</v>
      </c>
      <c r="F2331">
        <v>221.03580700000001</v>
      </c>
      <c r="G2331" s="3">
        <v>3</v>
      </c>
      <c r="P2331">
        <v>2</v>
      </c>
      <c r="Q2331" t="str">
        <f t="shared" si="37"/>
        <v>23</v>
      </c>
    </row>
    <row r="2332" spans="1:17" x14ac:dyDescent="0.25">
      <c r="A2332">
        <v>2331</v>
      </c>
      <c r="D2332">
        <v>207.771681</v>
      </c>
      <c r="E2332" s="2">
        <v>2</v>
      </c>
      <c r="F2332">
        <v>221.102979</v>
      </c>
      <c r="G2332" s="3">
        <v>3</v>
      </c>
      <c r="P2332">
        <v>2</v>
      </c>
      <c r="Q2332" t="str">
        <f t="shared" si="37"/>
        <v>23</v>
      </c>
    </row>
    <row r="2333" spans="1:17" x14ac:dyDescent="0.25">
      <c r="A2333">
        <v>2332</v>
      </c>
      <c r="D2333">
        <v>207.76397900000001</v>
      </c>
      <c r="E2333" s="2">
        <v>2</v>
      </c>
      <c r="P2333">
        <v>1</v>
      </c>
      <c r="Q2333" t="str">
        <f t="shared" si="37"/>
        <v>2</v>
      </c>
    </row>
    <row r="2334" spans="1:17" x14ac:dyDescent="0.25">
      <c r="A2334">
        <v>2333</v>
      </c>
      <c r="D2334">
        <v>207.75718899999998</v>
      </c>
      <c r="E2334" s="2">
        <v>2</v>
      </c>
      <c r="P2334">
        <v>1</v>
      </c>
      <c r="Q2334" t="str">
        <f t="shared" si="37"/>
        <v>2</v>
      </c>
    </row>
    <row r="2335" spans="1:17" x14ac:dyDescent="0.25">
      <c r="A2335">
        <v>2334</v>
      </c>
      <c r="D2335">
        <v>207.75147799999999</v>
      </c>
      <c r="E2335" s="2">
        <v>2</v>
      </c>
      <c r="P2335">
        <v>1</v>
      </c>
      <c r="Q2335" t="str">
        <f t="shared" si="37"/>
        <v>2</v>
      </c>
    </row>
    <row r="2336" spans="1:17" x14ac:dyDescent="0.25">
      <c r="A2336">
        <v>2335</v>
      </c>
      <c r="D2336">
        <v>207.787443</v>
      </c>
      <c r="E2336" s="2">
        <v>2</v>
      </c>
      <c r="P2336">
        <v>1</v>
      </c>
      <c r="Q2336" t="str">
        <f t="shared" si="37"/>
        <v>2</v>
      </c>
    </row>
    <row r="2337" spans="1:17" x14ac:dyDescent="0.25">
      <c r="A2337">
        <v>2336</v>
      </c>
      <c r="B2337">
        <v>202.69657699999999</v>
      </c>
      <c r="C2337" s="5">
        <v>1</v>
      </c>
      <c r="D2337">
        <v>207.81076300000001</v>
      </c>
      <c r="E2337" s="2">
        <v>2</v>
      </c>
      <c r="P2337">
        <v>2</v>
      </c>
      <c r="Q2337" t="str">
        <f t="shared" si="37"/>
        <v>12</v>
      </c>
    </row>
    <row r="2338" spans="1:17" x14ac:dyDescent="0.25">
      <c r="A2338">
        <v>2337</v>
      </c>
      <c r="B2338">
        <v>202.72841499999998</v>
      </c>
      <c r="C2338" s="5">
        <v>1</v>
      </c>
      <c r="D2338">
        <v>207.81162899999998</v>
      </c>
      <c r="E2338" s="2">
        <v>2</v>
      </c>
      <c r="P2338">
        <v>2</v>
      </c>
      <c r="Q2338" t="str">
        <f t="shared" si="37"/>
        <v>12</v>
      </c>
    </row>
    <row r="2339" spans="1:17" x14ac:dyDescent="0.25">
      <c r="A2339">
        <v>2338</v>
      </c>
      <c r="B2339">
        <v>202.719641</v>
      </c>
      <c r="C2339" s="5">
        <v>1</v>
      </c>
      <c r="D2339">
        <v>207.78785499999998</v>
      </c>
      <c r="E2339" s="2">
        <v>2</v>
      </c>
      <c r="P2339">
        <v>2</v>
      </c>
      <c r="Q2339" t="str">
        <f t="shared" si="37"/>
        <v>12</v>
      </c>
    </row>
    <row r="2340" spans="1:17" x14ac:dyDescent="0.25">
      <c r="A2340">
        <v>2339</v>
      </c>
      <c r="B2340">
        <v>202.73637600000001</v>
      </c>
      <c r="C2340" s="5">
        <v>1</v>
      </c>
      <c r="P2340">
        <v>1</v>
      </c>
      <c r="Q2340" t="str">
        <f t="shared" si="37"/>
        <v>1</v>
      </c>
    </row>
    <row r="2341" spans="1:17" x14ac:dyDescent="0.25">
      <c r="A2341">
        <v>2340</v>
      </c>
      <c r="B2341">
        <v>202.729792</v>
      </c>
      <c r="C2341" s="5">
        <v>1</v>
      </c>
      <c r="P2341">
        <v>1</v>
      </c>
      <c r="Q2341" t="str">
        <f t="shared" si="37"/>
        <v>1</v>
      </c>
    </row>
    <row r="2342" spans="1:17" x14ac:dyDescent="0.25">
      <c r="A2342">
        <v>2341</v>
      </c>
      <c r="B2342">
        <v>202.76999499999999</v>
      </c>
      <c r="C2342" s="5">
        <v>1</v>
      </c>
      <c r="P2342">
        <v>1</v>
      </c>
      <c r="Q2342" t="str">
        <f t="shared" si="37"/>
        <v>1</v>
      </c>
    </row>
    <row r="2343" spans="1:17" x14ac:dyDescent="0.25">
      <c r="A2343">
        <v>2342</v>
      </c>
      <c r="B2343">
        <v>202.70816299999998</v>
      </c>
      <c r="C2343" s="5">
        <v>1</v>
      </c>
      <c r="P2343">
        <v>1</v>
      </c>
      <c r="Q2343" t="str">
        <f t="shared" si="37"/>
        <v>1</v>
      </c>
    </row>
    <row r="2344" spans="1:17" x14ac:dyDescent="0.25">
      <c r="A2344">
        <v>2343</v>
      </c>
      <c r="B2344">
        <v>202.69657699999999</v>
      </c>
      <c r="C2344" s="5">
        <v>1</v>
      </c>
      <c r="P2344">
        <v>1</v>
      </c>
      <c r="Q2344" t="str">
        <f t="shared" si="37"/>
        <v>1</v>
      </c>
    </row>
    <row r="2345" spans="1:17" x14ac:dyDescent="0.25">
      <c r="A2345">
        <v>2344</v>
      </c>
      <c r="F2345">
        <v>202.844694</v>
      </c>
      <c r="G2345" s="3">
        <v>3</v>
      </c>
      <c r="H2345">
        <v>203.990454</v>
      </c>
      <c r="I2345" s="4">
        <v>4</v>
      </c>
      <c r="P2345">
        <v>2</v>
      </c>
      <c r="Q2345" t="str">
        <f t="shared" si="37"/>
        <v>34</v>
      </c>
    </row>
    <row r="2346" spans="1:17" x14ac:dyDescent="0.25">
      <c r="A2346">
        <v>2345</v>
      </c>
      <c r="F2346">
        <v>202.931524</v>
      </c>
      <c r="G2346" s="3">
        <v>3</v>
      </c>
      <c r="H2346">
        <v>203.91198599999998</v>
      </c>
      <c r="I2346" s="4">
        <v>4</v>
      </c>
      <c r="P2346">
        <v>2</v>
      </c>
      <c r="Q2346" t="str">
        <f t="shared" si="37"/>
        <v>34</v>
      </c>
    </row>
    <row r="2347" spans="1:17" x14ac:dyDescent="0.25">
      <c r="A2347">
        <v>2346</v>
      </c>
      <c r="F2347">
        <v>202.93096399999999</v>
      </c>
      <c r="G2347" s="3">
        <v>3</v>
      </c>
      <c r="H2347">
        <v>203.922392</v>
      </c>
      <c r="I2347" s="4">
        <v>4</v>
      </c>
      <c r="P2347">
        <v>2</v>
      </c>
      <c r="Q2347" t="str">
        <f t="shared" si="37"/>
        <v>34</v>
      </c>
    </row>
    <row r="2348" spans="1:17" x14ac:dyDescent="0.25">
      <c r="A2348">
        <v>2347</v>
      </c>
      <c r="F2348">
        <v>202.910101</v>
      </c>
      <c r="G2348" s="3">
        <v>3</v>
      </c>
      <c r="H2348">
        <v>203.98065800000001</v>
      </c>
      <c r="I2348" s="4">
        <v>4</v>
      </c>
      <c r="P2348">
        <v>2</v>
      </c>
      <c r="Q2348" t="str">
        <f t="shared" si="37"/>
        <v>34</v>
      </c>
    </row>
    <row r="2349" spans="1:17" x14ac:dyDescent="0.25">
      <c r="A2349">
        <v>2348</v>
      </c>
      <c r="F2349">
        <v>202.842444</v>
      </c>
      <c r="G2349" s="3">
        <v>3</v>
      </c>
      <c r="H2349">
        <v>203.993212</v>
      </c>
      <c r="I2349" s="4">
        <v>4</v>
      </c>
      <c r="P2349">
        <v>2</v>
      </c>
      <c r="Q2349" t="str">
        <f t="shared" si="37"/>
        <v>34</v>
      </c>
    </row>
    <row r="2350" spans="1:17" x14ac:dyDescent="0.25">
      <c r="A2350">
        <v>2349</v>
      </c>
      <c r="F2350">
        <v>202.884535</v>
      </c>
      <c r="G2350" s="3">
        <v>3</v>
      </c>
      <c r="H2350">
        <v>204.019285</v>
      </c>
      <c r="I2350" s="4">
        <v>4</v>
      </c>
      <c r="P2350">
        <v>2</v>
      </c>
      <c r="Q2350" t="str">
        <f t="shared" si="37"/>
        <v>34</v>
      </c>
    </row>
    <row r="2351" spans="1:17" x14ac:dyDescent="0.25">
      <c r="A2351">
        <v>2350</v>
      </c>
      <c r="F2351">
        <v>202.894587</v>
      </c>
      <c r="G2351" s="3">
        <v>3</v>
      </c>
      <c r="H2351">
        <v>203.95698399999998</v>
      </c>
      <c r="I2351" s="4">
        <v>4</v>
      </c>
      <c r="P2351">
        <v>2</v>
      </c>
      <c r="Q2351" t="str">
        <f t="shared" si="37"/>
        <v>34</v>
      </c>
    </row>
    <row r="2352" spans="1:17" x14ac:dyDescent="0.25">
      <c r="A2352">
        <v>2351</v>
      </c>
      <c r="F2352">
        <v>202.84637699999999</v>
      </c>
      <c r="G2352" s="3">
        <v>3</v>
      </c>
      <c r="H2352">
        <v>203.990454</v>
      </c>
      <c r="I2352" s="4">
        <v>4</v>
      </c>
      <c r="P2352">
        <v>2</v>
      </c>
      <c r="Q2352" t="str">
        <f t="shared" si="37"/>
        <v>34</v>
      </c>
    </row>
    <row r="2353" spans="1:17" x14ac:dyDescent="0.25">
      <c r="A2353">
        <v>2352</v>
      </c>
      <c r="F2353">
        <v>202.844694</v>
      </c>
      <c r="G2353" s="3">
        <v>3</v>
      </c>
      <c r="P2353">
        <v>1</v>
      </c>
      <c r="Q2353" t="str">
        <f t="shared" si="37"/>
        <v>3</v>
      </c>
    </row>
    <row r="2354" spans="1:17" x14ac:dyDescent="0.25">
      <c r="A2354">
        <v>2353</v>
      </c>
      <c r="D2354">
        <v>184.61647599999998</v>
      </c>
      <c r="E2354" s="2">
        <v>2</v>
      </c>
      <c r="P2354">
        <v>1</v>
      </c>
      <c r="Q2354" t="str">
        <f t="shared" si="37"/>
        <v>2</v>
      </c>
    </row>
    <row r="2355" spans="1:17" x14ac:dyDescent="0.25">
      <c r="A2355">
        <v>2354</v>
      </c>
      <c r="D2355">
        <v>184.61647599999998</v>
      </c>
      <c r="E2355" s="2">
        <v>2</v>
      </c>
      <c r="P2355">
        <v>1</v>
      </c>
      <c r="Q2355" t="str">
        <f t="shared" si="37"/>
        <v>2</v>
      </c>
    </row>
    <row r="2356" spans="1:17" x14ac:dyDescent="0.25">
      <c r="A2356">
        <v>2355</v>
      </c>
      <c r="D2356">
        <v>184.64336599999999</v>
      </c>
      <c r="E2356" s="2">
        <v>2</v>
      </c>
      <c r="P2356">
        <v>1</v>
      </c>
      <c r="Q2356" t="str">
        <f t="shared" si="37"/>
        <v>2</v>
      </c>
    </row>
    <row r="2357" spans="1:17" x14ac:dyDescent="0.25">
      <c r="A2357">
        <v>2356</v>
      </c>
      <c r="D2357">
        <v>184.64775299999999</v>
      </c>
      <c r="E2357" s="2">
        <v>2</v>
      </c>
      <c r="P2357">
        <v>1</v>
      </c>
      <c r="Q2357" t="str">
        <f t="shared" si="37"/>
        <v>2</v>
      </c>
    </row>
    <row r="2358" spans="1:17" x14ac:dyDescent="0.25">
      <c r="A2358">
        <v>2357</v>
      </c>
      <c r="D2358">
        <v>184.636324</v>
      </c>
      <c r="E2358" s="2">
        <v>2</v>
      </c>
      <c r="P2358">
        <v>1</v>
      </c>
      <c r="Q2358" t="str">
        <f t="shared" si="37"/>
        <v>2</v>
      </c>
    </row>
    <row r="2359" spans="1:17" x14ac:dyDescent="0.25">
      <c r="A2359">
        <v>2358</v>
      </c>
      <c r="D2359">
        <v>184.584643</v>
      </c>
      <c r="E2359" s="2">
        <v>2</v>
      </c>
      <c r="P2359">
        <v>1</v>
      </c>
      <c r="Q2359" t="str">
        <f t="shared" si="37"/>
        <v>2</v>
      </c>
    </row>
    <row r="2360" spans="1:17" x14ac:dyDescent="0.25">
      <c r="A2360">
        <v>2359</v>
      </c>
      <c r="D2360">
        <v>184.58525299999999</v>
      </c>
      <c r="E2360" s="2">
        <v>2</v>
      </c>
      <c r="P2360">
        <v>1</v>
      </c>
      <c r="Q2360" t="str">
        <f t="shared" si="37"/>
        <v>2</v>
      </c>
    </row>
    <row r="2361" spans="1:17" x14ac:dyDescent="0.25">
      <c r="A2361">
        <v>2360</v>
      </c>
      <c r="B2361">
        <v>178.858519</v>
      </c>
      <c r="C2361" s="5">
        <v>1</v>
      </c>
      <c r="D2361">
        <v>184.567396</v>
      </c>
      <c r="E2361" s="2">
        <v>2</v>
      </c>
      <c r="P2361">
        <v>2</v>
      </c>
      <c r="Q2361" t="str">
        <f t="shared" si="37"/>
        <v>12</v>
      </c>
    </row>
    <row r="2362" spans="1:17" x14ac:dyDescent="0.25">
      <c r="A2362">
        <v>2361</v>
      </c>
      <c r="B2362">
        <v>178.82280399999999</v>
      </c>
      <c r="C2362" s="5">
        <v>1</v>
      </c>
      <c r="D2362">
        <v>184.539232</v>
      </c>
      <c r="E2362" s="2">
        <v>2</v>
      </c>
      <c r="P2362">
        <v>2</v>
      </c>
      <c r="Q2362" t="str">
        <f t="shared" si="37"/>
        <v>12</v>
      </c>
    </row>
    <row r="2363" spans="1:17" x14ac:dyDescent="0.25">
      <c r="A2363">
        <v>2362</v>
      </c>
      <c r="B2363">
        <v>178.84785299999999</v>
      </c>
      <c r="C2363" s="5">
        <v>1</v>
      </c>
      <c r="D2363">
        <v>184.61647599999998</v>
      </c>
      <c r="E2363" s="2">
        <v>2</v>
      </c>
      <c r="P2363">
        <v>2</v>
      </c>
      <c r="Q2363" t="str">
        <f t="shared" si="37"/>
        <v>12</v>
      </c>
    </row>
    <row r="2364" spans="1:17" x14ac:dyDescent="0.25">
      <c r="A2364">
        <v>2363</v>
      </c>
      <c r="B2364">
        <v>178.93657899999999</v>
      </c>
      <c r="C2364" s="5">
        <v>1</v>
      </c>
      <c r="P2364">
        <v>1</v>
      </c>
      <c r="Q2364" t="str">
        <f t="shared" si="37"/>
        <v>1</v>
      </c>
    </row>
    <row r="2365" spans="1:17" x14ac:dyDescent="0.25">
      <c r="A2365">
        <v>2364</v>
      </c>
      <c r="B2365">
        <v>178.877037</v>
      </c>
      <c r="C2365" s="5">
        <v>1</v>
      </c>
      <c r="P2365">
        <v>1</v>
      </c>
      <c r="Q2365" t="str">
        <f t="shared" si="37"/>
        <v>1</v>
      </c>
    </row>
    <row r="2366" spans="1:17" x14ac:dyDescent="0.25">
      <c r="A2366">
        <v>2365</v>
      </c>
      <c r="B2366">
        <v>178.92331300000001</v>
      </c>
      <c r="C2366" s="5">
        <v>1</v>
      </c>
      <c r="P2366">
        <v>1</v>
      </c>
      <c r="Q2366" t="str">
        <f t="shared" si="37"/>
        <v>1</v>
      </c>
    </row>
    <row r="2367" spans="1:17" x14ac:dyDescent="0.25">
      <c r="A2367">
        <v>2366</v>
      </c>
      <c r="B2367">
        <v>178.94254899999999</v>
      </c>
      <c r="C2367" s="5">
        <v>1</v>
      </c>
      <c r="P2367">
        <v>1</v>
      </c>
      <c r="Q2367" t="str">
        <f t="shared" si="37"/>
        <v>1</v>
      </c>
    </row>
    <row r="2368" spans="1:17" x14ac:dyDescent="0.25">
      <c r="A2368">
        <v>2367</v>
      </c>
      <c r="B2368">
        <v>178.858519</v>
      </c>
      <c r="C2368" s="5">
        <v>1</v>
      </c>
      <c r="F2368">
        <v>179.096577</v>
      </c>
      <c r="G2368" s="3">
        <v>3</v>
      </c>
      <c r="H2368">
        <v>180.426321</v>
      </c>
      <c r="I2368" s="4">
        <v>4</v>
      </c>
      <c r="P2368">
        <v>3</v>
      </c>
      <c r="Q2368" t="str">
        <f t="shared" si="37"/>
        <v>134</v>
      </c>
    </row>
    <row r="2369" spans="1:17" x14ac:dyDescent="0.25">
      <c r="A2369">
        <v>2368</v>
      </c>
      <c r="F2369">
        <v>179.10530299999999</v>
      </c>
      <c r="G2369" s="3">
        <v>3</v>
      </c>
      <c r="H2369">
        <v>180.41657900000001</v>
      </c>
      <c r="I2369" s="4">
        <v>4</v>
      </c>
      <c r="P2369">
        <v>2</v>
      </c>
      <c r="Q2369" t="str">
        <f t="shared" si="37"/>
        <v>34</v>
      </c>
    </row>
    <row r="2370" spans="1:17" x14ac:dyDescent="0.25">
      <c r="A2370">
        <v>2369</v>
      </c>
      <c r="F2370">
        <v>179.112345</v>
      </c>
      <c r="G2370" s="3">
        <v>3</v>
      </c>
      <c r="H2370">
        <v>180.38754899999998</v>
      </c>
      <c r="I2370" s="4">
        <v>4</v>
      </c>
      <c r="P2370">
        <v>2</v>
      </c>
      <c r="Q2370" t="str">
        <f t="shared" ref="Q2370:Q2433" si="38">CONCATENATE(C2370,E2370,G2370,I2370)</f>
        <v>34</v>
      </c>
    </row>
    <row r="2371" spans="1:17" x14ac:dyDescent="0.25">
      <c r="A2371">
        <v>2370</v>
      </c>
      <c r="F2371">
        <v>179.08213999999998</v>
      </c>
      <c r="G2371" s="3">
        <v>3</v>
      </c>
      <c r="H2371">
        <v>180.39836299999999</v>
      </c>
      <c r="I2371" s="4">
        <v>4</v>
      </c>
      <c r="P2371">
        <v>2</v>
      </c>
      <c r="Q2371" t="str">
        <f t="shared" si="38"/>
        <v>34</v>
      </c>
    </row>
    <row r="2372" spans="1:17" x14ac:dyDescent="0.25">
      <c r="A2372">
        <v>2371</v>
      </c>
      <c r="F2372">
        <v>179.088774</v>
      </c>
      <c r="G2372" s="3">
        <v>3</v>
      </c>
      <c r="H2372">
        <v>180.416529</v>
      </c>
      <c r="I2372" s="4">
        <v>4</v>
      </c>
      <c r="P2372">
        <v>2</v>
      </c>
      <c r="Q2372" t="str">
        <f t="shared" si="38"/>
        <v>34</v>
      </c>
    </row>
    <row r="2373" spans="1:17" x14ac:dyDescent="0.25">
      <c r="A2373">
        <v>2372</v>
      </c>
      <c r="F2373">
        <v>179.09831299999999</v>
      </c>
      <c r="G2373" s="3">
        <v>3</v>
      </c>
      <c r="H2373">
        <v>180.422753</v>
      </c>
      <c r="I2373" s="4">
        <v>4</v>
      </c>
      <c r="P2373">
        <v>2</v>
      </c>
      <c r="Q2373" t="str">
        <f t="shared" si="38"/>
        <v>34</v>
      </c>
    </row>
    <row r="2374" spans="1:17" x14ac:dyDescent="0.25">
      <c r="A2374">
        <v>2373</v>
      </c>
      <c r="F2374">
        <v>179.10290499999999</v>
      </c>
      <c r="G2374" s="3">
        <v>3</v>
      </c>
      <c r="H2374">
        <v>180.443567</v>
      </c>
      <c r="I2374" s="4">
        <v>4</v>
      </c>
      <c r="P2374">
        <v>2</v>
      </c>
      <c r="Q2374" t="str">
        <f t="shared" si="38"/>
        <v>34</v>
      </c>
    </row>
    <row r="2375" spans="1:17" x14ac:dyDescent="0.25">
      <c r="A2375">
        <v>2374</v>
      </c>
      <c r="F2375">
        <v>179.09851900000001</v>
      </c>
      <c r="G2375" s="3">
        <v>3</v>
      </c>
      <c r="H2375">
        <v>180.44346400000001</v>
      </c>
      <c r="I2375" s="4">
        <v>4</v>
      </c>
      <c r="P2375">
        <v>2</v>
      </c>
      <c r="Q2375" t="str">
        <f t="shared" si="38"/>
        <v>34</v>
      </c>
    </row>
    <row r="2376" spans="1:17" x14ac:dyDescent="0.25">
      <c r="A2376">
        <v>2375</v>
      </c>
      <c r="D2376">
        <v>164.33366999999998</v>
      </c>
      <c r="E2376" s="2">
        <v>2</v>
      </c>
      <c r="F2376">
        <v>179.05683299999998</v>
      </c>
      <c r="G2376" s="3">
        <v>3</v>
      </c>
      <c r="H2376">
        <v>180.426321</v>
      </c>
      <c r="I2376" s="4">
        <v>4</v>
      </c>
      <c r="P2376">
        <v>3</v>
      </c>
      <c r="Q2376" t="str">
        <f t="shared" si="38"/>
        <v>234</v>
      </c>
    </row>
    <row r="2377" spans="1:17" x14ac:dyDescent="0.25">
      <c r="A2377">
        <v>2376</v>
      </c>
      <c r="D2377">
        <v>164.289129</v>
      </c>
      <c r="E2377" s="2">
        <v>2</v>
      </c>
      <c r="F2377">
        <v>179.096577</v>
      </c>
      <c r="G2377" s="3">
        <v>3</v>
      </c>
      <c r="P2377">
        <v>2</v>
      </c>
      <c r="Q2377" t="str">
        <f t="shared" si="38"/>
        <v>23</v>
      </c>
    </row>
    <row r="2378" spans="1:17" x14ac:dyDescent="0.25">
      <c r="A2378">
        <v>2377</v>
      </c>
      <c r="D2378">
        <v>164.297957</v>
      </c>
      <c r="E2378" s="2">
        <v>2</v>
      </c>
      <c r="F2378">
        <v>179.096577</v>
      </c>
      <c r="G2378" s="3">
        <v>3</v>
      </c>
      <c r="P2378">
        <v>2</v>
      </c>
      <c r="Q2378" t="str">
        <f t="shared" si="38"/>
        <v>23</v>
      </c>
    </row>
    <row r="2379" spans="1:17" x14ac:dyDescent="0.25">
      <c r="A2379">
        <v>2378</v>
      </c>
      <c r="D2379">
        <v>164.327955</v>
      </c>
      <c r="E2379" s="2">
        <v>2</v>
      </c>
      <c r="P2379">
        <v>1</v>
      </c>
      <c r="Q2379" t="str">
        <f t="shared" si="38"/>
        <v>2</v>
      </c>
    </row>
    <row r="2380" spans="1:17" x14ac:dyDescent="0.25">
      <c r="A2380">
        <v>2379</v>
      </c>
      <c r="D2380">
        <v>164.317905</v>
      </c>
      <c r="E2380" s="2">
        <v>2</v>
      </c>
      <c r="P2380">
        <v>1</v>
      </c>
      <c r="Q2380" t="str">
        <f t="shared" si="38"/>
        <v>2</v>
      </c>
    </row>
    <row r="2381" spans="1:17" x14ac:dyDescent="0.25">
      <c r="A2381">
        <v>2380</v>
      </c>
      <c r="D2381">
        <v>164.331019</v>
      </c>
      <c r="E2381" s="2">
        <v>2</v>
      </c>
      <c r="P2381">
        <v>1</v>
      </c>
      <c r="Q2381" t="str">
        <f t="shared" si="38"/>
        <v>2</v>
      </c>
    </row>
    <row r="2382" spans="1:17" x14ac:dyDescent="0.25">
      <c r="A2382">
        <v>2381</v>
      </c>
      <c r="D2382">
        <v>164.26091500000001</v>
      </c>
      <c r="E2382" s="2">
        <v>2</v>
      </c>
      <c r="P2382">
        <v>1</v>
      </c>
      <c r="Q2382" t="str">
        <f t="shared" si="38"/>
        <v>2</v>
      </c>
    </row>
    <row r="2383" spans="1:17" x14ac:dyDescent="0.25">
      <c r="A2383">
        <v>2382</v>
      </c>
      <c r="D2383">
        <v>164.251171</v>
      </c>
      <c r="E2383" s="2">
        <v>2</v>
      </c>
      <c r="P2383">
        <v>1</v>
      </c>
      <c r="Q2383" t="str">
        <f t="shared" si="38"/>
        <v>2</v>
      </c>
    </row>
    <row r="2384" spans="1:17" x14ac:dyDescent="0.25">
      <c r="A2384">
        <v>2383</v>
      </c>
      <c r="B2384">
        <v>158.75703799999999</v>
      </c>
      <c r="C2384" s="5">
        <v>1</v>
      </c>
      <c r="D2384">
        <v>164.16004799999999</v>
      </c>
      <c r="E2384" s="2">
        <v>2</v>
      </c>
      <c r="P2384">
        <v>2</v>
      </c>
      <c r="Q2384" t="str">
        <f t="shared" si="38"/>
        <v>12</v>
      </c>
    </row>
    <row r="2385" spans="1:17" x14ac:dyDescent="0.25">
      <c r="A2385">
        <v>2384</v>
      </c>
      <c r="B2385">
        <v>158.75703799999999</v>
      </c>
      <c r="C2385" s="5">
        <v>1</v>
      </c>
      <c r="D2385">
        <v>164.33366999999998</v>
      </c>
      <c r="E2385" s="2">
        <v>2</v>
      </c>
      <c r="P2385">
        <v>2</v>
      </c>
      <c r="Q2385" t="str">
        <f t="shared" si="38"/>
        <v>12</v>
      </c>
    </row>
    <row r="2386" spans="1:17" x14ac:dyDescent="0.25">
      <c r="A2386">
        <v>2385</v>
      </c>
      <c r="B2386">
        <v>158.75703799999999</v>
      </c>
      <c r="C2386" s="5">
        <v>1</v>
      </c>
      <c r="D2386">
        <v>164.33366999999998</v>
      </c>
      <c r="E2386" s="2">
        <v>2</v>
      </c>
      <c r="P2386">
        <v>2</v>
      </c>
      <c r="Q2386" t="str">
        <f t="shared" si="38"/>
        <v>12</v>
      </c>
    </row>
    <row r="2387" spans="1:17" x14ac:dyDescent="0.25">
      <c r="A2387">
        <v>2386</v>
      </c>
      <c r="B2387">
        <v>158.75703799999999</v>
      </c>
      <c r="C2387" s="5">
        <v>1</v>
      </c>
      <c r="P2387">
        <v>1</v>
      </c>
      <c r="Q2387" t="str">
        <f t="shared" si="38"/>
        <v>1</v>
      </c>
    </row>
    <row r="2388" spans="1:17" x14ac:dyDescent="0.25">
      <c r="A2388">
        <v>2387</v>
      </c>
      <c r="B2388">
        <v>158.75703799999999</v>
      </c>
      <c r="C2388" s="5">
        <v>1</v>
      </c>
      <c r="P2388">
        <v>1</v>
      </c>
      <c r="Q2388" t="str">
        <f t="shared" si="38"/>
        <v>1</v>
      </c>
    </row>
    <row r="2389" spans="1:17" x14ac:dyDescent="0.25">
      <c r="A2389">
        <v>2388</v>
      </c>
      <c r="B2389">
        <v>158.75703799999999</v>
      </c>
      <c r="C2389" s="5">
        <v>1</v>
      </c>
      <c r="P2389">
        <v>1</v>
      </c>
      <c r="Q2389" t="str">
        <f t="shared" si="38"/>
        <v>1</v>
      </c>
    </row>
    <row r="2390" spans="1:17" x14ac:dyDescent="0.25">
      <c r="A2390">
        <v>2389</v>
      </c>
      <c r="B2390">
        <v>158.75703799999999</v>
      </c>
      <c r="C2390" s="5">
        <v>1</v>
      </c>
      <c r="P2390">
        <v>1</v>
      </c>
      <c r="Q2390" t="str">
        <f t="shared" si="38"/>
        <v>1</v>
      </c>
    </row>
    <row r="2391" spans="1:17" x14ac:dyDescent="0.25">
      <c r="A2391">
        <v>2390</v>
      </c>
      <c r="B2391">
        <v>158.75703799999999</v>
      </c>
      <c r="C2391" s="5">
        <v>1</v>
      </c>
      <c r="P2391">
        <v>1</v>
      </c>
      <c r="Q2391" t="str">
        <f t="shared" si="38"/>
        <v>1</v>
      </c>
    </row>
    <row r="2392" spans="1:17" x14ac:dyDescent="0.25">
      <c r="A2392">
        <v>2391</v>
      </c>
      <c r="H2392">
        <v>160.21372099999999</v>
      </c>
      <c r="I2392" s="4">
        <v>4</v>
      </c>
      <c r="P2392">
        <v>1</v>
      </c>
      <c r="Q2392" t="str">
        <f t="shared" si="38"/>
        <v>4</v>
      </c>
    </row>
    <row r="2393" spans="1:17" x14ac:dyDescent="0.25">
      <c r="A2393">
        <v>2392</v>
      </c>
      <c r="F2393">
        <v>158.75341499999999</v>
      </c>
      <c r="G2393" s="3">
        <v>3</v>
      </c>
      <c r="H2393">
        <v>160.13448699999998</v>
      </c>
      <c r="I2393" s="4">
        <v>4</v>
      </c>
      <c r="P2393">
        <v>2</v>
      </c>
      <c r="Q2393" t="str">
        <f t="shared" si="38"/>
        <v>34</v>
      </c>
    </row>
    <row r="2394" spans="1:17" x14ac:dyDescent="0.25">
      <c r="A2394">
        <v>2393</v>
      </c>
      <c r="F2394">
        <v>158.758161</v>
      </c>
      <c r="G2394" s="3">
        <v>3</v>
      </c>
      <c r="H2394">
        <v>160.16392500000001</v>
      </c>
      <c r="I2394" s="4">
        <v>4</v>
      </c>
      <c r="P2394">
        <v>2</v>
      </c>
      <c r="Q2394" t="str">
        <f t="shared" si="38"/>
        <v>34</v>
      </c>
    </row>
    <row r="2395" spans="1:17" x14ac:dyDescent="0.25">
      <c r="A2395">
        <v>2394</v>
      </c>
      <c r="F2395">
        <v>158.71642499999999</v>
      </c>
      <c r="G2395" s="3">
        <v>3</v>
      </c>
      <c r="H2395">
        <v>160.12239499999998</v>
      </c>
      <c r="I2395" s="4">
        <v>4</v>
      </c>
      <c r="P2395">
        <v>2</v>
      </c>
      <c r="Q2395" t="str">
        <f t="shared" si="38"/>
        <v>34</v>
      </c>
    </row>
    <row r="2396" spans="1:17" x14ac:dyDescent="0.25">
      <c r="A2396">
        <v>2395</v>
      </c>
      <c r="F2396">
        <v>158.69591499999999</v>
      </c>
      <c r="G2396" s="3">
        <v>3</v>
      </c>
      <c r="H2396">
        <v>160.178313</v>
      </c>
      <c r="I2396" s="4">
        <v>4</v>
      </c>
      <c r="P2396">
        <v>2</v>
      </c>
      <c r="Q2396" t="str">
        <f t="shared" si="38"/>
        <v>34</v>
      </c>
    </row>
    <row r="2397" spans="1:17" x14ac:dyDescent="0.25">
      <c r="A2397">
        <v>2396</v>
      </c>
      <c r="F2397">
        <v>158.72397699999999</v>
      </c>
      <c r="G2397" s="3">
        <v>3</v>
      </c>
      <c r="H2397">
        <v>160.26259899999999</v>
      </c>
      <c r="I2397" s="4">
        <v>4</v>
      </c>
      <c r="P2397">
        <v>2</v>
      </c>
      <c r="Q2397" t="str">
        <f t="shared" si="38"/>
        <v>34</v>
      </c>
    </row>
    <row r="2398" spans="1:17" x14ac:dyDescent="0.25">
      <c r="A2398">
        <v>2397</v>
      </c>
      <c r="F2398">
        <v>158.682344</v>
      </c>
      <c r="G2398" s="3">
        <v>3</v>
      </c>
      <c r="H2398">
        <v>160.18009899999998</v>
      </c>
      <c r="I2398" s="4">
        <v>4</v>
      </c>
      <c r="P2398">
        <v>2</v>
      </c>
      <c r="Q2398" t="str">
        <f t="shared" si="38"/>
        <v>34</v>
      </c>
    </row>
    <row r="2399" spans="1:17" x14ac:dyDescent="0.25">
      <c r="A2399">
        <v>2398</v>
      </c>
      <c r="F2399">
        <v>158.669792</v>
      </c>
      <c r="G2399" s="3">
        <v>3</v>
      </c>
      <c r="H2399">
        <v>160.179946</v>
      </c>
      <c r="I2399" s="4">
        <v>4</v>
      </c>
      <c r="P2399">
        <v>2</v>
      </c>
      <c r="Q2399" t="str">
        <f t="shared" si="38"/>
        <v>34</v>
      </c>
    </row>
    <row r="2400" spans="1:17" x14ac:dyDescent="0.25">
      <c r="A2400">
        <v>2399</v>
      </c>
      <c r="F2400">
        <v>158.57351699999998</v>
      </c>
      <c r="G2400" s="3">
        <v>3</v>
      </c>
      <c r="H2400">
        <v>160.21372099999999</v>
      </c>
      <c r="I2400" s="4">
        <v>4</v>
      </c>
      <c r="P2400">
        <v>2</v>
      </c>
      <c r="Q2400" t="str">
        <f t="shared" si="38"/>
        <v>34</v>
      </c>
    </row>
    <row r="2401" spans="1:17" x14ac:dyDescent="0.25">
      <c r="A2401">
        <v>2400</v>
      </c>
      <c r="F2401">
        <v>158.75341499999999</v>
      </c>
      <c r="G2401" s="3">
        <v>3</v>
      </c>
      <c r="P2401">
        <v>1</v>
      </c>
      <c r="Q2401" t="str">
        <f t="shared" si="38"/>
        <v>3</v>
      </c>
    </row>
    <row r="2402" spans="1:17" x14ac:dyDescent="0.25">
      <c r="A2402">
        <v>2401</v>
      </c>
      <c r="P2402">
        <v>0</v>
      </c>
      <c r="Q2402" t="str">
        <f t="shared" si="38"/>
        <v/>
      </c>
    </row>
    <row r="2403" spans="1:17" x14ac:dyDescent="0.25">
      <c r="A2403">
        <v>2402</v>
      </c>
      <c r="P2403">
        <v>0</v>
      </c>
      <c r="Q2403" t="str">
        <f t="shared" si="38"/>
        <v/>
      </c>
    </row>
    <row r="2404" spans="1:17" x14ac:dyDescent="0.25">
      <c r="A2404">
        <v>2403</v>
      </c>
      <c r="P2404">
        <v>0</v>
      </c>
      <c r="Q2404" t="str">
        <f t="shared" si="38"/>
        <v/>
      </c>
    </row>
    <row r="2405" spans="1:17" x14ac:dyDescent="0.25">
      <c r="A2405">
        <v>2404</v>
      </c>
      <c r="P2405">
        <v>0</v>
      </c>
      <c r="Q2405" t="str">
        <f t="shared" si="38"/>
        <v/>
      </c>
    </row>
    <row r="2406" spans="1:17" x14ac:dyDescent="0.25">
      <c r="A2406">
        <v>2405</v>
      </c>
      <c r="D2406">
        <v>129.69270399999999</v>
      </c>
      <c r="E2406" s="2">
        <v>2</v>
      </c>
      <c r="P2406">
        <v>1</v>
      </c>
      <c r="Q2406" t="str">
        <f t="shared" si="38"/>
        <v>2</v>
      </c>
    </row>
    <row r="2407" spans="1:17" x14ac:dyDescent="0.25">
      <c r="A2407">
        <v>2406</v>
      </c>
      <c r="D2407">
        <v>129.65255100000002</v>
      </c>
      <c r="E2407" s="2">
        <v>2</v>
      </c>
      <c r="P2407">
        <v>1</v>
      </c>
      <c r="Q2407" t="str">
        <f t="shared" si="38"/>
        <v>2</v>
      </c>
    </row>
    <row r="2408" spans="1:17" x14ac:dyDescent="0.25">
      <c r="A2408">
        <v>2407</v>
      </c>
      <c r="D2408">
        <v>129.65632400000001</v>
      </c>
      <c r="E2408" s="2">
        <v>2</v>
      </c>
      <c r="P2408">
        <v>1</v>
      </c>
      <c r="Q2408" t="str">
        <f t="shared" si="38"/>
        <v>2</v>
      </c>
    </row>
    <row r="2409" spans="1:17" x14ac:dyDescent="0.25">
      <c r="A2409">
        <v>2408</v>
      </c>
      <c r="D2409">
        <v>129.71178500000002</v>
      </c>
      <c r="E2409" s="2">
        <v>2</v>
      </c>
      <c r="P2409">
        <v>1</v>
      </c>
      <c r="Q2409" t="str">
        <f t="shared" si="38"/>
        <v>2</v>
      </c>
    </row>
    <row r="2410" spans="1:17" x14ac:dyDescent="0.25">
      <c r="A2410">
        <v>2409</v>
      </c>
      <c r="D2410">
        <v>129.707246</v>
      </c>
      <c r="E2410" s="2">
        <v>2</v>
      </c>
      <c r="P2410">
        <v>1</v>
      </c>
      <c r="Q2410" t="str">
        <f t="shared" si="38"/>
        <v>2</v>
      </c>
    </row>
    <row r="2411" spans="1:17" x14ac:dyDescent="0.25">
      <c r="A2411">
        <v>2410</v>
      </c>
      <c r="B2411">
        <v>125.542348</v>
      </c>
      <c r="C2411" s="5">
        <v>1</v>
      </c>
      <c r="D2411">
        <v>129.64703900000001</v>
      </c>
      <c r="E2411" s="2">
        <v>2</v>
      </c>
      <c r="P2411">
        <v>2</v>
      </c>
      <c r="Q2411" t="str">
        <f t="shared" si="38"/>
        <v>12</v>
      </c>
    </row>
    <row r="2412" spans="1:17" x14ac:dyDescent="0.25">
      <c r="A2412">
        <v>2411</v>
      </c>
      <c r="B2412">
        <v>125.58974600000001</v>
      </c>
      <c r="C2412" s="5">
        <v>1</v>
      </c>
      <c r="D2412">
        <v>129.687093</v>
      </c>
      <c r="E2412" s="2">
        <v>2</v>
      </c>
      <c r="P2412">
        <v>2</v>
      </c>
      <c r="Q2412" t="str">
        <f t="shared" si="38"/>
        <v>12</v>
      </c>
    </row>
    <row r="2413" spans="1:17" x14ac:dyDescent="0.25">
      <c r="A2413">
        <v>2412</v>
      </c>
      <c r="B2413">
        <v>125.57301100000001</v>
      </c>
      <c r="C2413" s="5">
        <v>1</v>
      </c>
      <c r="D2413">
        <v>129.69270399999999</v>
      </c>
      <c r="E2413" s="2">
        <v>2</v>
      </c>
      <c r="P2413">
        <v>2</v>
      </c>
      <c r="Q2413" t="str">
        <f t="shared" si="38"/>
        <v>12</v>
      </c>
    </row>
    <row r="2414" spans="1:17" x14ac:dyDescent="0.25">
      <c r="A2414">
        <v>2413</v>
      </c>
      <c r="B2414">
        <v>125.54356900000001</v>
      </c>
      <c r="C2414" s="5">
        <v>1</v>
      </c>
      <c r="P2414">
        <v>1</v>
      </c>
      <c r="Q2414" t="str">
        <f t="shared" si="38"/>
        <v>1</v>
      </c>
    </row>
    <row r="2415" spans="1:17" x14ac:dyDescent="0.25">
      <c r="A2415">
        <v>2414</v>
      </c>
      <c r="B2415">
        <v>125.526174</v>
      </c>
      <c r="C2415" s="5">
        <v>1</v>
      </c>
      <c r="P2415">
        <v>1</v>
      </c>
      <c r="Q2415" t="str">
        <f t="shared" si="38"/>
        <v>1</v>
      </c>
    </row>
    <row r="2416" spans="1:17" x14ac:dyDescent="0.25">
      <c r="A2416">
        <v>2415</v>
      </c>
      <c r="B2416">
        <v>125.542348</v>
      </c>
      <c r="C2416" s="5">
        <v>1</v>
      </c>
      <c r="P2416">
        <v>1</v>
      </c>
      <c r="Q2416" t="str">
        <f t="shared" si="38"/>
        <v>1</v>
      </c>
    </row>
    <row r="2417" spans="1:17" x14ac:dyDescent="0.25">
      <c r="A2417">
        <v>2416</v>
      </c>
      <c r="B2417">
        <v>125.542348</v>
      </c>
      <c r="C2417" s="5">
        <v>1</v>
      </c>
      <c r="F2417">
        <v>125.90183400000001</v>
      </c>
      <c r="G2417" s="3">
        <v>3</v>
      </c>
      <c r="H2417">
        <v>126.48383100000001</v>
      </c>
      <c r="I2417" s="4">
        <v>4</v>
      </c>
      <c r="P2417">
        <v>3</v>
      </c>
      <c r="Q2417" t="str">
        <f t="shared" si="38"/>
        <v>134</v>
      </c>
    </row>
    <row r="2418" spans="1:17" x14ac:dyDescent="0.25">
      <c r="A2418">
        <v>2417</v>
      </c>
      <c r="F2418">
        <v>125.915052</v>
      </c>
      <c r="G2418" s="3">
        <v>3</v>
      </c>
      <c r="H2418">
        <v>126.48903000000001</v>
      </c>
      <c r="I2418" s="4">
        <v>4</v>
      </c>
      <c r="P2418">
        <v>2</v>
      </c>
      <c r="Q2418" t="str">
        <f t="shared" si="38"/>
        <v>34</v>
      </c>
    </row>
    <row r="2419" spans="1:17" x14ac:dyDescent="0.25">
      <c r="A2419">
        <v>2418</v>
      </c>
      <c r="F2419">
        <v>125.89010000000002</v>
      </c>
      <c r="G2419" s="3">
        <v>3</v>
      </c>
      <c r="H2419">
        <v>126.47887900000001</v>
      </c>
      <c r="I2419" s="4">
        <v>4</v>
      </c>
      <c r="P2419">
        <v>2</v>
      </c>
      <c r="Q2419" t="str">
        <f t="shared" si="38"/>
        <v>34</v>
      </c>
    </row>
    <row r="2420" spans="1:17" x14ac:dyDescent="0.25">
      <c r="A2420">
        <v>2419</v>
      </c>
      <c r="F2420">
        <v>125.91979700000002</v>
      </c>
      <c r="G2420" s="3">
        <v>3</v>
      </c>
      <c r="H2420">
        <v>126.51321100000001</v>
      </c>
      <c r="I2420" s="4">
        <v>4</v>
      </c>
      <c r="P2420">
        <v>2</v>
      </c>
      <c r="Q2420" t="str">
        <f t="shared" si="38"/>
        <v>34</v>
      </c>
    </row>
    <row r="2421" spans="1:17" x14ac:dyDescent="0.25">
      <c r="A2421">
        <v>2420</v>
      </c>
      <c r="F2421">
        <v>125.91979700000002</v>
      </c>
      <c r="G2421" s="3">
        <v>3</v>
      </c>
      <c r="H2421">
        <v>126.55545900000001</v>
      </c>
      <c r="I2421" s="4">
        <v>4</v>
      </c>
      <c r="P2421">
        <v>2</v>
      </c>
      <c r="Q2421" t="str">
        <f t="shared" si="38"/>
        <v>34</v>
      </c>
    </row>
    <row r="2422" spans="1:17" x14ac:dyDescent="0.25">
      <c r="A2422">
        <v>2421</v>
      </c>
      <c r="F2422">
        <v>125.91979700000002</v>
      </c>
      <c r="G2422" s="3">
        <v>3</v>
      </c>
      <c r="H2422">
        <v>126.55092</v>
      </c>
      <c r="I2422" s="4">
        <v>4</v>
      </c>
      <c r="P2422">
        <v>2</v>
      </c>
      <c r="Q2422" t="str">
        <f t="shared" si="38"/>
        <v>34</v>
      </c>
    </row>
    <row r="2423" spans="1:17" x14ac:dyDescent="0.25">
      <c r="A2423">
        <v>2422</v>
      </c>
      <c r="F2423">
        <v>125.91979700000002</v>
      </c>
      <c r="G2423" s="3">
        <v>3</v>
      </c>
      <c r="H2423">
        <v>126.52638000000002</v>
      </c>
      <c r="I2423" s="4">
        <v>4</v>
      </c>
      <c r="P2423">
        <v>2</v>
      </c>
      <c r="Q2423" t="str">
        <f t="shared" si="38"/>
        <v>34</v>
      </c>
    </row>
    <row r="2424" spans="1:17" x14ac:dyDescent="0.25">
      <c r="A2424">
        <v>2423</v>
      </c>
      <c r="F2424">
        <v>125.91979700000002</v>
      </c>
      <c r="G2424" s="3">
        <v>3</v>
      </c>
      <c r="H2424">
        <v>126.48383100000001</v>
      </c>
      <c r="I2424" s="4">
        <v>4</v>
      </c>
      <c r="P2424">
        <v>2</v>
      </c>
      <c r="Q2424" t="str">
        <f t="shared" si="38"/>
        <v>34</v>
      </c>
    </row>
    <row r="2425" spans="1:17" x14ac:dyDescent="0.25">
      <c r="A2425">
        <v>2424</v>
      </c>
      <c r="F2425">
        <v>125.91979700000002</v>
      </c>
      <c r="G2425" s="3">
        <v>3</v>
      </c>
      <c r="P2425">
        <v>1</v>
      </c>
      <c r="Q2425" t="str">
        <f t="shared" si="38"/>
        <v>3</v>
      </c>
    </row>
    <row r="2426" spans="1:17" x14ac:dyDescent="0.25">
      <c r="A2426">
        <v>2425</v>
      </c>
      <c r="P2426">
        <v>0</v>
      </c>
      <c r="Q2426" t="str">
        <f t="shared" si="38"/>
        <v/>
      </c>
    </row>
    <row r="2427" spans="1:17" x14ac:dyDescent="0.25">
      <c r="A2427">
        <v>2426</v>
      </c>
      <c r="P2427">
        <v>0</v>
      </c>
      <c r="Q2427" t="str">
        <f t="shared" si="38"/>
        <v/>
      </c>
    </row>
    <row r="2428" spans="1:17" x14ac:dyDescent="0.25">
      <c r="A2428">
        <v>2427</v>
      </c>
      <c r="D2428">
        <v>104.27663100000001</v>
      </c>
      <c r="E2428" s="2">
        <v>2</v>
      </c>
      <c r="P2428">
        <v>1</v>
      </c>
      <c r="Q2428" t="str">
        <f t="shared" si="38"/>
        <v>2</v>
      </c>
    </row>
    <row r="2429" spans="1:17" x14ac:dyDescent="0.25">
      <c r="A2429">
        <v>2428</v>
      </c>
      <c r="D2429">
        <v>104.21647800000001</v>
      </c>
      <c r="E2429" s="2">
        <v>2</v>
      </c>
      <c r="P2429">
        <v>1</v>
      </c>
      <c r="Q2429" t="str">
        <f t="shared" si="38"/>
        <v>2</v>
      </c>
    </row>
    <row r="2430" spans="1:17" x14ac:dyDescent="0.25">
      <c r="A2430">
        <v>2429</v>
      </c>
      <c r="D2430">
        <v>104.26540500000002</v>
      </c>
      <c r="E2430" s="2">
        <v>2</v>
      </c>
      <c r="P2430">
        <v>1</v>
      </c>
      <c r="Q2430" t="str">
        <f t="shared" si="38"/>
        <v>2</v>
      </c>
    </row>
    <row r="2431" spans="1:17" x14ac:dyDescent="0.25">
      <c r="A2431">
        <v>2430</v>
      </c>
      <c r="D2431">
        <v>104.253163</v>
      </c>
      <c r="E2431" s="2">
        <v>2</v>
      </c>
      <c r="P2431">
        <v>1</v>
      </c>
      <c r="Q2431" t="str">
        <f t="shared" si="38"/>
        <v>2</v>
      </c>
    </row>
    <row r="2432" spans="1:17" x14ac:dyDescent="0.25">
      <c r="A2432">
        <v>2431</v>
      </c>
      <c r="D2432">
        <v>104.221429</v>
      </c>
      <c r="E2432" s="2">
        <v>2</v>
      </c>
      <c r="P2432">
        <v>1</v>
      </c>
      <c r="Q2432" t="str">
        <f t="shared" si="38"/>
        <v>2</v>
      </c>
    </row>
    <row r="2433" spans="1:17" x14ac:dyDescent="0.25">
      <c r="A2433">
        <v>2432</v>
      </c>
      <c r="B2433">
        <v>98.875663000000003</v>
      </c>
      <c r="C2433" s="5">
        <v>1</v>
      </c>
      <c r="D2433">
        <v>104.21255200000002</v>
      </c>
      <c r="E2433" s="2">
        <v>2</v>
      </c>
      <c r="P2433">
        <v>2</v>
      </c>
      <c r="Q2433" t="str">
        <f t="shared" si="38"/>
        <v>12</v>
      </c>
    </row>
    <row r="2434" spans="1:17" x14ac:dyDescent="0.25">
      <c r="A2434">
        <v>2433</v>
      </c>
      <c r="B2434">
        <v>98.924644000000001</v>
      </c>
      <c r="C2434" s="5">
        <v>1</v>
      </c>
      <c r="D2434">
        <v>104.249234</v>
      </c>
      <c r="E2434" s="2">
        <v>2</v>
      </c>
      <c r="P2434">
        <v>2</v>
      </c>
      <c r="Q2434" t="str">
        <f t="shared" ref="Q2434:Q2497" si="39">CONCATENATE(C2434,E2434,G2434,I2434)</f>
        <v>12</v>
      </c>
    </row>
    <row r="2435" spans="1:17" x14ac:dyDescent="0.25">
      <c r="A2435">
        <v>2434</v>
      </c>
      <c r="B2435">
        <v>98.883622000000003</v>
      </c>
      <c r="C2435" s="5">
        <v>1</v>
      </c>
      <c r="D2435">
        <v>104.27663100000001</v>
      </c>
      <c r="E2435" s="2">
        <v>2</v>
      </c>
      <c r="P2435">
        <v>2</v>
      </c>
      <c r="Q2435" t="str">
        <f t="shared" si="39"/>
        <v>12</v>
      </c>
    </row>
    <row r="2436" spans="1:17" x14ac:dyDescent="0.25">
      <c r="A2436">
        <v>2435</v>
      </c>
      <c r="B2436">
        <v>98.841888000000012</v>
      </c>
      <c r="C2436" s="5">
        <v>1</v>
      </c>
      <c r="P2436">
        <v>1</v>
      </c>
      <c r="Q2436" t="str">
        <f t="shared" si="39"/>
        <v>1</v>
      </c>
    </row>
    <row r="2437" spans="1:17" x14ac:dyDescent="0.25">
      <c r="A2437">
        <v>2436</v>
      </c>
      <c r="B2437">
        <v>98.843726000000004</v>
      </c>
      <c r="C2437" s="5">
        <v>1</v>
      </c>
      <c r="P2437">
        <v>1</v>
      </c>
      <c r="Q2437" t="str">
        <f t="shared" si="39"/>
        <v>1</v>
      </c>
    </row>
    <row r="2438" spans="1:17" x14ac:dyDescent="0.25">
      <c r="A2438">
        <v>2437</v>
      </c>
      <c r="B2438">
        <v>98.875663000000003</v>
      </c>
      <c r="C2438" s="5">
        <v>1</v>
      </c>
      <c r="P2438">
        <v>1</v>
      </c>
      <c r="Q2438" t="str">
        <f t="shared" si="39"/>
        <v>1</v>
      </c>
    </row>
    <row r="2439" spans="1:17" x14ac:dyDescent="0.25">
      <c r="A2439">
        <v>2438</v>
      </c>
      <c r="B2439">
        <v>98.875663000000003</v>
      </c>
      <c r="C2439" s="5">
        <v>1</v>
      </c>
      <c r="H2439">
        <v>98.594592000000006</v>
      </c>
      <c r="I2439" s="4">
        <v>4</v>
      </c>
      <c r="P2439">
        <v>2</v>
      </c>
      <c r="Q2439" t="str">
        <f t="shared" si="39"/>
        <v>14</v>
      </c>
    </row>
    <row r="2440" spans="1:17" x14ac:dyDescent="0.25">
      <c r="A2440">
        <v>2439</v>
      </c>
      <c r="F2440">
        <v>98.000100000000003</v>
      </c>
      <c r="G2440" s="3">
        <v>3</v>
      </c>
      <c r="H2440">
        <v>98.574695000000006</v>
      </c>
      <c r="I2440" s="4">
        <v>4</v>
      </c>
      <c r="P2440">
        <v>2</v>
      </c>
      <c r="Q2440" t="str">
        <f t="shared" si="39"/>
        <v>34</v>
      </c>
    </row>
    <row r="2441" spans="1:17" x14ac:dyDescent="0.25">
      <c r="A2441">
        <v>2440</v>
      </c>
      <c r="F2441">
        <v>97.957654000000005</v>
      </c>
      <c r="G2441" s="3">
        <v>3</v>
      </c>
      <c r="H2441">
        <v>98.592858000000007</v>
      </c>
      <c r="I2441" s="4">
        <v>4</v>
      </c>
      <c r="P2441">
        <v>2</v>
      </c>
      <c r="Q2441" t="str">
        <f t="shared" si="39"/>
        <v>34</v>
      </c>
    </row>
    <row r="2442" spans="1:17" x14ac:dyDescent="0.25">
      <c r="A2442">
        <v>2441</v>
      </c>
      <c r="F2442">
        <v>97.963163000000009</v>
      </c>
      <c r="G2442" s="3">
        <v>3</v>
      </c>
      <c r="H2442">
        <v>98.563113000000016</v>
      </c>
      <c r="I2442" s="4">
        <v>4</v>
      </c>
      <c r="P2442">
        <v>2</v>
      </c>
      <c r="Q2442" t="str">
        <f t="shared" si="39"/>
        <v>34</v>
      </c>
    </row>
    <row r="2443" spans="1:17" x14ac:dyDescent="0.25">
      <c r="A2443">
        <v>2442</v>
      </c>
      <c r="F2443">
        <v>97.917144000000008</v>
      </c>
      <c r="G2443" s="3">
        <v>3</v>
      </c>
      <c r="H2443">
        <v>98.564235000000011</v>
      </c>
      <c r="I2443" s="4">
        <v>4</v>
      </c>
      <c r="P2443">
        <v>2</v>
      </c>
      <c r="Q2443" t="str">
        <f t="shared" si="39"/>
        <v>34</v>
      </c>
    </row>
    <row r="2444" spans="1:17" x14ac:dyDescent="0.25">
      <c r="A2444">
        <v>2443</v>
      </c>
      <c r="F2444">
        <v>97.915255999999999</v>
      </c>
      <c r="G2444" s="3">
        <v>3</v>
      </c>
      <c r="H2444">
        <v>98.570611000000014</v>
      </c>
      <c r="I2444" s="4">
        <v>4</v>
      </c>
      <c r="P2444">
        <v>2</v>
      </c>
      <c r="Q2444" t="str">
        <f t="shared" si="39"/>
        <v>34</v>
      </c>
    </row>
    <row r="2445" spans="1:17" x14ac:dyDescent="0.25">
      <c r="A2445">
        <v>2444</v>
      </c>
      <c r="F2445">
        <v>97.901375999999999</v>
      </c>
      <c r="G2445" s="3">
        <v>3</v>
      </c>
      <c r="H2445">
        <v>98.565866</v>
      </c>
      <c r="I2445" s="4">
        <v>4</v>
      </c>
      <c r="P2445">
        <v>2</v>
      </c>
      <c r="Q2445" t="str">
        <f t="shared" si="39"/>
        <v>34</v>
      </c>
    </row>
    <row r="2446" spans="1:17" x14ac:dyDescent="0.25">
      <c r="A2446">
        <v>2445</v>
      </c>
      <c r="F2446">
        <v>97.883113000000009</v>
      </c>
      <c r="G2446" s="3">
        <v>3</v>
      </c>
      <c r="H2446">
        <v>98.594592000000006</v>
      </c>
      <c r="I2446" s="4">
        <v>4</v>
      </c>
      <c r="P2446">
        <v>2</v>
      </c>
      <c r="Q2446" t="str">
        <f t="shared" si="39"/>
        <v>34</v>
      </c>
    </row>
    <row r="2447" spans="1:17" x14ac:dyDescent="0.25">
      <c r="A2447">
        <v>2446</v>
      </c>
      <c r="F2447">
        <v>97.827144000000004</v>
      </c>
      <c r="G2447" s="3">
        <v>3</v>
      </c>
      <c r="H2447">
        <v>98.594592000000006</v>
      </c>
      <c r="I2447" s="4">
        <v>4</v>
      </c>
      <c r="P2447">
        <v>2</v>
      </c>
      <c r="Q2447" t="str">
        <f t="shared" si="39"/>
        <v>34</v>
      </c>
    </row>
    <row r="2448" spans="1:17" x14ac:dyDescent="0.25">
      <c r="A2448">
        <v>2447</v>
      </c>
      <c r="D2448">
        <v>81.178878000000012</v>
      </c>
      <c r="E2448" s="2">
        <v>2</v>
      </c>
      <c r="F2448">
        <v>98.000100000000003</v>
      </c>
      <c r="G2448" s="3">
        <v>3</v>
      </c>
      <c r="H2448">
        <v>98.594592000000006</v>
      </c>
      <c r="I2448" s="4">
        <v>4</v>
      </c>
      <c r="P2448">
        <v>3</v>
      </c>
      <c r="Q2448" t="str">
        <f t="shared" si="39"/>
        <v>234</v>
      </c>
    </row>
    <row r="2449" spans="1:17" x14ac:dyDescent="0.25">
      <c r="A2449">
        <v>2448</v>
      </c>
      <c r="D2449">
        <v>81.129542000000001</v>
      </c>
      <c r="E2449" s="2">
        <v>2</v>
      </c>
      <c r="P2449">
        <v>1</v>
      </c>
      <c r="Q2449" t="str">
        <f t="shared" si="39"/>
        <v>2</v>
      </c>
    </row>
    <row r="2450" spans="1:17" x14ac:dyDescent="0.25">
      <c r="A2450">
        <v>2449</v>
      </c>
      <c r="D2450">
        <v>81.166837000000001</v>
      </c>
      <c r="E2450" s="2">
        <v>2</v>
      </c>
      <c r="P2450">
        <v>1</v>
      </c>
      <c r="Q2450" t="str">
        <f t="shared" si="39"/>
        <v>2</v>
      </c>
    </row>
    <row r="2451" spans="1:17" x14ac:dyDescent="0.25">
      <c r="A2451">
        <v>2450</v>
      </c>
      <c r="D2451">
        <v>81.180714000000009</v>
      </c>
      <c r="E2451" s="2">
        <v>2</v>
      </c>
      <c r="P2451">
        <v>1</v>
      </c>
      <c r="Q2451" t="str">
        <f t="shared" si="39"/>
        <v>2</v>
      </c>
    </row>
    <row r="2452" spans="1:17" x14ac:dyDescent="0.25">
      <c r="A2452">
        <v>2451</v>
      </c>
      <c r="D2452">
        <v>81.144541000000004</v>
      </c>
      <c r="E2452" s="2">
        <v>2</v>
      </c>
      <c r="P2452">
        <v>1</v>
      </c>
      <c r="Q2452" t="str">
        <f t="shared" si="39"/>
        <v>2</v>
      </c>
    </row>
    <row r="2453" spans="1:17" x14ac:dyDescent="0.25">
      <c r="A2453">
        <v>2452</v>
      </c>
      <c r="D2453">
        <v>81.168572000000012</v>
      </c>
      <c r="E2453" s="2">
        <v>2</v>
      </c>
      <c r="P2453">
        <v>1</v>
      </c>
      <c r="Q2453" t="str">
        <f t="shared" si="39"/>
        <v>2</v>
      </c>
    </row>
    <row r="2454" spans="1:17" x14ac:dyDescent="0.25">
      <c r="A2454">
        <v>2453</v>
      </c>
      <c r="B2454">
        <v>76.858980000000003</v>
      </c>
      <c r="C2454" s="5">
        <v>1</v>
      </c>
      <c r="D2454">
        <v>81.145970000000005</v>
      </c>
      <c r="E2454" s="2">
        <v>2</v>
      </c>
      <c r="P2454">
        <v>2</v>
      </c>
      <c r="Q2454" t="str">
        <f t="shared" si="39"/>
        <v>12</v>
      </c>
    </row>
    <row r="2455" spans="1:17" x14ac:dyDescent="0.25">
      <c r="A2455">
        <v>2454</v>
      </c>
      <c r="B2455">
        <v>76.832347000000013</v>
      </c>
      <c r="C2455" s="5">
        <v>1</v>
      </c>
      <c r="D2455">
        <v>81.120612000000008</v>
      </c>
      <c r="E2455" s="2">
        <v>2</v>
      </c>
      <c r="P2455">
        <v>2</v>
      </c>
      <c r="Q2455" t="str">
        <f t="shared" si="39"/>
        <v>12</v>
      </c>
    </row>
    <row r="2456" spans="1:17" x14ac:dyDescent="0.25">
      <c r="A2456">
        <v>2455</v>
      </c>
      <c r="B2456">
        <v>76.849184000000008</v>
      </c>
      <c r="C2456" s="5">
        <v>1</v>
      </c>
      <c r="D2456">
        <v>81.189949000000013</v>
      </c>
      <c r="E2456" s="2">
        <v>2</v>
      </c>
      <c r="P2456">
        <v>2</v>
      </c>
      <c r="Q2456" t="str">
        <f t="shared" si="39"/>
        <v>12</v>
      </c>
    </row>
    <row r="2457" spans="1:17" x14ac:dyDescent="0.25">
      <c r="A2457">
        <v>2456</v>
      </c>
      <c r="B2457">
        <v>76.847500000000011</v>
      </c>
      <c r="C2457" s="5">
        <v>1</v>
      </c>
      <c r="D2457">
        <v>81.157909000000004</v>
      </c>
      <c r="E2457" s="2">
        <v>2</v>
      </c>
      <c r="P2457">
        <v>2</v>
      </c>
      <c r="Q2457" t="str">
        <f t="shared" si="39"/>
        <v>12</v>
      </c>
    </row>
    <row r="2458" spans="1:17" x14ac:dyDescent="0.25">
      <c r="A2458">
        <v>2457</v>
      </c>
      <c r="B2458">
        <v>76.86551</v>
      </c>
      <c r="C2458" s="5">
        <v>1</v>
      </c>
      <c r="P2458">
        <v>1</v>
      </c>
      <c r="Q2458" t="str">
        <f t="shared" si="39"/>
        <v>1</v>
      </c>
    </row>
    <row r="2459" spans="1:17" x14ac:dyDescent="0.25">
      <c r="A2459">
        <v>2458</v>
      </c>
      <c r="B2459">
        <v>76.870612000000008</v>
      </c>
      <c r="C2459" s="5">
        <v>1</v>
      </c>
      <c r="P2459">
        <v>1</v>
      </c>
      <c r="Q2459" t="str">
        <f t="shared" si="39"/>
        <v>1</v>
      </c>
    </row>
    <row r="2460" spans="1:17" x14ac:dyDescent="0.25">
      <c r="A2460">
        <v>2459</v>
      </c>
      <c r="B2460">
        <v>76.837398000000007</v>
      </c>
      <c r="C2460" s="5">
        <v>1</v>
      </c>
      <c r="P2460">
        <v>1</v>
      </c>
      <c r="Q2460" t="str">
        <f t="shared" si="39"/>
        <v>1</v>
      </c>
    </row>
    <row r="2461" spans="1:17" x14ac:dyDescent="0.25">
      <c r="A2461">
        <v>2460</v>
      </c>
      <c r="B2461">
        <v>76.858980000000003</v>
      </c>
      <c r="C2461" s="5">
        <v>1</v>
      </c>
      <c r="P2461">
        <v>1</v>
      </c>
      <c r="Q2461" t="str">
        <f t="shared" si="39"/>
        <v>1</v>
      </c>
    </row>
    <row r="2462" spans="1:17" x14ac:dyDescent="0.25">
      <c r="A2462">
        <v>2461</v>
      </c>
      <c r="F2462">
        <v>75.491174000000001</v>
      </c>
      <c r="G2462" s="3">
        <v>3</v>
      </c>
      <c r="H2462">
        <v>75.974133000000009</v>
      </c>
      <c r="I2462" s="4">
        <v>4</v>
      </c>
      <c r="P2462">
        <v>2</v>
      </c>
      <c r="Q2462" t="str">
        <f t="shared" si="39"/>
        <v>34</v>
      </c>
    </row>
    <row r="2463" spans="1:17" x14ac:dyDescent="0.25">
      <c r="A2463">
        <v>2462</v>
      </c>
      <c r="F2463">
        <v>75.489235000000008</v>
      </c>
      <c r="G2463" s="3">
        <v>3</v>
      </c>
      <c r="H2463">
        <v>75.908112000000003</v>
      </c>
      <c r="I2463" s="4">
        <v>4</v>
      </c>
      <c r="P2463">
        <v>2</v>
      </c>
      <c r="Q2463" t="str">
        <f t="shared" si="39"/>
        <v>34</v>
      </c>
    </row>
    <row r="2464" spans="1:17" x14ac:dyDescent="0.25">
      <c r="A2464">
        <v>2463</v>
      </c>
      <c r="F2464">
        <v>75.428827000000013</v>
      </c>
      <c r="G2464" s="3">
        <v>3</v>
      </c>
      <c r="H2464">
        <v>75.939694000000003</v>
      </c>
      <c r="I2464" s="4">
        <v>4</v>
      </c>
      <c r="P2464">
        <v>2</v>
      </c>
      <c r="Q2464" t="str">
        <f t="shared" si="39"/>
        <v>34</v>
      </c>
    </row>
    <row r="2465" spans="1:17" x14ac:dyDescent="0.25">
      <c r="A2465">
        <v>2464</v>
      </c>
      <c r="F2465">
        <v>75.415459000000013</v>
      </c>
      <c r="G2465" s="3">
        <v>3</v>
      </c>
      <c r="H2465">
        <v>75.945970000000003</v>
      </c>
      <c r="I2465" s="4">
        <v>4</v>
      </c>
      <c r="P2465">
        <v>2</v>
      </c>
      <c r="Q2465" t="str">
        <f t="shared" si="39"/>
        <v>34</v>
      </c>
    </row>
    <row r="2466" spans="1:17" x14ac:dyDescent="0.25">
      <c r="A2466">
        <v>2465</v>
      </c>
      <c r="F2466">
        <v>75.398674</v>
      </c>
      <c r="G2466" s="3">
        <v>3</v>
      </c>
      <c r="H2466">
        <v>75.938112000000004</v>
      </c>
      <c r="I2466" s="4">
        <v>4</v>
      </c>
      <c r="P2466">
        <v>2</v>
      </c>
      <c r="Q2466" t="str">
        <f t="shared" si="39"/>
        <v>34</v>
      </c>
    </row>
    <row r="2467" spans="1:17" x14ac:dyDescent="0.25">
      <c r="A2467">
        <v>2466</v>
      </c>
      <c r="F2467">
        <v>75.410000000000011</v>
      </c>
      <c r="G2467" s="3">
        <v>3</v>
      </c>
      <c r="H2467">
        <v>75.899490000000014</v>
      </c>
      <c r="I2467" s="4">
        <v>4</v>
      </c>
      <c r="P2467">
        <v>2</v>
      </c>
      <c r="Q2467" t="str">
        <f t="shared" si="39"/>
        <v>34</v>
      </c>
    </row>
    <row r="2468" spans="1:17" x14ac:dyDescent="0.25">
      <c r="A2468">
        <v>2467</v>
      </c>
      <c r="F2468">
        <v>75.402500000000003</v>
      </c>
      <c r="G2468" s="3">
        <v>3</v>
      </c>
      <c r="H2468">
        <v>75.95025600000001</v>
      </c>
      <c r="I2468" s="4">
        <v>4</v>
      </c>
      <c r="P2468">
        <v>2</v>
      </c>
      <c r="Q2468" t="str">
        <f t="shared" si="39"/>
        <v>34</v>
      </c>
    </row>
    <row r="2469" spans="1:17" x14ac:dyDescent="0.25">
      <c r="A2469">
        <v>2468</v>
      </c>
      <c r="F2469">
        <v>75.430919000000003</v>
      </c>
      <c r="G2469" s="3">
        <v>3</v>
      </c>
      <c r="H2469">
        <v>75.974133000000009</v>
      </c>
      <c r="I2469" s="4">
        <v>4</v>
      </c>
      <c r="P2469">
        <v>2</v>
      </c>
      <c r="Q2469" t="str">
        <f t="shared" si="39"/>
        <v>34</v>
      </c>
    </row>
    <row r="2470" spans="1:17" x14ac:dyDescent="0.25">
      <c r="A2470">
        <v>2469</v>
      </c>
      <c r="F2470">
        <v>75.491174000000001</v>
      </c>
      <c r="G2470" s="3">
        <v>3</v>
      </c>
      <c r="P2470">
        <v>1</v>
      </c>
      <c r="Q2470" t="str">
        <f t="shared" si="39"/>
        <v>3</v>
      </c>
    </row>
    <row r="2471" spans="1:17" x14ac:dyDescent="0.25">
      <c r="A2471">
        <v>2470</v>
      </c>
      <c r="D2471">
        <v>59.957950000000011</v>
      </c>
      <c r="E2471" s="2">
        <v>2</v>
      </c>
      <c r="F2471">
        <v>75.491174000000001</v>
      </c>
      <c r="G2471" s="3">
        <v>3</v>
      </c>
      <c r="P2471">
        <v>2</v>
      </c>
      <c r="Q2471" t="str">
        <f t="shared" si="39"/>
        <v>23</v>
      </c>
    </row>
    <row r="2472" spans="1:17" x14ac:dyDescent="0.25">
      <c r="A2472">
        <v>2471</v>
      </c>
      <c r="D2472">
        <v>59.958736000000009</v>
      </c>
      <c r="E2472" s="2">
        <v>2</v>
      </c>
      <c r="P2472">
        <v>1</v>
      </c>
      <c r="Q2472" t="str">
        <f t="shared" si="39"/>
        <v>2</v>
      </c>
    </row>
    <row r="2473" spans="1:17" x14ac:dyDescent="0.25">
      <c r="A2473">
        <v>2472</v>
      </c>
      <c r="D2473">
        <v>59.96568700000001</v>
      </c>
      <c r="E2473" s="2">
        <v>2</v>
      </c>
      <c r="P2473">
        <v>1</v>
      </c>
      <c r="Q2473" t="str">
        <f t="shared" si="39"/>
        <v>2</v>
      </c>
    </row>
    <row r="2474" spans="1:17" x14ac:dyDescent="0.25">
      <c r="A2474">
        <v>2473</v>
      </c>
      <c r="D2474">
        <v>59.953525000000006</v>
      </c>
      <c r="E2474" s="2">
        <v>2</v>
      </c>
      <c r="P2474">
        <v>1</v>
      </c>
      <c r="Q2474" t="str">
        <f t="shared" si="39"/>
        <v>2</v>
      </c>
    </row>
    <row r="2475" spans="1:17" x14ac:dyDescent="0.25">
      <c r="A2475">
        <v>2474</v>
      </c>
      <c r="D2475">
        <v>59.956737000000011</v>
      </c>
      <c r="E2475" s="2">
        <v>2</v>
      </c>
      <c r="P2475">
        <v>1</v>
      </c>
      <c r="Q2475" t="str">
        <f t="shared" si="39"/>
        <v>2</v>
      </c>
    </row>
    <row r="2476" spans="1:17" x14ac:dyDescent="0.25">
      <c r="A2476">
        <v>2475</v>
      </c>
      <c r="D2476">
        <v>59.948162000000011</v>
      </c>
      <c r="E2476" s="2">
        <v>2</v>
      </c>
      <c r="P2476">
        <v>1</v>
      </c>
      <c r="Q2476" t="str">
        <f t="shared" si="39"/>
        <v>2</v>
      </c>
    </row>
    <row r="2477" spans="1:17" x14ac:dyDescent="0.25">
      <c r="A2477">
        <v>2476</v>
      </c>
      <c r="B2477">
        <v>53.38536400000001</v>
      </c>
      <c r="C2477" s="5">
        <v>1</v>
      </c>
      <c r="D2477">
        <v>59.978000000000009</v>
      </c>
      <c r="E2477" s="2">
        <v>2</v>
      </c>
      <c r="P2477">
        <v>2</v>
      </c>
      <c r="Q2477" t="str">
        <f t="shared" si="39"/>
        <v>12</v>
      </c>
    </row>
    <row r="2478" spans="1:17" x14ac:dyDescent="0.25">
      <c r="A2478">
        <v>2477</v>
      </c>
      <c r="B2478">
        <v>53.299740000000007</v>
      </c>
      <c r="C2478" s="5">
        <v>1</v>
      </c>
      <c r="D2478">
        <v>60.044418000000007</v>
      </c>
      <c r="E2478" s="2">
        <v>2</v>
      </c>
      <c r="P2478">
        <v>2</v>
      </c>
      <c r="Q2478" t="str">
        <f t="shared" si="39"/>
        <v>12</v>
      </c>
    </row>
    <row r="2479" spans="1:17" x14ac:dyDescent="0.25">
      <c r="A2479">
        <v>2478</v>
      </c>
      <c r="B2479">
        <v>53.36463100000001</v>
      </c>
      <c r="C2479" s="5">
        <v>1</v>
      </c>
      <c r="D2479">
        <v>59.957950000000011</v>
      </c>
      <c r="E2479" s="2">
        <v>2</v>
      </c>
      <c r="P2479">
        <v>2</v>
      </c>
      <c r="Q2479" t="str">
        <f t="shared" si="39"/>
        <v>12</v>
      </c>
    </row>
    <row r="2480" spans="1:17" x14ac:dyDescent="0.25">
      <c r="A2480">
        <v>2479</v>
      </c>
      <c r="B2480">
        <v>53.359577000000009</v>
      </c>
      <c r="C2480" s="5">
        <v>1</v>
      </c>
      <c r="P2480">
        <v>1</v>
      </c>
      <c r="Q2480" t="str">
        <f t="shared" si="39"/>
        <v>1</v>
      </c>
    </row>
    <row r="2481" spans="1:17" x14ac:dyDescent="0.25">
      <c r="A2481">
        <v>2480</v>
      </c>
      <c r="B2481">
        <v>53.374260000000007</v>
      </c>
      <c r="C2481" s="5">
        <v>1</v>
      </c>
      <c r="P2481">
        <v>1</v>
      </c>
      <c r="Q2481" t="str">
        <f t="shared" si="39"/>
        <v>1</v>
      </c>
    </row>
    <row r="2482" spans="1:17" x14ac:dyDescent="0.25">
      <c r="A2482">
        <v>2481</v>
      </c>
      <c r="B2482">
        <v>53.339420000000011</v>
      </c>
      <c r="C2482" s="5">
        <v>1</v>
      </c>
      <c r="P2482">
        <v>1</v>
      </c>
      <c r="Q2482" t="str">
        <f t="shared" si="39"/>
        <v>1</v>
      </c>
    </row>
    <row r="2483" spans="1:17" x14ac:dyDescent="0.25">
      <c r="A2483">
        <v>2482</v>
      </c>
      <c r="B2483">
        <v>53.306160000000013</v>
      </c>
      <c r="C2483" s="5">
        <v>1</v>
      </c>
      <c r="P2483">
        <v>1</v>
      </c>
      <c r="Q2483" t="str">
        <f t="shared" si="39"/>
        <v>1</v>
      </c>
    </row>
    <row r="2484" spans="1:17" x14ac:dyDescent="0.25">
      <c r="A2484">
        <v>2483</v>
      </c>
      <c r="B2484">
        <v>53.224689000000012</v>
      </c>
      <c r="C2484" s="5">
        <v>1</v>
      </c>
      <c r="P2484">
        <v>1</v>
      </c>
      <c r="Q2484" t="str">
        <f t="shared" si="39"/>
        <v>1</v>
      </c>
    </row>
    <row r="2485" spans="1:17" x14ac:dyDescent="0.25">
      <c r="A2485">
        <v>2484</v>
      </c>
      <c r="B2485">
        <v>53.38536400000001</v>
      </c>
      <c r="C2485" s="5">
        <v>1</v>
      </c>
      <c r="P2485">
        <v>1</v>
      </c>
      <c r="Q2485" t="str">
        <f t="shared" si="39"/>
        <v>1</v>
      </c>
    </row>
    <row r="2486" spans="1:17" x14ac:dyDescent="0.25">
      <c r="A2486">
        <v>2485</v>
      </c>
      <c r="H2486">
        <v>52.869762000000009</v>
      </c>
      <c r="I2486" s="4">
        <v>4</v>
      </c>
      <c r="P2486">
        <v>1</v>
      </c>
      <c r="Q2486" t="str">
        <f t="shared" si="39"/>
        <v>4</v>
      </c>
    </row>
    <row r="2487" spans="1:17" x14ac:dyDescent="0.25">
      <c r="A2487">
        <v>2486</v>
      </c>
      <c r="F2487">
        <v>51.256115000000008</v>
      </c>
      <c r="G2487" s="3">
        <v>3</v>
      </c>
      <c r="H2487">
        <v>52.795238000000012</v>
      </c>
      <c r="I2487" s="4">
        <v>4</v>
      </c>
      <c r="P2487">
        <v>2</v>
      </c>
      <c r="Q2487" t="str">
        <f t="shared" si="39"/>
        <v>34</v>
      </c>
    </row>
    <row r="2488" spans="1:17" x14ac:dyDescent="0.25">
      <c r="A2488">
        <v>2487</v>
      </c>
      <c r="F2488">
        <v>51.165855000000008</v>
      </c>
      <c r="G2488" s="3">
        <v>3</v>
      </c>
      <c r="H2488">
        <v>52.800342000000008</v>
      </c>
      <c r="I2488" s="4">
        <v>4</v>
      </c>
      <c r="P2488">
        <v>2</v>
      </c>
      <c r="Q2488" t="str">
        <f t="shared" si="39"/>
        <v>34</v>
      </c>
    </row>
    <row r="2489" spans="1:17" x14ac:dyDescent="0.25">
      <c r="A2489">
        <v>2488</v>
      </c>
      <c r="F2489">
        <v>51.15628000000001</v>
      </c>
      <c r="G2489" s="3">
        <v>3</v>
      </c>
      <c r="H2489">
        <v>52.798923000000009</v>
      </c>
      <c r="I2489" s="4">
        <v>4</v>
      </c>
      <c r="P2489">
        <v>2</v>
      </c>
      <c r="Q2489" t="str">
        <f t="shared" si="39"/>
        <v>34</v>
      </c>
    </row>
    <row r="2490" spans="1:17" x14ac:dyDescent="0.25">
      <c r="A2490">
        <v>2489</v>
      </c>
      <c r="F2490">
        <v>51.155647000000009</v>
      </c>
      <c r="G2490" s="3">
        <v>3</v>
      </c>
      <c r="H2490">
        <v>52.802452000000009</v>
      </c>
      <c r="I2490" s="4">
        <v>4</v>
      </c>
      <c r="P2490">
        <v>2</v>
      </c>
      <c r="Q2490" t="str">
        <f t="shared" si="39"/>
        <v>34</v>
      </c>
    </row>
    <row r="2491" spans="1:17" x14ac:dyDescent="0.25">
      <c r="A2491">
        <v>2490</v>
      </c>
      <c r="F2491">
        <v>51.14143700000001</v>
      </c>
      <c r="G2491" s="3">
        <v>3</v>
      </c>
      <c r="H2491">
        <v>52.863712000000007</v>
      </c>
      <c r="I2491" s="4">
        <v>4</v>
      </c>
      <c r="P2491">
        <v>2</v>
      </c>
      <c r="Q2491" t="str">
        <f t="shared" si="39"/>
        <v>34</v>
      </c>
    </row>
    <row r="2492" spans="1:17" x14ac:dyDescent="0.25">
      <c r="A2492">
        <v>2491</v>
      </c>
      <c r="D2492">
        <v>36.020067000000012</v>
      </c>
      <c r="E2492" s="2">
        <v>2</v>
      </c>
      <c r="F2492">
        <v>51.14569800000001</v>
      </c>
      <c r="G2492" s="3">
        <v>3</v>
      </c>
      <c r="H2492">
        <v>52.850132000000009</v>
      </c>
      <c r="I2492" s="4">
        <v>4</v>
      </c>
      <c r="P2492">
        <v>3</v>
      </c>
      <c r="Q2492" t="str">
        <f t="shared" si="39"/>
        <v>234</v>
      </c>
    </row>
    <row r="2493" spans="1:17" x14ac:dyDescent="0.25">
      <c r="A2493">
        <v>2492</v>
      </c>
      <c r="D2493">
        <v>35.996328000000005</v>
      </c>
      <c r="E2493" s="2">
        <v>2</v>
      </c>
      <c r="F2493">
        <v>51.136967000000013</v>
      </c>
      <c r="G2493" s="3">
        <v>3</v>
      </c>
      <c r="H2493">
        <v>52.803291000000009</v>
      </c>
      <c r="I2493" s="4">
        <v>4</v>
      </c>
      <c r="P2493">
        <v>3</v>
      </c>
      <c r="Q2493" t="str">
        <f t="shared" si="39"/>
        <v>234</v>
      </c>
    </row>
    <row r="2494" spans="1:17" x14ac:dyDescent="0.25">
      <c r="A2494">
        <v>2493</v>
      </c>
      <c r="D2494">
        <v>35.97159400000001</v>
      </c>
      <c r="E2494" s="2">
        <v>2</v>
      </c>
      <c r="F2494">
        <v>51.256115000000008</v>
      </c>
      <c r="G2494" s="3">
        <v>3</v>
      </c>
      <c r="H2494">
        <v>52.869762000000009</v>
      </c>
      <c r="I2494" s="4">
        <v>4</v>
      </c>
      <c r="P2494">
        <v>3</v>
      </c>
      <c r="Q2494" t="str">
        <f t="shared" si="39"/>
        <v>234</v>
      </c>
    </row>
    <row r="2495" spans="1:17" x14ac:dyDescent="0.25">
      <c r="A2495">
        <v>2494</v>
      </c>
      <c r="D2495">
        <v>35.971857000000014</v>
      </c>
      <c r="E2495" s="2">
        <v>2</v>
      </c>
      <c r="F2495">
        <v>51.256115000000008</v>
      </c>
      <c r="G2495" s="3">
        <v>3</v>
      </c>
      <c r="P2495">
        <v>2</v>
      </c>
      <c r="Q2495" t="str">
        <f t="shared" si="39"/>
        <v>23</v>
      </c>
    </row>
    <row r="2496" spans="1:17" x14ac:dyDescent="0.25">
      <c r="A2496">
        <v>2495</v>
      </c>
      <c r="D2496">
        <v>35.999855000000011</v>
      </c>
      <c r="E2496" s="2">
        <v>2</v>
      </c>
      <c r="F2496">
        <v>51.256115000000008</v>
      </c>
      <c r="G2496" s="3">
        <v>3</v>
      </c>
      <c r="P2496">
        <v>2</v>
      </c>
      <c r="Q2496" t="str">
        <f t="shared" si="39"/>
        <v>23</v>
      </c>
    </row>
    <row r="2497" spans="1:17" x14ac:dyDescent="0.25">
      <c r="A2497">
        <v>2496</v>
      </c>
      <c r="D2497">
        <v>36.000488000000004</v>
      </c>
      <c r="E2497" s="2">
        <v>2</v>
      </c>
      <c r="P2497">
        <v>1</v>
      </c>
      <c r="Q2497" t="str">
        <f t="shared" si="39"/>
        <v>2</v>
      </c>
    </row>
    <row r="2498" spans="1:17" x14ac:dyDescent="0.25">
      <c r="A2498">
        <v>2497</v>
      </c>
      <c r="D2498">
        <v>35.980804000000006</v>
      </c>
      <c r="E2498" s="2">
        <v>2</v>
      </c>
      <c r="P2498">
        <v>1</v>
      </c>
      <c r="Q2498" t="str">
        <f t="shared" ref="Q2498:Q2561" si="40">CONCATENATE(C2498,E2498,G2498,I2498)</f>
        <v>2</v>
      </c>
    </row>
    <row r="2499" spans="1:17" x14ac:dyDescent="0.25">
      <c r="A2499">
        <v>2498</v>
      </c>
      <c r="D2499">
        <v>35.954859000000013</v>
      </c>
      <c r="E2499" s="2">
        <v>2</v>
      </c>
      <c r="P2499">
        <v>1</v>
      </c>
      <c r="Q2499" t="str">
        <f t="shared" si="40"/>
        <v>2</v>
      </c>
    </row>
    <row r="2500" spans="1:17" x14ac:dyDescent="0.25">
      <c r="A2500">
        <v>2499</v>
      </c>
      <c r="B2500">
        <v>29.39106300000001</v>
      </c>
      <c r="C2500" s="5">
        <v>1</v>
      </c>
      <c r="D2500">
        <v>35.937965000000005</v>
      </c>
      <c r="E2500" s="2">
        <v>2</v>
      </c>
      <c r="P2500">
        <v>2</v>
      </c>
      <c r="Q2500" t="str">
        <f t="shared" si="40"/>
        <v>12</v>
      </c>
    </row>
    <row r="2501" spans="1:17" x14ac:dyDescent="0.25">
      <c r="A2501">
        <v>2500</v>
      </c>
      <c r="B2501">
        <v>29.432586000000008</v>
      </c>
      <c r="C2501" s="5">
        <v>1</v>
      </c>
      <c r="D2501">
        <v>35.949280000000009</v>
      </c>
      <c r="E2501" s="2">
        <v>2</v>
      </c>
      <c r="P2501">
        <v>2</v>
      </c>
      <c r="Q2501" t="str">
        <f t="shared" si="40"/>
        <v>12</v>
      </c>
    </row>
    <row r="2502" spans="1:17" x14ac:dyDescent="0.25">
      <c r="A2502">
        <v>2501</v>
      </c>
      <c r="B2502">
        <v>29.392063000000007</v>
      </c>
      <c r="C2502" s="5">
        <v>1</v>
      </c>
      <c r="D2502">
        <v>36.020067000000012</v>
      </c>
      <c r="E2502" s="2">
        <v>2</v>
      </c>
      <c r="P2502">
        <v>2</v>
      </c>
      <c r="Q2502" t="str">
        <f t="shared" si="40"/>
        <v>12</v>
      </c>
    </row>
    <row r="2503" spans="1:17" x14ac:dyDescent="0.25">
      <c r="A2503">
        <v>2502</v>
      </c>
      <c r="B2503">
        <v>29.359014000000009</v>
      </c>
      <c r="C2503" s="5">
        <v>1</v>
      </c>
      <c r="D2503">
        <v>36.020067000000012</v>
      </c>
      <c r="E2503" s="2">
        <v>2</v>
      </c>
      <c r="P2503">
        <v>2</v>
      </c>
      <c r="Q2503" t="str">
        <f t="shared" si="40"/>
        <v>12</v>
      </c>
    </row>
    <row r="2504" spans="1:17" x14ac:dyDescent="0.25">
      <c r="A2504">
        <v>2503</v>
      </c>
      <c r="B2504">
        <v>29.410063000000008</v>
      </c>
      <c r="C2504" s="5">
        <v>1</v>
      </c>
      <c r="P2504">
        <v>1</v>
      </c>
      <c r="Q2504" t="str">
        <f t="shared" si="40"/>
        <v>1</v>
      </c>
    </row>
    <row r="2505" spans="1:17" x14ac:dyDescent="0.25">
      <c r="A2505">
        <v>2504</v>
      </c>
      <c r="B2505">
        <v>29.403959000000015</v>
      </c>
      <c r="C2505" s="5">
        <v>1</v>
      </c>
      <c r="P2505">
        <v>1</v>
      </c>
      <c r="Q2505" t="str">
        <f t="shared" si="40"/>
        <v>1</v>
      </c>
    </row>
    <row r="2506" spans="1:17" x14ac:dyDescent="0.25">
      <c r="A2506">
        <v>2505</v>
      </c>
      <c r="B2506">
        <v>29.43779700000001</v>
      </c>
      <c r="C2506" s="5">
        <v>1</v>
      </c>
      <c r="P2506">
        <v>1</v>
      </c>
      <c r="Q2506" t="str">
        <f t="shared" si="40"/>
        <v>1</v>
      </c>
    </row>
    <row r="2507" spans="1:17" x14ac:dyDescent="0.25">
      <c r="A2507">
        <v>2506</v>
      </c>
      <c r="B2507">
        <v>29.513479000000011</v>
      </c>
      <c r="C2507" s="5">
        <v>1</v>
      </c>
      <c r="P2507">
        <v>1</v>
      </c>
      <c r="Q2507" t="str">
        <f t="shared" si="40"/>
        <v>1</v>
      </c>
    </row>
    <row r="2508" spans="1:17" x14ac:dyDescent="0.25">
      <c r="A2508">
        <v>2507</v>
      </c>
      <c r="B2508">
        <v>29.454218000000012</v>
      </c>
      <c r="C2508" s="5">
        <v>1</v>
      </c>
      <c r="P2508">
        <v>1</v>
      </c>
      <c r="Q2508" t="str">
        <f t="shared" si="40"/>
        <v>1</v>
      </c>
    </row>
    <row r="2509" spans="1:17" x14ac:dyDescent="0.25">
      <c r="A2509">
        <v>2508</v>
      </c>
      <c r="B2509">
        <v>29.364435000000014</v>
      </c>
      <c r="C2509" s="5">
        <v>1</v>
      </c>
      <c r="H2509">
        <v>30.308487000000014</v>
      </c>
      <c r="I2509" s="4">
        <v>4</v>
      </c>
      <c r="P2509">
        <v>2</v>
      </c>
      <c r="Q2509" t="str">
        <f t="shared" si="40"/>
        <v>14</v>
      </c>
    </row>
    <row r="2510" spans="1:17" x14ac:dyDescent="0.25">
      <c r="A2510">
        <v>2509</v>
      </c>
      <c r="B2510">
        <v>29.39106300000001</v>
      </c>
      <c r="C2510" s="5">
        <v>1</v>
      </c>
      <c r="H2510">
        <v>30.343590000000006</v>
      </c>
      <c r="I2510" s="4">
        <v>4</v>
      </c>
      <c r="P2510">
        <v>2</v>
      </c>
      <c r="Q2510" t="str">
        <f t="shared" si="40"/>
        <v>14</v>
      </c>
    </row>
    <row r="2511" spans="1:17" x14ac:dyDescent="0.25">
      <c r="A2511">
        <v>2510</v>
      </c>
      <c r="H2511">
        <v>30.347221000000005</v>
      </c>
      <c r="I2511" s="4">
        <v>4</v>
      </c>
      <c r="P2511">
        <v>1</v>
      </c>
      <c r="Q2511" t="str">
        <f t="shared" si="40"/>
        <v>4</v>
      </c>
    </row>
    <row r="2512" spans="1:17" x14ac:dyDescent="0.25">
      <c r="A2512">
        <v>2511</v>
      </c>
      <c r="F2512">
        <v>27.676212000000007</v>
      </c>
      <c r="G2512" s="3">
        <v>3</v>
      </c>
      <c r="H2512">
        <v>30.347854000000012</v>
      </c>
      <c r="I2512" s="4">
        <v>4</v>
      </c>
      <c r="P2512">
        <v>2</v>
      </c>
      <c r="Q2512" t="str">
        <f t="shared" si="40"/>
        <v>34</v>
      </c>
    </row>
    <row r="2513" spans="1:17" x14ac:dyDescent="0.25">
      <c r="A2513">
        <v>2512</v>
      </c>
      <c r="F2513">
        <v>27.676212000000007</v>
      </c>
      <c r="G2513" s="3">
        <v>3</v>
      </c>
      <c r="H2513">
        <v>30.36553700000001</v>
      </c>
      <c r="I2513" s="4">
        <v>4</v>
      </c>
      <c r="P2513">
        <v>2</v>
      </c>
      <c r="Q2513" t="str">
        <f t="shared" si="40"/>
        <v>34</v>
      </c>
    </row>
    <row r="2514" spans="1:17" x14ac:dyDescent="0.25">
      <c r="A2514">
        <v>2513</v>
      </c>
      <c r="F2514">
        <v>27.661266000000012</v>
      </c>
      <c r="G2514" s="3">
        <v>3</v>
      </c>
      <c r="H2514">
        <v>30.339222000000007</v>
      </c>
      <c r="I2514" s="4">
        <v>4</v>
      </c>
      <c r="P2514">
        <v>2</v>
      </c>
      <c r="Q2514" t="str">
        <f t="shared" si="40"/>
        <v>34</v>
      </c>
    </row>
    <row r="2515" spans="1:17" x14ac:dyDescent="0.25">
      <c r="A2515">
        <v>2514</v>
      </c>
      <c r="F2515">
        <v>27.594585000000009</v>
      </c>
      <c r="G2515" s="3">
        <v>3</v>
      </c>
      <c r="H2515">
        <v>30.334801000000013</v>
      </c>
      <c r="I2515" s="4">
        <v>4</v>
      </c>
      <c r="P2515">
        <v>2</v>
      </c>
      <c r="Q2515" t="str">
        <f t="shared" si="40"/>
        <v>34</v>
      </c>
    </row>
    <row r="2516" spans="1:17" x14ac:dyDescent="0.25">
      <c r="A2516">
        <v>2515</v>
      </c>
      <c r="F2516">
        <v>27.600794000000008</v>
      </c>
      <c r="G2516" s="3">
        <v>3</v>
      </c>
      <c r="H2516">
        <v>30.312801000000007</v>
      </c>
      <c r="I2516" s="4">
        <v>4</v>
      </c>
      <c r="P2516">
        <v>2</v>
      </c>
      <c r="Q2516" t="str">
        <f t="shared" si="40"/>
        <v>34</v>
      </c>
    </row>
    <row r="2517" spans="1:17" x14ac:dyDescent="0.25">
      <c r="A2517">
        <v>2516</v>
      </c>
      <c r="D2517">
        <v>17.17647800000001</v>
      </c>
      <c r="E2517" s="2">
        <v>2</v>
      </c>
      <c r="F2517">
        <v>27.577007000000009</v>
      </c>
      <c r="G2517" s="3">
        <v>3</v>
      </c>
      <c r="H2517">
        <v>30.320591000000007</v>
      </c>
      <c r="I2517" s="4">
        <v>4</v>
      </c>
      <c r="P2517">
        <v>3</v>
      </c>
      <c r="Q2517" t="str">
        <f t="shared" si="40"/>
        <v>234</v>
      </c>
    </row>
    <row r="2518" spans="1:17" x14ac:dyDescent="0.25">
      <c r="A2518">
        <v>2517</v>
      </c>
      <c r="D2518">
        <v>17.095957000000013</v>
      </c>
      <c r="E2518" s="2">
        <v>2</v>
      </c>
      <c r="F2518">
        <v>27.593111000000007</v>
      </c>
      <c r="G2518" s="3">
        <v>3</v>
      </c>
      <c r="H2518">
        <v>30.331907000000008</v>
      </c>
      <c r="I2518" s="4">
        <v>4</v>
      </c>
      <c r="P2518">
        <v>3</v>
      </c>
      <c r="Q2518" t="str">
        <f t="shared" si="40"/>
        <v>234</v>
      </c>
    </row>
    <row r="2519" spans="1:17" x14ac:dyDescent="0.25">
      <c r="A2519">
        <v>2518</v>
      </c>
      <c r="D2519">
        <v>17.09674600000001</v>
      </c>
      <c r="E2519" s="2">
        <v>2</v>
      </c>
      <c r="F2519">
        <v>27.593111000000007</v>
      </c>
      <c r="G2519" s="3">
        <v>3</v>
      </c>
      <c r="H2519">
        <v>30.308487000000014</v>
      </c>
      <c r="I2519" s="4">
        <v>4</v>
      </c>
      <c r="P2519">
        <v>3</v>
      </c>
      <c r="Q2519" t="str">
        <f t="shared" si="40"/>
        <v>234</v>
      </c>
    </row>
    <row r="2520" spans="1:17" x14ac:dyDescent="0.25">
      <c r="A2520">
        <v>2519</v>
      </c>
      <c r="D2520">
        <v>17.126218000000009</v>
      </c>
      <c r="E2520" s="2">
        <v>2</v>
      </c>
      <c r="F2520">
        <v>27.57984900000001</v>
      </c>
      <c r="G2520" s="3">
        <v>3</v>
      </c>
      <c r="P2520">
        <v>2</v>
      </c>
      <c r="Q2520" t="str">
        <f t="shared" si="40"/>
        <v>23</v>
      </c>
    </row>
    <row r="2521" spans="1:17" x14ac:dyDescent="0.25">
      <c r="A2521">
        <v>2520</v>
      </c>
      <c r="D2521">
        <v>17.16421600000001</v>
      </c>
      <c r="E2521" s="2">
        <v>2</v>
      </c>
      <c r="F2521">
        <v>27.578848000000008</v>
      </c>
      <c r="G2521" s="3">
        <v>3</v>
      </c>
      <c r="P2521">
        <v>2</v>
      </c>
      <c r="Q2521" t="str">
        <f t="shared" si="40"/>
        <v>23</v>
      </c>
    </row>
    <row r="2522" spans="1:17" x14ac:dyDescent="0.25">
      <c r="A2522">
        <v>2521</v>
      </c>
      <c r="D2522">
        <v>17.137270000000008</v>
      </c>
      <c r="E2522" s="2">
        <v>2</v>
      </c>
      <c r="F2522">
        <v>27.565059000000005</v>
      </c>
      <c r="G2522" s="3">
        <v>3</v>
      </c>
      <c r="P2522">
        <v>2</v>
      </c>
      <c r="Q2522" t="str">
        <f t="shared" si="40"/>
        <v>23</v>
      </c>
    </row>
    <row r="2523" spans="1:17" x14ac:dyDescent="0.25">
      <c r="A2523">
        <v>2522</v>
      </c>
      <c r="D2523">
        <v>17.17695100000001</v>
      </c>
      <c r="E2523" s="2">
        <v>2</v>
      </c>
      <c r="F2523">
        <v>27.676212000000007</v>
      </c>
      <c r="G2523" s="3">
        <v>3</v>
      </c>
      <c r="P2523">
        <v>2</v>
      </c>
      <c r="Q2523" t="str">
        <f t="shared" si="40"/>
        <v>23</v>
      </c>
    </row>
    <row r="2524" spans="1:17" x14ac:dyDescent="0.25">
      <c r="A2524">
        <v>2523</v>
      </c>
      <c r="D2524">
        <v>17.201529000000008</v>
      </c>
      <c r="E2524" s="2">
        <v>2</v>
      </c>
      <c r="F2524">
        <v>27.676212000000007</v>
      </c>
      <c r="G2524" s="3">
        <v>3</v>
      </c>
      <c r="P2524">
        <v>2</v>
      </c>
      <c r="Q2524" t="str">
        <f t="shared" si="40"/>
        <v>23</v>
      </c>
    </row>
    <row r="2525" spans="1:17" x14ac:dyDescent="0.25">
      <c r="A2525">
        <v>2524</v>
      </c>
      <c r="D2525">
        <v>17.15642600000001</v>
      </c>
      <c r="E2525" s="2">
        <v>2</v>
      </c>
      <c r="P2525">
        <v>1</v>
      </c>
      <c r="Q2525" t="str">
        <f t="shared" si="40"/>
        <v>2</v>
      </c>
    </row>
    <row r="2526" spans="1:17" x14ac:dyDescent="0.25">
      <c r="A2526">
        <v>2525</v>
      </c>
      <c r="D2526">
        <v>17.140112000000009</v>
      </c>
      <c r="E2526" s="2">
        <v>2</v>
      </c>
      <c r="P2526">
        <v>1</v>
      </c>
      <c r="Q2526" t="str">
        <f t="shared" si="40"/>
        <v>2</v>
      </c>
    </row>
    <row r="2527" spans="1:17" x14ac:dyDescent="0.25">
      <c r="A2527">
        <v>2526</v>
      </c>
      <c r="D2527">
        <v>17.119113000000013</v>
      </c>
      <c r="E2527" s="2">
        <v>2</v>
      </c>
      <c r="P2527">
        <v>1</v>
      </c>
      <c r="Q2527" t="str">
        <f t="shared" si="40"/>
        <v>2</v>
      </c>
    </row>
    <row r="2528" spans="1:17" x14ac:dyDescent="0.25">
      <c r="A2528">
        <v>2527</v>
      </c>
      <c r="B2528">
        <v>12.031342000000009</v>
      </c>
      <c r="C2528" s="5">
        <v>1</v>
      </c>
      <c r="D2528">
        <v>17.074484000000012</v>
      </c>
      <c r="E2528" s="2">
        <v>2</v>
      </c>
      <c r="P2528">
        <v>2</v>
      </c>
      <c r="Q2528" t="str">
        <f t="shared" si="40"/>
        <v>12</v>
      </c>
    </row>
    <row r="2529" spans="1:17" x14ac:dyDescent="0.25">
      <c r="A2529">
        <v>2528</v>
      </c>
      <c r="B2529">
        <v>12.031342000000009</v>
      </c>
      <c r="C2529" s="5">
        <v>1</v>
      </c>
      <c r="D2529">
        <v>17.051063000000013</v>
      </c>
      <c r="E2529" s="2">
        <v>2</v>
      </c>
      <c r="P2529">
        <v>2</v>
      </c>
      <c r="Q2529" t="str">
        <f t="shared" si="40"/>
        <v>12</v>
      </c>
    </row>
    <row r="2530" spans="1:17" x14ac:dyDescent="0.25">
      <c r="A2530">
        <v>2529</v>
      </c>
      <c r="B2530">
        <v>12.031342000000009</v>
      </c>
      <c r="C2530" s="5">
        <v>1</v>
      </c>
      <c r="D2530">
        <v>17.114008000000013</v>
      </c>
      <c r="E2530" s="2">
        <v>2</v>
      </c>
      <c r="P2530">
        <v>2</v>
      </c>
      <c r="Q2530" t="str">
        <f t="shared" si="40"/>
        <v>12</v>
      </c>
    </row>
    <row r="2531" spans="1:17" x14ac:dyDescent="0.25">
      <c r="A2531">
        <v>2530</v>
      </c>
      <c r="B2531">
        <v>12.031342000000009</v>
      </c>
      <c r="C2531" s="5">
        <v>1</v>
      </c>
      <c r="D2531">
        <v>17.17647800000001</v>
      </c>
      <c r="E2531" s="2">
        <v>2</v>
      </c>
      <c r="P2531">
        <v>2</v>
      </c>
      <c r="Q2531" t="str">
        <f t="shared" si="40"/>
        <v>12</v>
      </c>
    </row>
    <row r="2532" spans="1:17" x14ac:dyDescent="0.25">
      <c r="A2532">
        <v>2531</v>
      </c>
      <c r="B2532">
        <v>12.031342000000009</v>
      </c>
      <c r="C2532" s="5">
        <v>1</v>
      </c>
      <c r="P2532">
        <v>1</v>
      </c>
      <c r="Q2532" t="str">
        <f t="shared" si="40"/>
        <v>1</v>
      </c>
    </row>
    <row r="2533" spans="1:17" x14ac:dyDescent="0.25">
      <c r="A2533">
        <v>2532</v>
      </c>
      <c r="J2533">
        <v>38.776386000000009</v>
      </c>
      <c r="K2533" t="s">
        <v>22</v>
      </c>
      <c r="Q2533" t="str">
        <f t="shared" si="40"/>
        <v/>
      </c>
    </row>
    <row r="2534" spans="1:17" x14ac:dyDescent="0.25">
      <c r="A2534">
        <v>2533</v>
      </c>
      <c r="Q2534" t="str">
        <f t="shared" si="40"/>
        <v/>
      </c>
    </row>
    <row r="2535" spans="1:17" x14ac:dyDescent="0.25">
      <c r="A2535">
        <v>2534</v>
      </c>
      <c r="J2535">
        <v>39.252991000000009</v>
      </c>
      <c r="K2535" t="s">
        <v>22</v>
      </c>
      <c r="Q2535" t="str">
        <f t="shared" si="40"/>
        <v/>
      </c>
    </row>
    <row r="2536" spans="1:17" x14ac:dyDescent="0.25">
      <c r="A2536">
        <v>2535</v>
      </c>
      <c r="B2536">
        <v>27.920566000000008</v>
      </c>
      <c r="C2536" s="5">
        <v>1</v>
      </c>
      <c r="H2536">
        <v>18.762496000000013</v>
      </c>
      <c r="I2536" s="4">
        <v>4</v>
      </c>
      <c r="P2536">
        <v>2</v>
      </c>
      <c r="Q2536" t="str">
        <f t="shared" si="40"/>
        <v>14</v>
      </c>
    </row>
    <row r="2537" spans="1:17" x14ac:dyDescent="0.25">
      <c r="A2537">
        <v>2536</v>
      </c>
      <c r="B2537">
        <v>27.890516000000005</v>
      </c>
      <c r="C2537" s="5">
        <v>1</v>
      </c>
      <c r="H2537">
        <v>18.754811000000011</v>
      </c>
      <c r="I2537" s="4">
        <v>4</v>
      </c>
      <c r="P2537">
        <v>2</v>
      </c>
      <c r="Q2537" t="str">
        <f t="shared" si="40"/>
        <v>14</v>
      </c>
    </row>
    <row r="2538" spans="1:17" x14ac:dyDescent="0.25">
      <c r="A2538">
        <v>2537</v>
      </c>
      <c r="B2538">
        <v>27.851623000000011</v>
      </c>
      <c r="C2538" s="5">
        <v>1</v>
      </c>
      <c r="H2538">
        <v>18.751390000000008</v>
      </c>
      <c r="I2538" s="4">
        <v>4</v>
      </c>
      <c r="P2538">
        <v>2</v>
      </c>
      <c r="Q2538" t="str">
        <f t="shared" si="40"/>
        <v>14</v>
      </c>
    </row>
    <row r="2539" spans="1:17" x14ac:dyDescent="0.25">
      <c r="A2539">
        <v>2538</v>
      </c>
      <c r="B2539">
        <v>27.898357000000004</v>
      </c>
      <c r="C2539" s="5">
        <v>1</v>
      </c>
      <c r="H2539">
        <v>18.66387000000001</v>
      </c>
      <c r="I2539" s="4">
        <v>4</v>
      </c>
      <c r="P2539">
        <v>2</v>
      </c>
      <c r="Q2539" t="str">
        <f t="shared" si="40"/>
        <v>14</v>
      </c>
    </row>
    <row r="2540" spans="1:17" x14ac:dyDescent="0.25">
      <c r="A2540">
        <v>2539</v>
      </c>
      <c r="B2540">
        <v>27.891411000000005</v>
      </c>
      <c r="C2540" s="5">
        <v>1</v>
      </c>
      <c r="H2540">
        <v>18.643239000000008</v>
      </c>
      <c r="I2540" s="4">
        <v>4</v>
      </c>
      <c r="P2540">
        <v>2</v>
      </c>
      <c r="Q2540" t="str">
        <f t="shared" si="40"/>
        <v>14</v>
      </c>
    </row>
    <row r="2541" spans="1:17" x14ac:dyDescent="0.25">
      <c r="A2541">
        <v>2540</v>
      </c>
      <c r="B2541">
        <v>27.899566000000007</v>
      </c>
      <c r="C2541" s="5">
        <v>1</v>
      </c>
      <c r="H2541">
        <v>18.59182100000001</v>
      </c>
      <c r="I2541" s="4">
        <v>4</v>
      </c>
      <c r="P2541">
        <v>2</v>
      </c>
      <c r="Q2541" t="str">
        <f t="shared" si="40"/>
        <v>14</v>
      </c>
    </row>
    <row r="2542" spans="1:17" x14ac:dyDescent="0.25">
      <c r="A2542">
        <v>2541</v>
      </c>
      <c r="B2542">
        <v>27.907831000000009</v>
      </c>
      <c r="C2542" s="5">
        <v>1</v>
      </c>
      <c r="H2542">
        <v>18.605610000000013</v>
      </c>
      <c r="I2542" s="4">
        <v>4</v>
      </c>
      <c r="P2542">
        <v>2</v>
      </c>
      <c r="Q2542" t="str">
        <f t="shared" si="40"/>
        <v>14</v>
      </c>
    </row>
    <row r="2543" spans="1:17" x14ac:dyDescent="0.25">
      <c r="A2543">
        <v>2542</v>
      </c>
      <c r="B2543">
        <v>27.88572700000001</v>
      </c>
      <c r="C2543" s="5">
        <v>1</v>
      </c>
      <c r="H2543">
        <v>18.762496000000013</v>
      </c>
      <c r="I2543" s="4">
        <v>4</v>
      </c>
      <c r="P2543">
        <v>2</v>
      </c>
      <c r="Q2543" t="str">
        <f t="shared" si="40"/>
        <v>14</v>
      </c>
    </row>
    <row r="2544" spans="1:17" x14ac:dyDescent="0.25">
      <c r="A2544">
        <v>2543</v>
      </c>
      <c r="B2544">
        <v>27.860832000000009</v>
      </c>
      <c r="C2544" s="5">
        <v>1</v>
      </c>
      <c r="H2544">
        <v>18.762496000000013</v>
      </c>
      <c r="I2544" s="4">
        <v>4</v>
      </c>
      <c r="P2544">
        <v>2</v>
      </c>
      <c r="Q2544" t="str">
        <f t="shared" si="40"/>
        <v>14</v>
      </c>
    </row>
    <row r="2545" spans="1:17" x14ac:dyDescent="0.25">
      <c r="A2545">
        <v>2544</v>
      </c>
      <c r="B2545">
        <v>27.920566000000008</v>
      </c>
      <c r="C2545" s="5">
        <v>1</v>
      </c>
      <c r="H2545">
        <v>18.762496000000013</v>
      </c>
      <c r="I2545" s="4">
        <v>4</v>
      </c>
      <c r="P2545">
        <v>2</v>
      </c>
      <c r="Q2545" t="str">
        <f t="shared" si="40"/>
        <v>14</v>
      </c>
    </row>
    <row r="2546" spans="1:17" x14ac:dyDescent="0.25">
      <c r="A2546">
        <v>2545</v>
      </c>
      <c r="P2546">
        <v>0</v>
      </c>
      <c r="Q2546" t="str">
        <f t="shared" si="40"/>
        <v/>
      </c>
    </row>
    <row r="2547" spans="1:17" x14ac:dyDescent="0.25">
      <c r="A2547">
        <v>2546</v>
      </c>
      <c r="D2547">
        <v>37.957535000000007</v>
      </c>
      <c r="E2547" s="2">
        <v>2</v>
      </c>
      <c r="P2547">
        <v>1</v>
      </c>
      <c r="Q2547" t="str">
        <f t="shared" si="40"/>
        <v>2</v>
      </c>
    </row>
    <row r="2548" spans="1:17" x14ac:dyDescent="0.25">
      <c r="A2548">
        <v>2547</v>
      </c>
      <c r="D2548">
        <v>37.981746000000008</v>
      </c>
      <c r="E2548" s="2">
        <v>2</v>
      </c>
      <c r="P2548">
        <v>1</v>
      </c>
      <c r="Q2548" t="str">
        <f t="shared" si="40"/>
        <v>2</v>
      </c>
    </row>
    <row r="2549" spans="1:17" x14ac:dyDescent="0.25">
      <c r="A2549">
        <v>2548</v>
      </c>
      <c r="D2549">
        <v>37.918381000000011</v>
      </c>
      <c r="E2549" s="2">
        <v>2</v>
      </c>
      <c r="P2549">
        <v>1</v>
      </c>
      <c r="Q2549" t="str">
        <f t="shared" si="40"/>
        <v>2</v>
      </c>
    </row>
    <row r="2550" spans="1:17" x14ac:dyDescent="0.25">
      <c r="A2550">
        <v>2549</v>
      </c>
      <c r="D2550">
        <v>37.927379000000009</v>
      </c>
      <c r="E2550" s="2">
        <v>2</v>
      </c>
      <c r="P2550">
        <v>1</v>
      </c>
      <c r="Q2550" t="str">
        <f t="shared" si="40"/>
        <v>2</v>
      </c>
    </row>
    <row r="2551" spans="1:17" x14ac:dyDescent="0.25">
      <c r="A2551">
        <v>2550</v>
      </c>
      <c r="D2551">
        <v>37.94958900000001</v>
      </c>
      <c r="E2551" s="2">
        <v>2</v>
      </c>
      <c r="F2551">
        <v>29.893932000000007</v>
      </c>
      <c r="G2551" s="3">
        <v>3</v>
      </c>
      <c r="P2551">
        <v>2</v>
      </c>
      <c r="Q2551" t="str">
        <f t="shared" si="40"/>
        <v>23</v>
      </c>
    </row>
    <row r="2552" spans="1:17" x14ac:dyDescent="0.25">
      <c r="A2552">
        <v>2551</v>
      </c>
      <c r="D2552">
        <v>37.977955000000009</v>
      </c>
      <c r="E2552" s="2">
        <v>2</v>
      </c>
      <c r="F2552">
        <v>29.921825000000013</v>
      </c>
      <c r="G2552" s="3">
        <v>3</v>
      </c>
      <c r="P2552">
        <v>2</v>
      </c>
      <c r="Q2552" t="str">
        <f t="shared" si="40"/>
        <v>23</v>
      </c>
    </row>
    <row r="2553" spans="1:17" x14ac:dyDescent="0.25">
      <c r="A2553">
        <v>2552</v>
      </c>
      <c r="D2553">
        <v>37.973324000000012</v>
      </c>
      <c r="E2553" s="2">
        <v>2</v>
      </c>
      <c r="F2553">
        <v>29.939455000000009</v>
      </c>
      <c r="G2553" s="3">
        <v>3</v>
      </c>
      <c r="P2553">
        <v>2</v>
      </c>
      <c r="Q2553" t="str">
        <f t="shared" si="40"/>
        <v>23</v>
      </c>
    </row>
    <row r="2554" spans="1:17" x14ac:dyDescent="0.25">
      <c r="A2554">
        <v>2553</v>
      </c>
      <c r="D2554">
        <v>38.006481000000008</v>
      </c>
      <c r="E2554" s="2">
        <v>2</v>
      </c>
      <c r="F2554">
        <v>29.890720000000009</v>
      </c>
      <c r="G2554" s="3">
        <v>3</v>
      </c>
      <c r="P2554">
        <v>2</v>
      </c>
      <c r="Q2554" t="str">
        <f t="shared" si="40"/>
        <v>23</v>
      </c>
    </row>
    <row r="2555" spans="1:17" x14ac:dyDescent="0.25">
      <c r="A2555">
        <v>2554</v>
      </c>
      <c r="D2555">
        <v>38.073898000000007</v>
      </c>
      <c r="E2555" s="2">
        <v>2</v>
      </c>
      <c r="F2555">
        <v>29.88398500000001</v>
      </c>
      <c r="G2555" s="3">
        <v>3</v>
      </c>
      <c r="P2555">
        <v>2</v>
      </c>
      <c r="Q2555" t="str">
        <f t="shared" si="40"/>
        <v>23</v>
      </c>
    </row>
    <row r="2556" spans="1:17" x14ac:dyDescent="0.25">
      <c r="A2556">
        <v>2555</v>
      </c>
      <c r="D2556">
        <v>37.957535000000007</v>
      </c>
      <c r="E2556" s="2">
        <v>2</v>
      </c>
      <c r="F2556">
        <v>29.888721000000011</v>
      </c>
      <c r="G2556" s="3">
        <v>3</v>
      </c>
      <c r="P2556">
        <v>2</v>
      </c>
      <c r="Q2556" t="str">
        <f t="shared" si="40"/>
        <v>23</v>
      </c>
    </row>
    <row r="2557" spans="1:17" x14ac:dyDescent="0.25">
      <c r="A2557">
        <v>2556</v>
      </c>
      <c r="F2557">
        <v>29.890247000000009</v>
      </c>
      <c r="G2557" s="3">
        <v>3</v>
      </c>
      <c r="P2557">
        <v>1</v>
      </c>
      <c r="Q2557" t="str">
        <f t="shared" si="40"/>
        <v>3</v>
      </c>
    </row>
    <row r="2558" spans="1:17" x14ac:dyDescent="0.25">
      <c r="A2558">
        <v>2557</v>
      </c>
      <c r="F2558">
        <v>29.893932000000007</v>
      </c>
      <c r="G2558" s="3">
        <v>3</v>
      </c>
      <c r="P2558">
        <v>1</v>
      </c>
      <c r="Q2558" t="str">
        <f t="shared" si="40"/>
        <v>3</v>
      </c>
    </row>
    <row r="2559" spans="1:17" x14ac:dyDescent="0.25">
      <c r="A2559">
        <v>2558</v>
      </c>
      <c r="H2559">
        <v>38.374618000000012</v>
      </c>
      <c r="I2559" s="4">
        <v>4</v>
      </c>
      <c r="P2559">
        <v>1</v>
      </c>
      <c r="Q2559" t="str">
        <f t="shared" si="40"/>
        <v>4</v>
      </c>
    </row>
    <row r="2560" spans="1:17" x14ac:dyDescent="0.25">
      <c r="A2560">
        <v>2559</v>
      </c>
      <c r="H2560">
        <v>38.33219900000001</v>
      </c>
      <c r="I2560" s="4">
        <v>4</v>
      </c>
      <c r="P2560">
        <v>1</v>
      </c>
      <c r="Q2560" t="str">
        <f t="shared" si="40"/>
        <v>4</v>
      </c>
    </row>
    <row r="2561" spans="1:17" x14ac:dyDescent="0.25">
      <c r="A2561">
        <v>2560</v>
      </c>
      <c r="H2561">
        <v>38.371460000000006</v>
      </c>
      <c r="I2561" s="4">
        <v>4</v>
      </c>
      <c r="P2561">
        <v>1</v>
      </c>
      <c r="Q2561" t="str">
        <f t="shared" si="40"/>
        <v>4</v>
      </c>
    </row>
    <row r="2562" spans="1:17" x14ac:dyDescent="0.25">
      <c r="A2562">
        <v>2561</v>
      </c>
      <c r="B2562">
        <v>52.644722000000009</v>
      </c>
      <c r="C2562" s="5">
        <v>1</v>
      </c>
      <c r="H2562">
        <v>38.431038000000008</v>
      </c>
      <c r="I2562" s="4">
        <v>4</v>
      </c>
      <c r="P2562">
        <v>2</v>
      </c>
      <c r="Q2562" t="str">
        <f t="shared" ref="Q2562:Q2625" si="41">CONCATENATE(C2562,E2562,G2562,I2562)</f>
        <v>14</v>
      </c>
    </row>
    <row r="2563" spans="1:17" x14ac:dyDescent="0.25">
      <c r="A2563">
        <v>2562</v>
      </c>
      <c r="B2563">
        <v>52.646354000000009</v>
      </c>
      <c r="C2563" s="5">
        <v>1</v>
      </c>
      <c r="H2563">
        <v>38.424827000000008</v>
      </c>
      <c r="I2563" s="4">
        <v>4</v>
      </c>
      <c r="P2563">
        <v>2</v>
      </c>
      <c r="Q2563" t="str">
        <f t="shared" si="41"/>
        <v>14</v>
      </c>
    </row>
    <row r="2564" spans="1:17" x14ac:dyDescent="0.25">
      <c r="A2564">
        <v>2563</v>
      </c>
      <c r="B2564">
        <v>52.681930000000008</v>
      </c>
      <c r="C2564" s="5">
        <v>1</v>
      </c>
      <c r="H2564">
        <v>38.337517000000013</v>
      </c>
      <c r="I2564" s="4">
        <v>4</v>
      </c>
      <c r="P2564">
        <v>2</v>
      </c>
      <c r="Q2564" t="str">
        <f t="shared" si="41"/>
        <v>14</v>
      </c>
    </row>
    <row r="2565" spans="1:17" x14ac:dyDescent="0.25">
      <c r="A2565">
        <v>2564</v>
      </c>
      <c r="B2565">
        <v>52.66403900000001</v>
      </c>
      <c r="C2565" s="5">
        <v>1</v>
      </c>
      <c r="H2565">
        <v>38.359829000000012</v>
      </c>
      <c r="I2565" s="4">
        <v>4</v>
      </c>
      <c r="P2565">
        <v>2</v>
      </c>
      <c r="Q2565" t="str">
        <f t="shared" si="41"/>
        <v>14</v>
      </c>
    </row>
    <row r="2566" spans="1:17" x14ac:dyDescent="0.25">
      <c r="A2566">
        <v>2565</v>
      </c>
      <c r="B2566">
        <v>52.640198000000012</v>
      </c>
      <c r="C2566" s="5">
        <v>1</v>
      </c>
      <c r="H2566">
        <v>38.377144000000008</v>
      </c>
      <c r="I2566" s="4">
        <v>4</v>
      </c>
      <c r="P2566">
        <v>2</v>
      </c>
      <c r="Q2566" t="str">
        <f t="shared" si="41"/>
        <v>14</v>
      </c>
    </row>
    <row r="2567" spans="1:17" x14ac:dyDescent="0.25">
      <c r="A2567">
        <v>2566</v>
      </c>
      <c r="B2567">
        <v>52.695350000000012</v>
      </c>
      <c r="C2567" s="5">
        <v>1</v>
      </c>
      <c r="P2567">
        <v>1</v>
      </c>
      <c r="Q2567" t="str">
        <f t="shared" si="41"/>
        <v>1</v>
      </c>
    </row>
    <row r="2568" spans="1:17" x14ac:dyDescent="0.25">
      <c r="A2568">
        <v>2567</v>
      </c>
      <c r="B2568">
        <v>52.71066600000001</v>
      </c>
      <c r="C2568" s="5">
        <v>1</v>
      </c>
      <c r="P2568">
        <v>1</v>
      </c>
      <c r="Q2568" t="str">
        <f t="shared" si="41"/>
        <v>1</v>
      </c>
    </row>
    <row r="2569" spans="1:17" x14ac:dyDescent="0.25">
      <c r="A2569">
        <v>2568</v>
      </c>
      <c r="B2569">
        <v>52.707771000000008</v>
      </c>
      <c r="C2569" s="5">
        <v>1</v>
      </c>
      <c r="P2569">
        <v>1</v>
      </c>
      <c r="Q2569" t="str">
        <f t="shared" si="41"/>
        <v>1</v>
      </c>
    </row>
    <row r="2570" spans="1:17" x14ac:dyDescent="0.25">
      <c r="A2570">
        <v>2569</v>
      </c>
      <c r="B2570">
        <v>52.644722000000009</v>
      </c>
      <c r="C2570" s="5">
        <v>1</v>
      </c>
      <c r="P2570">
        <v>1</v>
      </c>
      <c r="Q2570" t="str">
        <f t="shared" si="41"/>
        <v>1</v>
      </c>
    </row>
    <row r="2571" spans="1:17" x14ac:dyDescent="0.25">
      <c r="A2571">
        <v>2570</v>
      </c>
      <c r="B2571">
        <v>52.644722000000009</v>
      </c>
      <c r="C2571" s="5">
        <v>1</v>
      </c>
      <c r="P2571">
        <v>1</v>
      </c>
      <c r="Q2571" t="str">
        <f t="shared" si="41"/>
        <v>1</v>
      </c>
    </row>
    <row r="2572" spans="1:17" x14ac:dyDescent="0.25">
      <c r="A2572">
        <v>2571</v>
      </c>
      <c r="D2572">
        <v>61.361713000000009</v>
      </c>
      <c r="E2572" s="2">
        <v>2</v>
      </c>
      <c r="P2572">
        <v>1</v>
      </c>
      <c r="Q2572" t="str">
        <f t="shared" si="41"/>
        <v>2</v>
      </c>
    </row>
    <row r="2573" spans="1:17" x14ac:dyDescent="0.25">
      <c r="A2573">
        <v>2572</v>
      </c>
      <c r="D2573">
        <v>61.338451000000006</v>
      </c>
      <c r="E2573" s="2">
        <v>2</v>
      </c>
      <c r="P2573">
        <v>1</v>
      </c>
      <c r="Q2573" t="str">
        <f t="shared" si="41"/>
        <v>2</v>
      </c>
    </row>
    <row r="2574" spans="1:17" x14ac:dyDescent="0.25">
      <c r="A2574">
        <v>2573</v>
      </c>
      <c r="D2574">
        <v>61.369133000000012</v>
      </c>
      <c r="E2574" s="2">
        <v>2</v>
      </c>
      <c r="F2574">
        <v>54.953277000000007</v>
      </c>
      <c r="G2574" s="3">
        <v>3</v>
      </c>
      <c r="P2574">
        <v>2</v>
      </c>
      <c r="Q2574" t="str">
        <f t="shared" si="41"/>
        <v>23</v>
      </c>
    </row>
    <row r="2575" spans="1:17" x14ac:dyDescent="0.25">
      <c r="A2575">
        <v>2574</v>
      </c>
      <c r="D2575">
        <v>61.388553000000009</v>
      </c>
      <c r="E2575" s="2">
        <v>2</v>
      </c>
      <c r="F2575">
        <v>55.031380000000013</v>
      </c>
      <c r="G2575" s="3">
        <v>3</v>
      </c>
      <c r="P2575">
        <v>2</v>
      </c>
      <c r="Q2575" t="str">
        <f t="shared" si="41"/>
        <v>23</v>
      </c>
    </row>
    <row r="2576" spans="1:17" x14ac:dyDescent="0.25">
      <c r="A2576">
        <v>2575</v>
      </c>
      <c r="D2576">
        <v>61.39481700000001</v>
      </c>
      <c r="E2576" s="2">
        <v>2</v>
      </c>
      <c r="F2576">
        <v>55.011276000000009</v>
      </c>
      <c r="G2576" s="3">
        <v>3</v>
      </c>
      <c r="P2576">
        <v>2</v>
      </c>
      <c r="Q2576" t="str">
        <f t="shared" si="41"/>
        <v>23</v>
      </c>
    </row>
    <row r="2577" spans="1:17" x14ac:dyDescent="0.25">
      <c r="A2577">
        <v>2576</v>
      </c>
      <c r="D2577">
        <v>61.404339000000007</v>
      </c>
      <c r="E2577" s="2">
        <v>2</v>
      </c>
      <c r="F2577">
        <v>55.030483000000011</v>
      </c>
      <c r="G2577" s="3">
        <v>3</v>
      </c>
      <c r="P2577">
        <v>2</v>
      </c>
      <c r="Q2577" t="str">
        <f t="shared" si="41"/>
        <v>23</v>
      </c>
    </row>
    <row r="2578" spans="1:17" x14ac:dyDescent="0.25">
      <c r="A2578">
        <v>2577</v>
      </c>
      <c r="D2578">
        <v>61.315979000000006</v>
      </c>
      <c r="E2578" s="2">
        <v>2</v>
      </c>
      <c r="F2578">
        <v>55.015381000000012</v>
      </c>
      <c r="G2578" s="3">
        <v>3</v>
      </c>
      <c r="H2578">
        <v>59.621387000000013</v>
      </c>
      <c r="I2578" s="4">
        <v>4</v>
      </c>
      <c r="P2578">
        <v>3</v>
      </c>
      <c r="Q2578" t="str">
        <f t="shared" si="41"/>
        <v>234</v>
      </c>
    </row>
    <row r="2579" spans="1:17" x14ac:dyDescent="0.25">
      <c r="A2579">
        <v>2578</v>
      </c>
      <c r="D2579">
        <v>61.361713000000009</v>
      </c>
      <c r="E2579" s="2">
        <v>2</v>
      </c>
      <c r="F2579">
        <v>54.997326000000008</v>
      </c>
      <c r="G2579" s="3">
        <v>3</v>
      </c>
      <c r="H2579">
        <v>59.56102400000001</v>
      </c>
      <c r="I2579" s="4">
        <v>4</v>
      </c>
      <c r="P2579">
        <v>3</v>
      </c>
      <c r="Q2579" t="str">
        <f t="shared" si="41"/>
        <v>234</v>
      </c>
    </row>
    <row r="2580" spans="1:17" x14ac:dyDescent="0.25">
      <c r="A2580">
        <v>2579</v>
      </c>
      <c r="F2580">
        <v>54.991909000000007</v>
      </c>
      <c r="G2580" s="3">
        <v>3</v>
      </c>
      <c r="H2580">
        <v>59.559498000000012</v>
      </c>
      <c r="I2580" s="4">
        <v>4</v>
      </c>
      <c r="P2580">
        <v>2</v>
      </c>
      <c r="Q2580" t="str">
        <f t="shared" si="41"/>
        <v>34</v>
      </c>
    </row>
    <row r="2581" spans="1:17" x14ac:dyDescent="0.25">
      <c r="A2581">
        <v>2580</v>
      </c>
      <c r="F2581">
        <v>54.988434000000012</v>
      </c>
      <c r="G2581" s="3">
        <v>3</v>
      </c>
      <c r="H2581">
        <v>59.563339000000006</v>
      </c>
      <c r="I2581" s="4">
        <v>4</v>
      </c>
      <c r="P2581">
        <v>2</v>
      </c>
      <c r="Q2581" t="str">
        <f t="shared" si="41"/>
        <v>34</v>
      </c>
    </row>
    <row r="2582" spans="1:17" x14ac:dyDescent="0.25">
      <c r="A2582">
        <v>2581</v>
      </c>
      <c r="F2582">
        <v>54.953277000000007</v>
      </c>
      <c r="G2582" s="3">
        <v>3</v>
      </c>
      <c r="H2582">
        <v>59.622597000000006</v>
      </c>
      <c r="I2582" s="4">
        <v>4</v>
      </c>
      <c r="P2582">
        <v>2</v>
      </c>
      <c r="Q2582" t="str">
        <f t="shared" si="41"/>
        <v>34</v>
      </c>
    </row>
    <row r="2583" spans="1:17" x14ac:dyDescent="0.25">
      <c r="A2583">
        <v>2582</v>
      </c>
      <c r="F2583">
        <v>54.953277000000007</v>
      </c>
      <c r="G2583" s="3">
        <v>3</v>
      </c>
      <c r="H2583">
        <v>59.613914000000008</v>
      </c>
      <c r="I2583" s="4">
        <v>4</v>
      </c>
      <c r="P2583">
        <v>2</v>
      </c>
      <c r="Q2583" t="str">
        <f t="shared" si="41"/>
        <v>34</v>
      </c>
    </row>
    <row r="2584" spans="1:17" x14ac:dyDescent="0.25">
      <c r="A2584">
        <v>2583</v>
      </c>
      <c r="H2584">
        <v>59.582813000000009</v>
      </c>
      <c r="I2584" s="4">
        <v>4</v>
      </c>
      <c r="P2584">
        <v>1</v>
      </c>
      <c r="Q2584" t="str">
        <f t="shared" si="41"/>
        <v>4</v>
      </c>
    </row>
    <row r="2585" spans="1:17" x14ac:dyDescent="0.25">
      <c r="A2585">
        <v>2584</v>
      </c>
      <c r="H2585">
        <v>59.621387000000013</v>
      </c>
      <c r="I2585" s="4">
        <v>4</v>
      </c>
      <c r="P2585">
        <v>1</v>
      </c>
      <c r="Q2585" t="str">
        <f t="shared" si="41"/>
        <v>4</v>
      </c>
    </row>
    <row r="2586" spans="1:17" x14ac:dyDescent="0.25">
      <c r="A2586">
        <v>2585</v>
      </c>
      <c r="P2586">
        <v>0</v>
      </c>
      <c r="Q2586" t="str">
        <f t="shared" si="41"/>
        <v/>
      </c>
    </row>
    <row r="2587" spans="1:17" x14ac:dyDescent="0.25">
      <c r="A2587">
        <v>2586</v>
      </c>
      <c r="B2587">
        <v>76.059286000000014</v>
      </c>
      <c r="C2587" s="5">
        <v>1</v>
      </c>
      <c r="P2587">
        <v>1</v>
      </c>
      <c r="Q2587" t="str">
        <f t="shared" si="41"/>
        <v>1</v>
      </c>
    </row>
    <row r="2588" spans="1:17" x14ac:dyDescent="0.25">
      <c r="A2588">
        <v>2587</v>
      </c>
      <c r="B2588">
        <v>76.013419000000013</v>
      </c>
      <c r="C2588" s="5">
        <v>1</v>
      </c>
      <c r="P2588">
        <v>1</v>
      </c>
      <c r="Q2588" t="str">
        <f t="shared" si="41"/>
        <v>1</v>
      </c>
    </row>
    <row r="2589" spans="1:17" x14ac:dyDescent="0.25">
      <c r="A2589">
        <v>2588</v>
      </c>
      <c r="B2589">
        <v>76.040000000000006</v>
      </c>
      <c r="C2589" s="5">
        <v>1</v>
      </c>
      <c r="P2589">
        <v>1</v>
      </c>
      <c r="Q2589" t="str">
        <f t="shared" si="41"/>
        <v>1</v>
      </c>
    </row>
    <row r="2590" spans="1:17" x14ac:dyDescent="0.25">
      <c r="A2590">
        <v>2589</v>
      </c>
      <c r="B2590">
        <v>76.050561000000002</v>
      </c>
      <c r="C2590" s="5">
        <v>1</v>
      </c>
      <c r="P2590">
        <v>1</v>
      </c>
      <c r="Q2590" t="str">
        <f t="shared" si="41"/>
        <v>1</v>
      </c>
    </row>
    <row r="2591" spans="1:17" x14ac:dyDescent="0.25">
      <c r="A2591">
        <v>2590</v>
      </c>
      <c r="B2591">
        <v>76.064541000000006</v>
      </c>
      <c r="C2591" s="5">
        <v>1</v>
      </c>
      <c r="P2591">
        <v>1</v>
      </c>
      <c r="Q2591" t="str">
        <f t="shared" si="41"/>
        <v>1</v>
      </c>
    </row>
    <row r="2592" spans="1:17" x14ac:dyDescent="0.25">
      <c r="A2592">
        <v>2591</v>
      </c>
      <c r="B2592">
        <v>76.13449</v>
      </c>
      <c r="C2592" s="5">
        <v>1</v>
      </c>
      <c r="D2592">
        <v>79.878470000000007</v>
      </c>
      <c r="E2592" s="2">
        <v>2</v>
      </c>
      <c r="P2592">
        <v>2</v>
      </c>
      <c r="Q2592" t="str">
        <f t="shared" si="41"/>
        <v>12</v>
      </c>
    </row>
    <row r="2593" spans="1:17" x14ac:dyDescent="0.25">
      <c r="A2593">
        <v>2592</v>
      </c>
      <c r="B2593">
        <v>76.06984700000001</v>
      </c>
      <c r="C2593" s="5">
        <v>1</v>
      </c>
      <c r="D2593">
        <v>79.833418000000009</v>
      </c>
      <c r="E2593" s="2">
        <v>2</v>
      </c>
      <c r="P2593">
        <v>2</v>
      </c>
      <c r="Q2593" t="str">
        <f t="shared" si="41"/>
        <v>12</v>
      </c>
    </row>
    <row r="2594" spans="1:17" x14ac:dyDescent="0.25">
      <c r="A2594">
        <v>2593</v>
      </c>
      <c r="B2594">
        <v>76.059286000000014</v>
      </c>
      <c r="C2594" s="5">
        <v>1</v>
      </c>
      <c r="D2594">
        <v>79.836888000000002</v>
      </c>
      <c r="E2594" s="2">
        <v>2</v>
      </c>
      <c r="P2594">
        <v>2</v>
      </c>
      <c r="Q2594" t="str">
        <f t="shared" si="41"/>
        <v>12</v>
      </c>
    </row>
    <row r="2595" spans="1:17" x14ac:dyDescent="0.25">
      <c r="A2595">
        <v>2594</v>
      </c>
      <c r="D2595">
        <v>79.858215000000001</v>
      </c>
      <c r="E2595" s="2">
        <v>2</v>
      </c>
      <c r="P2595">
        <v>1</v>
      </c>
      <c r="Q2595" t="str">
        <f t="shared" si="41"/>
        <v>2</v>
      </c>
    </row>
    <row r="2596" spans="1:17" x14ac:dyDescent="0.25">
      <c r="A2596">
        <v>2595</v>
      </c>
      <c r="D2596">
        <v>79.864235000000008</v>
      </c>
      <c r="E2596" s="2">
        <v>2</v>
      </c>
      <c r="P2596">
        <v>1</v>
      </c>
      <c r="Q2596" t="str">
        <f t="shared" si="41"/>
        <v>2</v>
      </c>
    </row>
    <row r="2597" spans="1:17" x14ac:dyDescent="0.25">
      <c r="A2597">
        <v>2596</v>
      </c>
      <c r="D2597">
        <v>79.878470000000007</v>
      </c>
      <c r="E2597" s="2">
        <v>2</v>
      </c>
      <c r="P2597">
        <v>1</v>
      </c>
      <c r="Q2597" t="str">
        <f t="shared" si="41"/>
        <v>2</v>
      </c>
    </row>
    <row r="2598" spans="1:17" x14ac:dyDescent="0.25">
      <c r="A2598">
        <v>2597</v>
      </c>
      <c r="F2598">
        <v>79.323520000000002</v>
      </c>
      <c r="G2598" s="3">
        <v>3</v>
      </c>
      <c r="H2598">
        <v>79.050919000000007</v>
      </c>
      <c r="I2598" s="4">
        <v>4</v>
      </c>
      <c r="P2598">
        <v>2</v>
      </c>
      <c r="Q2598" t="str">
        <f t="shared" si="41"/>
        <v>34</v>
      </c>
    </row>
    <row r="2599" spans="1:17" x14ac:dyDescent="0.25">
      <c r="A2599">
        <v>2598</v>
      </c>
      <c r="F2599">
        <v>79.348878000000013</v>
      </c>
      <c r="G2599" s="3">
        <v>3</v>
      </c>
      <c r="H2599">
        <v>79.109337000000011</v>
      </c>
      <c r="I2599" s="4">
        <v>4</v>
      </c>
      <c r="P2599">
        <v>2</v>
      </c>
      <c r="Q2599" t="str">
        <f t="shared" si="41"/>
        <v>34</v>
      </c>
    </row>
    <row r="2600" spans="1:17" x14ac:dyDescent="0.25">
      <c r="A2600">
        <v>2599</v>
      </c>
      <c r="F2600">
        <v>79.369133000000005</v>
      </c>
      <c r="G2600" s="3">
        <v>3</v>
      </c>
      <c r="H2600">
        <v>79.124082000000001</v>
      </c>
      <c r="I2600" s="4">
        <v>4</v>
      </c>
      <c r="P2600">
        <v>2</v>
      </c>
      <c r="Q2600" t="str">
        <f t="shared" si="41"/>
        <v>34</v>
      </c>
    </row>
    <row r="2601" spans="1:17" x14ac:dyDescent="0.25">
      <c r="A2601">
        <v>2600</v>
      </c>
      <c r="F2601">
        <v>79.370255</v>
      </c>
      <c r="G2601" s="3">
        <v>3</v>
      </c>
      <c r="H2601">
        <v>79.108367000000001</v>
      </c>
      <c r="I2601" s="4">
        <v>4</v>
      </c>
      <c r="P2601">
        <v>2</v>
      </c>
      <c r="Q2601" t="str">
        <f t="shared" si="41"/>
        <v>34</v>
      </c>
    </row>
    <row r="2602" spans="1:17" x14ac:dyDescent="0.25">
      <c r="A2602">
        <v>2601</v>
      </c>
      <c r="F2602">
        <v>79.327245000000005</v>
      </c>
      <c r="G2602" s="3">
        <v>3</v>
      </c>
      <c r="H2602">
        <v>79.032041000000007</v>
      </c>
      <c r="I2602" s="4">
        <v>4</v>
      </c>
      <c r="P2602">
        <v>2</v>
      </c>
      <c r="Q2602" t="str">
        <f t="shared" si="41"/>
        <v>34</v>
      </c>
    </row>
    <row r="2603" spans="1:17" x14ac:dyDescent="0.25">
      <c r="A2603">
        <v>2602</v>
      </c>
      <c r="F2603">
        <v>79.30954100000001</v>
      </c>
      <c r="G2603" s="3">
        <v>3</v>
      </c>
      <c r="H2603">
        <v>79.041123000000013</v>
      </c>
      <c r="I2603" s="4">
        <v>4</v>
      </c>
      <c r="P2603">
        <v>2</v>
      </c>
      <c r="Q2603" t="str">
        <f t="shared" si="41"/>
        <v>34</v>
      </c>
    </row>
    <row r="2604" spans="1:17" x14ac:dyDescent="0.25">
      <c r="A2604">
        <v>2603</v>
      </c>
      <c r="F2604">
        <v>79.299542000000002</v>
      </c>
      <c r="G2604" s="3">
        <v>3</v>
      </c>
      <c r="H2604">
        <v>79.043776000000008</v>
      </c>
      <c r="I2604" s="4">
        <v>4</v>
      </c>
      <c r="P2604">
        <v>2</v>
      </c>
      <c r="Q2604" t="str">
        <f t="shared" si="41"/>
        <v>34</v>
      </c>
    </row>
    <row r="2605" spans="1:17" x14ac:dyDescent="0.25">
      <c r="A2605">
        <v>2604</v>
      </c>
      <c r="F2605">
        <v>79.323520000000002</v>
      </c>
      <c r="G2605" s="3">
        <v>3</v>
      </c>
      <c r="H2605">
        <v>79.050919000000007</v>
      </c>
      <c r="I2605" s="4">
        <v>4</v>
      </c>
      <c r="P2605">
        <v>2</v>
      </c>
      <c r="Q2605" t="str">
        <f t="shared" si="41"/>
        <v>34</v>
      </c>
    </row>
    <row r="2606" spans="1:17" x14ac:dyDescent="0.25">
      <c r="A2606">
        <v>2605</v>
      </c>
      <c r="F2606">
        <v>79.323520000000002</v>
      </c>
      <c r="G2606" s="3">
        <v>3</v>
      </c>
      <c r="H2606">
        <v>79.029949000000002</v>
      </c>
      <c r="I2606" s="4">
        <v>4</v>
      </c>
      <c r="P2606">
        <v>2</v>
      </c>
      <c r="Q2606" t="str">
        <f t="shared" si="41"/>
        <v>34</v>
      </c>
    </row>
    <row r="2607" spans="1:17" x14ac:dyDescent="0.25">
      <c r="A2607">
        <v>2606</v>
      </c>
      <c r="P2607">
        <v>0</v>
      </c>
      <c r="Q2607" t="str">
        <f t="shared" si="41"/>
        <v/>
      </c>
    </row>
    <row r="2608" spans="1:17" x14ac:dyDescent="0.25">
      <c r="A2608">
        <v>2607</v>
      </c>
      <c r="P2608">
        <v>0</v>
      </c>
      <c r="Q2608" t="str">
        <f t="shared" si="41"/>
        <v/>
      </c>
    </row>
    <row r="2609" spans="1:17" x14ac:dyDescent="0.25">
      <c r="A2609">
        <v>2608</v>
      </c>
      <c r="P2609">
        <v>0</v>
      </c>
      <c r="Q2609" t="str">
        <f t="shared" si="41"/>
        <v/>
      </c>
    </row>
    <row r="2610" spans="1:17" x14ac:dyDescent="0.25">
      <c r="A2610">
        <v>2609</v>
      </c>
      <c r="D2610">
        <v>99.230815000000007</v>
      </c>
      <c r="E2610" s="2">
        <v>2</v>
      </c>
      <c r="P2610">
        <v>1</v>
      </c>
      <c r="Q2610" t="str">
        <f t="shared" si="41"/>
        <v>2</v>
      </c>
    </row>
    <row r="2611" spans="1:17" x14ac:dyDescent="0.25">
      <c r="A2611">
        <v>2610</v>
      </c>
      <c r="D2611">
        <v>99.107194000000007</v>
      </c>
      <c r="E2611" s="2">
        <v>2</v>
      </c>
      <c r="P2611">
        <v>1</v>
      </c>
      <c r="Q2611" t="str">
        <f t="shared" si="41"/>
        <v>2</v>
      </c>
    </row>
    <row r="2612" spans="1:17" x14ac:dyDescent="0.25">
      <c r="A2612">
        <v>2611</v>
      </c>
      <c r="D2612">
        <v>99.112399000000011</v>
      </c>
      <c r="E2612" s="2">
        <v>2</v>
      </c>
      <c r="P2612">
        <v>1</v>
      </c>
      <c r="Q2612" t="str">
        <f t="shared" si="41"/>
        <v>2</v>
      </c>
    </row>
    <row r="2613" spans="1:17" x14ac:dyDescent="0.25">
      <c r="A2613">
        <v>2612</v>
      </c>
      <c r="B2613">
        <v>103.52826400000001</v>
      </c>
      <c r="C2613" s="5">
        <v>1</v>
      </c>
      <c r="D2613">
        <v>99.096072000000007</v>
      </c>
      <c r="E2613" s="2">
        <v>2</v>
      </c>
      <c r="P2613">
        <v>2</v>
      </c>
      <c r="Q2613" t="str">
        <f t="shared" si="41"/>
        <v>12</v>
      </c>
    </row>
    <row r="2614" spans="1:17" x14ac:dyDescent="0.25">
      <c r="A2614">
        <v>2613</v>
      </c>
      <c r="B2614">
        <v>103.54770400000001</v>
      </c>
      <c r="C2614" s="5">
        <v>1</v>
      </c>
      <c r="D2614">
        <v>99.088672000000003</v>
      </c>
      <c r="E2614" s="2">
        <v>2</v>
      </c>
      <c r="P2614">
        <v>2</v>
      </c>
      <c r="Q2614" t="str">
        <f t="shared" si="41"/>
        <v>12</v>
      </c>
    </row>
    <row r="2615" spans="1:17" x14ac:dyDescent="0.25">
      <c r="A2615">
        <v>2614</v>
      </c>
      <c r="B2615">
        <v>103.533063</v>
      </c>
      <c r="C2615" s="5">
        <v>1</v>
      </c>
      <c r="D2615">
        <v>99.156531000000001</v>
      </c>
      <c r="E2615" s="2">
        <v>2</v>
      </c>
      <c r="P2615">
        <v>2</v>
      </c>
      <c r="Q2615" t="str">
        <f t="shared" si="41"/>
        <v>12</v>
      </c>
    </row>
    <row r="2616" spans="1:17" x14ac:dyDescent="0.25">
      <c r="A2616">
        <v>2615</v>
      </c>
      <c r="B2616">
        <v>103.49821200000001</v>
      </c>
      <c r="C2616" s="5">
        <v>1</v>
      </c>
      <c r="D2616">
        <v>99.230815000000007</v>
      </c>
      <c r="E2616" s="2">
        <v>2</v>
      </c>
      <c r="P2616">
        <v>2</v>
      </c>
      <c r="Q2616" t="str">
        <f t="shared" si="41"/>
        <v>12</v>
      </c>
    </row>
    <row r="2617" spans="1:17" x14ac:dyDescent="0.25">
      <c r="A2617">
        <v>2616</v>
      </c>
      <c r="B2617">
        <v>103.514691</v>
      </c>
      <c r="C2617" s="5">
        <v>1</v>
      </c>
      <c r="P2617">
        <v>1</v>
      </c>
      <c r="Q2617" t="str">
        <f t="shared" si="41"/>
        <v>1</v>
      </c>
    </row>
    <row r="2618" spans="1:17" x14ac:dyDescent="0.25">
      <c r="A2618">
        <v>2617</v>
      </c>
      <c r="B2618">
        <v>103.55632900000001</v>
      </c>
      <c r="C2618" s="5">
        <v>1</v>
      </c>
      <c r="P2618">
        <v>1</v>
      </c>
      <c r="Q2618" t="str">
        <f t="shared" si="41"/>
        <v>1</v>
      </c>
    </row>
    <row r="2619" spans="1:17" x14ac:dyDescent="0.25">
      <c r="A2619">
        <v>2618</v>
      </c>
      <c r="B2619">
        <v>103.52826400000001</v>
      </c>
      <c r="C2619" s="5">
        <v>1</v>
      </c>
      <c r="P2619">
        <v>1</v>
      </c>
      <c r="Q2619" t="str">
        <f t="shared" si="41"/>
        <v>1</v>
      </c>
    </row>
    <row r="2620" spans="1:17" x14ac:dyDescent="0.25">
      <c r="A2620">
        <v>2619</v>
      </c>
      <c r="F2620">
        <v>104.212907</v>
      </c>
      <c r="G2620" s="3">
        <v>3</v>
      </c>
      <c r="H2620">
        <v>104.56443900000001</v>
      </c>
      <c r="I2620" s="4">
        <v>4</v>
      </c>
      <c r="P2620">
        <v>2</v>
      </c>
      <c r="Q2620" t="str">
        <f t="shared" si="41"/>
        <v>34</v>
      </c>
    </row>
    <row r="2621" spans="1:17" x14ac:dyDescent="0.25">
      <c r="A2621">
        <v>2620</v>
      </c>
      <c r="F2621">
        <v>104.211938</v>
      </c>
      <c r="G2621" s="3">
        <v>3</v>
      </c>
      <c r="H2621">
        <v>104.64892700000001</v>
      </c>
      <c r="I2621" s="4">
        <v>4</v>
      </c>
      <c r="P2621">
        <v>2</v>
      </c>
      <c r="Q2621" t="str">
        <f t="shared" si="41"/>
        <v>34</v>
      </c>
    </row>
    <row r="2622" spans="1:17" x14ac:dyDescent="0.25">
      <c r="A2622">
        <v>2621</v>
      </c>
      <c r="F2622">
        <v>104.193826</v>
      </c>
      <c r="G2622" s="3">
        <v>3</v>
      </c>
      <c r="H2622">
        <v>104.66627600000001</v>
      </c>
      <c r="I2622" s="4">
        <v>4</v>
      </c>
      <c r="P2622">
        <v>2</v>
      </c>
      <c r="Q2622" t="str">
        <f t="shared" si="41"/>
        <v>34</v>
      </c>
    </row>
    <row r="2623" spans="1:17" x14ac:dyDescent="0.25">
      <c r="A2623">
        <v>2622</v>
      </c>
      <c r="F2623">
        <v>104.18979400000001</v>
      </c>
      <c r="G2623" s="3">
        <v>3</v>
      </c>
      <c r="H2623">
        <v>104.58989800000001</v>
      </c>
      <c r="I2623" s="4">
        <v>4</v>
      </c>
      <c r="P2623">
        <v>2</v>
      </c>
      <c r="Q2623" t="str">
        <f t="shared" si="41"/>
        <v>34</v>
      </c>
    </row>
    <row r="2624" spans="1:17" x14ac:dyDescent="0.25">
      <c r="A2624">
        <v>2623</v>
      </c>
      <c r="F2624">
        <v>104.17969200000002</v>
      </c>
      <c r="G2624" s="3">
        <v>3</v>
      </c>
      <c r="H2624">
        <v>104.57683700000001</v>
      </c>
      <c r="I2624" s="4">
        <v>4</v>
      </c>
      <c r="P2624">
        <v>2</v>
      </c>
      <c r="Q2624" t="str">
        <f t="shared" si="41"/>
        <v>34</v>
      </c>
    </row>
    <row r="2625" spans="1:17" x14ac:dyDescent="0.25">
      <c r="A2625">
        <v>2624</v>
      </c>
      <c r="F2625">
        <v>104.18561300000002</v>
      </c>
      <c r="G2625" s="3">
        <v>3</v>
      </c>
      <c r="H2625">
        <v>104.53280700000001</v>
      </c>
      <c r="I2625" s="4">
        <v>4</v>
      </c>
      <c r="P2625">
        <v>2</v>
      </c>
      <c r="Q2625" t="str">
        <f t="shared" si="41"/>
        <v>34</v>
      </c>
    </row>
    <row r="2626" spans="1:17" x14ac:dyDescent="0.25">
      <c r="A2626">
        <v>2625</v>
      </c>
      <c r="F2626">
        <v>104.208112</v>
      </c>
      <c r="G2626" s="3">
        <v>3</v>
      </c>
      <c r="H2626">
        <v>104.54086800000002</v>
      </c>
      <c r="I2626" s="4">
        <v>4</v>
      </c>
      <c r="P2626">
        <v>2</v>
      </c>
      <c r="Q2626" t="str">
        <f t="shared" ref="Q2626:Q2689" si="42">CONCATENATE(C2626,E2626,G2626,I2626)</f>
        <v>34</v>
      </c>
    </row>
    <row r="2627" spans="1:17" x14ac:dyDescent="0.25">
      <c r="A2627">
        <v>2626</v>
      </c>
      <c r="F2627">
        <v>104.212907</v>
      </c>
      <c r="G2627" s="3">
        <v>3</v>
      </c>
      <c r="H2627">
        <v>104.56443900000001</v>
      </c>
      <c r="I2627" s="4">
        <v>4</v>
      </c>
      <c r="P2627">
        <v>2</v>
      </c>
      <c r="Q2627" t="str">
        <f t="shared" si="42"/>
        <v>34</v>
      </c>
    </row>
    <row r="2628" spans="1:17" x14ac:dyDescent="0.25">
      <c r="A2628">
        <v>2627</v>
      </c>
      <c r="P2628">
        <v>0</v>
      </c>
      <c r="Q2628" t="str">
        <f t="shared" si="42"/>
        <v/>
      </c>
    </row>
    <row r="2629" spans="1:17" x14ac:dyDescent="0.25">
      <c r="A2629">
        <v>2628</v>
      </c>
      <c r="P2629">
        <v>0</v>
      </c>
      <c r="Q2629" t="str">
        <f t="shared" si="42"/>
        <v/>
      </c>
    </row>
    <row r="2630" spans="1:17" x14ac:dyDescent="0.25">
      <c r="A2630">
        <v>2629</v>
      </c>
      <c r="P2630">
        <v>0</v>
      </c>
      <c r="Q2630" t="str">
        <f t="shared" si="42"/>
        <v/>
      </c>
    </row>
    <row r="2631" spans="1:17" x14ac:dyDescent="0.25">
      <c r="A2631">
        <v>2630</v>
      </c>
      <c r="D2631">
        <v>125.68913400000001</v>
      </c>
      <c r="E2631" s="2">
        <v>2</v>
      </c>
      <c r="P2631">
        <v>1</v>
      </c>
      <c r="Q2631" t="str">
        <f t="shared" si="42"/>
        <v>2</v>
      </c>
    </row>
    <row r="2632" spans="1:17" x14ac:dyDescent="0.25">
      <c r="A2632">
        <v>2631</v>
      </c>
      <c r="D2632">
        <v>125.797757</v>
      </c>
      <c r="E2632" s="2">
        <v>2</v>
      </c>
      <c r="P2632">
        <v>1</v>
      </c>
      <c r="Q2632" t="str">
        <f t="shared" si="42"/>
        <v>2</v>
      </c>
    </row>
    <row r="2633" spans="1:17" x14ac:dyDescent="0.25">
      <c r="A2633">
        <v>2632</v>
      </c>
      <c r="D2633">
        <v>125.71464300000001</v>
      </c>
      <c r="E2633" s="2">
        <v>2</v>
      </c>
      <c r="P2633">
        <v>1</v>
      </c>
      <c r="Q2633" t="str">
        <f t="shared" si="42"/>
        <v>2</v>
      </c>
    </row>
    <row r="2634" spans="1:17" x14ac:dyDescent="0.25">
      <c r="A2634">
        <v>2633</v>
      </c>
      <c r="D2634">
        <v>125.709081</v>
      </c>
      <c r="E2634" s="2">
        <v>2</v>
      </c>
      <c r="P2634">
        <v>1</v>
      </c>
      <c r="Q2634" t="str">
        <f t="shared" si="42"/>
        <v>2</v>
      </c>
    </row>
    <row r="2635" spans="1:17" x14ac:dyDescent="0.25">
      <c r="A2635">
        <v>2634</v>
      </c>
      <c r="B2635">
        <v>130.44893000000002</v>
      </c>
      <c r="C2635" s="5">
        <v>1</v>
      </c>
      <c r="D2635">
        <v>125.75178600000001</v>
      </c>
      <c r="E2635" s="2">
        <v>2</v>
      </c>
      <c r="P2635">
        <v>2</v>
      </c>
      <c r="Q2635" t="str">
        <f t="shared" si="42"/>
        <v>12</v>
      </c>
    </row>
    <row r="2636" spans="1:17" x14ac:dyDescent="0.25">
      <c r="A2636">
        <v>2635</v>
      </c>
      <c r="B2636">
        <v>130.44893000000002</v>
      </c>
      <c r="C2636" s="5">
        <v>1</v>
      </c>
      <c r="D2636">
        <v>125.90398100000002</v>
      </c>
      <c r="E2636" s="2">
        <v>2</v>
      </c>
      <c r="P2636">
        <v>2</v>
      </c>
      <c r="Q2636" t="str">
        <f t="shared" si="42"/>
        <v>12</v>
      </c>
    </row>
    <row r="2637" spans="1:17" x14ac:dyDescent="0.25">
      <c r="A2637">
        <v>2636</v>
      </c>
      <c r="B2637">
        <v>130.44893000000002</v>
      </c>
      <c r="C2637" s="5">
        <v>1</v>
      </c>
      <c r="D2637">
        <v>125.68913400000001</v>
      </c>
      <c r="E2637" s="2">
        <v>2</v>
      </c>
      <c r="P2637">
        <v>2</v>
      </c>
      <c r="Q2637" t="str">
        <f t="shared" si="42"/>
        <v>12</v>
      </c>
    </row>
    <row r="2638" spans="1:17" x14ac:dyDescent="0.25">
      <c r="A2638">
        <v>2637</v>
      </c>
      <c r="B2638">
        <v>130.44893000000002</v>
      </c>
      <c r="C2638" s="5">
        <v>1</v>
      </c>
      <c r="P2638">
        <v>1</v>
      </c>
      <c r="Q2638" t="str">
        <f t="shared" si="42"/>
        <v>1</v>
      </c>
    </row>
    <row r="2639" spans="1:17" x14ac:dyDescent="0.25">
      <c r="A2639">
        <v>2638</v>
      </c>
      <c r="B2639">
        <v>130.44893000000002</v>
      </c>
      <c r="C2639" s="5">
        <v>1</v>
      </c>
      <c r="P2639">
        <v>1</v>
      </c>
      <c r="Q2639" t="str">
        <f t="shared" si="42"/>
        <v>1</v>
      </c>
    </row>
    <row r="2640" spans="1:17" x14ac:dyDescent="0.25">
      <c r="A2640">
        <v>2639</v>
      </c>
      <c r="B2640">
        <v>130.44893000000002</v>
      </c>
      <c r="C2640" s="5">
        <v>1</v>
      </c>
      <c r="P2640">
        <v>1</v>
      </c>
      <c r="Q2640" t="str">
        <f t="shared" si="42"/>
        <v>1</v>
      </c>
    </row>
    <row r="2641" spans="1:17" x14ac:dyDescent="0.25">
      <c r="A2641">
        <v>2640</v>
      </c>
      <c r="B2641">
        <v>130.44893000000002</v>
      </c>
      <c r="C2641" s="5">
        <v>1</v>
      </c>
      <c r="P2641">
        <v>1</v>
      </c>
      <c r="Q2641" t="str">
        <f t="shared" si="42"/>
        <v>1</v>
      </c>
    </row>
    <row r="2642" spans="1:17" x14ac:dyDescent="0.25">
      <c r="A2642">
        <v>2641</v>
      </c>
      <c r="F2642">
        <v>131.9376</v>
      </c>
      <c r="G2642" s="3">
        <v>3</v>
      </c>
      <c r="P2642">
        <v>1</v>
      </c>
      <c r="Q2642" t="str">
        <f t="shared" si="42"/>
        <v>3</v>
      </c>
    </row>
    <row r="2643" spans="1:17" x14ac:dyDescent="0.25">
      <c r="A2643">
        <v>2642</v>
      </c>
      <c r="F2643">
        <v>131.9376</v>
      </c>
      <c r="G2643" s="3">
        <v>3</v>
      </c>
      <c r="H2643">
        <v>131.75668100000001</v>
      </c>
      <c r="I2643" s="4">
        <v>4</v>
      </c>
      <c r="P2643">
        <v>2</v>
      </c>
      <c r="Q2643" t="str">
        <f t="shared" si="42"/>
        <v>34</v>
      </c>
    </row>
    <row r="2644" spans="1:17" x14ac:dyDescent="0.25">
      <c r="A2644">
        <v>2643</v>
      </c>
      <c r="F2644">
        <v>131.9376</v>
      </c>
      <c r="G2644" s="3">
        <v>3</v>
      </c>
      <c r="H2644">
        <v>131.778367</v>
      </c>
      <c r="I2644" s="4">
        <v>4</v>
      </c>
      <c r="P2644">
        <v>2</v>
      </c>
      <c r="Q2644" t="str">
        <f t="shared" si="42"/>
        <v>34</v>
      </c>
    </row>
    <row r="2645" spans="1:17" x14ac:dyDescent="0.25">
      <c r="A2645">
        <v>2644</v>
      </c>
      <c r="F2645">
        <v>131.9376</v>
      </c>
      <c r="G2645" s="3">
        <v>3</v>
      </c>
      <c r="H2645">
        <v>131.75092000000001</v>
      </c>
      <c r="I2645" s="4">
        <v>4</v>
      </c>
      <c r="P2645">
        <v>2</v>
      </c>
      <c r="Q2645" t="str">
        <f t="shared" si="42"/>
        <v>34</v>
      </c>
    </row>
    <row r="2646" spans="1:17" x14ac:dyDescent="0.25">
      <c r="A2646">
        <v>2645</v>
      </c>
      <c r="F2646">
        <v>131.9376</v>
      </c>
      <c r="G2646" s="3">
        <v>3</v>
      </c>
      <c r="H2646">
        <v>131.70663200000001</v>
      </c>
      <c r="I2646" s="4">
        <v>4</v>
      </c>
      <c r="P2646">
        <v>2</v>
      </c>
      <c r="Q2646" t="str">
        <f t="shared" si="42"/>
        <v>34</v>
      </c>
    </row>
    <row r="2647" spans="1:17" x14ac:dyDescent="0.25">
      <c r="A2647">
        <v>2646</v>
      </c>
      <c r="F2647">
        <v>131.9376</v>
      </c>
      <c r="G2647" s="3">
        <v>3</v>
      </c>
      <c r="H2647">
        <v>131.695153</v>
      </c>
      <c r="I2647" s="4">
        <v>4</v>
      </c>
      <c r="P2647">
        <v>2</v>
      </c>
      <c r="Q2647" t="str">
        <f t="shared" si="42"/>
        <v>34</v>
      </c>
    </row>
    <row r="2648" spans="1:17" x14ac:dyDescent="0.25">
      <c r="A2648">
        <v>2647</v>
      </c>
      <c r="F2648">
        <v>131.9376</v>
      </c>
      <c r="G2648" s="3">
        <v>3</v>
      </c>
      <c r="H2648">
        <v>131.75668100000001</v>
      </c>
      <c r="I2648" s="4">
        <v>4</v>
      </c>
      <c r="P2648">
        <v>2</v>
      </c>
      <c r="Q2648" t="str">
        <f t="shared" si="42"/>
        <v>34</v>
      </c>
    </row>
    <row r="2649" spans="1:17" x14ac:dyDescent="0.25">
      <c r="A2649">
        <v>2648</v>
      </c>
      <c r="P2649">
        <v>0</v>
      </c>
      <c r="Q2649" t="str">
        <f t="shared" si="42"/>
        <v/>
      </c>
    </row>
    <row r="2650" spans="1:17" x14ac:dyDescent="0.25">
      <c r="A2650">
        <v>2649</v>
      </c>
      <c r="P2650">
        <v>0</v>
      </c>
      <c r="Q2650" t="str">
        <f t="shared" si="42"/>
        <v/>
      </c>
    </row>
    <row r="2651" spans="1:17" x14ac:dyDescent="0.25">
      <c r="A2651">
        <v>2650</v>
      </c>
      <c r="P2651">
        <v>0</v>
      </c>
      <c r="Q2651" t="str">
        <f t="shared" si="42"/>
        <v/>
      </c>
    </row>
    <row r="2652" spans="1:17" x14ac:dyDescent="0.25">
      <c r="A2652">
        <v>2651</v>
      </c>
      <c r="P2652">
        <v>0</v>
      </c>
      <c r="Q2652" t="str">
        <f t="shared" si="42"/>
        <v/>
      </c>
    </row>
    <row r="2653" spans="1:17" x14ac:dyDescent="0.25">
      <c r="A2653">
        <v>2652</v>
      </c>
      <c r="P2653">
        <v>0</v>
      </c>
      <c r="Q2653" t="str">
        <f t="shared" si="42"/>
        <v/>
      </c>
    </row>
    <row r="2654" spans="1:17" x14ac:dyDescent="0.25">
      <c r="A2654">
        <v>2653</v>
      </c>
      <c r="P2654">
        <v>0</v>
      </c>
      <c r="Q2654" t="str">
        <f t="shared" si="42"/>
        <v/>
      </c>
    </row>
    <row r="2655" spans="1:17" x14ac:dyDescent="0.25">
      <c r="A2655">
        <v>2654</v>
      </c>
      <c r="P2655">
        <v>0</v>
      </c>
      <c r="Q2655" t="str">
        <f t="shared" si="42"/>
        <v/>
      </c>
    </row>
    <row r="2656" spans="1:17" x14ac:dyDescent="0.25">
      <c r="A2656">
        <v>2655</v>
      </c>
      <c r="D2656">
        <v>163.44816</v>
      </c>
      <c r="E2656" s="2">
        <v>2</v>
      </c>
      <c r="P2656">
        <v>1</v>
      </c>
      <c r="Q2656" t="str">
        <f t="shared" si="42"/>
        <v>2</v>
      </c>
    </row>
    <row r="2657" spans="1:17" x14ac:dyDescent="0.25">
      <c r="A2657">
        <v>2656</v>
      </c>
      <c r="D2657">
        <v>163.44290599999999</v>
      </c>
      <c r="E2657" s="2">
        <v>2</v>
      </c>
      <c r="P2657">
        <v>1</v>
      </c>
      <c r="Q2657" t="str">
        <f t="shared" si="42"/>
        <v>2</v>
      </c>
    </row>
    <row r="2658" spans="1:17" x14ac:dyDescent="0.25">
      <c r="A2658">
        <v>2657</v>
      </c>
      <c r="D2658">
        <v>163.41581400000001</v>
      </c>
      <c r="E2658" s="2">
        <v>2</v>
      </c>
      <c r="P2658">
        <v>1</v>
      </c>
      <c r="Q2658" t="str">
        <f t="shared" si="42"/>
        <v>2</v>
      </c>
    </row>
    <row r="2659" spans="1:17" x14ac:dyDescent="0.25">
      <c r="A2659">
        <v>2658</v>
      </c>
      <c r="B2659">
        <v>167.686936</v>
      </c>
      <c r="C2659" s="5">
        <v>1</v>
      </c>
      <c r="D2659">
        <v>163.52836299999998</v>
      </c>
      <c r="E2659" s="2">
        <v>2</v>
      </c>
      <c r="P2659">
        <v>2</v>
      </c>
      <c r="Q2659" t="str">
        <f t="shared" si="42"/>
        <v>12</v>
      </c>
    </row>
    <row r="2660" spans="1:17" x14ac:dyDescent="0.25">
      <c r="A2660">
        <v>2659</v>
      </c>
      <c r="B2660">
        <v>167.62183399999998</v>
      </c>
      <c r="C2660" s="5">
        <v>1</v>
      </c>
      <c r="D2660">
        <v>163.59499699999998</v>
      </c>
      <c r="E2660" s="2">
        <v>2</v>
      </c>
      <c r="P2660">
        <v>2</v>
      </c>
      <c r="Q2660" t="str">
        <f t="shared" si="42"/>
        <v>12</v>
      </c>
    </row>
    <row r="2661" spans="1:17" x14ac:dyDescent="0.25">
      <c r="A2661">
        <v>2660</v>
      </c>
      <c r="B2661">
        <v>167.624844</v>
      </c>
      <c r="C2661" s="5">
        <v>1</v>
      </c>
      <c r="D2661">
        <v>163.41637499999999</v>
      </c>
      <c r="E2661" s="2">
        <v>2</v>
      </c>
      <c r="P2661">
        <v>2</v>
      </c>
      <c r="Q2661" t="str">
        <f t="shared" si="42"/>
        <v>12</v>
      </c>
    </row>
    <row r="2662" spans="1:17" x14ac:dyDescent="0.25">
      <c r="A2662">
        <v>2661</v>
      </c>
      <c r="B2662">
        <v>167.64540499999998</v>
      </c>
      <c r="C2662" s="5">
        <v>1</v>
      </c>
      <c r="P2662">
        <v>1</v>
      </c>
      <c r="Q2662" t="str">
        <f t="shared" si="42"/>
        <v>1</v>
      </c>
    </row>
    <row r="2663" spans="1:17" x14ac:dyDescent="0.25">
      <c r="A2663">
        <v>2662</v>
      </c>
      <c r="B2663">
        <v>167.62912999999998</v>
      </c>
      <c r="C2663" s="5">
        <v>1</v>
      </c>
      <c r="P2663">
        <v>1</v>
      </c>
      <c r="Q2663" t="str">
        <f t="shared" si="42"/>
        <v>1</v>
      </c>
    </row>
    <row r="2664" spans="1:17" x14ac:dyDescent="0.25">
      <c r="A2664">
        <v>2663</v>
      </c>
      <c r="B2664">
        <v>167.686936</v>
      </c>
      <c r="C2664" s="5">
        <v>1</v>
      </c>
      <c r="F2664">
        <v>167.99586499999998</v>
      </c>
      <c r="G2664" s="3">
        <v>3</v>
      </c>
      <c r="P2664">
        <v>2</v>
      </c>
      <c r="Q2664" t="str">
        <f t="shared" si="42"/>
        <v>13</v>
      </c>
    </row>
    <row r="2665" spans="1:17" x14ac:dyDescent="0.25">
      <c r="A2665">
        <v>2664</v>
      </c>
      <c r="F2665">
        <v>167.99586499999998</v>
      </c>
      <c r="G2665" s="3">
        <v>3</v>
      </c>
      <c r="H2665">
        <v>167.94831299999998</v>
      </c>
      <c r="I2665" s="4">
        <v>4</v>
      </c>
      <c r="P2665">
        <v>2</v>
      </c>
      <c r="Q2665" t="str">
        <f t="shared" si="42"/>
        <v>34</v>
      </c>
    </row>
    <row r="2666" spans="1:17" x14ac:dyDescent="0.25">
      <c r="A2666">
        <v>2665</v>
      </c>
      <c r="F2666">
        <v>168.037192</v>
      </c>
      <c r="G2666" s="3">
        <v>3</v>
      </c>
      <c r="H2666">
        <v>167.853161</v>
      </c>
      <c r="I2666" s="4">
        <v>4</v>
      </c>
      <c r="P2666">
        <v>2</v>
      </c>
      <c r="Q2666" t="str">
        <f t="shared" si="42"/>
        <v>34</v>
      </c>
    </row>
    <row r="2667" spans="1:17" x14ac:dyDescent="0.25">
      <c r="A2667">
        <v>2666</v>
      </c>
      <c r="F2667">
        <v>168.00229300000001</v>
      </c>
      <c r="G2667" s="3">
        <v>3</v>
      </c>
      <c r="H2667">
        <v>167.801886</v>
      </c>
      <c r="I2667" s="4">
        <v>4</v>
      </c>
      <c r="P2667">
        <v>2</v>
      </c>
      <c r="Q2667" t="str">
        <f t="shared" si="42"/>
        <v>34</v>
      </c>
    </row>
    <row r="2668" spans="1:17" x14ac:dyDescent="0.25">
      <c r="A2668">
        <v>2667</v>
      </c>
      <c r="F2668">
        <v>168.033568</v>
      </c>
      <c r="G2668" s="3">
        <v>3</v>
      </c>
      <c r="H2668">
        <v>167.81989499999997</v>
      </c>
      <c r="I2668" s="4">
        <v>4</v>
      </c>
      <c r="P2668">
        <v>2</v>
      </c>
      <c r="Q2668" t="str">
        <f t="shared" si="42"/>
        <v>34</v>
      </c>
    </row>
    <row r="2669" spans="1:17" x14ac:dyDescent="0.25">
      <c r="A2669">
        <v>2668</v>
      </c>
      <c r="F2669">
        <v>167.986527</v>
      </c>
      <c r="G2669" s="3">
        <v>3</v>
      </c>
      <c r="H2669">
        <v>167.78448700000001</v>
      </c>
      <c r="I2669" s="4">
        <v>4</v>
      </c>
      <c r="P2669">
        <v>2</v>
      </c>
      <c r="Q2669" t="str">
        <f t="shared" si="42"/>
        <v>34</v>
      </c>
    </row>
    <row r="2670" spans="1:17" x14ac:dyDescent="0.25">
      <c r="A2670">
        <v>2669</v>
      </c>
      <c r="F2670">
        <v>167.952854</v>
      </c>
      <c r="G2670" s="3">
        <v>3</v>
      </c>
      <c r="H2670">
        <v>167.94831299999998</v>
      </c>
      <c r="I2670" s="4">
        <v>4</v>
      </c>
      <c r="P2670">
        <v>2</v>
      </c>
      <c r="Q2670" t="str">
        <f t="shared" si="42"/>
        <v>34</v>
      </c>
    </row>
    <row r="2671" spans="1:17" x14ac:dyDescent="0.25">
      <c r="A2671">
        <v>2670</v>
      </c>
      <c r="F2671">
        <v>167.99586499999998</v>
      </c>
      <c r="G2671" s="3">
        <v>3</v>
      </c>
      <c r="H2671">
        <v>167.94831299999998</v>
      </c>
      <c r="I2671" s="4">
        <v>4</v>
      </c>
      <c r="P2671">
        <v>2</v>
      </c>
      <c r="Q2671" t="str">
        <f t="shared" si="42"/>
        <v>34</v>
      </c>
    </row>
    <row r="2672" spans="1:17" x14ac:dyDescent="0.25">
      <c r="A2672">
        <v>2671</v>
      </c>
      <c r="P2672">
        <v>0</v>
      </c>
      <c r="Q2672" t="str">
        <f t="shared" si="42"/>
        <v/>
      </c>
    </row>
    <row r="2673" spans="1:17" x14ac:dyDescent="0.25">
      <c r="A2673">
        <v>2672</v>
      </c>
      <c r="P2673">
        <v>0</v>
      </c>
      <c r="Q2673" t="str">
        <f t="shared" si="42"/>
        <v/>
      </c>
    </row>
    <row r="2674" spans="1:17" x14ac:dyDescent="0.25">
      <c r="A2674">
        <v>2673</v>
      </c>
      <c r="D2674">
        <v>189.42453999999998</v>
      </c>
      <c r="E2674" s="2">
        <v>2</v>
      </c>
      <c r="P2674">
        <v>1</v>
      </c>
      <c r="Q2674" t="str">
        <f t="shared" si="42"/>
        <v>2</v>
      </c>
    </row>
    <row r="2675" spans="1:17" x14ac:dyDescent="0.25">
      <c r="A2675">
        <v>2674</v>
      </c>
      <c r="D2675">
        <v>189.37611999999999</v>
      </c>
      <c r="E2675" s="2">
        <v>2</v>
      </c>
      <c r="P2675">
        <v>1</v>
      </c>
      <c r="Q2675" t="str">
        <f t="shared" si="42"/>
        <v>2</v>
      </c>
    </row>
    <row r="2676" spans="1:17" x14ac:dyDescent="0.25">
      <c r="A2676">
        <v>2675</v>
      </c>
      <c r="D2676">
        <v>189.307547</v>
      </c>
      <c r="E2676" s="2">
        <v>2</v>
      </c>
      <c r="P2676">
        <v>1</v>
      </c>
      <c r="Q2676" t="str">
        <f t="shared" si="42"/>
        <v>2</v>
      </c>
    </row>
    <row r="2677" spans="1:17" x14ac:dyDescent="0.25">
      <c r="A2677">
        <v>2676</v>
      </c>
      <c r="D2677">
        <v>189.34933699999999</v>
      </c>
      <c r="E2677" s="2">
        <v>2</v>
      </c>
      <c r="P2677">
        <v>1</v>
      </c>
      <c r="Q2677" t="str">
        <f t="shared" si="42"/>
        <v>2</v>
      </c>
    </row>
    <row r="2678" spans="1:17" x14ac:dyDescent="0.25">
      <c r="A2678">
        <v>2677</v>
      </c>
      <c r="D2678">
        <v>189.37601699999999</v>
      </c>
      <c r="E2678" s="2">
        <v>2</v>
      </c>
      <c r="P2678">
        <v>1</v>
      </c>
      <c r="Q2678" t="str">
        <f t="shared" si="42"/>
        <v>2</v>
      </c>
    </row>
    <row r="2679" spans="1:17" x14ac:dyDescent="0.25">
      <c r="A2679">
        <v>2678</v>
      </c>
      <c r="B2679">
        <v>195.15203700000001</v>
      </c>
      <c r="C2679" s="5">
        <v>1</v>
      </c>
      <c r="D2679">
        <v>189.40555799999998</v>
      </c>
      <c r="E2679" s="2">
        <v>2</v>
      </c>
      <c r="P2679">
        <v>2</v>
      </c>
      <c r="Q2679" t="str">
        <f t="shared" si="42"/>
        <v>12</v>
      </c>
    </row>
    <row r="2680" spans="1:17" x14ac:dyDescent="0.25">
      <c r="A2680">
        <v>2679</v>
      </c>
      <c r="B2680">
        <v>195.15122099999999</v>
      </c>
      <c r="C2680" s="5">
        <v>1</v>
      </c>
      <c r="D2680">
        <v>189.53917899999999</v>
      </c>
      <c r="E2680" s="2">
        <v>2</v>
      </c>
      <c r="P2680">
        <v>2</v>
      </c>
      <c r="Q2680" t="str">
        <f t="shared" si="42"/>
        <v>12</v>
      </c>
    </row>
    <row r="2681" spans="1:17" x14ac:dyDescent="0.25">
      <c r="A2681">
        <v>2680</v>
      </c>
      <c r="B2681">
        <v>195.15851799999999</v>
      </c>
      <c r="C2681" s="5">
        <v>1</v>
      </c>
      <c r="D2681">
        <v>189.42453999999998</v>
      </c>
      <c r="E2681" s="2">
        <v>2</v>
      </c>
      <c r="P2681">
        <v>2</v>
      </c>
      <c r="Q2681" t="str">
        <f t="shared" si="42"/>
        <v>12</v>
      </c>
    </row>
    <row r="2682" spans="1:17" x14ac:dyDescent="0.25">
      <c r="A2682">
        <v>2681</v>
      </c>
      <c r="B2682">
        <v>195.15596599999998</v>
      </c>
      <c r="C2682" s="5">
        <v>1</v>
      </c>
      <c r="P2682">
        <v>1</v>
      </c>
      <c r="Q2682" t="str">
        <f t="shared" si="42"/>
        <v>1</v>
      </c>
    </row>
    <row r="2683" spans="1:17" x14ac:dyDescent="0.25">
      <c r="A2683">
        <v>2682</v>
      </c>
      <c r="B2683">
        <v>195.134028</v>
      </c>
      <c r="C2683" s="5">
        <v>1</v>
      </c>
      <c r="P2683">
        <v>1</v>
      </c>
      <c r="Q2683" t="str">
        <f t="shared" si="42"/>
        <v>1</v>
      </c>
    </row>
    <row r="2684" spans="1:17" x14ac:dyDescent="0.25">
      <c r="A2684">
        <v>2683</v>
      </c>
      <c r="B2684">
        <v>195.15203700000001</v>
      </c>
      <c r="C2684" s="5">
        <v>1</v>
      </c>
      <c r="P2684">
        <v>1</v>
      </c>
      <c r="Q2684" t="str">
        <f t="shared" si="42"/>
        <v>1</v>
      </c>
    </row>
    <row r="2685" spans="1:17" x14ac:dyDescent="0.25">
      <c r="A2685">
        <v>2684</v>
      </c>
      <c r="B2685">
        <v>195.15203700000001</v>
      </c>
      <c r="C2685" s="5">
        <v>1</v>
      </c>
      <c r="P2685">
        <v>1</v>
      </c>
      <c r="Q2685" t="str">
        <f t="shared" si="42"/>
        <v>1</v>
      </c>
    </row>
    <row r="2686" spans="1:17" x14ac:dyDescent="0.25">
      <c r="A2686">
        <v>2685</v>
      </c>
      <c r="F2686">
        <v>197.460711</v>
      </c>
      <c r="G2686" s="3">
        <v>3</v>
      </c>
      <c r="P2686">
        <v>1</v>
      </c>
      <c r="Q2686" t="str">
        <f t="shared" si="42"/>
        <v>3</v>
      </c>
    </row>
    <row r="2687" spans="1:17" x14ac:dyDescent="0.25">
      <c r="A2687">
        <v>2686</v>
      </c>
      <c r="F2687">
        <v>197.46555899999998</v>
      </c>
      <c r="G2687" s="3">
        <v>3</v>
      </c>
      <c r="H2687">
        <v>196.930815</v>
      </c>
      <c r="I2687" s="4">
        <v>4</v>
      </c>
      <c r="P2687">
        <v>2</v>
      </c>
      <c r="Q2687" t="str">
        <f t="shared" si="42"/>
        <v>34</v>
      </c>
    </row>
    <row r="2688" spans="1:17" x14ac:dyDescent="0.25">
      <c r="A2688">
        <v>2687</v>
      </c>
      <c r="F2688">
        <v>197.501936</v>
      </c>
      <c r="G2688" s="3">
        <v>3</v>
      </c>
      <c r="H2688">
        <v>196.91224099999999</v>
      </c>
      <c r="I2688" s="4">
        <v>4</v>
      </c>
      <c r="P2688">
        <v>2</v>
      </c>
      <c r="Q2688" t="str">
        <f t="shared" si="42"/>
        <v>34</v>
      </c>
    </row>
    <row r="2689" spans="1:17" x14ac:dyDescent="0.25">
      <c r="A2689">
        <v>2688</v>
      </c>
      <c r="F2689">
        <v>197.502039</v>
      </c>
      <c r="G2689" s="3">
        <v>3</v>
      </c>
      <c r="H2689">
        <v>196.876272</v>
      </c>
      <c r="I2689" s="4">
        <v>4</v>
      </c>
      <c r="P2689">
        <v>2</v>
      </c>
      <c r="Q2689" t="str">
        <f t="shared" si="42"/>
        <v>34</v>
      </c>
    </row>
    <row r="2690" spans="1:17" x14ac:dyDescent="0.25">
      <c r="A2690">
        <v>2689</v>
      </c>
      <c r="F2690">
        <v>197.48331300000001</v>
      </c>
      <c r="G2690" s="3">
        <v>3</v>
      </c>
      <c r="H2690">
        <v>196.88861700000001</v>
      </c>
      <c r="I2690" s="4">
        <v>4</v>
      </c>
      <c r="P2690">
        <v>2</v>
      </c>
      <c r="Q2690" t="str">
        <f t="shared" ref="Q2690:Q2753" si="43">CONCATENATE(C2690,E2690,G2690,I2690)</f>
        <v>34</v>
      </c>
    </row>
    <row r="2691" spans="1:17" x14ac:dyDescent="0.25">
      <c r="A2691">
        <v>2690</v>
      </c>
      <c r="F2691">
        <v>197.51729399999999</v>
      </c>
      <c r="G2691" s="3">
        <v>3</v>
      </c>
      <c r="H2691">
        <v>196.89606699999999</v>
      </c>
      <c r="I2691" s="4">
        <v>4</v>
      </c>
      <c r="P2691">
        <v>2</v>
      </c>
      <c r="Q2691" t="str">
        <f t="shared" si="43"/>
        <v>34</v>
      </c>
    </row>
    <row r="2692" spans="1:17" x14ac:dyDescent="0.25">
      <c r="A2692">
        <v>2691</v>
      </c>
      <c r="F2692">
        <v>197.549486</v>
      </c>
      <c r="G2692" s="3">
        <v>3</v>
      </c>
      <c r="H2692">
        <v>196.83953700000001</v>
      </c>
      <c r="I2692" s="4">
        <v>4</v>
      </c>
      <c r="P2692">
        <v>2</v>
      </c>
      <c r="Q2692" t="str">
        <f t="shared" si="43"/>
        <v>34</v>
      </c>
    </row>
    <row r="2693" spans="1:17" x14ac:dyDescent="0.25">
      <c r="A2693">
        <v>2692</v>
      </c>
      <c r="F2693">
        <v>197.509333</v>
      </c>
      <c r="G2693" s="3">
        <v>3</v>
      </c>
      <c r="H2693">
        <v>196.951784</v>
      </c>
      <c r="I2693" s="4">
        <v>4</v>
      </c>
      <c r="P2693">
        <v>2</v>
      </c>
      <c r="Q2693" t="str">
        <f t="shared" si="43"/>
        <v>34</v>
      </c>
    </row>
    <row r="2694" spans="1:17" x14ac:dyDescent="0.25">
      <c r="A2694">
        <v>2693</v>
      </c>
      <c r="F2694">
        <v>197.460711</v>
      </c>
      <c r="G2694" s="3">
        <v>3</v>
      </c>
      <c r="P2694">
        <v>1</v>
      </c>
      <c r="Q2694" t="str">
        <f t="shared" si="43"/>
        <v>3</v>
      </c>
    </row>
    <row r="2695" spans="1:17" x14ac:dyDescent="0.25">
      <c r="A2695">
        <v>2694</v>
      </c>
      <c r="D2695">
        <v>216.27353500000001</v>
      </c>
      <c r="E2695" s="2">
        <v>2</v>
      </c>
      <c r="P2695">
        <v>1</v>
      </c>
      <c r="Q2695" t="str">
        <f t="shared" si="43"/>
        <v>2</v>
      </c>
    </row>
    <row r="2696" spans="1:17" x14ac:dyDescent="0.25">
      <c r="A2696">
        <v>2695</v>
      </c>
      <c r="D2696">
        <v>216.220202</v>
      </c>
      <c r="E2696" s="2">
        <v>2</v>
      </c>
      <c r="P2696">
        <v>1</v>
      </c>
      <c r="Q2696" t="str">
        <f t="shared" si="43"/>
        <v>2</v>
      </c>
    </row>
    <row r="2697" spans="1:17" x14ac:dyDescent="0.25">
      <c r="A2697">
        <v>2696</v>
      </c>
      <c r="D2697">
        <v>216.26156499999999</v>
      </c>
      <c r="E2697" s="2">
        <v>2</v>
      </c>
      <c r="P2697">
        <v>1</v>
      </c>
      <c r="Q2697" t="str">
        <f t="shared" si="43"/>
        <v>2</v>
      </c>
    </row>
    <row r="2698" spans="1:17" x14ac:dyDescent="0.25">
      <c r="A2698">
        <v>2697</v>
      </c>
      <c r="D2698">
        <v>216.28429199999999</v>
      </c>
      <c r="E2698" s="2">
        <v>2</v>
      </c>
      <c r="P2698">
        <v>1</v>
      </c>
      <c r="Q2698" t="str">
        <f t="shared" si="43"/>
        <v>2</v>
      </c>
    </row>
    <row r="2699" spans="1:17" x14ac:dyDescent="0.25">
      <c r="A2699">
        <v>2698</v>
      </c>
      <c r="D2699">
        <v>216.26696999999999</v>
      </c>
      <c r="E2699" s="2">
        <v>2</v>
      </c>
      <c r="P2699">
        <v>1</v>
      </c>
      <c r="Q2699" t="str">
        <f t="shared" si="43"/>
        <v>2</v>
      </c>
    </row>
    <row r="2700" spans="1:17" x14ac:dyDescent="0.25">
      <c r="A2700">
        <v>2699</v>
      </c>
      <c r="B2700">
        <v>220.34818100000001</v>
      </c>
      <c r="C2700" s="5">
        <v>1</v>
      </c>
      <c r="D2700">
        <v>216.27106000000001</v>
      </c>
      <c r="E2700" s="2">
        <v>2</v>
      </c>
      <c r="P2700">
        <v>2</v>
      </c>
      <c r="Q2700" t="str">
        <f t="shared" si="43"/>
        <v>12</v>
      </c>
    </row>
    <row r="2701" spans="1:17" x14ac:dyDescent="0.25">
      <c r="A2701">
        <v>2700</v>
      </c>
      <c r="B2701">
        <v>220.31944300000001</v>
      </c>
      <c r="C2701" s="5">
        <v>1</v>
      </c>
      <c r="D2701">
        <v>216.23777699999999</v>
      </c>
      <c r="E2701" s="2">
        <v>2</v>
      </c>
      <c r="P2701">
        <v>2</v>
      </c>
      <c r="Q2701" t="str">
        <f t="shared" si="43"/>
        <v>12</v>
      </c>
    </row>
    <row r="2702" spans="1:17" x14ac:dyDescent="0.25">
      <c r="A2702">
        <v>2701</v>
      </c>
      <c r="B2702">
        <v>220.28505000000001</v>
      </c>
      <c r="C2702" s="5">
        <v>1</v>
      </c>
      <c r="D2702">
        <v>216.27353500000001</v>
      </c>
      <c r="E2702" s="2">
        <v>2</v>
      </c>
      <c r="P2702">
        <v>2</v>
      </c>
      <c r="Q2702" t="str">
        <f t="shared" si="43"/>
        <v>12</v>
      </c>
    </row>
    <row r="2703" spans="1:17" x14ac:dyDescent="0.25">
      <c r="A2703">
        <v>2702</v>
      </c>
      <c r="B2703">
        <v>220.290909</v>
      </c>
      <c r="C2703" s="5">
        <v>1</v>
      </c>
      <c r="D2703">
        <v>216.27353500000001</v>
      </c>
      <c r="E2703" s="2">
        <v>2</v>
      </c>
      <c r="P2703">
        <v>2</v>
      </c>
      <c r="Q2703" t="str">
        <f t="shared" si="43"/>
        <v>12</v>
      </c>
    </row>
    <row r="2704" spans="1:17" x14ac:dyDescent="0.25">
      <c r="A2704">
        <v>2703</v>
      </c>
      <c r="B2704">
        <v>220.31045399999999</v>
      </c>
      <c r="C2704" s="5">
        <v>1</v>
      </c>
      <c r="P2704">
        <v>1</v>
      </c>
      <c r="Q2704" t="str">
        <f t="shared" si="43"/>
        <v>1</v>
      </c>
    </row>
    <row r="2705" spans="1:17" x14ac:dyDescent="0.25">
      <c r="A2705">
        <v>2704</v>
      </c>
      <c r="B2705">
        <v>220.247626</v>
      </c>
      <c r="C2705" s="5">
        <v>1</v>
      </c>
      <c r="P2705">
        <v>1</v>
      </c>
      <c r="Q2705" t="str">
        <f t="shared" si="43"/>
        <v>1</v>
      </c>
    </row>
    <row r="2706" spans="1:17" x14ac:dyDescent="0.25">
      <c r="A2706">
        <v>2705</v>
      </c>
      <c r="B2706">
        <v>220.34818100000001</v>
      </c>
      <c r="C2706" s="5">
        <v>1</v>
      </c>
      <c r="P2706">
        <v>1</v>
      </c>
      <c r="Q2706" t="str">
        <f t="shared" si="43"/>
        <v>1</v>
      </c>
    </row>
    <row r="2707" spans="1:17" x14ac:dyDescent="0.25">
      <c r="A2707">
        <v>2706</v>
      </c>
      <c r="F2707">
        <v>221.856515</v>
      </c>
      <c r="G2707" s="3">
        <v>3</v>
      </c>
      <c r="P2707">
        <v>1</v>
      </c>
      <c r="Q2707" t="str">
        <f t="shared" si="43"/>
        <v>3</v>
      </c>
    </row>
    <row r="2708" spans="1:17" x14ac:dyDescent="0.25">
      <c r="A2708">
        <v>2707</v>
      </c>
      <c r="F2708">
        <v>221.83974699999999</v>
      </c>
      <c r="G2708" s="3">
        <v>3</v>
      </c>
      <c r="H2708">
        <v>221.48903999999999</v>
      </c>
      <c r="I2708" s="4">
        <v>4</v>
      </c>
      <c r="P2708">
        <v>2</v>
      </c>
      <c r="Q2708" t="str">
        <f t="shared" si="43"/>
        <v>34</v>
      </c>
    </row>
    <row r="2709" spans="1:17" x14ac:dyDescent="0.25">
      <c r="A2709">
        <v>2708</v>
      </c>
      <c r="F2709">
        <v>221.84338299999999</v>
      </c>
      <c r="G2709" s="3">
        <v>3</v>
      </c>
      <c r="H2709">
        <v>221.587726</v>
      </c>
      <c r="I2709" s="4">
        <v>4</v>
      </c>
      <c r="P2709">
        <v>2</v>
      </c>
      <c r="Q2709" t="str">
        <f t="shared" si="43"/>
        <v>34</v>
      </c>
    </row>
    <row r="2710" spans="1:17" x14ac:dyDescent="0.25">
      <c r="A2710">
        <v>2709</v>
      </c>
      <c r="F2710">
        <v>221.80307999999999</v>
      </c>
      <c r="G2710" s="3">
        <v>3</v>
      </c>
      <c r="H2710">
        <v>221.55499900000001</v>
      </c>
      <c r="I2710" s="4">
        <v>4</v>
      </c>
      <c r="P2710">
        <v>2</v>
      </c>
      <c r="Q2710" t="str">
        <f t="shared" si="43"/>
        <v>34</v>
      </c>
    </row>
    <row r="2711" spans="1:17" x14ac:dyDescent="0.25">
      <c r="A2711">
        <v>2710</v>
      </c>
      <c r="F2711">
        <v>221.82530299999999</v>
      </c>
      <c r="G2711" s="3">
        <v>3</v>
      </c>
      <c r="H2711">
        <v>221.46686800000001</v>
      </c>
      <c r="I2711" s="4">
        <v>4</v>
      </c>
      <c r="P2711">
        <v>2</v>
      </c>
      <c r="Q2711" t="str">
        <f t="shared" si="43"/>
        <v>34</v>
      </c>
    </row>
    <row r="2712" spans="1:17" x14ac:dyDescent="0.25">
      <c r="A2712">
        <v>2711</v>
      </c>
      <c r="F2712">
        <v>221.79686799999999</v>
      </c>
      <c r="G2712" s="3">
        <v>3</v>
      </c>
      <c r="H2712">
        <v>221.395051</v>
      </c>
      <c r="I2712" s="4">
        <v>4</v>
      </c>
      <c r="P2712">
        <v>2</v>
      </c>
      <c r="Q2712" t="str">
        <f t="shared" si="43"/>
        <v>34</v>
      </c>
    </row>
    <row r="2713" spans="1:17" x14ac:dyDescent="0.25">
      <c r="A2713">
        <v>2712</v>
      </c>
      <c r="F2713">
        <v>221.77868599999999</v>
      </c>
      <c r="G2713" s="3">
        <v>3</v>
      </c>
      <c r="H2713">
        <v>221.47833199999999</v>
      </c>
      <c r="I2713" s="4">
        <v>4</v>
      </c>
      <c r="P2713">
        <v>2</v>
      </c>
      <c r="Q2713" t="str">
        <f t="shared" si="43"/>
        <v>34</v>
      </c>
    </row>
    <row r="2714" spans="1:17" x14ac:dyDescent="0.25">
      <c r="A2714">
        <v>2713</v>
      </c>
      <c r="F2714">
        <v>221.856515</v>
      </c>
      <c r="G2714" s="3">
        <v>3</v>
      </c>
      <c r="H2714">
        <v>221.46828199999999</v>
      </c>
      <c r="I2714" s="4">
        <v>4</v>
      </c>
      <c r="P2714">
        <v>2</v>
      </c>
      <c r="Q2714" t="str">
        <f t="shared" si="43"/>
        <v>34</v>
      </c>
    </row>
    <row r="2715" spans="1:17" x14ac:dyDescent="0.25">
      <c r="A2715">
        <v>2714</v>
      </c>
      <c r="P2715">
        <v>0</v>
      </c>
      <c r="Q2715" t="str">
        <f t="shared" si="43"/>
        <v/>
      </c>
    </row>
    <row r="2716" spans="1:17" x14ac:dyDescent="0.25">
      <c r="A2716">
        <v>2715</v>
      </c>
      <c r="P2716">
        <v>0</v>
      </c>
      <c r="Q2716" t="str">
        <f t="shared" si="43"/>
        <v/>
      </c>
    </row>
    <row r="2717" spans="1:17" x14ac:dyDescent="0.25">
      <c r="A2717">
        <v>2716</v>
      </c>
      <c r="P2717">
        <v>0</v>
      </c>
      <c r="Q2717" t="str">
        <f t="shared" si="43"/>
        <v/>
      </c>
    </row>
    <row r="2718" spans="1:17" x14ac:dyDescent="0.25">
      <c r="A2718">
        <v>2717</v>
      </c>
      <c r="D2718">
        <v>242.48489599999999</v>
      </c>
      <c r="E2718" s="2">
        <v>2</v>
      </c>
      <c r="P2718">
        <v>1</v>
      </c>
      <c r="Q2718" t="str">
        <f t="shared" si="43"/>
        <v>2</v>
      </c>
    </row>
    <row r="2719" spans="1:17" x14ac:dyDescent="0.25">
      <c r="A2719">
        <v>2718</v>
      </c>
      <c r="D2719">
        <v>242.49656400000001</v>
      </c>
      <c r="E2719" s="2">
        <v>2</v>
      </c>
      <c r="P2719">
        <v>1</v>
      </c>
      <c r="Q2719" t="str">
        <f t="shared" si="43"/>
        <v>2</v>
      </c>
    </row>
    <row r="2720" spans="1:17" x14ac:dyDescent="0.25">
      <c r="A2720">
        <v>2719</v>
      </c>
      <c r="D2720">
        <v>242.489192</v>
      </c>
      <c r="E2720" s="2">
        <v>2</v>
      </c>
      <c r="P2720">
        <v>1</v>
      </c>
      <c r="Q2720" t="str">
        <f t="shared" si="43"/>
        <v>2</v>
      </c>
    </row>
    <row r="2721" spans="1:17" x14ac:dyDescent="0.25">
      <c r="A2721">
        <v>2720</v>
      </c>
      <c r="D2721">
        <v>242.46423999999999</v>
      </c>
      <c r="E2721" s="2">
        <v>2</v>
      </c>
      <c r="P2721">
        <v>1</v>
      </c>
      <c r="Q2721" t="str">
        <f t="shared" si="43"/>
        <v>2</v>
      </c>
    </row>
    <row r="2722" spans="1:17" x14ac:dyDescent="0.25">
      <c r="A2722">
        <v>2721</v>
      </c>
      <c r="D2722">
        <v>242.46732399999999</v>
      </c>
      <c r="E2722" s="2">
        <v>2</v>
      </c>
      <c r="P2722">
        <v>1</v>
      </c>
      <c r="Q2722" t="str">
        <f t="shared" si="43"/>
        <v>2</v>
      </c>
    </row>
    <row r="2723" spans="1:17" x14ac:dyDescent="0.25">
      <c r="A2723">
        <v>2722</v>
      </c>
      <c r="B2723">
        <v>249.55944299999999</v>
      </c>
      <c r="C2723" s="5">
        <v>1</v>
      </c>
      <c r="D2723">
        <v>242.51757499999999</v>
      </c>
      <c r="E2723" s="2">
        <v>2</v>
      </c>
      <c r="P2723">
        <v>2</v>
      </c>
      <c r="Q2723" t="str">
        <f t="shared" si="43"/>
        <v>12</v>
      </c>
    </row>
    <row r="2724" spans="1:17" x14ac:dyDescent="0.25">
      <c r="A2724">
        <v>2723</v>
      </c>
      <c r="B2724">
        <v>249.60605899999999</v>
      </c>
      <c r="C2724" s="5">
        <v>1</v>
      </c>
      <c r="D2724">
        <v>242.492221</v>
      </c>
      <c r="E2724" s="2">
        <v>2</v>
      </c>
      <c r="P2724">
        <v>2</v>
      </c>
      <c r="Q2724" t="str">
        <f t="shared" si="43"/>
        <v>12</v>
      </c>
    </row>
    <row r="2725" spans="1:17" x14ac:dyDescent="0.25">
      <c r="A2725">
        <v>2724</v>
      </c>
      <c r="B2725">
        <v>249.57565599999998</v>
      </c>
      <c r="C2725" s="5">
        <v>1</v>
      </c>
      <c r="D2725">
        <v>242.48489599999999</v>
      </c>
      <c r="E2725" s="2">
        <v>2</v>
      </c>
      <c r="P2725">
        <v>2</v>
      </c>
      <c r="Q2725" t="str">
        <f t="shared" si="43"/>
        <v>12</v>
      </c>
    </row>
    <row r="2726" spans="1:17" x14ac:dyDescent="0.25">
      <c r="A2726">
        <v>2725</v>
      </c>
      <c r="B2726">
        <v>249.56898799999999</v>
      </c>
      <c r="C2726" s="5">
        <v>1</v>
      </c>
      <c r="P2726">
        <v>1</v>
      </c>
      <c r="Q2726" t="str">
        <f t="shared" si="43"/>
        <v>1</v>
      </c>
    </row>
    <row r="2727" spans="1:17" x14ac:dyDescent="0.25">
      <c r="A2727">
        <v>2726</v>
      </c>
      <c r="B2727">
        <v>249.599391</v>
      </c>
      <c r="C2727" s="5">
        <v>1</v>
      </c>
      <c r="P2727">
        <v>1</v>
      </c>
      <c r="Q2727" t="str">
        <f t="shared" si="43"/>
        <v>1</v>
      </c>
    </row>
    <row r="2728" spans="1:17" x14ac:dyDescent="0.25">
      <c r="A2728">
        <v>2727</v>
      </c>
      <c r="B2728">
        <v>249.61550399999999</v>
      </c>
      <c r="C2728" s="5">
        <v>1</v>
      </c>
      <c r="P2728">
        <v>1</v>
      </c>
      <c r="Q2728" t="str">
        <f t="shared" si="43"/>
        <v>1</v>
      </c>
    </row>
    <row r="2729" spans="1:17" x14ac:dyDescent="0.25">
      <c r="A2729">
        <v>2728</v>
      </c>
      <c r="B2729">
        <v>249.65257500000001</v>
      </c>
      <c r="C2729" s="5">
        <v>1</v>
      </c>
      <c r="P2729">
        <v>1</v>
      </c>
      <c r="Q2729" t="str">
        <f t="shared" si="43"/>
        <v>1</v>
      </c>
    </row>
    <row r="2730" spans="1:17" x14ac:dyDescent="0.25">
      <c r="A2730">
        <v>2729</v>
      </c>
      <c r="B2730">
        <v>249.55944299999999</v>
      </c>
      <c r="C2730" s="5">
        <v>1</v>
      </c>
      <c r="P2730">
        <v>1</v>
      </c>
      <c r="Q2730" t="str">
        <f t="shared" si="43"/>
        <v>1</v>
      </c>
    </row>
    <row r="2731" spans="1:17" x14ac:dyDescent="0.25">
      <c r="A2731">
        <v>2730</v>
      </c>
      <c r="P2731">
        <v>0</v>
      </c>
      <c r="Q2731" t="str">
        <f t="shared" si="43"/>
        <v/>
      </c>
    </row>
    <row r="2732" spans="1:17" x14ac:dyDescent="0.25">
      <c r="A2732">
        <v>2731</v>
      </c>
      <c r="F2732">
        <v>251.67595900000001</v>
      </c>
      <c r="G2732" s="3">
        <v>3</v>
      </c>
      <c r="H2732">
        <v>252.50631199999998</v>
      </c>
      <c r="I2732" s="4">
        <v>4</v>
      </c>
      <c r="P2732">
        <v>2</v>
      </c>
      <c r="Q2732" t="str">
        <f t="shared" si="43"/>
        <v>34</v>
      </c>
    </row>
    <row r="2733" spans="1:17" x14ac:dyDescent="0.25">
      <c r="A2733">
        <v>2732</v>
      </c>
      <c r="F2733">
        <v>251.66419099999999</v>
      </c>
      <c r="G2733" s="3">
        <v>3</v>
      </c>
      <c r="H2733">
        <v>252.53302600000001</v>
      </c>
      <c r="I2733" s="4">
        <v>4</v>
      </c>
      <c r="P2733">
        <v>2</v>
      </c>
      <c r="Q2733" t="str">
        <f t="shared" si="43"/>
        <v>34</v>
      </c>
    </row>
    <row r="2734" spans="1:17" x14ac:dyDescent="0.25">
      <c r="A2734">
        <v>2733</v>
      </c>
      <c r="F2734">
        <v>251.69524999999999</v>
      </c>
      <c r="G2734" s="3">
        <v>3</v>
      </c>
      <c r="H2734">
        <v>252.49853400000001</v>
      </c>
      <c r="I2734" s="4">
        <v>4</v>
      </c>
      <c r="P2734">
        <v>2</v>
      </c>
      <c r="Q2734" t="str">
        <f t="shared" si="43"/>
        <v>34</v>
      </c>
    </row>
    <row r="2735" spans="1:17" x14ac:dyDescent="0.25">
      <c r="A2735">
        <v>2734</v>
      </c>
      <c r="F2735">
        <v>251.69984700000001</v>
      </c>
      <c r="G2735" s="3">
        <v>3</v>
      </c>
      <c r="H2735">
        <v>252.509444</v>
      </c>
      <c r="I2735" s="4">
        <v>4</v>
      </c>
      <c r="P2735">
        <v>2</v>
      </c>
      <c r="Q2735" t="str">
        <f t="shared" si="43"/>
        <v>34</v>
      </c>
    </row>
    <row r="2736" spans="1:17" x14ac:dyDescent="0.25">
      <c r="A2736">
        <v>2735</v>
      </c>
      <c r="F2736">
        <v>251.68943999999999</v>
      </c>
      <c r="G2736" s="3">
        <v>3</v>
      </c>
      <c r="H2736">
        <v>252.51701600000001</v>
      </c>
      <c r="I2736" s="4">
        <v>4</v>
      </c>
      <c r="P2736">
        <v>2</v>
      </c>
      <c r="Q2736" t="str">
        <f t="shared" si="43"/>
        <v>34</v>
      </c>
    </row>
    <row r="2737" spans="1:17" x14ac:dyDescent="0.25">
      <c r="A2737">
        <v>2736</v>
      </c>
      <c r="D2737">
        <v>266.32015100000001</v>
      </c>
      <c r="E2737" s="2">
        <v>2</v>
      </c>
      <c r="F2737">
        <v>251.68136099999998</v>
      </c>
      <c r="G2737" s="3">
        <v>3</v>
      </c>
      <c r="H2737">
        <v>252.51676800000001</v>
      </c>
      <c r="I2737" s="4">
        <v>4</v>
      </c>
      <c r="P2737">
        <v>3</v>
      </c>
      <c r="Q2737" t="str">
        <f t="shared" si="43"/>
        <v>234</v>
      </c>
    </row>
    <row r="2738" spans="1:17" x14ac:dyDescent="0.25">
      <c r="A2738">
        <v>2737</v>
      </c>
      <c r="D2738">
        <v>266.3553</v>
      </c>
      <c r="E2738" s="2">
        <v>2</v>
      </c>
      <c r="F2738">
        <v>251.666312</v>
      </c>
      <c r="G2738" s="3">
        <v>3</v>
      </c>
      <c r="H2738">
        <v>252.530249</v>
      </c>
      <c r="I2738" s="4">
        <v>4</v>
      </c>
      <c r="P2738">
        <v>3</v>
      </c>
      <c r="Q2738" t="str">
        <f t="shared" si="43"/>
        <v>234</v>
      </c>
    </row>
    <row r="2739" spans="1:17" x14ac:dyDescent="0.25">
      <c r="A2739">
        <v>2738</v>
      </c>
      <c r="D2739">
        <v>266.36398600000001</v>
      </c>
      <c r="E2739" s="2">
        <v>2</v>
      </c>
      <c r="F2739">
        <v>251.67595900000001</v>
      </c>
      <c r="G2739" s="3">
        <v>3</v>
      </c>
      <c r="H2739">
        <v>252.50631199999998</v>
      </c>
      <c r="I2739" s="4">
        <v>4</v>
      </c>
      <c r="P2739">
        <v>3</v>
      </c>
      <c r="Q2739" t="str">
        <f t="shared" si="43"/>
        <v>234</v>
      </c>
    </row>
    <row r="2740" spans="1:17" x14ac:dyDescent="0.25">
      <c r="A2740">
        <v>2739</v>
      </c>
      <c r="D2740">
        <v>266.36696899999998</v>
      </c>
      <c r="E2740" s="2">
        <v>2</v>
      </c>
      <c r="F2740">
        <v>251.67595900000001</v>
      </c>
      <c r="G2740" s="3">
        <v>3</v>
      </c>
      <c r="P2740">
        <v>2</v>
      </c>
      <c r="Q2740" t="str">
        <f t="shared" si="43"/>
        <v>23</v>
      </c>
    </row>
    <row r="2741" spans="1:17" x14ac:dyDescent="0.25">
      <c r="A2741">
        <v>2740</v>
      </c>
      <c r="D2741">
        <v>266.34454199999999</v>
      </c>
      <c r="E2741" s="2">
        <v>2</v>
      </c>
      <c r="F2741">
        <v>251.67595900000001</v>
      </c>
      <c r="G2741" s="3">
        <v>3</v>
      </c>
      <c r="P2741">
        <v>2</v>
      </c>
      <c r="Q2741" t="str">
        <f t="shared" si="43"/>
        <v>23</v>
      </c>
    </row>
    <row r="2742" spans="1:17" x14ac:dyDescent="0.25">
      <c r="A2742">
        <v>2741</v>
      </c>
      <c r="B2742">
        <v>271.02848299999999</v>
      </c>
      <c r="C2742" s="5">
        <v>1</v>
      </c>
      <c r="D2742">
        <v>266.36646500000001</v>
      </c>
      <c r="E2742" s="2">
        <v>2</v>
      </c>
      <c r="P2742">
        <v>2</v>
      </c>
      <c r="Q2742" t="str">
        <f t="shared" si="43"/>
        <v>12</v>
      </c>
    </row>
    <row r="2743" spans="1:17" x14ac:dyDescent="0.25">
      <c r="A2743">
        <v>2742</v>
      </c>
      <c r="B2743">
        <v>271.03035199999999</v>
      </c>
      <c r="C2743" s="5">
        <v>1</v>
      </c>
      <c r="D2743">
        <v>266.42681399999998</v>
      </c>
      <c r="E2743" s="2">
        <v>2</v>
      </c>
      <c r="P2743">
        <v>2</v>
      </c>
      <c r="Q2743" t="str">
        <f t="shared" si="43"/>
        <v>12</v>
      </c>
    </row>
    <row r="2744" spans="1:17" x14ac:dyDescent="0.25">
      <c r="A2744">
        <v>2743</v>
      </c>
      <c r="B2744">
        <v>271.050254</v>
      </c>
      <c r="C2744" s="5">
        <v>1</v>
      </c>
      <c r="D2744">
        <v>266.415549</v>
      </c>
      <c r="E2744" s="2">
        <v>2</v>
      </c>
      <c r="P2744">
        <v>2</v>
      </c>
      <c r="Q2744" t="str">
        <f t="shared" si="43"/>
        <v>12</v>
      </c>
    </row>
    <row r="2745" spans="1:17" x14ac:dyDescent="0.25">
      <c r="A2745">
        <v>2744</v>
      </c>
      <c r="B2745">
        <v>271.031363</v>
      </c>
      <c r="C2745" s="5">
        <v>1</v>
      </c>
      <c r="D2745">
        <v>266.58818300000001</v>
      </c>
      <c r="E2745" s="2">
        <v>2</v>
      </c>
      <c r="P2745">
        <v>2</v>
      </c>
      <c r="Q2745" t="str">
        <f t="shared" si="43"/>
        <v>12</v>
      </c>
    </row>
    <row r="2746" spans="1:17" x14ac:dyDescent="0.25">
      <c r="A2746">
        <v>2745</v>
      </c>
      <c r="B2746">
        <v>271.05080700000002</v>
      </c>
      <c r="C2746" s="5">
        <v>1</v>
      </c>
      <c r="D2746">
        <v>266.32015100000001</v>
      </c>
      <c r="E2746" s="2">
        <v>2</v>
      </c>
      <c r="P2746">
        <v>2</v>
      </c>
      <c r="Q2746" t="str">
        <f t="shared" si="43"/>
        <v>12</v>
      </c>
    </row>
    <row r="2747" spans="1:17" x14ac:dyDescent="0.25">
      <c r="A2747">
        <v>2746</v>
      </c>
      <c r="B2747">
        <v>271.04888399999999</v>
      </c>
      <c r="C2747" s="5">
        <v>1</v>
      </c>
      <c r="P2747">
        <v>1</v>
      </c>
      <c r="Q2747" t="str">
        <f t="shared" si="43"/>
        <v>1</v>
      </c>
    </row>
    <row r="2748" spans="1:17" x14ac:dyDescent="0.25">
      <c r="A2748">
        <v>2747</v>
      </c>
      <c r="B2748">
        <v>271.02848299999999</v>
      </c>
      <c r="C2748" s="5">
        <v>1</v>
      </c>
      <c r="J2748">
        <v>235.95590799999999</v>
      </c>
      <c r="K2748" t="s">
        <v>22</v>
      </c>
      <c r="Q2748" t="str">
        <f t="shared" si="43"/>
        <v>1</v>
      </c>
    </row>
    <row r="2749" spans="1:17" x14ac:dyDescent="0.25">
      <c r="A2749">
        <v>2748</v>
      </c>
      <c r="Q2749" t="str">
        <f t="shared" si="43"/>
        <v/>
      </c>
    </row>
    <row r="2750" spans="1:17" x14ac:dyDescent="0.25">
      <c r="A2750">
        <v>2749</v>
      </c>
      <c r="J2750">
        <v>38.949692000000006</v>
      </c>
      <c r="K2750" t="s">
        <v>22</v>
      </c>
      <c r="Q2750" t="str">
        <f t="shared" si="43"/>
        <v/>
      </c>
    </row>
    <row r="2751" spans="1:17" x14ac:dyDescent="0.25">
      <c r="A2751">
        <v>2750</v>
      </c>
      <c r="B2751">
        <v>30.486688000000008</v>
      </c>
      <c r="C2751" s="5">
        <v>1</v>
      </c>
      <c r="P2751">
        <v>1</v>
      </c>
      <c r="Q2751" t="str">
        <f t="shared" si="43"/>
        <v>1</v>
      </c>
    </row>
    <row r="2752" spans="1:17" x14ac:dyDescent="0.25">
      <c r="A2752">
        <v>2751</v>
      </c>
      <c r="B2752">
        <v>30.494634000000005</v>
      </c>
      <c r="C2752" s="5">
        <v>1</v>
      </c>
      <c r="P2752">
        <v>1</v>
      </c>
      <c r="Q2752" t="str">
        <f t="shared" si="43"/>
        <v>1</v>
      </c>
    </row>
    <row r="2753" spans="1:17" x14ac:dyDescent="0.25">
      <c r="A2753">
        <v>2752</v>
      </c>
      <c r="B2753">
        <v>30.478372000000007</v>
      </c>
      <c r="C2753" s="5">
        <v>1</v>
      </c>
      <c r="P2753">
        <v>1</v>
      </c>
      <c r="Q2753" t="str">
        <f t="shared" si="43"/>
        <v>1</v>
      </c>
    </row>
    <row r="2754" spans="1:17" x14ac:dyDescent="0.25">
      <c r="A2754">
        <v>2753</v>
      </c>
      <c r="B2754">
        <v>30.46990000000001</v>
      </c>
      <c r="C2754" s="5">
        <v>1</v>
      </c>
      <c r="P2754">
        <v>1</v>
      </c>
      <c r="Q2754" t="str">
        <f t="shared" ref="Q2754:Q2817" si="44">CONCATENATE(C2754,E2754,G2754,I2754)</f>
        <v>1</v>
      </c>
    </row>
    <row r="2755" spans="1:17" x14ac:dyDescent="0.25">
      <c r="A2755">
        <v>2754</v>
      </c>
      <c r="B2755">
        <v>30.432007000000013</v>
      </c>
      <c r="C2755" s="5">
        <v>1</v>
      </c>
      <c r="H2755">
        <v>23.079204000000004</v>
      </c>
      <c r="I2755" s="4">
        <v>4</v>
      </c>
      <c r="P2755">
        <v>2</v>
      </c>
      <c r="Q2755" t="str">
        <f t="shared" si="44"/>
        <v>14</v>
      </c>
    </row>
    <row r="2756" spans="1:17" x14ac:dyDescent="0.25">
      <c r="A2756">
        <v>2755</v>
      </c>
      <c r="B2756">
        <v>30.454740000000008</v>
      </c>
      <c r="C2756" s="5">
        <v>1</v>
      </c>
      <c r="H2756">
        <v>23.079204000000004</v>
      </c>
      <c r="I2756" s="4">
        <v>4</v>
      </c>
      <c r="P2756">
        <v>2</v>
      </c>
      <c r="Q2756" t="str">
        <f t="shared" si="44"/>
        <v>14</v>
      </c>
    </row>
    <row r="2757" spans="1:17" x14ac:dyDescent="0.25">
      <c r="A2757">
        <v>2756</v>
      </c>
      <c r="B2757">
        <v>30.432058000000012</v>
      </c>
      <c r="C2757" s="5">
        <v>1</v>
      </c>
      <c r="H2757">
        <v>23.067415000000011</v>
      </c>
      <c r="I2757" s="4">
        <v>4</v>
      </c>
      <c r="P2757">
        <v>2</v>
      </c>
      <c r="Q2757" t="str">
        <f t="shared" si="44"/>
        <v>14</v>
      </c>
    </row>
    <row r="2758" spans="1:17" x14ac:dyDescent="0.25">
      <c r="A2758">
        <v>2757</v>
      </c>
      <c r="B2758">
        <v>30.456795000000014</v>
      </c>
      <c r="C2758" s="5">
        <v>1</v>
      </c>
      <c r="H2758">
        <v>23.050995000000015</v>
      </c>
      <c r="I2758" s="4">
        <v>4</v>
      </c>
      <c r="P2758">
        <v>2</v>
      </c>
      <c r="Q2758" t="str">
        <f t="shared" si="44"/>
        <v>14</v>
      </c>
    </row>
    <row r="2759" spans="1:17" x14ac:dyDescent="0.25">
      <c r="A2759">
        <v>2758</v>
      </c>
      <c r="B2759">
        <v>30.46053100000001</v>
      </c>
      <c r="C2759" s="5">
        <v>1</v>
      </c>
      <c r="H2759">
        <v>23.040575000000004</v>
      </c>
      <c r="I2759" s="4">
        <v>4</v>
      </c>
      <c r="P2759">
        <v>2</v>
      </c>
      <c r="Q2759" t="str">
        <f t="shared" si="44"/>
        <v>14</v>
      </c>
    </row>
    <row r="2760" spans="1:17" x14ac:dyDescent="0.25">
      <c r="A2760">
        <v>2759</v>
      </c>
      <c r="B2760">
        <v>30.440321000000012</v>
      </c>
      <c r="C2760" s="5">
        <v>1</v>
      </c>
      <c r="H2760">
        <v>23.042681000000009</v>
      </c>
      <c r="I2760" s="4">
        <v>4</v>
      </c>
      <c r="P2760">
        <v>2</v>
      </c>
      <c r="Q2760" t="str">
        <f t="shared" si="44"/>
        <v>14</v>
      </c>
    </row>
    <row r="2761" spans="1:17" x14ac:dyDescent="0.25">
      <c r="A2761">
        <v>2760</v>
      </c>
      <c r="B2761">
        <v>30.438532000000009</v>
      </c>
      <c r="C2761" s="5">
        <v>1</v>
      </c>
      <c r="H2761">
        <v>23.033575000000013</v>
      </c>
      <c r="I2761" s="4">
        <v>4</v>
      </c>
      <c r="P2761">
        <v>2</v>
      </c>
      <c r="Q2761" t="str">
        <f t="shared" si="44"/>
        <v>14</v>
      </c>
    </row>
    <row r="2762" spans="1:17" x14ac:dyDescent="0.25">
      <c r="A2762">
        <v>2761</v>
      </c>
      <c r="B2762">
        <v>30.402586000000014</v>
      </c>
      <c r="C2762" s="5">
        <v>1</v>
      </c>
      <c r="H2762">
        <v>22.980156000000008</v>
      </c>
      <c r="I2762" s="4">
        <v>4</v>
      </c>
      <c r="P2762">
        <v>2</v>
      </c>
      <c r="Q2762" t="str">
        <f t="shared" si="44"/>
        <v>14</v>
      </c>
    </row>
    <row r="2763" spans="1:17" x14ac:dyDescent="0.25">
      <c r="A2763">
        <v>2762</v>
      </c>
      <c r="B2763">
        <v>30.372379000000009</v>
      </c>
      <c r="C2763" s="5">
        <v>1</v>
      </c>
      <c r="H2763">
        <v>22.949579000000014</v>
      </c>
      <c r="I2763" s="4">
        <v>4</v>
      </c>
      <c r="P2763">
        <v>2</v>
      </c>
      <c r="Q2763" t="str">
        <f t="shared" si="44"/>
        <v>14</v>
      </c>
    </row>
    <row r="2764" spans="1:17" x14ac:dyDescent="0.25">
      <c r="A2764">
        <v>2763</v>
      </c>
      <c r="B2764">
        <v>30.486688000000008</v>
      </c>
      <c r="C2764" s="5">
        <v>1</v>
      </c>
      <c r="H2764">
        <v>23.079204000000004</v>
      </c>
      <c r="I2764" s="4">
        <v>4</v>
      </c>
      <c r="P2764">
        <v>2</v>
      </c>
      <c r="Q2764" t="str">
        <f t="shared" si="44"/>
        <v>14</v>
      </c>
    </row>
    <row r="2765" spans="1:17" x14ac:dyDescent="0.25">
      <c r="A2765">
        <v>2764</v>
      </c>
      <c r="F2765">
        <v>29.531318000000013</v>
      </c>
      <c r="G2765" s="3">
        <v>3</v>
      </c>
      <c r="H2765">
        <v>23.079204000000004</v>
      </c>
      <c r="I2765" s="4">
        <v>4</v>
      </c>
      <c r="P2765">
        <v>2</v>
      </c>
      <c r="Q2765" t="str">
        <f t="shared" si="44"/>
        <v>34</v>
      </c>
    </row>
    <row r="2766" spans="1:17" x14ac:dyDescent="0.25">
      <c r="A2766">
        <v>2765</v>
      </c>
      <c r="F2766">
        <v>29.487901000000008</v>
      </c>
      <c r="G2766" s="3">
        <v>3</v>
      </c>
      <c r="H2766">
        <v>23.079204000000004</v>
      </c>
      <c r="I2766" s="4">
        <v>4</v>
      </c>
      <c r="P2766">
        <v>2</v>
      </c>
      <c r="Q2766" t="str">
        <f t="shared" si="44"/>
        <v>34</v>
      </c>
    </row>
    <row r="2767" spans="1:17" x14ac:dyDescent="0.25">
      <c r="A2767">
        <v>2766</v>
      </c>
      <c r="F2767">
        <v>29.456219000000004</v>
      </c>
      <c r="G2767" s="3">
        <v>3</v>
      </c>
      <c r="H2767">
        <v>23.079204000000004</v>
      </c>
      <c r="I2767" s="4">
        <v>4</v>
      </c>
      <c r="P2767">
        <v>2</v>
      </c>
      <c r="Q2767" t="str">
        <f t="shared" si="44"/>
        <v>34</v>
      </c>
    </row>
    <row r="2768" spans="1:17" x14ac:dyDescent="0.25">
      <c r="A2768">
        <v>2767</v>
      </c>
      <c r="F2768">
        <v>29.486637000000009</v>
      </c>
      <c r="G2768" s="3">
        <v>3</v>
      </c>
      <c r="P2768">
        <v>1</v>
      </c>
      <c r="Q2768" t="str">
        <f t="shared" si="44"/>
        <v>3</v>
      </c>
    </row>
    <row r="2769" spans="1:17" x14ac:dyDescent="0.25">
      <c r="A2769">
        <v>2768</v>
      </c>
      <c r="F2769">
        <v>29.47211200000001</v>
      </c>
      <c r="G2769" s="3">
        <v>3</v>
      </c>
      <c r="P2769">
        <v>1</v>
      </c>
      <c r="Q2769" t="str">
        <f t="shared" si="44"/>
        <v>3</v>
      </c>
    </row>
    <row r="2770" spans="1:17" x14ac:dyDescent="0.25">
      <c r="A2770">
        <v>2769</v>
      </c>
      <c r="D2770">
        <v>41.819534000000012</v>
      </c>
      <c r="E2770" s="2">
        <v>2</v>
      </c>
      <c r="F2770">
        <v>29.475586000000007</v>
      </c>
      <c r="G2770" s="3">
        <v>3</v>
      </c>
      <c r="P2770">
        <v>2</v>
      </c>
      <c r="Q2770" t="str">
        <f t="shared" si="44"/>
        <v>23</v>
      </c>
    </row>
    <row r="2771" spans="1:17" x14ac:dyDescent="0.25">
      <c r="A2771">
        <v>2770</v>
      </c>
      <c r="D2771">
        <v>41.793587000000009</v>
      </c>
      <c r="E2771" s="2">
        <v>2</v>
      </c>
      <c r="F2771">
        <v>29.503216000000009</v>
      </c>
      <c r="G2771" s="3">
        <v>3</v>
      </c>
      <c r="P2771">
        <v>2</v>
      </c>
      <c r="Q2771" t="str">
        <f t="shared" si="44"/>
        <v>23</v>
      </c>
    </row>
    <row r="2772" spans="1:17" x14ac:dyDescent="0.25">
      <c r="A2772">
        <v>2771</v>
      </c>
      <c r="D2772">
        <v>41.769115000000006</v>
      </c>
      <c r="E2772" s="2">
        <v>2</v>
      </c>
      <c r="F2772">
        <v>29.449325000000009</v>
      </c>
      <c r="G2772" s="3">
        <v>3</v>
      </c>
      <c r="P2772">
        <v>2</v>
      </c>
      <c r="Q2772" t="str">
        <f t="shared" si="44"/>
        <v>23</v>
      </c>
    </row>
    <row r="2773" spans="1:17" x14ac:dyDescent="0.25">
      <c r="A2773">
        <v>2772</v>
      </c>
      <c r="D2773">
        <v>41.780327000000007</v>
      </c>
      <c r="E2773" s="2">
        <v>2</v>
      </c>
      <c r="F2773">
        <v>29.458427000000015</v>
      </c>
      <c r="G2773" s="3">
        <v>3</v>
      </c>
      <c r="P2773">
        <v>2</v>
      </c>
      <c r="Q2773" t="str">
        <f t="shared" si="44"/>
        <v>23</v>
      </c>
    </row>
    <row r="2774" spans="1:17" x14ac:dyDescent="0.25">
      <c r="A2774">
        <v>2773</v>
      </c>
      <c r="D2774">
        <v>41.777378000000006</v>
      </c>
      <c r="E2774" s="2">
        <v>2</v>
      </c>
      <c r="F2774">
        <v>29.497005000000009</v>
      </c>
      <c r="G2774" s="3">
        <v>3</v>
      </c>
      <c r="P2774">
        <v>2</v>
      </c>
      <c r="Q2774" t="str">
        <f t="shared" si="44"/>
        <v>23</v>
      </c>
    </row>
    <row r="2775" spans="1:17" x14ac:dyDescent="0.25">
      <c r="A2775">
        <v>2774</v>
      </c>
      <c r="D2775">
        <v>41.777744000000013</v>
      </c>
      <c r="E2775" s="2">
        <v>2</v>
      </c>
      <c r="F2775">
        <v>29.468954000000011</v>
      </c>
      <c r="G2775" s="3">
        <v>3</v>
      </c>
      <c r="P2775">
        <v>2</v>
      </c>
      <c r="Q2775" t="str">
        <f t="shared" si="44"/>
        <v>23</v>
      </c>
    </row>
    <row r="2776" spans="1:17" x14ac:dyDescent="0.25">
      <c r="A2776">
        <v>2775</v>
      </c>
      <c r="D2776">
        <v>41.797375000000009</v>
      </c>
      <c r="E2776" s="2">
        <v>2</v>
      </c>
      <c r="F2776">
        <v>29.508268000000008</v>
      </c>
      <c r="G2776" s="3">
        <v>3</v>
      </c>
      <c r="P2776">
        <v>2</v>
      </c>
      <c r="Q2776" t="str">
        <f t="shared" si="44"/>
        <v>23</v>
      </c>
    </row>
    <row r="2777" spans="1:17" x14ac:dyDescent="0.25">
      <c r="A2777">
        <v>2776</v>
      </c>
      <c r="D2777">
        <v>41.844585000000009</v>
      </c>
      <c r="E2777" s="2">
        <v>2</v>
      </c>
      <c r="F2777">
        <v>29.531318000000013</v>
      </c>
      <c r="G2777" s="3">
        <v>3</v>
      </c>
      <c r="P2777">
        <v>2</v>
      </c>
      <c r="Q2777" t="str">
        <f t="shared" si="44"/>
        <v>23</v>
      </c>
    </row>
    <row r="2778" spans="1:17" x14ac:dyDescent="0.25">
      <c r="A2778">
        <v>2777</v>
      </c>
      <c r="D2778">
        <v>41.878372000000006</v>
      </c>
      <c r="E2778" s="2">
        <v>2</v>
      </c>
      <c r="P2778">
        <v>1</v>
      </c>
      <c r="Q2778" t="str">
        <f t="shared" si="44"/>
        <v>2</v>
      </c>
    </row>
    <row r="2779" spans="1:17" x14ac:dyDescent="0.25">
      <c r="A2779">
        <v>2778</v>
      </c>
      <c r="D2779">
        <v>42.000206000000013</v>
      </c>
      <c r="E2779" s="2">
        <v>2</v>
      </c>
      <c r="P2779">
        <v>1</v>
      </c>
      <c r="Q2779" t="str">
        <f t="shared" si="44"/>
        <v>2</v>
      </c>
    </row>
    <row r="2780" spans="1:17" x14ac:dyDescent="0.25">
      <c r="A2780">
        <v>2779</v>
      </c>
      <c r="D2780">
        <v>42.020576000000013</v>
      </c>
      <c r="E2780" s="2">
        <v>2</v>
      </c>
      <c r="P2780">
        <v>1</v>
      </c>
      <c r="Q2780" t="str">
        <f t="shared" si="44"/>
        <v>2</v>
      </c>
    </row>
    <row r="2781" spans="1:17" x14ac:dyDescent="0.25">
      <c r="A2781">
        <v>2780</v>
      </c>
      <c r="D2781">
        <v>41.819534000000012</v>
      </c>
      <c r="E2781" s="2">
        <v>2</v>
      </c>
      <c r="P2781">
        <v>1</v>
      </c>
      <c r="Q2781" t="str">
        <f t="shared" si="44"/>
        <v>2</v>
      </c>
    </row>
    <row r="2782" spans="1:17" x14ac:dyDescent="0.25">
      <c r="A2782">
        <v>2781</v>
      </c>
      <c r="B2782">
        <v>51.078125000000007</v>
      </c>
      <c r="C2782" s="5">
        <v>1</v>
      </c>
      <c r="P2782">
        <v>1</v>
      </c>
      <c r="Q2782" t="str">
        <f t="shared" si="44"/>
        <v>1</v>
      </c>
    </row>
    <row r="2783" spans="1:17" x14ac:dyDescent="0.25">
      <c r="A2783">
        <v>2782</v>
      </c>
      <c r="B2783">
        <v>51.046390000000009</v>
      </c>
      <c r="C2783" s="5">
        <v>1</v>
      </c>
      <c r="P2783">
        <v>1</v>
      </c>
      <c r="Q2783" t="str">
        <f t="shared" si="44"/>
        <v>1</v>
      </c>
    </row>
    <row r="2784" spans="1:17" x14ac:dyDescent="0.25">
      <c r="A2784">
        <v>2783</v>
      </c>
      <c r="B2784">
        <v>51.063755000000008</v>
      </c>
      <c r="C2784" s="5">
        <v>1</v>
      </c>
      <c r="H2784">
        <v>43.267662000000009</v>
      </c>
      <c r="I2784" s="4">
        <v>4</v>
      </c>
      <c r="P2784">
        <v>2</v>
      </c>
      <c r="Q2784" t="str">
        <f t="shared" si="44"/>
        <v>14</v>
      </c>
    </row>
    <row r="2785" spans="1:17" x14ac:dyDescent="0.25">
      <c r="A2785">
        <v>2784</v>
      </c>
      <c r="B2785">
        <v>51.081493000000009</v>
      </c>
      <c r="C2785" s="5">
        <v>1</v>
      </c>
      <c r="H2785">
        <v>43.244243000000012</v>
      </c>
      <c r="I2785" s="4">
        <v>4</v>
      </c>
      <c r="P2785">
        <v>2</v>
      </c>
      <c r="Q2785" t="str">
        <f t="shared" si="44"/>
        <v>14</v>
      </c>
    </row>
    <row r="2786" spans="1:17" x14ac:dyDescent="0.25">
      <c r="A2786">
        <v>2785</v>
      </c>
      <c r="B2786">
        <v>51.064388000000008</v>
      </c>
      <c r="C2786" s="5">
        <v>1</v>
      </c>
      <c r="H2786">
        <v>43.21403500000001</v>
      </c>
      <c r="I2786" s="4">
        <v>4</v>
      </c>
      <c r="P2786">
        <v>2</v>
      </c>
      <c r="Q2786" t="str">
        <f t="shared" si="44"/>
        <v>14</v>
      </c>
    </row>
    <row r="2787" spans="1:17" x14ac:dyDescent="0.25">
      <c r="A2787">
        <v>2786</v>
      </c>
      <c r="B2787">
        <v>51.068443000000009</v>
      </c>
      <c r="C2787" s="5">
        <v>1</v>
      </c>
      <c r="H2787">
        <v>43.268612000000012</v>
      </c>
      <c r="I2787" s="4">
        <v>4</v>
      </c>
      <c r="P2787">
        <v>2</v>
      </c>
      <c r="Q2787" t="str">
        <f t="shared" si="44"/>
        <v>14</v>
      </c>
    </row>
    <row r="2788" spans="1:17" x14ac:dyDescent="0.25">
      <c r="A2788">
        <v>2787</v>
      </c>
      <c r="B2788">
        <v>51.074650000000013</v>
      </c>
      <c r="C2788" s="5">
        <v>1</v>
      </c>
      <c r="H2788">
        <v>43.283134000000011</v>
      </c>
      <c r="I2788" s="4">
        <v>4</v>
      </c>
      <c r="P2788">
        <v>2</v>
      </c>
      <c r="Q2788" t="str">
        <f t="shared" si="44"/>
        <v>14</v>
      </c>
    </row>
    <row r="2789" spans="1:17" x14ac:dyDescent="0.25">
      <c r="A2789">
        <v>2788</v>
      </c>
      <c r="B2789">
        <v>51.050651000000009</v>
      </c>
      <c r="C2789" s="5">
        <v>1</v>
      </c>
      <c r="H2789">
        <v>43.294136000000009</v>
      </c>
      <c r="I2789" s="4">
        <v>4</v>
      </c>
      <c r="P2789">
        <v>2</v>
      </c>
      <c r="Q2789" t="str">
        <f t="shared" si="44"/>
        <v>14</v>
      </c>
    </row>
    <row r="2790" spans="1:17" x14ac:dyDescent="0.25">
      <c r="A2790">
        <v>2789</v>
      </c>
      <c r="B2790">
        <v>51.080177000000006</v>
      </c>
      <c r="C2790" s="5">
        <v>1</v>
      </c>
      <c r="H2790">
        <v>43.227615000000007</v>
      </c>
      <c r="I2790" s="4">
        <v>4</v>
      </c>
      <c r="P2790">
        <v>2</v>
      </c>
      <c r="Q2790" t="str">
        <f t="shared" si="44"/>
        <v>14</v>
      </c>
    </row>
    <row r="2791" spans="1:17" x14ac:dyDescent="0.25">
      <c r="A2791">
        <v>2790</v>
      </c>
      <c r="B2791">
        <v>51.078125000000007</v>
      </c>
      <c r="C2791" s="5">
        <v>1</v>
      </c>
      <c r="F2791">
        <v>49.483951000000012</v>
      </c>
      <c r="G2791" s="3">
        <v>3</v>
      </c>
      <c r="H2791">
        <v>43.270241000000013</v>
      </c>
      <c r="I2791" s="4">
        <v>4</v>
      </c>
      <c r="P2791">
        <v>3</v>
      </c>
      <c r="Q2791" t="str">
        <f t="shared" si="44"/>
        <v>134</v>
      </c>
    </row>
    <row r="2792" spans="1:17" x14ac:dyDescent="0.25">
      <c r="A2792">
        <v>2791</v>
      </c>
      <c r="F2792">
        <v>49.521736000000011</v>
      </c>
      <c r="G2792" s="3">
        <v>3</v>
      </c>
      <c r="H2792">
        <v>43.249138000000009</v>
      </c>
      <c r="I2792" s="4">
        <v>4</v>
      </c>
      <c r="P2792">
        <v>2</v>
      </c>
      <c r="Q2792" t="str">
        <f t="shared" si="44"/>
        <v>34</v>
      </c>
    </row>
    <row r="2793" spans="1:17" x14ac:dyDescent="0.25">
      <c r="A2793">
        <v>2792</v>
      </c>
      <c r="F2793">
        <v>49.510055000000008</v>
      </c>
      <c r="G2793" s="3">
        <v>3</v>
      </c>
      <c r="H2793">
        <v>43.267662000000009</v>
      </c>
      <c r="I2793" s="4">
        <v>4</v>
      </c>
      <c r="P2793">
        <v>2</v>
      </c>
      <c r="Q2793" t="str">
        <f t="shared" si="44"/>
        <v>34</v>
      </c>
    </row>
    <row r="2794" spans="1:17" x14ac:dyDescent="0.25">
      <c r="A2794">
        <v>2793</v>
      </c>
      <c r="F2794">
        <v>49.563259000000009</v>
      </c>
      <c r="G2794" s="3">
        <v>3</v>
      </c>
      <c r="H2794">
        <v>43.267662000000009</v>
      </c>
      <c r="I2794" s="4">
        <v>4</v>
      </c>
      <c r="P2794">
        <v>2</v>
      </c>
      <c r="Q2794" t="str">
        <f t="shared" si="44"/>
        <v>34</v>
      </c>
    </row>
    <row r="2795" spans="1:17" x14ac:dyDescent="0.25">
      <c r="A2795">
        <v>2794</v>
      </c>
      <c r="F2795">
        <v>49.524051000000007</v>
      </c>
      <c r="G2795" s="3">
        <v>3</v>
      </c>
      <c r="P2795">
        <v>1</v>
      </c>
      <c r="Q2795" t="str">
        <f t="shared" si="44"/>
        <v>3</v>
      </c>
    </row>
    <row r="2796" spans="1:17" x14ac:dyDescent="0.25">
      <c r="A2796">
        <v>2795</v>
      </c>
      <c r="F2796">
        <v>49.504528000000008</v>
      </c>
      <c r="G2796" s="3">
        <v>3</v>
      </c>
      <c r="P2796">
        <v>1</v>
      </c>
      <c r="Q2796" t="str">
        <f t="shared" si="44"/>
        <v>3</v>
      </c>
    </row>
    <row r="2797" spans="1:17" x14ac:dyDescent="0.25">
      <c r="A2797">
        <v>2796</v>
      </c>
      <c r="D2797">
        <v>63.733421000000007</v>
      </c>
      <c r="E2797" s="2">
        <v>2</v>
      </c>
      <c r="F2797">
        <v>49.522999000000006</v>
      </c>
      <c r="G2797" s="3">
        <v>3</v>
      </c>
      <c r="P2797">
        <v>2</v>
      </c>
      <c r="Q2797" t="str">
        <f t="shared" si="44"/>
        <v>23</v>
      </c>
    </row>
    <row r="2798" spans="1:17" x14ac:dyDescent="0.25">
      <c r="A2798">
        <v>2797</v>
      </c>
      <c r="D2798">
        <v>63.834209000000008</v>
      </c>
      <c r="E2798" s="2">
        <v>2</v>
      </c>
      <c r="F2798">
        <v>49.617786000000009</v>
      </c>
      <c r="G2798" s="3">
        <v>3</v>
      </c>
      <c r="P2798">
        <v>2</v>
      </c>
      <c r="Q2798" t="str">
        <f t="shared" si="44"/>
        <v>23</v>
      </c>
    </row>
    <row r="2799" spans="1:17" x14ac:dyDescent="0.25">
      <c r="A2799">
        <v>2798</v>
      </c>
      <c r="D2799">
        <v>63.796158000000013</v>
      </c>
      <c r="E2799" s="2">
        <v>2</v>
      </c>
      <c r="F2799">
        <v>49.483951000000012</v>
      </c>
      <c r="G2799" s="3">
        <v>3</v>
      </c>
      <c r="P2799">
        <v>2</v>
      </c>
      <c r="Q2799" t="str">
        <f t="shared" si="44"/>
        <v>23</v>
      </c>
    </row>
    <row r="2800" spans="1:17" x14ac:dyDescent="0.25">
      <c r="A2800">
        <v>2799</v>
      </c>
      <c r="D2800">
        <v>63.750473000000007</v>
      </c>
      <c r="E2800" s="2">
        <v>2</v>
      </c>
      <c r="P2800">
        <v>1</v>
      </c>
      <c r="Q2800" t="str">
        <f t="shared" si="44"/>
        <v>2</v>
      </c>
    </row>
    <row r="2801" spans="1:17" x14ac:dyDescent="0.25">
      <c r="A2801">
        <v>2800</v>
      </c>
      <c r="D2801">
        <v>63.77278900000001</v>
      </c>
      <c r="E2801" s="2">
        <v>2</v>
      </c>
      <c r="P2801">
        <v>1</v>
      </c>
      <c r="Q2801" t="str">
        <f t="shared" si="44"/>
        <v>2</v>
      </c>
    </row>
    <row r="2802" spans="1:17" x14ac:dyDescent="0.25">
      <c r="A2802">
        <v>2801</v>
      </c>
      <c r="D2802">
        <v>63.780578000000013</v>
      </c>
      <c r="E2802" s="2">
        <v>2</v>
      </c>
      <c r="P2802">
        <v>1</v>
      </c>
      <c r="Q2802" t="str">
        <f t="shared" si="44"/>
        <v>2</v>
      </c>
    </row>
    <row r="2803" spans="1:17" x14ac:dyDescent="0.25">
      <c r="A2803">
        <v>2802</v>
      </c>
      <c r="D2803">
        <v>63.781368000000008</v>
      </c>
      <c r="E2803" s="2">
        <v>2</v>
      </c>
      <c r="P2803">
        <v>1</v>
      </c>
      <c r="Q2803" t="str">
        <f t="shared" si="44"/>
        <v>2</v>
      </c>
    </row>
    <row r="2804" spans="1:17" x14ac:dyDescent="0.25">
      <c r="A2804">
        <v>2803</v>
      </c>
      <c r="D2804">
        <v>63.823734000000009</v>
      </c>
      <c r="E2804" s="2">
        <v>2</v>
      </c>
      <c r="P2804">
        <v>1</v>
      </c>
      <c r="Q2804" t="str">
        <f t="shared" si="44"/>
        <v>2</v>
      </c>
    </row>
    <row r="2805" spans="1:17" x14ac:dyDescent="0.25">
      <c r="A2805">
        <v>2804</v>
      </c>
      <c r="B2805">
        <v>71.17801</v>
      </c>
      <c r="C2805" s="5">
        <v>1</v>
      </c>
      <c r="D2805">
        <v>63.91820100000001</v>
      </c>
      <c r="E2805" s="2">
        <v>2</v>
      </c>
      <c r="P2805">
        <v>2</v>
      </c>
      <c r="Q2805" t="str">
        <f t="shared" si="44"/>
        <v>12</v>
      </c>
    </row>
    <row r="2806" spans="1:17" x14ac:dyDescent="0.25">
      <c r="A2806">
        <v>2805</v>
      </c>
      <c r="B2806">
        <v>71.168776000000008</v>
      </c>
      <c r="C2806" s="5">
        <v>1</v>
      </c>
      <c r="D2806">
        <v>63.733421000000007</v>
      </c>
      <c r="E2806" s="2">
        <v>2</v>
      </c>
      <c r="P2806">
        <v>2</v>
      </c>
      <c r="Q2806" t="str">
        <f t="shared" si="44"/>
        <v>12</v>
      </c>
    </row>
    <row r="2807" spans="1:17" x14ac:dyDescent="0.25">
      <c r="A2807">
        <v>2806</v>
      </c>
      <c r="B2807">
        <v>71.170970000000011</v>
      </c>
      <c r="C2807" s="5">
        <v>1</v>
      </c>
      <c r="D2807">
        <v>63.733421000000007</v>
      </c>
      <c r="E2807" s="2">
        <v>2</v>
      </c>
      <c r="P2807">
        <v>2</v>
      </c>
      <c r="Q2807" t="str">
        <f t="shared" si="44"/>
        <v>12</v>
      </c>
    </row>
    <row r="2808" spans="1:17" x14ac:dyDescent="0.25">
      <c r="A2808">
        <v>2807</v>
      </c>
      <c r="B2808">
        <v>71.161531000000011</v>
      </c>
      <c r="C2808" s="5">
        <v>1</v>
      </c>
      <c r="P2808">
        <v>1</v>
      </c>
      <c r="Q2808" t="str">
        <f t="shared" si="44"/>
        <v>1</v>
      </c>
    </row>
    <row r="2809" spans="1:17" x14ac:dyDescent="0.25">
      <c r="A2809">
        <v>2808</v>
      </c>
      <c r="B2809">
        <v>71.184898000000004</v>
      </c>
      <c r="C2809" s="5">
        <v>1</v>
      </c>
      <c r="P2809">
        <v>1</v>
      </c>
      <c r="Q2809" t="str">
        <f t="shared" si="44"/>
        <v>1</v>
      </c>
    </row>
    <row r="2810" spans="1:17" x14ac:dyDescent="0.25">
      <c r="A2810">
        <v>2809</v>
      </c>
      <c r="B2810">
        <v>71.20193900000001</v>
      </c>
      <c r="C2810" s="5">
        <v>1</v>
      </c>
      <c r="P2810">
        <v>1</v>
      </c>
      <c r="Q2810" t="str">
        <f t="shared" si="44"/>
        <v>1</v>
      </c>
    </row>
    <row r="2811" spans="1:17" x14ac:dyDescent="0.25">
      <c r="A2811">
        <v>2810</v>
      </c>
      <c r="B2811">
        <v>71.148163000000011</v>
      </c>
      <c r="C2811" s="5">
        <v>1</v>
      </c>
      <c r="P2811">
        <v>1</v>
      </c>
      <c r="Q2811" t="str">
        <f t="shared" si="44"/>
        <v>1</v>
      </c>
    </row>
    <row r="2812" spans="1:17" x14ac:dyDescent="0.25">
      <c r="A2812">
        <v>2811</v>
      </c>
      <c r="B2812">
        <v>71.147296000000011</v>
      </c>
      <c r="C2812" s="5">
        <v>1</v>
      </c>
      <c r="H2812">
        <v>67.026085000000009</v>
      </c>
      <c r="I2812" s="4">
        <v>4</v>
      </c>
      <c r="P2812">
        <v>2</v>
      </c>
      <c r="Q2812" t="str">
        <f t="shared" si="44"/>
        <v>14</v>
      </c>
    </row>
    <row r="2813" spans="1:17" x14ac:dyDescent="0.25">
      <c r="A2813">
        <v>2812</v>
      </c>
      <c r="B2813">
        <v>71.17801</v>
      </c>
      <c r="C2813" s="5">
        <v>1</v>
      </c>
      <c r="H2813">
        <v>67.092918000000012</v>
      </c>
      <c r="I2813" s="4">
        <v>4</v>
      </c>
      <c r="P2813">
        <v>2</v>
      </c>
      <c r="Q2813" t="str">
        <f t="shared" si="44"/>
        <v>14</v>
      </c>
    </row>
    <row r="2814" spans="1:17" x14ac:dyDescent="0.25">
      <c r="A2814">
        <v>2813</v>
      </c>
      <c r="B2814">
        <v>71.17801</v>
      </c>
      <c r="C2814" s="5">
        <v>1</v>
      </c>
      <c r="F2814">
        <v>71.529439000000011</v>
      </c>
      <c r="G2814" s="3">
        <v>3</v>
      </c>
      <c r="H2814">
        <v>67.083449999999999</v>
      </c>
      <c r="I2814" s="4">
        <v>4</v>
      </c>
      <c r="P2814">
        <v>3</v>
      </c>
      <c r="Q2814" t="str">
        <f t="shared" si="44"/>
        <v>134</v>
      </c>
    </row>
    <row r="2815" spans="1:17" x14ac:dyDescent="0.25">
      <c r="A2815">
        <v>2814</v>
      </c>
      <c r="F2815">
        <v>71.529439000000011</v>
      </c>
      <c r="G2815" s="3">
        <v>3</v>
      </c>
      <c r="H2815">
        <v>67.138339999999999</v>
      </c>
      <c r="I2815" s="4">
        <v>4</v>
      </c>
      <c r="P2815">
        <v>2</v>
      </c>
      <c r="Q2815" t="str">
        <f t="shared" si="44"/>
        <v>34</v>
      </c>
    </row>
    <row r="2816" spans="1:17" x14ac:dyDescent="0.25">
      <c r="A2816">
        <v>2815</v>
      </c>
      <c r="F2816">
        <v>71.496174000000011</v>
      </c>
      <c r="G2816" s="3">
        <v>3</v>
      </c>
      <c r="H2816">
        <v>67.187652000000014</v>
      </c>
      <c r="I2816" s="4">
        <v>4</v>
      </c>
      <c r="P2816">
        <v>2</v>
      </c>
      <c r="Q2816" t="str">
        <f t="shared" si="44"/>
        <v>34</v>
      </c>
    </row>
    <row r="2817" spans="1:17" x14ac:dyDescent="0.25">
      <c r="A2817">
        <v>2816</v>
      </c>
      <c r="F2817">
        <v>71.483827000000005</v>
      </c>
      <c r="G2817" s="3">
        <v>3</v>
      </c>
      <c r="H2817">
        <v>67.212498000000011</v>
      </c>
      <c r="I2817" s="4">
        <v>4</v>
      </c>
      <c r="P2817">
        <v>2</v>
      </c>
      <c r="Q2817" t="str">
        <f t="shared" si="44"/>
        <v>34</v>
      </c>
    </row>
    <row r="2818" spans="1:17" x14ac:dyDescent="0.25">
      <c r="A2818">
        <v>2817</v>
      </c>
      <c r="F2818">
        <v>71.520510000000002</v>
      </c>
      <c r="G2818" s="3">
        <v>3</v>
      </c>
      <c r="H2818">
        <v>67.220596</v>
      </c>
      <c r="I2818" s="4">
        <v>4</v>
      </c>
      <c r="P2818">
        <v>2</v>
      </c>
      <c r="Q2818" t="str">
        <f t="shared" ref="Q2818:Q2881" si="45">CONCATENATE(C2818,E2818,G2818,I2818)</f>
        <v>34</v>
      </c>
    </row>
    <row r="2819" spans="1:17" x14ac:dyDescent="0.25">
      <c r="A2819">
        <v>2818</v>
      </c>
      <c r="F2819">
        <v>71.529439000000011</v>
      </c>
      <c r="G2819" s="3">
        <v>3</v>
      </c>
      <c r="H2819">
        <v>67.026085000000009</v>
      </c>
      <c r="I2819" s="4">
        <v>4</v>
      </c>
      <c r="P2819">
        <v>2</v>
      </c>
      <c r="Q2819" t="str">
        <f t="shared" si="45"/>
        <v>34</v>
      </c>
    </row>
    <row r="2820" spans="1:17" x14ac:dyDescent="0.25">
      <c r="A2820">
        <v>2819</v>
      </c>
      <c r="F2820">
        <v>71.529439000000011</v>
      </c>
      <c r="G2820" s="3">
        <v>3</v>
      </c>
      <c r="P2820">
        <v>1</v>
      </c>
      <c r="Q2820" t="str">
        <f t="shared" si="45"/>
        <v>3</v>
      </c>
    </row>
    <row r="2821" spans="1:17" x14ac:dyDescent="0.25">
      <c r="A2821">
        <v>2820</v>
      </c>
      <c r="D2821">
        <v>82.632500000000007</v>
      </c>
      <c r="E2821" s="2">
        <v>2</v>
      </c>
      <c r="F2821">
        <v>71.529439000000011</v>
      </c>
      <c r="G2821" s="3">
        <v>3</v>
      </c>
      <c r="P2821">
        <v>2</v>
      </c>
      <c r="Q2821" t="str">
        <f t="shared" si="45"/>
        <v>23</v>
      </c>
    </row>
    <row r="2822" spans="1:17" x14ac:dyDescent="0.25">
      <c r="A2822">
        <v>2821</v>
      </c>
      <c r="D2822">
        <v>82.547550999999999</v>
      </c>
      <c r="E2822" s="2">
        <v>2</v>
      </c>
      <c r="F2822">
        <v>71.529439000000011</v>
      </c>
      <c r="G2822" s="3">
        <v>3</v>
      </c>
      <c r="P2822">
        <v>2</v>
      </c>
      <c r="Q2822" t="str">
        <f t="shared" si="45"/>
        <v>23</v>
      </c>
    </row>
    <row r="2823" spans="1:17" x14ac:dyDescent="0.25">
      <c r="A2823">
        <v>2822</v>
      </c>
      <c r="D2823">
        <v>82.540664000000007</v>
      </c>
      <c r="E2823" s="2">
        <v>2</v>
      </c>
      <c r="P2823">
        <v>1</v>
      </c>
      <c r="Q2823" t="str">
        <f t="shared" si="45"/>
        <v>2</v>
      </c>
    </row>
    <row r="2824" spans="1:17" x14ac:dyDescent="0.25">
      <c r="A2824">
        <v>2823</v>
      </c>
      <c r="D2824">
        <v>82.581531000000012</v>
      </c>
      <c r="E2824" s="2">
        <v>2</v>
      </c>
      <c r="P2824">
        <v>1</v>
      </c>
      <c r="Q2824" t="str">
        <f t="shared" si="45"/>
        <v>2</v>
      </c>
    </row>
    <row r="2825" spans="1:17" x14ac:dyDescent="0.25">
      <c r="A2825">
        <v>2824</v>
      </c>
      <c r="D2825">
        <v>82.603469000000004</v>
      </c>
      <c r="E2825" s="2">
        <v>2</v>
      </c>
      <c r="P2825">
        <v>1</v>
      </c>
      <c r="Q2825" t="str">
        <f t="shared" si="45"/>
        <v>2</v>
      </c>
    </row>
    <row r="2826" spans="1:17" x14ac:dyDescent="0.25">
      <c r="A2826">
        <v>2825</v>
      </c>
      <c r="D2826">
        <v>82.574796000000006</v>
      </c>
      <c r="E2826" s="2">
        <v>2</v>
      </c>
      <c r="P2826">
        <v>1</v>
      </c>
      <c r="Q2826" t="str">
        <f t="shared" si="45"/>
        <v>2</v>
      </c>
    </row>
    <row r="2827" spans="1:17" x14ac:dyDescent="0.25">
      <c r="A2827">
        <v>2826</v>
      </c>
      <c r="D2827">
        <v>82.567194000000001</v>
      </c>
      <c r="E2827" s="2">
        <v>2</v>
      </c>
      <c r="P2827">
        <v>1</v>
      </c>
      <c r="Q2827" t="str">
        <f t="shared" si="45"/>
        <v>2</v>
      </c>
    </row>
    <row r="2828" spans="1:17" x14ac:dyDescent="0.25">
      <c r="A2828">
        <v>2827</v>
      </c>
      <c r="B2828">
        <v>87.769897000000014</v>
      </c>
      <c r="C2828" s="5">
        <v>1</v>
      </c>
      <c r="D2828">
        <v>82.586582000000007</v>
      </c>
      <c r="E2828" s="2">
        <v>2</v>
      </c>
      <c r="P2828">
        <v>2</v>
      </c>
      <c r="Q2828" t="str">
        <f t="shared" si="45"/>
        <v>12</v>
      </c>
    </row>
    <row r="2829" spans="1:17" x14ac:dyDescent="0.25">
      <c r="A2829">
        <v>2828</v>
      </c>
      <c r="B2829">
        <v>87.834796000000011</v>
      </c>
      <c r="C2829" s="5">
        <v>1</v>
      </c>
      <c r="D2829">
        <v>82.569439000000003</v>
      </c>
      <c r="E2829" s="2">
        <v>2</v>
      </c>
      <c r="P2829">
        <v>2</v>
      </c>
      <c r="Q2829" t="str">
        <f t="shared" si="45"/>
        <v>12</v>
      </c>
    </row>
    <row r="2830" spans="1:17" x14ac:dyDescent="0.25">
      <c r="A2830">
        <v>2829</v>
      </c>
      <c r="B2830">
        <v>87.824083000000002</v>
      </c>
      <c r="C2830" s="5">
        <v>1</v>
      </c>
      <c r="D2830">
        <v>82.632500000000007</v>
      </c>
      <c r="E2830" s="2">
        <v>2</v>
      </c>
      <c r="P2830">
        <v>2</v>
      </c>
      <c r="Q2830" t="str">
        <f t="shared" si="45"/>
        <v>12</v>
      </c>
    </row>
    <row r="2831" spans="1:17" x14ac:dyDescent="0.25">
      <c r="A2831">
        <v>2830</v>
      </c>
      <c r="B2831">
        <v>87.808009000000013</v>
      </c>
      <c r="C2831" s="5">
        <v>1</v>
      </c>
      <c r="P2831">
        <v>1</v>
      </c>
      <c r="Q2831" t="str">
        <f t="shared" si="45"/>
        <v>1</v>
      </c>
    </row>
    <row r="2832" spans="1:17" x14ac:dyDescent="0.25">
      <c r="A2832">
        <v>2831</v>
      </c>
      <c r="B2832">
        <v>87.800458000000006</v>
      </c>
      <c r="C2832" s="5">
        <v>1</v>
      </c>
      <c r="P2832">
        <v>1</v>
      </c>
      <c r="Q2832" t="str">
        <f t="shared" si="45"/>
        <v>1</v>
      </c>
    </row>
    <row r="2833" spans="1:17" x14ac:dyDescent="0.25">
      <c r="A2833">
        <v>2832</v>
      </c>
      <c r="B2833">
        <v>87.814796000000001</v>
      </c>
      <c r="C2833" s="5">
        <v>1</v>
      </c>
      <c r="P2833">
        <v>1</v>
      </c>
      <c r="Q2833" t="str">
        <f t="shared" si="45"/>
        <v>1</v>
      </c>
    </row>
    <row r="2834" spans="1:17" x14ac:dyDescent="0.25">
      <c r="A2834">
        <v>2833</v>
      </c>
      <c r="B2834">
        <v>87.792297000000005</v>
      </c>
      <c r="C2834" s="5">
        <v>1</v>
      </c>
      <c r="H2834">
        <v>85.786939000000004</v>
      </c>
      <c r="I2834" s="4">
        <v>4</v>
      </c>
      <c r="P2834">
        <v>2</v>
      </c>
      <c r="Q2834" t="str">
        <f t="shared" si="45"/>
        <v>14</v>
      </c>
    </row>
    <row r="2835" spans="1:17" x14ac:dyDescent="0.25">
      <c r="A2835">
        <v>2834</v>
      </c>
      <c r="B2835">
        <v>87.797908000000007</v>
      </c>
      <c r="C2835" s="5">
        <v>1</v>
      </c>
      <c r="H2835">
        <v>85.799184000000011</v>
      </c>
      <c r="I2835" s="4">
        <v>4</v>
      </c>
      <c r="P2835">
        <v>2</v>
      </c>
      <c r="Q2835" t="str">
        <f t="shared" si="45"/>
        <v>14</v>
      </c>
    </row>
    <row r="2836" spans="1:17" x14ac:dyDescent="0.25">
      <c r="A2836">
        <v>2835</v>
      </c>
      <c r="B2836">
        <v>87.769897000000014</v>
      </c>
      <c r="C2836" s="5">
        <v>1</v>
      </c>
      <c r="F2836">
        <v>87.729184000000004</v>
      </c>
      <c r="G2836" s="3">
        <v>3</v>
      </c>
      <c r="H2836">
        <v>85.793572000000012</v>
      </c>
      <c r="I2836" s="4">
        <v>4</v>
      </c>
      <c r="P2836">
        <v>3</v>
      </c>
      <c r="Q2836" t="str">
        <f t="shared" si="45"/>
        <v>134</v>
      </c>
    </row>
    <row r="2837" spans="1:17" x14ac:dyDescent="0.25">
      <c r="A2837">
        <v>2836</v>
      </c>
      <c r="F2837">
        <v>87.734489000000011</v>
      </c>
      <c r="G2837" s="3">
        <v>3</v>
      </c>
      <c r="H2837">
        <v>85.779848000000015</v>
      </c>
      <c r="I2837" s="4">
        <v>4</v>
      </c>
      <c r="P2837">
        <v>2</v>
      </c>
      <c r="Q2837" t="str">
        <f t="shared" si="45"/>
        <v>34</v>
      </c>
    </row>
    <row r="2838" spans="1:17" x14ac:dyDescent="0.25">
      <c r="A2838">
        <v>2837</v>
      </c>
      <c r="F2838">
        <v>87.729541000000012</v>
      </c>
      <c r="G2838" s="3">
        <v>3</v>
      </c>
      <c r="H2838">
        <v>85.740102000000007</v>
      </c>
      <c r="I2838" s="4">
        <v>4</v>
      </c>
      <c r="P2838">
        <v>2</v>
      </c>
      <c r="Q2838" t="str">
        <f t="shared" si="45"/>
        <v>34</v>
      </c>
    </row>
    <row r="2839" spans="1:17" x14ac:dyDescent="0.25">
      <c r="A2839">
        <v>2838</v>
      </c>
      <c r="F2839">
        <v>87.739185000000006</v>
      </c>
      <c r="G2839" s="3">
        <v>3</v>
      </c>
      <c r="H2839">
        <v>85.644235000000009</v>
      </c>
      <c r="I2839" s="4">
        <v>4</v>
      </c>
      <c r="P2839">
        <v>2</v>
      </c>
      <c r="Q2839" t="str">
        <f t="shared" si="45"/>
        <v>34</v>
      </c>
    </row>
    <row r="2840" spans="1:17" x14ac:dyDescent="0.25">
      <c r="A2840">
        <v>2839</v>
      </c>
      <c r="F2840">
        <v>87.748674000000008</v>
      </c>
      <c r="G2840" s="3">
        <v>3</v>
      </c>
      <c r="H2840">
        <v>85.608318000000011</v>
      </c>
      <c r="I2840" s="4">
        <v>4</v>
      </c>
      <c r="P2840">
        <v>2</v>
      </c>
      <c r="Q2840" t="str">
        <f t="shared" si="45"/>
        <v>34</v>
      </c>
    </row>
    <row r="2841" spans="1:17" x14ac:dyDescent="0.25">
      <c r="A2841">
        <v>2840</v>
      </c>
      <c r="F2841">
        <v>87.748571000000013</v>
      </c>
      <c r="G2841" s="3">
        <v>3</v>
      </c>
      <c r="H2841">
        <v>85.786939000000004</v>
      </c>
      <c r="I2841" s="4">
        <v>4</v>
      </c>
      <c r="P2841">
        <v>2</v>
      </c>
      <c r="Q2841" t="str">
        <f t="shared" si="45"/>
        <v>34</v>
      </c>
    </row>
    <row r="2842" spans="1:17" x14ac:dyDescent="0.25">
      <c r="A2842">
        <v>2841</v>
      </c>
      <c r="F2842">
        <v>87.724387000000007</v>
      </c>
      <c r="G2842" s="3">
        <v>3</v>
      </c>
      <c r="H2842">
        <v>85.786939000000004</v>
      </c>
      <c r="I2842" s="4">
        <v>4</v>
      </c>
      <c r="P2842">
        <v>2</v>
      </c>
      <c r="Q2842" t="str">
        <f t="shared" si="45"/>
        <v>34</v>
      </c>
    </row>
    <row r="2843" spans="1:17" x14ac:dyDescent="0.25">
      <c r="A2843">
        <v>2842</v>
      </c>
      <c r="F2843">
        <v>87.729184000000004</v>
      </c>
      <c r="G2843" s="3">
        <v>3</v>
      </c>
      <c r="H2843">
        <v>85.786939000000004</v>
      </c>
      <c r="I2843" s="4">
        <v>4</v>
      </c>
      <c r="P2843">
        <v>2</v>
      </c>
      <c r="Q2843" t="str">
        <f t="shared" si="45"/>
        <v>34</v>
      </c>
    </row>
    <row r="2844" spans="1:17" x14ac:dyDescent="0.25">
      <c r="A2844">
        <v>2843</v>
      </c>
      <c r="F2844">
        <v>87.729184000000004</v>
      </c>
      <c r="G2844" s="3">
        <v>3</v>
      </c>
      <c r="P2844">
        <v>1</v>
      </c>
      <c r="Q2844" t="str">
        <f t="shared" si="45"/>
        <v>3</v>
      </c>
    </row>
    <row r="2845" spans="1:17" x14ac:dyDescent="0.25">
      <c r="A2845">
        <v>2844</v>
      </c>
      <c r="F2845">
        <v>87.729184000000004</v>
      </c>
      <c r="G2845" s="3">
        <v>3</v>
      </c>
      <c r="P2845">
        <v>1</v>
      </c>
      <c r="Q2845" t="str">
        <f t="shared" si="45"/>
        <v>3</v>
      </c>
    </row>
    <row r="2846" spans="1:17" x14ac:dyDescent="0.25">
      <c r="A2846">
        <v>2845</v>
      </c>
      <c r="D2846">
        <v>105.26510300000001</v>
      </c>
      <c r="E2846" s="2">
        <v>2</v>
      </c>
      <c r="P2846">
        <v>1</v>
      </c>
      <c r="Q2846" t="str">
        <f t="shared" si="45"/>
        <v>2</v>
      </c>
    </row>
    <row r="2847" spans="1:17" x14ac:dyDescent="0.25">
      <c r="A2847">
        <v>2846</v>
      </c>
      <c r="D2847">
        <v>105.22153200000001</v>
      </c>
      <c r="E2847" s="2">
        <v>2</v>
      </c>
      <c r="P2847">
        <v>1</v>
      </c>
      <c r="Q2847" t="str">
        <f t="shared" si="45"/>
        <v>2</v>
      </c>
    </row>
    <row r="2848" spans="1:17" x14ac:dyDescent="0.25">
      <c r="A2848">
        <v>2847</v>
      </c>
      <c r="D2848">
        <v>105.203824</v>
      </c>
      <c r="E2848" s="2">
        <v>2</v>
      </c>
      <c r="P2848">
        <v>1</v>
      </c>
      <c r="Q2848" t="str">
        <f t="shared" si="45"/>
        <v>2</v>
      </c>
    </row>
    <row r="2849" spans="1:17" x14ac:dyDescent="0.25">
      <c r="A2849">
        <v>2848</v>
      </c>
      <c r="D2849">
        <v>105.23637500000001</v>
      </c>
      <c r="E2849" s="2">
        <v>2</v>
      </c>
      <c r="P2849">
        <v>1</v>
      </c>
      <c r="Q2849" t="str">
        <f t="shared" si="45"/>
        <v>2</v>
      </c>
    </row>
    <row r="2850" spans="1:17" x14ac:dyDescent="0.25">
      <c r="A2850">
        <v>2849</v>
      </c>
      <c r="D2850">
        <v>105.23469700000001</v>
      </c>
      <c r="E2850" s="2">
        <v>2</v>
      </c>
      <c r="P2850">
        <v>1</v>
      </c>
      <c r="Q2850" t="str">
        <f t="shared" si="45"/>
        <v>2</v>
      </c>
    </row>
    <row r="2851" spans="1:17" x14ac:dyDescent="0.25">
      <c r="A2851">
        <v>2850</v>
      </c>
      <c r="D2851">
        <v>105.266378</v>
      </c>
      <c r="E2851" s="2">
        <v>2</v>
      </c>
      <c r="P2851">
        <v>1</v>
      </c>
      <c r="Q2851" t="str">
        <f t="shared" si="45"/>
        <v>2</v>
      </c>
    </row>
    <row r="2852" spans="1:17" x14ac:dyDescent="0.25">
      <c r="A2852">
        <v>2851</v>
      </c>
      <c r="D2852">
        <v>105.26453900000001</v>
      </c>
      <c r="E2852" s="2">
        <v>2</v>
      </c>
      <c r="P2852">
        <v>1</v>
      </c>
      <c r="Q2852" t="str">
        <f t="shared" si="45"/>
        <v>2</v>
      </c>
    </row>
    <row r="2853" spans="1:17" x14ac:dyDescent="0.25">
      <c r="A2853">
        <v>2852</v>
      </c>
      <c r="B2853">
        <v>112.69061400000001</v>
      </c>
      <c r="C2853" s="5">
        <v>1</v>
      </c>
      <c r="D2853">
        <v>105.26510300000001</v>
      </c>
      <c r="E2853" s="2">
        <v>2</v>
      </c>
      <c r="P2853">
        <v>2</v>
      </c>
      <c r="Q2853" t="str">
        <f t="shared" si="45"/>
        <v>12</v>
      </c>
    </row>
    <row r="2854" spans="1:17" x14ac:dyDescent="0.25">
      <c r="A2854">
        <v>2853</v>
      </c>
      <c r="B2854">
        <v>112.685765</v>
      </c>
      <c r="C2854" s="5">
        <v>1</v>
      </c>
      <c r="D2854">
        <v>105.26510300000001</v>
      </c>
      <c r="E2854" s="2">
        <v>2</v>
      </c>
      <c r="P2854">
        <v>2</v>
      </c>
      <c r="Q2854" t="str">
        <f t="shared" si="45"/>
        <v>12</v>
      </c>
    </row>
    <row r="2855" spans="1:17" x14ac:dyDescent="0.25">
      <c r="A2855">
        <v>2854</v>
      </c>
      <c r="B2855">
        <v>112.65443900000001</v>
      </c>
      <c r="C2855" s="5">
        <v>1</v>
      </c>
      <c r="P2855">
        <v>1</v>
      </c>
      <c r="Q2855" t="str">
        <f t="shared" si="45"/>
        <v>1</v>
      </c>
    </row>
    <row r="2856" spans="1:17" x14ac:dyDescent="0.25">
      <c r="A2856">
        <v>2855</v>
      </c>
      <c r="B2856">
        <v>112.65392800000001</v>
      </c>
      <c r="C2856" s="5">
        <v>1</v>
      </c>
      <c r="P2856">
        <v>1</v>
      </c>
      <c r="Q2856" t="str">
        <f t="shared" si="45"/>
        <v>1</v>
      </c>
    </row>
    <row r="2857" spans="1:17" x14ac:dyDescent="0.25">
      <c r="A2857">
        <v>2856</v>
      </c>
      <c r="B2857">
        <v>112.673112</v>
      </c>
      <c r="C2857" s="5">
        <v>1</v>
      </c>
      <c r="P2857">
        <v>1</v>
      </c>
      <c r="Q2857" t="str">
        <f t="shared" si="45"/>
        <v>1</v>
      </c>
    </row>
    <row r="2858" spans="1:17" x14ac:dyDescent="0.25">
      <c r="A2858">
        <v>2857</v>
      </c>
      <c r="B2858">
        <v>112.70214200000001</v>
      </c>
      <c r="C2858" s="5">
        <v>1</v>
      </c>
      <c r="H2858">
        <v>109.614339</v>
      </c>
      <c r="I2858" s="4">
        <v>4</v>
      </c>
      <c r="P2858">
        <v>2</v>
      </c>
      <c r="Q2858" t="str">
        <f t="shared" si="45"/>
        <v>14</v>
      </c>
    </row>
    <row r="2859" spans="1:17" x14ac:dyDescent="0.25">
      <c r="A2859">
        <v>2858</v>
      </c>
      <c r="B2859">
        <v>112.70576600000001</v>
      </c>
      <c r="C2859" s="5">
        <v>1</v>
      </c>
      <c r="H2859">
        <v>109.67464600000001</v>
      </c>
      <c r="I2859" s="4">
        <v>4</v>
      </c>
      <c r="P2859">
        <v>2</v>
      </c>
      <c r="Q2859" t="str">
        <f t="shared" si="45"/>
        <v>14</v>
      </c>
    </row>
    <row r="2860" spans="1:17" x14ac:dyDescent="0.25">
      <c r="A2860">
        <v>2859</v>
      </c>
      <c r="B2860">
        <v>112.69061400000001</v>
      </c>
      <c r="C2860" s="5">
        <v>1</v>
      </c>
      <c r="F2860">
        <v>112.42566400000001</v>
      </c>
      <c r="G2860" s="3">
        <v>3</v>
      </c>
      <c r="H2860">
        <v>109.69489800000001</v>
      </c>
      <c r="I2860" s="4">
        <v>4</v>
      </c>
      <c r="P2860">
        <v>3</v>
      </c>
      <c r="Q2860" t="str">
        <f t="shared" si="45"/>
        <v>134</v>
      </c>
    </row>
    <row r="2861" spans="1:17" x14ac:dyDescent="0.25">
      <c r="A2861">
        <v>2860</v>
      </c>
      <c r="F2861">
        <v>112.452348</v>
      </c>
      <c r="G2861" s="3">
        <v>3</v>
      </c>
      <c r="H2861">
        <v>109.690663</v>
      </c>
      <c r="I2861" s="4">
        <v>4</v>
      </c>
      <c r="P2861">
        <v>2</v>
      </c>
      <c r="Q2861" t="str">
        <f t="shared" si="45"/>
        <v>34</v>
      </c>
    </row>
    <row r="2862" spans="1:17" x14ac:dyDescent="0.25">
      <c r="A2862">
        <v>2861</v>
      </c>
      <c r="F2862">
        <v>112.449388</v>
      </c>
      <c r="G2862" s="3">
        <v>3</v>
      </c>
      <c r="H2862">
        <v>109.65260400000001</v>
      </c>
      <c r="I2862" s="4">
        <v>4</v>
      </c>
      <c r="P2862">
        <v>2</v>
      </c>
      <c r="Q2862" t="str">
        <f t="shared" si="45"/>
        <v>34</v>
      </c>
    </row>
    <row r="2863" spans="1:17" x14ac:dyDescent="0.25">
      <c r="A2863">
        <v>2862</v>
      </c>
      <c r="F2863">
        <v>112.49933700000001</v>
      </c>
      <c r="G2863" s="3">
        <v>3</v>
      </c>
      <c r="H2863">
        <v>109.656175</v>
      </c>
      <c r="I2863" s="4">
        <v>4</v>
      </c>
      <c r="P2863">
        <v>2</v>
      </c>
      <c r="Q2863" t="str">
        <f t="shared" si="45"/>
        <v>34</v>
      </c>
    </row>
    <row r="2864" spans="1:17" x14ac:dyDescent="0.25">
      <c r="A2864">
        <v>2863</v>
      </c>
      <c r="F2864">
        <v>112.46744600000001</v>
      </c>
      <c r="G2864" s="3">
        <v>3</v>
      </c>
      <c r="H2864">
        <v>109.637654</v>
      </c>
      <c r="I2864" s="4">
        <v>4</v>
      </c>
      <c r="P2864">
        <v>2</v>
      </c>
      <c r="Q2864" t="str">
        <f t="shared" si="45"/>
        <v>34</v>
      </c>
    </row>
    <row r="2865" spans="1:17" x14ac:dyDescent="0.25">
      <c r="A2865">
        <v>2864</v>
      </c>
      <c r="F2865">
        <v>112.482347</v>
      </c>
      <c r="G2865" s="3">
        <v>3</v>
      </c>
      <c r="H2865">
        <v>109.614339</v>
      </c>
      <c r="I2865" s="4">
        <v>4</v>
      </c>
      <c r="P2865">
        <v>2</v>
      </c>
      <c r="Q2865" t="str">
        <f t="shared" si="45"/>
        <v>34</v>
      </c>
    </row>
    <row r="2866" spans="1:17" x14ac:dyDescent="0.25">
      <c r="A2866">
        <v>2865</v>
      </c>
      <c r="F2866">
        <v>112.549947</v>
      </c>
      <c r="G2866" s="3">
        <v>3</v>
      </c>
      <c r="H2866">
        <v>109.614339</v>
      </c>
      <c r="I2866" s="4">
        <v>4</v>
      </c>
      <c r="P2866">
        <v>2</v>
      </c>
      <c r="Q2866" t="str">
        <f t="shared" si="45"/>
        <v>34</v>
      </c>
    </row>
    <row r="2867" spans="1:17" x14ac:dyDescent="0.25">
      <c r="A2867">
        <v>2866</v>
      </c>
      <c r="F2867">
        <v>112.566327</v>
      </c>
      <c r="G2867" s="3">
        <v>3</v>
      </c>
      <c r="P2867">
        <v>1</v>
      </c>
      <c r="Q2867" t="str">
        <f t="shared" si="45"/>
        <v>3</v>
      </c>
    </row>
    <row r="2868" spans="1:17" x14ac:dyDescent="0.25">
      <c r="A2868">
        <v>2867</v>
      </c>
      <c r="F2868">
        <v>112.42566400000001</v>
      </c>
      <c r="G2868" s="3">
        <v>3</v>
      </c>
      <c r="P2868">
        <v>1</v>
      </c>
      <c r="Q2868" t="str">
        <f t="shared" si="45"/>
        <v>3</v>
      </c>
    </row>
    <row r="2869" spans="1:17" x14ac:dyDescent="0.25">
      <c r="A2869">
        <v>2868</v>
      </c>
      <c r="P2869">
        <v>0</v>
      </c>
      <c r="Q2869" t="str">
        <f t="shared" si="45"/>
        <v/>
      </c>
    </row>
    <row r="2870" spans="1:17" x14ac:dyDescent="0.25">
      <c r="A2870">
        <v>2869</v>
      </c>
      <c r="P2870">
        <v>0</v>
      </c>
      <c r="Q2870" t="str">
        <f t="shared" si="45"/>
        <v/>
      </c>
    </row>
    <row r="2871" spans="1:17" x14ac:dyDescent="0.25">
      <c r="A2871">
        <v>2870</v>
      </c>
      <c r="D2871">
        <v>131.954847</v>
      </c>
      <c r="E2871" s="2">
        <v>2</v>
      </c>
      <c r="P2871">
        <v>1</v>
      </c>
      <c r="Q2871" t="str">
        <f t="shared" si="45"/>
        <v>2</v>
      </c>
    </row>
    <row r="2872" spans="1:17" x14ac:dyDescent="0.25">
      <c r="A2872">
        <v>2871</v>
      </c>
      <c r="D2872">
        <v>131.954847</v>
      </c>
      <c r="E2872" s="2">
        <v>2</v>
      </c>
      <c r="P2872">
        <v>1</v>
      </c>
      <c r="Q2872" t="str">
        <f t="shared" si="45"/>
        <v>2</v>
      </c>
    </row>
    <row r="2873" spans="1:17" x14ac:dyDescent="0.25">
      <c r="A2873">
        <v>2872</v>
      </c>
      <c r="D2873">
        <v>131.91377700000001</v>
      </c>
      <c r="E2873" s="2">
        <v>2</v>
      </c>
      <c r="P2873">
        <v>1</v>
      </c>
      <c r="Q2873" t="str">
        <f t="shared" si="45"/>
        <v>2</v>
      </c>
    </row>
    <row r="2874" spans="1:17" x14ac:dyDescent="0.25">
      <c r="A2874">
        <v>2873</v>
      </c>
      <c r="D2874">
        <v>131.88923400000002</v>
      </c>
      <c r="E2874" s="2">
        <v>2</v>
      </c>
      <c r="P2874">
        <v>1</v>
      </c>
      <c r="Q2874" t="str">
        <f t="shared" si="45"/>
        <v>2</v>
      </c>
    </row>
    <row r="2875" spans="1:17" x14ac:dyDescent="0.25">
      <c r="A2875">
        <v>2874</v>
      </c>
      <c r="D2875">
        <v>131.87984600000001</v>
      </c>
      <c r="E2875" s="2">
        <v>2</v>
      </c>
      <c r="P2875">
        <v>1</v>
      </c>
      <c r="Q2875" t="str">
        <f t="shared" si="45"/>
        <v>2</v>
      </c>
    </row>
    <row r="2876" spans="1:17" x14ac:dyDescent="0.25">
      <c r="A2876">
        <v>2875</v>
      </c>
      <c r="B2876">
        <v>135.967702</v>
      </c>
      <c r="C2876" s="5">
        <v>1</v>
      </c>
      <c r="D2876">
        <v>131.88122300000001</v>
      </c>
      <c r="E2876" s="2">
        <v>2</v>
      </c>
      <c r="P2876">
        <v>2</v>
      </c>
      <c r="Q2876" t="str">
        <f t="shared" si="45"/>
        <v>12</v>
      </c>
    </row>
    <row r="2877" spans="1:17" x14ac:dyDescent="0.25">
      <c r="A2877">
        <v>2876</v>
      </c>
      <c r="B2877">
        <v>135.94157900000002</v>
      </c>
      <c r="C2877" s="5">
        <v>1</v>
      </c>
      <c r="D2877">
        <v>131.93428500000002</v>
      </c>
      <c r="E2877" s="2">
        <v>2</v>
      </c>
      <c r="P2877">
        <v>2</v>
      </c>
      <c r="Q2877" t="str">
        <f t="shared" si="45"/>
        <v>12</v>
      </c>
    </row>
    <row r="2878" spans="1:17" x14ac:dyDescent="0.25">
      <c r="A2878">
        <v>2877</v>
      </c>
      <c r="B2878">
        <v>135.953923</v>
      </c>
      <c r="C2878" s="5">
        <v>1</v>
      </c>
      <c r="D2878">
        <v>131.954847</v>
      </c>
      <c r="E2878" s="2">
        <v>2</v>
      </c>
      <c r="P2878">
        <v>2</v>
      </c>
      <c r="Q2878" t="str">
        <f t="shared" si="45"/>
        <v>12</v>
      </c>
    </row>
    <row r="2879" spans="1:17" x14ac:dyDescent="0.25">
      <c r="A2879">
        <v>2878</v>
      </c>
      <c r="B2879">
        <v>136.014287</v>
      </c>
      <c r="C2879" s="5">
        <v>1</v>
      </c>
      <c r="D2879">
        <v>131.954847</v>
      </c>
      <c r="E2879" s="2">
        <v>2</v>
      </c>
      <c r="P2879">
        <v>2</v>
      </c>
      <c r="Q2879" t="str">
        <f t="shared" si="45"/>
        <v>12</v>
      </c>
    </row>
    <row r="2880" spans="1:17" x14ac:dyDescent="0.25">
      <c r="A2880">
        <v>2879</v>
      </c>
      <c r="B2880">
        <v>136.07474200000001</v>
      </c>
      <c r="C2880" s="5">
        <v>1</v>
      </c>
      <c r="P2880">
        <v>1</v>
      </c>
      <c r="Q2880" t="str">
        <f t="shared" si="45"/>
        <v>1</v>
      </c>
    </row>
    <row r="2881" spans="1:17" x14ac:dyDescent="0.25">
      <c r="A2881">
        <v>2880</v>
      </c>
      <c r="B2881">
        <v>136.17046100000002</v>
      </c>
      <c r="C2881" s="5">
        <v>1</v>
      </c>
      <c r="P2881">
        <v>1</v>
      </c>
      <c r="Q2881" t="str">
        <f t="shared" si="45"/>
        <v>1</v>
      </c>
    </row>
    <row r="2882" spans="1:17" x14ac:dyDescent="0.25">
      <c r="A2882">
        <v>2881</v>
      </c>
      <c r="B2882">
        <v>135.967702</v>
      </c>
      <c r="C2882" s="5">
        <v>1</v>
      </c>
      <c r="F2882">
        <v>135.717298</v>
      </c>
      <c r="G2882" s="3">
        <v>3</v>
      </c>
      <c r="H2882">
        <v>134.314233</v>
      </c>
      <c r="I2882" s="4">
        <v>4</v>
      </c>
      <c r="P2882">
        <v>3</v>
      </c>
      <c r="Q2882" t="str">
        <f t="shared" ref="Q2882:Q2945" si="46">CONCATENATE(C2882,E2882,G2882,I2882)</f>
        <v>134</v>
      </c>
    </row>
    <row r="2883" spans="1:17" x14ac:dyDescent="0.25">
      <c r="A2883">
        <v>2882</v>
      </c>
      <c r="B2883">
        <v>135.967702</v>
      </c>
      <c r="C2883" s="5">
        <v>1</v>
      </c>
      <c r="F2883">
        <v>135.717298</v>
      </c>
      <c r="G2883" s="3">
        <v>3</v>
      </c>
      <c r="H2883">
        <v>134.28219000000001</v>
      </c>
      <c r="I2883" s="4">
        <v>4</v>
      </c>
      <c r="P2883">
        <v>3</v>
      </c>
      <c r="Q2883" t="str">
        <f t="shared" si="46"/>
        <v>134</v>
      </c>
    </row>
    <row r="2884" spans="1:17" x14ac:dyDescent="0.25">
      <c r="A2884">
        <v>2883</v>
      </c>
      <c r="F2884">
        <v>135.717298</v>
      </c>
      <c r="G2884" s="3">
        <v>3</v>
      </c>
      <c r="H2884">
        <v>134.333112</v>
      </c>
      <c r="I2884" s="4">
        <v>4</v>
      </c>
      <c r="P2884">
        <v>2</v>
      </c>
      <c r="Q2884" t="str">
        <f t="shared" si="46"/>
        <v>34</v>
      </c>
    </row>
    <row r="2885" spans="1:17" x14ac:dyDescent="0.25">
      <c r="A2885">
        <v>2884</v>
      </c>
      <c r="F2885">
        <v>135.717298</v>
      </c>
      <c r="G2885" s="3">
        <v>3</v>
      </c>
      <c r="H2885">
        <v>134.37821700000001</v>
      </c>
      <c r="I2885" s="4">
        <v>4</v>
      </c>
      <c r="P2885">
        <v>2</v>
      </c>
      <c r="Q2885" t="str">
        <f t="shared" si="46"/>
        <v>34</v>
      </c>
    </row>
    <row r="2886" spans="1:17" x14ac:dyDescent="0.25">
      <c r="A2886">
        <v>2885</v>
      </c>
      <c r="F2886">
        <v>135.717298</v>
      </c>
      <c r="G2886" s="3">
        <v>3</v>
      </c>
      <c r="H2886">
        <v>134.329339</v>
      </c>
      <c r="I2886" s="4">
        <v>4</v>
      </c>
      <c r="P2886">
        <v>2</v>
      </c>
      <c r="Q2886" t="str">
        <f t="shared" si="46"/>
        <v>34</v>
      </c>
    </row>
    <row r="2887" spans="1:17" x14ac:dyDescent="0.25">
      <c r="A2887">
        <v>2886</v>
      </c>
      <c r="F2887">
        <v>135.717298</v>
      </c>
      <c r="G2887" s="3">
        <v>3</v>
      </c>
      <c r="H2887">
        <v>134.32729399999999</v>
      </c>
      <c r="I2887" s="4">
        <v>4</v>
      </c>
      <c r="P2887">
        <v>2</v>
      </c>
      <c r="Q2887" t="str">
        <f t="shared" si="46"/>
        <v>34</v>
      </c>
    </row>
    <row r="2888" spans="1:17" x14ac:dyDescent="0.25">
      <c r="A2888">
        <v>2887</v>
      </c>
      <c r="F2888">
        <v>135.717298</v>
      </c>
      <c r="G2888" s="3">
        <v>3</v>
      </c>
      <c r="H2888">
        <v>134.314233</v>
      </c>
      <c r="I2888" s="4">
        <v>4</v>
      </c>
      <c r="P2888">
        <v>2</v>
      </c>
      <c r="Q2888" t="str">
        <f t="shared" si="46"/>
        <v>34</v>
      </c>
    </row>
    <row r="2889" spans="1:17" x14ac:dyDescent="0.25">
      <c r="A2889">
        <v>2888</v>
      </c>
      <c r="F2889">
        <v>135.717298</v>
      </c>
      <c r="G2889" s="3">
        <v>3</v>
      </c>
      <c r="H2889">
        <v>134.314233</v>
      </c>
      <c r="I2889" s="4">
        <v>4</v>
      </c>
      <c r="P2889">
        <v>2</v>
      </c>
      <c r="Q2889" t="str">
        <f t="shared" si="46"/>
        <v>34</v>
      </c>
    </row>
    <row r="2890" spans="1:17" x14ac:dyDescent="0.25">
      <c r="A2890">
        <v>2889</v>
      </c>
      <c r="F2890">
        <v>135.717298</v>
      </c>
      <c r="G2890" s="3">
        <v>3</v>
      </c>
      <c r="P2890">
        <v>1</v>
      </c>
      <c r="Q2890" t="str">
        <f t="shared" si="46"/>
        <v>3</v>
      </c>
    </row>
    <row r="2891" spans="1:17" x14ac:dyDescent="0.25">
      <c r="A2891">
        <v>2890</v>
      </c>
      <c r="P2891">
        <v>0</v>
      </c>
      <c r="Q2891" t="str">
        <f t="shared" si="46"/>
        <v/>
      </c>
    </row>
    <row r="2892" spans="1:17" x14ac:dyDescent="0.25">
      <c r="A2892">
        <v>2891</v>
      </c>
      <c r="P2892">
        <v>0</v>
      </c>
      <c r="Q2892" t="str">
        <f t="shared" si="46"/>
        <v/>
      </c>
    </row>
    <row r="2893" spans="1:17" x14ac:dyDescent="0.25">
      <c r="A2893">
        <v>2892</v>
      </c>
      <c r="P2893">
        <v>0</v>
      </c>
      <c r="Q2893" t="str">
        <f t="shared" si="46"/>
        <v/>
      </c>
    </row>
    <row r="2894" spans="1:17" x14ac:dyDescent="0.25">
      <c r="A2894">
        <v>2893</v>
      </c>
      <c r="P2894">
        <v>0</v>
      </c>
      <c r="Q2894" t="str">
        <f t="shared" si="46"/>
        <v/>
      </c>
    </row>
    <row r="2895" spans="1:17" x14ac:dyDescent="0.25">
      <c r="A2895">
        <v>2894</v>
      </c>
      <c r="D2895">
        <v>164.92071199999998</v>
      </c>
      <c r="E2895" s="2">
        <v>2</v>
      </c>
      <c r="P2895">
        <v>1</v>
      </c>
      <c r="Q2895" t="str">
        <f t="shared" si="46"/>
        <v>2</v>
      </c>
    </row>
    <row r="2896" spans="1:17" x14ac:dyDescent="0.25">
      <c r="A2896">
        <v>2895</v>
      </c>
      <c r="D2896">
        <v>164.89606900000001</v>
      </c>
      <c r="E2896" s="2">
        <v>2</v>
      </c>
      <c r="P2896">
        <v>1</v>
      </c>
      <c r="Q2896" t="str">
        <f t="shared" si="46"/>
        <v>2</v>
      </c>
    </row>
    <row r="2897" spans="1:17" x14ac:dyDescent="0.25">
      <c r="A2897">
        <v>2896</v>
      </c>
      <c r="D2897">
        <v>164.907803</v>
      </c>
      <c r="E2897" s="2">
        <v>2</v>
      </c>
      <c r="P2897">
        <v>1</v>
      </c>
      <c r="Q2897" t="str">
        <f t="shared" si="46"/>
        <v>2</v>
      </c>
    </row>
    <row r="2898" spans="1:17" x14ac:dyDescent="0.25">
      <c r="A2898">
        <v>2897</v>
      </c>
      <c r="D2898">
        <v>164.90591499999999</v>
      </c>
      <c r="E2898" s="2">
        <v>2</v>
      </c>
      <c r="P2898">
        <v>1</v>
      </c>
      <c r="Q2898" t="str">
        <f t="shared" si="46"/>
        <v>2</v>
      </c>
    </row>
    <row r="2899" spans="1:17" x14ac:dyDescent="0.25">
      <c r="A2899">
        <v>2898</v>
      </c>
      <c r="B2899">
        <v>169.44035399999999</v>
      </c>
      <c r="C2899" s="5">
        <v>1</v>
      </c>
      <c r="D2899">
        <v>164.96616999999998</v>
      </c>
      <c r="E2899" s="2">
        <v>2</v>
      </c>
      <c r="P2899">
        <v>2</v>
      </c>
      <c r="Q2899" t="str">
        <f t="shared" si="46"/>
        <v>12</v>
      </c>
    </row>
    <row r="2900" spans="1:17" x14ac:dyDescent="0.25">
      <c r="A2900">
        <v>2899</v>
      </c>
      <c r="B2900">
        <v>169.43382299999999</v>
      </c>
      <c r="C2900" s="5">
        <v>1</v>
      </c>
      <c r="D2900">
        <v>165.07407999999998</v>
      </c>
      <c r="E2900" s="2">
        <v>2</v>
      </c>
      <c r="P2900">
        <v>2</v>
      </c>
      <c r="Q2900" t="str">
        <f t="shared" si="46"/>
        <v>12</v>
      </c>
    </row>
    <row r="2901" spans="1:17" x14ac:dyDescent="0.25">
      <c r="A2901">
        <v>2900</v>
      </c>
      <c r="B2901">
        <v>169.444334</v>
      </c>
      <c r="C2901" s="5">
        <v>1</v>
      </c>
      <c r="D2901">
        <v>164.92071199999998</v>
      </c>
      <c r="E2901" s="2">
        <v>2</v>
      </c>
      <c r="P2901">
        <v>2</v>
      </c>
      <c r="Q2901" t="str">
        <f t="shared" si="46"/>
        <v>12</v>
      </c>
    </row>
    <row r="2902" spans="1:17" x14ac:dyDescent="0.25">
      <c r="A2902">
        <v>2901</v>
      </c>
      <c r="B2902">
        <v>169.40173199999998</v>
      </c>
      <c r="C2902" s="5">
        <v>1</v>
      </c>
      <c r="P2902">
        <v>1</v>
      </c>
      <c r="Q2902" t="str">
        <f t="shared" si="46"/>
        <v>1</v>
      </c>
    </row>
    <row r="2903" spans="1:17" x14ac:dyDescent="0.25">
      <c r="A2903">
        <v>2902</v>
      </c>
      <c r="B2903">
        <v>169.419792</v>
      </c>
      <c r="C2903" s="5">
        <v>1</v>
      </c>
      <c r="P2903">
        <v>1</v>
      </c>
      <c r="Q2903" t="str">
        <f t="shared" si="46"/>
        <v>1</v>
      </c>
    </row>
    <row r="2904" spans="1:17" x14ac:dyDescent="0.25">
      <c r="A2904">
        <v>2903</v>
      </c>
      <c r="B2904">
        <v>169.46336600000001</v>
      </c>
      <c r="C2904" s="5">
        <v>1</v>
      </c>
      <c r="P2904">
        <v>1</v>
      </c>
      <c r="Q2904" t="str">
        <f t="shared" si="46"/>
        <v>1</v>
      </c>
    </row>
    <row r="2905" spans="1:17" x14ac:dyDescent="0.25">
      <c r="A2905">
        <v>2904</v>
      </c>
      <c r="B2905">
        <v>169.32688400000001</v>
      </c>
      <c r="C2905" s="5">
        <v>1</v>
      </c>
      <c r="H2905">
        <v>168.11086499999999</v>
      </c>
      <c r="I2905" s="4">
        <v>4</v>
      </c>
      <c r="P2905">
        <v>2</v>
      </c>
      <c r="Q2905" t="str">
        <f t="shared" si="46"/>
        <v>14</v>
      </c>
    </row>
    <row r="2906" spans="1:17" x14ac:dyDescent="0.25">
      <c r="A2906">
        <v>2905</v>
      </c>
      <c r="B2906">
        <v>169.44035399999999</v>
      </c>
      <c r="C2906" s="5">
        <v>1</v>
      </c>
      <c r="F2906">
        <v>169.082447</v>
      </c>
      <c r="G2906" s="3">
        <v>3</v>
      </c>
      <c r="H2906">
        <v>168.08458899999999</v>
      </c>
      <c r="I2906" s="4">
        <v>4</v>
      </c>
      <c r="P2906">
        <v>3</v>
      </c>
      <c r="Q2906" t="str">
        <f t="shared" si="46"/>
        <v>134</v>
      </c>
    </row>
    <row r="2907" spans="1:17" x14ac:dyDescent="0.25">
      <c r="A2907">
        <v>2906</v>
      </c>
      <c r="F2907">
        <v>169.148976</v>
      </c>
      <c r="G2907" s="3">
        <v>3</v>
      </c>
      <c r="H2907">
        <v>168.04892599999999</v>
      </c>
      <c r="I2907" s="4">
        <v>4</v>
      </c>
      <c r="P2907">
        <v>2</v>
      </c>
      <c r="Q2907" t="str">
        <f t="shared" si="46"/>
        <v>34</v>
      </c>
    </row>
    <row r="2908" spans="1:17" x14ac:dyDescent="0.25">
      <c r="A2908">
        <v>2907</v>
      </c>
      <c r="F2908">
        <v>169.129639</v>
      </c>
      <c r="G2908" s="3">
        <v>3</v>
      </c>
      <c r="H2908">
        <v>168.04137399999999</v>
      </c>
      <c r="I2908" s="4">
        <v>4</v>
      </c>
      <c r="P2908">
        <v>2</v>
      </c>
      <c r="Q2908" t="str">
        <f t="shared" si="46"/>
        <v>34</v>
      </c>
    </row>
    <row r="2909" spans="1:17" x14ac:dyDescent="0.25">
      <c r="A2909">
        <v>2908</v>
      </c>
      <c r="F2909">
        <v>169.13188600000001</v>
      </c>
      <c r="G2909" s="3">
        <v>3</v>
      </c>
      <c r="H2909">
        <v>168.079384</v>
      </c>
      <c r="I2909" s="4">
        <v>4</v>
      </c>
      <c r="P2909">
        <v>2</v>
      </c>
      <c r="Q2909" t="str">
        <f t="shared" si="46"/>
        <v>34</v>
      </c>
    </row>
    <row r="2910" spans="1:17" x14ac:dyDescent="0.25">
      <c r="A2910">
        <v>2909</v>
      </c>
      <c r="F2910">
        <v>169.08775399999999</v>
      </c>
      <c r="G2910" s="3">
        <v>3</v>
      </c>
      <c r="H2910">
        <v>167.96836500000001</v>
      </c>
      <c r="I2910" s="4">
        <v>4</v>
      </c>
      <c r="P2910">
        <v>2</v>
      </c>
      <c r="Q2910" t="str">
        <f t="shared" si="46"/>
        <v>34</v>
      </c>
    </row>
    <row r="2911" spans="1:17" x14ac:dyDescent="0.25">
      <c r="A2911">
        <v>2910</v>
      </c>
      <c r="F2911">
        <v>169.07025199999998</v>
      </c>
      <c r="G2911" s="3">
        <v>3</v>
      </c>
      <c r="H2911">
        <v>168.01509899999999</v>
      </c>
      <c r="I2911" s="4">
        <v>4</v>
      </c>
      <c r="P2911">
        <v>2</v>
      </c>
      <c r="Q2911" t="str">
        <f t="shared" si="46"/>
        <v>34</v>
      </c>
    </row>
    <row r="2912" spans="1:17" x14ac:dyDescent="0.25">
      <c r="A2912">
        <v>2911</v>
      </c>
      <c r="F2912">
        <v>169.039435</v>
      </c>
      <c r="G2912" s="3">
        <v>3</v>
      </c>
      <c r="H2912">
        <v>168.11086499999999</v>
      </c>
      <c r="I2912" s="4">
        <v>4</v>
      </c>
      <c r="P2912">
        <v>2</v>
      </c>
      <c r="Q2912" t="str">
        <f t="shared" si="46"/>
        <v>34</v>
      </c>
    </row>
    <row r="2913" spans="1:17" x14ac:dyDescent="0.25">
      <c r="A2913">
        <v>2912</v>
      </c>
      <c r="F2913">
        <v>169.082447</v>
      </c>
      <c r="G2913" s="3">
        <v>3</v>
      </c>
      <c r="P2913">
        <v>1</v>
      </c>
      <c r="Q2913" t="str">
        <f t="shared" si="46"/>
        <v>3</v>
      </c>
    </row>
    <row r="2914" spans="1:17" x14ac:dyDescent="0.25">
      <c r="A2914">
        <v>2913</v>
      </c>
      <c r="P2914">
        <v>0</v>
      </c>
      <c r="Q2914" t="str">
        <f t="shared" si="46"/>
        <v/>
      </c>
    </row>
    <row r="2915" spans="1:17" x14ac:dyDescent="0.25">
      <c r="A2915">
        <v>2914</v>
      </c>
      <c r="D2915">
        <v>189.47764799999999</v>
      </c>
      <c r="E2915" s="2">
        <v>2</v>
      </c>
      <c r="P2915">
        <v>1</v>
      </c>
      <c r="Q2915" t="str">
        <f t="shared" si="46"/>
        <v>2</v>
      </c>
    </row>
    <row r="2916" spans="1:17" x14ac:dyDescent="0.25">
      <c r="A2916">
        <v>2915</v>
      </c>
      <c r="D2916">
        <v>189.49035499999999</v>
      </c>
      <c r="E2916" s="2">
        <v>2</v>
      </c>
      <c r="P2916">
        <v>1</v>
      </c>
      <c r="Q2916" t="str">
        <f t="shared" si="46"/>
        <v>2</v>
      </c>
    </row>
    <row r="2917" spans="1:17" x14ac:dyDescent="0.25">
      <c r="A2917">
        <v>2916</v>
      </c>
      <c r="D2917">
        <v>189.40249799999998</v>
      </c>
      <c r="E2917" s="2">
        <v>2</v>
      </c>
      <c r="P2917">
        <v>1</v>
      </c>
      <c r="Q2917" t="str">
        <f t="shared" si="46"/>
        <v>2</v>
      </c>
    </row>
    <row r="2918" spans="1:17" x14ac:dyDescent="0.25">
      <c r="A2918">
        <v>2917</v>
      </c>
      <c r="D2918">
        <v>189.409132</v>
      </c>
      <c r="E2918" s="2">
        <v>2</v>
      </c>
      <c r="P2918">
        <v>1</v>
      </c>
      <c r="Q2918" t="str">
        <f t="shared" si="46"/>
        <v>2</v>
      </c>
    </row>
    <row r="2919" spans="1:17" x14ac:dyDescent="0.25">
      <c r="A2919">
        <v>2918</v>
      </c>
      <c r="D2919">
        <v>189.442904</v>
      </c>
      <c r="E2919" s="2">
        <v>2</v>
      </c>
      <c r="P2919">
        <v>1</v>
      </c>
      <c r="Q2919" t="str">
        <f t="shared" si="46"/>
        <v>2</v>
      </c>
    </row>
    <row r="2920" spans="1:17" x14ac:dyDescent="0.25">
      <c r="A2920">
        <v>2919</v>
      </c>
      <c r="D2920">
        <v>189.47484399999999</v>
      </c>
      <c r="E2920" s="2">
        <v>2</v>
      </c>
      <c r="P2920">
        <v>1</v>
      </c>
      <c r="Q2920" t="str">
        <f t="shared" si="46"/>
        <v>2</v>
      </c>
    </row>
    <row r="2921" spans="1:17" x14ac:dyDescent="0.25">
      <c r="A2921">
        <v>2920</v>
      </c>
      <c r="B2921">
        <v>195.69724500000001</v>
      </c>
      <c r="C2921" s="5">
        <v>1</v>
      </c>
      <c r="D2921">
        <v>189.48096699999999</v>
      </c>
      <c r="E2921" s="2">
        <v>2</v>
      </c>
      <c r="P2921">
        <v>2</v>
      </c>
      <c r="Q2921" t="str">
        <f t="shared" si="46"/>
        <v>12</v>
      </c>
    </row>
    <row r="2922" spans="1:17" x14ac:dyDescent="0.25">
      <c r="A2922">
        <v>2921</v>
      </c>
      <c r="B2922">
        <v>195.71907999999999</v>
      </c>
      <c r="C2922" s="5">
        <v>1</v>
      </c>
      <c r="D2922">
        <v>189.49035499999999</v>
      </c>
      <c r="E2922" s="2">
        <v>2</v>
      </c>
      <c r="P2922">
        <v>2</v>
      </c>
      <c r="Q2922" t="str">
        <f t="shared" si="46"/>
        <v>12</v>
      </c>
    </row>
    <row r="2923" spans="1:17" x14ac:dyDescent="0.25">
      <c r="A2923">
        <v>2922</v>
      </c>
      <c r="B2923">
        <v>195.70662899999999</v>
      </c>
      <c r="C2923" s="5">
        <v>1</v>
      </c>
      <c r="P2923">
        <v>1</v>
      </c>
      <c r="Q2923" t="str">
        <f t="shared" si="46"/>
        <v>1</v>
      </c>
    </row>
    <row r="2924" spans="1:17" x14ac:dyDescent="0.25">
      <c r="A2924">
        <v>2923</v>
      </c>
      <c r="B2924">
        <v>195.716883</v>
      </c>
      <c r="C2924" s="5">
        <v>1</v>
      </c>
      <c r="P2924">
        <v>1</v>
      </c>
      <c r="Q2924" t="str">
        <f t="shared" si="46"/>
        <v>1</v>
      </c>
    </row>
    <row r="2925" spans="1:17" x14ac:dyDescent="0.25">
      <c r="A2925">
        <v>2924</v>
      </c>
      <c r="B2925">
        <v>195.752398</v>
      </c>
      <c r="C2925" s="5">
        <v>1</v>
      </c>
      <c r="P2925">
        <v>1</v>
      </c>
      <c r="Q2925" t="str">
        <f t="shared" si="46"/>
        <v>1</v>
      </c>
    </row>
    <row r="2926" spans="1:17" x14ac:dyDescent="0.25">
      <c r="A2926">
        <v>2925</v>
      </c>
      <c r="B2926">
        <v>195.74765199999999</v>
      </c>
      <c r="C2926" s="5">
        <v>1</v>
      </c>
      <c r="P2926">
        <v>1</v>
      </c>
      <c r="Q2926" t="str">
        <f t="shared" si="46"/>
        <v>1</v>
      </c>
    </row>
    <row r="2927" spans="1:17" x14ac:dyDescent="0.25">
      <c r="A2927">
        <v>2926</v>
      </c>
      <c r="B2927">
        <v>195.69724500000001</v>
      </c>
      <c r="C2927" s="5">
        <v>1</v>
      </c>
      <c r="P2927">
        <v>1</v>
      </c>
      <c r="Q2927" t="str">
        <f t="shared" si="46"/>
        <v>1</v>
      </c>
    </row>
    <row r="2928" spans="1:17" x14ac:dyDescent="0.25">
      <c r="A2928">
        <v>2927</v>
      </c>
      <c r="F2928">
        <v>197.08244500000001</v>
      </c>
      <c r="G2928" s="3">
        <v>3</v>
      </c>
      <c r="H2928">
        <v>195.183314</v>
      </c>
      <c r="I2928" s="4">
        <v>4</v>
      </c>
      <c r="P2928">
        <v>2</v>
      </c>
      <c r="Q2928" t="str">
        <f t="shared" si="46"/>
        <v>34</v>
      </c>
    </row>
    <row r="2929" spans="1:17" x14ac:dyDescent="0.25">
      <c r="A2929">
        <v>2928</v>
      </c>
      <c r="F2929">
        <v>197.06336399999998</v>
      </c>
      <c r="G2929" s="3">
        <v>3</v>
      </c>
      <c r="H2929">
        <v>195.23285099999998</v>
      </c>
      <c r="I2929" s="4">
        <v>4</v>
      </c>
      <c r="P2929">
        <v>2</v>
      </c>
      <c r="Q2929" t="str">
        <f t="shared" si="46"/>
        <v>34</v>
      </c>
    </row>
    <row r="2930" spans="1:17" x14ac:dyDescent="0.25">
      <c r="A2930">
        <v>2929</v>
      </c>
      <c r="F2930">
        <v>197.067499</v>
      </c>
      <c r="G2930" s="3">
        <v>3</v>
      </c>
      <c r="H2930">
        <v>195.22688499999998</v>
      </c>
      <c r="I2930" s="4">
        <v>4</v>
      </c>
      <c r="P2930">
        <v>2</v>
      </c>
      <c r="Q2930" t="str">
        <f t="shared" si="46"/>
        <v>34</v>
      </c>
    </row>
    <row r="2931" spans="1:17" x14ac:dyDescent="0.25">
      <c r="A2931">
        <v>2930</v>
      </c>
      <c r="F2931">
        <v>197.11637300000001</v>
      </c>
      <c r="G2931" s="3">
        <v>3</v>
      </c>
      <c r="H2931">
        <v>195.27116999999998</v>
      </c>
      <c r="I2931" s="4">
        <v>4</v>
      </c>
      <c r="P2931">
        <v>2</v>
      </c>
      <c r="Q2931" t="str">
        <f t="shared" si="46"/>
        <v>34</v>
      </c>
    </row>
    <row r="2932" spans="1:17" x14ac:dyDescent="0.25">
      <c r="A2932">
        <v>2931</v>
      </c>
      <c r="F2932">
        <v>197.11805899999999</v>
      </c>
      <c r="G2932" s="3">
        <v>3</v>
      </c>
      <c r="H2932">
        <v>195.275049</v>
      </c>
      <c r="I2932" s="4">
        <v>4</v>
      </c>
      <c r="P2932">
        <v>2</v>
      </c>
      <c r="Q2932" t="str">
        <f t="shared" si="46"/>
        <v>34</v>
      </c>
    </row>
    <row r="2933" spans="1:17" x14ac:dyDescent="0.25">
      <c r="A2933">
        <v>2932</v>
      </c>
      <c r="F2933">
        <v>197.11596499999999</v>
      </c>
      <c r="G2933" s="3">
        <v>3</v>
      </c>
      <c r="H2933">
        <v>195.28622300000001</v>
      </c>
      <c r="I2933" s="4">
        <v>4</v>
      </c>
      <c r="P2933">
        <v>2</v>
      </c>
      <c r="Q2933" t="str">
        <f t="shared" si="46"/>
        <v>34</v>
      </c>
    </row>
    <row r="2934" spans="1:17" x14ac:dyDescent="0.25">
      <c r="A2934">
        <v>2933</v>
      </c>
      <c r="F2934">
        <v>197.130202</v>
      </c>
      <c r="G2934" s="3">
        <v>3</v>
      </c>
      <c r="H2934">
        <v>195.183314</v>
      </c>
      <c r="I2934" s="4">
        <v>4</v>
      </c>
      <c r="P2934">
        <v>2</v>
      </c>
      <c r="Q2934" t="str">
        <f t="shared" si="46"/>
        <v>34</v>
      </c>
    </row>
    <row r="2935" spans="1:17" x14ac:dyDescent="0.25">
      <c r="A2935">
        <v>2934</v>
      </c>
      <c r="F2935">
        <v>197.11744899999999</v>
      </c>
      <c r="G2935" s="3">
        <v>3</v>
      </c>
      <c r="H2935">
        <v>195.183314</v>
      </c>
      <c r="I2935" s="4">
        <v>4</v>
      </c>
      <c r="P2935">
        <v>2</v>
      </c>
      <c r="Q2935" t="str">
        <f t="shared" si="46"/>
        <v>34</v>
      </c>
    </row>
    <row r="2936" spans="1:17" x14ac:dyDescent="0.25">
      <c r="A2936">
        <v>2935</v>
      </c>
      <c r="F2936">
        <v>197.08244500000001</v>
      </c>
      <c r="G2936" s="3">
        <v>3</v>
      </c>
      <c r="P2936">
        <v>1</v>
      </c>
      <c r="Q2936" t="str">
        <f t="shared" si="46"/>
        <v>3</v>
      </c>
    </row>
    <row r="2937" spans="1:17" x14ac:dyDescent="0.25">
      <c r="A2937">
        <v>2936</v>
      </c>
      <c r="D2937">
        <v>214.59701999999999</v>
      </c>
      <c r="E2937" s="2">
        <v>2</v>
      </c>
      <c r="P2937">
        <v>1</v>
      </c>
      <c r="Q2937" t="str">
        <f t="shared" si="46"/>
        <v>2</v>
      </c>
    </row>
    <row r="2938" spans="1:17" x14ac:dyDescent="0.25">
      <c r="A2938">
        <v>2937</v>
      </c>
      <c r="D2938">
        <v>214.62585799999999</v>
      </c>
      <c r="E2938" s="2">
        <v>2</v>
      </c>
      <c r="P2938">
        <v>1</v>
      </c>
      <c r="Q2938" t="str">
        <f t="shared" si="46"/>
        <v>2</v>
      </c>
    </row>
    <row r="2939" spans="1:17" x14ac:dyDescent="0.25">
      <c r="A2939">
        <v>2938</v>
      </c>
      <c r="D2939">
        <v>214.61267699999999</v>
      </c>
      <c r="E2939" s="2">
        <v>2</v>
      </c>
      <c r="P2939">
        <v>1</v>
      </c>
      <c r="Q2939" t="str">
        <f t="shared" si="46"/>
        <v>2</v>
      </c>
    </row>
    <row r="2940" spans="1:17" x14ac:dyDescent="0.25">
      <c r="A2940">
        <v>2939</v>
      </c>
      <c r="D2940">
        <v>214.64277799999999</v>
      </c>
      <c r="E2940" s="2">
        <v>2</v>
      </c>
      <c r="P2940">
        <v>1</v>
      </c>
      <c r="Q2940" t="str">
        <f t="shared" si="46"/>
        <v>2</v>
      </c>
    </row>
    <row r="2941" spans="1:17" x14ac:dyDescent="0.25">
      <c r="A2941">
        <v>2940</v>
      </c>
      <c r="D2941">
        <v>214.642222</v>
      </c>
      <c r="E2941" s="2">
        <v>2</v>
      </c>
      <c r="P2941">
        <v>1</v>
      </c>
      <c r="Q2941" t="str">
        <f t="shared" si="46"/>
        <v>2</v>
      </c>
    </row>
    <row r="2942" spans="1:17" x14ac:dyDescent="0.25">
      <c r="A2942">
        <v>2941</v>
      </c>
      <c r="B2942">
        <v>219.279191</v>
      </c>
      <c r="C2942" s="5">
        <v>1</v>
      </c>
      <c r="D2942">
        <v>214.62570700000001</v>
      </c>
      <c r="E2942" s="2">
        <v>2</v>
      </c>
      <c r="P2942">
        <v>2</v>
      </c>
      <c r="Q2942" t="str">
        <f t="shared" si="46"/>
        <v>12</v>
      </c>
    </row>
    <row r="2943" spans="1:17" x14ac:dyDescent="0.25">
      <c r="A2943">
        <v>2942</v>
      </c>
      <c r="B2943">
        <v>219.25989899999999</v>
      </c>
      <c r="C2943" s="5">
        <v>1</v>
      </c>
      <c r="D2943">
        <v>214.591869</v>
      </c>
      <c r="E2943" s="2">
        <v>2</v>
      </c>
      <c r="P2943">
        <v>2</v>
      </c>
      <c r="Q2943" t="str">
        <f t="shared" si="46"/>
        <v>12</v>
      </c>
    </row>
    <row r="2944" spans="1:17" x14ac:dyDescent="0.25">
      <c r="A2944">
        <v>2943</v>
      </c>
      <c r="B2944">
        <v>219.251868</v>
      </c>
      <c r="C2944" s="5">
        <v>1</v>
      </c>
      <c r="D2944">
        <v>214.59701999999999</v>
      </c>
      <c r="E2944" s="2">
        <v>2</v>
      </c>
      <c r="P2944">
        <v>2</v>
      </c>
      <c r="Q2944" t="str">
        <f t="shared" si="46"/>
        <v>12</v>
      </c>
    </row>
    <row r="2945" spans="1:17" x14ac:dyDescent="0.25">
      <c r="A2945">
        <v>2944</v>
      </c>
      <c r="B2945">
        <v>219.21964600000001</v>
      </c>
      <c r="C2945" s="5">
        <v>1</v>
      </c>
      <c r="P2945">
        <v>1</v>
      </c>
      <c r="Q2945" t="str">
        <f t="shared" si="46"/>
        <v>1</v>
      </c>
    </row>
    <row r="2946" spans="1:17" x14ac:dyDescent="0.25">
      <c r="A2946">
        <v>2945</v>
      </c>
      <c r="B2946">
        <v>219.247424</v>
      </c>
      <c r="C2946" s="5">
        <v>1</v>
      </c>
      <c r="P2946">
        <v>1</v>
      </c>
      <c r="Q2946" t="str">
        <f t="shared" ref="Q2946:Q3009" si="47">CONCATENATE(C2946,E2946,G2946,I2946)</f>
        <v>1</v>
      </c>
    </row>
    <row r="2947" spans="1:17" x14ac:dyDescent="0.25">
      <c r="A2947">
        <v>2946</v>
      </c>
      <c r="B2947">
        <v>219.22909100000001</v>
      </c>
      <c r="C2947" s="5">
        <v>1</v>
      </c>
      <c r="P2947">
        <v>1</v>
      </c>
      <c r="Q2947" t="str">
        <f t="shared" si="47"/>
        <v>1</v>
      </c>
    </row>
    <row r="2948" spans="1:17" x14ac:dyDescent="0.25">
      <c r="A2948">
        <v>2947</v>
      </c>
      <c r="B2948">
        <v>219.25909100000001</v>
      </c>
      <c r="C2948" s="5">
        <v>1</v>
      </c>
      <c r="P2948">
        <v>1</v>
      </c>
      <c r="Q2948" t="str">
        <f t="shared" si="47"/>
        <v>1</v>
      </c>
    </row>
    <row r="2949" spans="1:17" x14ac:dyDescent="0.25">
      <c r="A2949">
        <v>2948</v>
      </c>
      <c r="B2949">
        <v>219.279191</v>
      </c>
      <c r="C2949" s="5">
        <v>1</v>
      </c>
      <c r="P2949">
        <v>1</v>
      </c>
      <c r="Q2949" t="str">
        <f t="shared" si="47"/>
        <v>1</v>
      </c>
    </row>
    <row r="2950" spans="1:17" x14ac:dyDescent="0.25">
      <c r="A2950">
        <v>2949</v>
      </c>
      <c r="H2950">
        <v>218.96944400000001</v>
      </c>
      <c r="I2950" s="4">
        <v>4</v>
      </c>
      <c r="P2950">
        <v>1</v>
      </c>
      <c r="Q2950" t="str">
        <f t="shared" si="47"/>
        <v>4</v>
      </c>
    </row>
    <row r="2951" spans="1:17" x14ac:dyDescent="0.25">
      <c r="A2951">
        <v>2950</v>
      </c>
      <c r="F2951">
        <v>220.378737</v>
      </c>
      <c r="G2951" s="3">
        <v>3</v>
      </c>
      <c r="H2951">
        <v>218.953586</v>
      </c>
      <c r="I2951" s="4">
        <v>4</v>
      </c>
      <c r="P2951">
        <v>2</v>
      </c>
      <c r="Q2951" t="str">
        <f t="shared" si="47"/>
        <v>34</v>
      </c>
    </row>
    <row r="2952" spans="1:17" x14ac:dyDescent="0.25">
      <c r="A2952">
        <v>2951</v>
      </c>
      <c r="F2952">
        <v>220.378333</v>
      </c>
      <c r="G2952" s="3">
        <v>3</v>
      </c>
      <c r="H2952">
        <v>218.899293</v>
      </c>
      <c r="I2952" s="4">
        <v>4</v>
      </c>
      <c r="P2952">
        <v>2</v>
      </c>
      <c r="Q2952" t="str">
        <f t="shared" si="47"/>
        <v>34</v>
      </c>
    </row>
    <row r="2953" spans="1:17" x14ac:dyDescent="0.25">
      <c r="A2953">
        <v>2952</v>
      </c>
      <c r="F2953">
        <v>220.350302</v>
      </c>
      <c r="G2953" s="3">
        <v>3</v>
      </c>
      <c r="H2953">
        <v>218.863788</v>
      </c>
      <c r="I2953" s="4">
        <v>4</v>
      </c>
      <c r="P2953">
        <v>2</v>
      </c>
      <c r="Q2953" t="str">
        <f t="shared" si="47"/>
        <v>34</v>
      </c>
    </row>
    <row r="2954" spans="1:17" x14ac:dyDescent="0.25">
      <c r="A2954">
        <v>2953</v>
      </c>
      <c r="F2954">
        <v>220.35156499999999</v>
      </c>
      <c r="G2954" s="3">
        <v>3</v>
      </c>
      <c r="H2954">
        <v>218.77479700000001</v>
      </c>
      <c r="I2954" s="4">
        <v>4</v>
      </c>
      <c r="P2954">
        <v>2</v>
      </c>
      <c r="Q2954" t="str">
        <f t="shared" si="47"/>
        <v>34</v>
      </c>
    </row>
    <row r="2955" spans="1:17" x14ac:dyDescent="0.25">
      <c r="A2955">
        <v>2954</v>
      </c>
      <c r="F2955">
        <v>220.36818199999999</v>
      </c>
      <c r="G2955" s="3">
        <v>3</v>
      </c>
      <c r="H2955">
        <v>218.820403</v>
      </c>
      <c r="I2955" s="4">
        <v>4</v>
      </c>
      <c r="P2955">
        <v>2</v>
      </c>
      <c r="Q2955" t="str">
        <f t="shared" si="47"/>
        <v>34</v>
      </c>
    </row>
    <row r="2956" spans="1:17" x14ac:dyDescent="0.25">
      <c r="A2956">
        <v>2955</v>
      </c>
      <c r="F2956">
        <v>220.36671699999999</v>
      </c>
      <c r="G2956" s="3">
        <v>3</v>
      </c>
      <c r="H2956">
        <v>218.884141</v>
      </c>
      <c r="I2956" s="4">
        <v>4</v>
      </c>
      <c r="P2956">
        <v>2</v>
      </c>
      <c r="Q2956" t="str">
        <f t="shared" si="47"/>
        <v>34</v>
      </c>
    </row>
    <row r="2957" spans="1:17" x14ac:dyDescent="0.25">
      <c r="A2957">
        <v>2956</v>
      </c>
      <c r="F2957">
        <v>220.336161</v>
      </c>
      <c r="G2957" s="3">
        <v>3</v>
      </c>
      <c r="H2957">
        <v>218.96944400000001</v>
      </c>
      <c r="I2957" s="4">
        <v>4</v>
      </c>
      <c r="P2957">
        <v>2</v>
      </c>
      <c r="Q2957" t="str">
        <f t="shared" si="47"/>
        <v>34</v>
      </c>
    </row>
    <row r="2958" spans="1:17" x14ac:dyDescent="0.25">
      <c r="A2958">
        <v>2957</v>
      </c>
      <c r="D2958">
        <v>235.551818</v>
      </c>
      <c r="E2958" s="2">
        <v>2</v>
      </c>
      <c r="F2958">
        <v>220.378737</v>
      </c>
      <c r="G2958" s="3">
        <v>3</v>
      </c>
      <c r="P2958">
        <v>2</v>
      </c>
      <c r="Q2958" t="str">
        <f t="shared" si="47"/>
        <v>23</v>
      </c>
    </row>
    <row r="2959" spans="1:17" x14ac:dyDescent="0.25">
      <c r="A2959">
        <v>2958</v>
      </c>
      <c r="D2959">
        <v>235.53707</v>
      </c>
      <c r="E2959" s="2">
        <v>2</v>
      </c>
      <c r="F2959">
        <v>220.378737</v>
      </c>
      <c r="G2959" s="3">
        <v>3</v>
      </c>
      <c r="P2959">
        <v>2</v>
      </c>
      <c r="Q2959" t="str">
        <f t="shared" si="47"/>
        <v>23</v>
      </c>
    </row>
    <row r="2960" spans="1:17" x14ac:dyDescent="0.25">
      <c r="A2960">
        <v>2959</v>
      </c>
      <c r="D2960">
        <v>235.52409</v>
      </c>
      <c r="E2960" s="2">
        <v>2</v>
      </c>
      <c r="P2960">
        <v>1</v>
      </c>
      <c r="Q2960" t="str">
        <f t="shared" si="47"/>
        <v>2</v>
      </c>
    </row>
    <row r="2961" spans="1:17" x14ac:dyDescent="0.25">
      <c r="A2961">
        <v>2960</v>
      </c>
      <c r="D2961">
        <v>235.549544</v>
      </c>
      <c r="E2961" s="2">
        <v>2</v>
      </c>
      <c r="P2961">
        <v>1</v>
      </c>
      <c r="Q2961" t="str">
        <f t="shared" si="47"/>
        <v>2</v>
      </c>
    </row>
    <row r="2962" spans="1:17" x14ac:dyDescent="0.25">
      <c r="A2962">
        <v>2961</v>
      </c>
      <c r="D2962">
        <v>235.540806</v>
      </c>
      <c r="E2962" s="2">
        <v>2</v>
      </c>
      <c r="P2962">
        <v>1</v>
      </c>
      <c r="Q2962" t="str">
        <f t="shared" si="47"/>
        <v>2</v>
      </c>
    </row>
    <row r="2963" spans="1:17" x14ac:dyDescent="0.25">
      <c r="A2963">
        <v>2962</v>
      </c>
      <c r="D2963">
        <v>235.54762499999998</v>
      </c>
      <c r="E2963" s="2">
        <v>2</v>
      </c>
      <c r="P2963">
        <v>1</v>
      </c>
      <c r="Q2963" t="str">
        <f t="shared" si="47"/>
        <v>2</v>
      </c>
    </row>
    <row r="2964" spans="1:17" x14ac:dyDescent="0.25">
      <c r="A2964">
        <v>2963</v>
      </c>
      <c r="B2964">
        <v>241.75848300000001</v>
      </c>
      <c r="C2964" s="5">
        <v>1</v>
      </c>
      <c r="D2964">
        <v>235.55676700000001</v>
      </c>
      <c r="E2964" s="2">
        <v>2</v>
      </c>
      <c r="P2964">
        <v>2</v>
      </c>
      <c r="Q2964" t="str">
        <f t="shared" si="47"/>
        <v>12</v>
      </c>
    </row>
    <row r="2965" spans="1:17" x14ac:dyDescent="0.25">
      <c r="A2965">
        <v>2964</v>
      </c>
      <c r="B2965">
        <v>241.78565700000001</v>
      </c>
      <c r="C2965" s="5">
        <v>1</v>
      </c>
      <c r="D2965">
        <v>235.564494</v>
      </c>
      <c r="E2965" s="2">
        <v>2</v>
      </c>
      <c r="P2965">
        <v>2</v>
      </c>
      <c r="Q2965" t="str">
        <f t="shared" si="47"/>
        <v>12</v>
      </c>
    </row>
    <row r="2966" spans="1:17" x14ac:dyDescent="0.25">
      <c r="A2966">
        <v>2965</v>
      </c>
      <c r="B2966">
        <v>241.78237200000001</v>
      </c>
      <c r="C2966" s="5">
        <v>1</v>
      </c>
      <c r="D2966">
        <v>235.67242300000001</v>
      </c>
      <c r="E2966" s="2">
        <v>2</v>
      </c>
      <c r="P2966">
        <v>2</v>
      </c>
      <c r="Q2966" t="str">
        <f t="shared" si="47"/>
        <v>12</v>
      </c>
    </row>
    <row r="2967" spans="1:17" x14ac:dyDescent="0.25">
      <c r="A2967">
        <v>2966</v>
      </c>
      <c r="B2967">
        <v>241.81494599999999</v>
      </c>
      <c r="C2967" s="5">
        <v>1</v>
      </c>
      <c r="D2967">
        <v>235.551818</v>
      </c>
      <c r="E2967" s="2">
        <v>2</v>
      </c>
      <c r="P2967">
        <v>2</v>
      </c>
      <c r="Q2967" t="str">
        <f t="shared" si="47"/>
        <v>12</v>
      </c>
    </row>
    <row r="2968" spans="1:17" x14ac:dyDescent="0.25">
      <c r="A2968">
        <v>2967</v>
      </c>
      <c r="B2968">
        <v>241.749695</v>
      </c>
      <c r="C2968" s="5">
        <v>1</v>
      </c>
      <c r="P2968">
        <v>1</v>
      </c>
      <c r="Q2968" t="str">
        <f t="shared" si="47"/>
        <v>1</v>
      </c>
    </row>
    <row r="2969" spans="1:17" x14ac:dyDescent="0.25">
      <c r="A2969">
        <v>2968</v>
      </c>
      <c r="B2969">
        <v>241.755505</v>
      </c>
      <c r="C2969" s="5">
        <v>1</v>
      </c>
      <c r="P2969">
        <v>1</v>
      </c>
      <c r="Q2969" t="str">
        <f t="shared" si="47"/>
        <v>1</v>
      </c>
    </row>
    <row r="2970" spans="1:17" x14ac:dyDescent="0.25">
      <c r="A2970">
        <v>2969</v>
      </c>
      <c r="B2970">
        <v>241.76444100000001</v>
      </c>
      <c r="C2970" s="5">
        <v>1</v>
      </c>
      <c r="P2970">
        <v>1</v>
      </c>
      <c r="Q2970" t="str">
        <f t="shared" si="47"/>
        <v>1</v>
      </c>
    </row>
    <row r="2971" spans="1:17" x14ac:dyDescent="0.25">
      <c r="A2971">
        <v>2970</v>
      </c>
      <c r="B2971">
        <v>241.78126</v>
      </c>
      <c r="C2971" s="5">
        <v>1</v>
      </c>
      <c r="P2971">
        <v>1</v>
      </c>
      <c r="Q2971" t="str">
        <f t="shared" si="47"/>
        <v>1</v>
      </c>
    </row>
    <row r="2972" spans="1:17" x14ac:dyDescent="0.25">
      <c r="A2972">
        <v>2971</v>
      </c>
      <c r="B2972">
        <v>241.75848300000001</v>
      </c>
      <c r="C2972" s="5">
        <v>1</v>
      </c>
      <c r="P2972">
        <v>1</v>
      </c>
      <c r="Q2972" t="str">
        <f t="shared" si="47"/>
        <v>1</v>
      </c>
    </row>
    <row r="2973" spans="1:17" x14ac:dyDescent="0.25">
      <c r="A2973">
        <v>2972</v>
      </c>
      <c r="B2973">
        <v>241.75848300000001</v>
      </c>
      <c r="C2973" s="5">
        <v>1</v>
      </c>
      <c r="H2973">
        <v>241.20904000000002</v>
      </c>
      <c r="I2973" s="4">
        <v>4</v>
      </c>
      <c r="P2973">
        <v>2</v>
      </c>
      <c r="Q2973" t="str">
        <f t="shared" si="47"/>
        <v>14</v>
      </c>
    </row>
    <row r="2974" spans="1:17" x14ac:dyDescent="0.25">
      <c r="A2974">
        <v>2973</v>
      </c>
      <c r="F2974">
        <v>242.56914</v>
      </c>
      <c r="G2974" s="3">
        <v>3</v>
      </c>
      <c r="H2974">
        <v>241.209746</v>
      </c>
      <c r="I2974" s="4">
        <v>4</v>
      </c>
      <c r="P2974">
        <v>2</v>
      </c>
      <c r="Q2974" t="str">
        <f t="shared" si="47"/>
        <v>34</v>
      </c>
    </row>
    <row r="2975" spans="1:17" x14ac:dyDescent="0.25">
      <c r="A2975">
        <v>2974</v>
      </c>
      <c r="F2975">
        <v>242.62504999999999</v>
      </c>
      <c r="G2975" s="3">
        <v>3</v>
      </c>
      <c r="H2975">
        <v>241.210252</v>
      </c>
      <c r="I2975" s="4">
        <v>4</v>
      </c>
      <c r="P2975">
        <v>2</v>
      </c>
      <c r="Q2975" t="str">
        <f t="shared" si="47"/>
        <v>34</v>
      </c>
    </row>
    <row r="2976" spans="1:17" x14ac:dyDescent="0.25">
      <c r="A2976">
        <v>2975</v>
      </c>
      <c r="F2976">
        <v>242.66005000000001</v>
      </c>
      <c r="G2976" s="3">
        <v>3</v>
      </c>
      <c r="H2976">
        <v>241.197169</v>
      </c>
      <c r="I2976" s="4">
        <v>4</v>
      </c>
      <c r="P2976">
        <v>2</v>
      </c>
      <c r="Q2976" t="str">
        <f t="shared" si="47"/>
        <v>34</v>
      </c>
    </row>
    <row r="2977" spans="1:17" x14ac:dyDescent="0.25">
      <c r="A2977">
        <v>2976</v>
      </c>
      <c r="F2977">
        <v>242.64580799999999</v>
      </c>
      <c r="G2977" s="3">
        <v>3</v>
      </c>
      <c r="H2977">
        <v>241.175603</v>
      </c>
      <c r="I2977" s="4">
        <v>4</v>
      </c>
      <c r="P2977">
        <v>2</v>
      </c>
      <c r="Q2977" t="str">
        <f t="shared" si="47"/>
        <v>34</v>
      </c>
    </row>
    <row r="2978" spans="1:17" x14ac:dyDescent="0.25">
      <c r="A2978">
        <v>2977</v>
      </c>
      <c r="F2978">
        <v>242.62757399999998</v>
      </c>
      <c r="G2978" s="3">
        <v>3</v>
      </c>
      <c r="H2978">
        <v>241.199645</v>
      </c>
      <c r="I2978" s="4">
        <v>4</v>
      </c>
      <c r="P2978">
        <v>2</v>
      </c>
      <c r="Q2978" t="str">
        <f t="shared" si="47"/>
        <v>34</v>
      </c>
    </row>
    <row r="2979" spans="1:17" x14ac:dyDescent="0.25">
      <c r="A2979">
        <v>2978</v>
      </c>
      <c r="F2979">
        <v>242.638182</v>
      </c>
      <c r="G2979" s="3">
        <v>3</v>
      </c>
      <c r="H2979">
        <v>241.21964500000001</v>
      </c>
      <c r="I2979" s="4">
        <v>4</v>
      </c>
      <c r="P2979">
        <v>2</v>
      </c>
      <c r="Q2979" t="str">
        <f t="shared" si="47"/>
        <v>34</v>
      </c>
    </row>
    <row r="2980" spans="1:17" x14ac:dyDescent="0.25">
      <c r="A2980">
        <v>2979</v>
      </c>
      <c r="D2980">
        <v>258.283885</v>
      </c>
      <c r="E2980" s="2">
        <v>2</v>
      </c>
      <c r="F2980">
        <v>242.64186699999999</v>
      </c>
      <c r="G2980" s="3">
        <v>3</v>
      </c>
      <c r="H2980">
        <v>241.215855</v>
      </c>
      <c r="I2980" s="4">
        <v>4</v>
      </c>
      <c r="P2980">
        <v>3</v>
      </c>
      <c r="Q2980" t="str">
        <f t="shared" si="47"/>
        <v>234</v>
      </c>
    </row>
    <row r="2981" spans="1:17" x14ac:dyDescent="0.25">
      <c r="A2981">
        <v>2980</v>
      </c>
      <c r="D2981">
        <v>258.23696799999999</v>
      </c>
      <c r="E2981" s="2">
        <v>2</v>
      </c>
      <c r="F2981">
        <v>242.634646</v>
      </c>
      <c r="G2981" s="3">
        <v>3</v>
      </c>
      <c r="H2981">
        <v>241.20904000000002</v>
      </c>
      <c r="I2981" s="4">
        <v>4</v>
      </c>
      <c r="P2981">
        <v>3</v>
      </c>
      <c r="Q2981" t="str">
        <f t="shared" si="47"/>
        <v>234</v>
      </c>
    </row>
    <row r="2982" spans="1:17" x14ac:dyDescent="0.25">
      <c r="A2982">
        <v>2981</v>
      </c>
      <c r="D2982">
        <v>258.29752200000001</v>
      </c>
      <c r="E2982" s="2">
        <v>2</v>
      </c>
      <c r="F2982">
        <v>242.56914</v>
      </c>
      <c r="G2982" s="3">
        <v>3</v>
      </c>
      <c r="P2982">
        <v>2</v>
      </c>
      <c r="Q2982" t="str">
        <f t="shared" si="47"/>
        <v>23</v>
      </c>
    </row>
    <row r="2983" spans="1:17" x14ac:dyDescent="0.25">
      <c r="A2983">
        <v>2982</v>
      </c>
      <c r="D2983">
        <v>258.32722000000001</v>
      </c>
      <c r="E2983" s="2">
        <v>2</v>
      </c>
      <c r="F2983">
        <v>242.56914</v>
      </c>
      <c r="G2983" s="3">
        <v>3</v>
      </c>
      <c r="P2983">
        <v>2</v>
      </c>
      <c r="Q2983" t="str">
        <f t="shared" si="47"/>
        <v>23</v>
      </c>
    </row>
    <row r="2984" spans="1:17" x14ac:dyDescent="0.25">
      <c r="A2984">
        <v>2983</v>
      </c>
      <c r="D2984">
        <v>258.30292800000001</v>
      </c>
      <c r="E2984" s="2">
        <v>2</v>
      </c>
      <c r="P2984">
        <v>1</v>
      </c>
      <c r="Q2984" t="str">
        <f t="shared" si="47"/>
        <v>2</v>
      </c>
    </row>
    <row r="2985" spans="1:17" x14ac:dyDescent="0.25">
      <c r="A2985">
        <v>2984</v>
      </c>
      <c r="D2985">
        <v>258.305655</v>
      </c>
      <c r="E2985" s="2">
        <v>2</v>
      </c>
      <c r="P2985">
        <v>1</v>
      </c>
      <c r="Q2985" t="str">
        <f t="shared" si="47"/>
        <v>2</v>
      </c>
    </row>
    <row r="2986" spans="1:17" x14ac:dyDescent="0.25">
      <c r="A2986">
        <v>2985</v>
      </c>
      <c r="D2986">
        <v>258.32110899999998</v>
      </c>
      <c r="E2986" s="2">
        <v>2</v>
      </c>
      <c r="P2986">
        <v>1</v>
      </c>
      <c r="Q2986" t="str">
        <f t="shared" si="47"/>
        <v>2</v>
      </c>
    </row>
    <row r="2987" spans="1:17" x14ac:dyDescent="0.25">
      <c r="A2987">
        <v>2986</v>
      </c>
      <c r="D2987">
        <v>258.32100600000001</v>
      </c>
      <c r="E2987" s="2">
        <v>2</v>
      </c>
      <c r="P2987">
        <v>1</v>
      </c>
      <c r="Q2987" t="str">
        <f t="shared" si="47"/>
        <v>2</v>
      </c>
    </row>
    <row r="2988" spans="1:17" x14ac:dyDescent="0.25">
      <c r="A2988">
        <v>2987</v>
      </c>
      <c r="B2988">
        <v>264.83797700000002</v>
      </c>
      <c r="C2988" s="5">
        <v>1</v>
      </c>
      <c r="D2988">
        <v>258.35661599999997</v>
      </c>
      <c r="E2988" s="2">
        <v>2</v>
      </c>
      <c r="P2988">
        <v>2</v>
      </c>
      <c r="Q2988" t="str">
        <f t="shared" si="47"/>
        <v>12</v>
      </c>
    </row>
    <row r="2989" spans="1:17" x14ac:dyDescent="0.25">
      <c r="A2989">
        <v>2988</v>
      </c>
      <c r="B2989">
        <v>264.88287600000001</v>
      </c>
      <c r="C2989" s="5">
        <v>1</v>
      </c>
      <c r="D2989">
        <v>258.283885</v>
      </c>
      <c r="E2989" s="2">
        <v>2</v>
      </c>
      <c r="P2989">
        <v>2</v>
      </c>
      <c r="Q2989" t="str">
        <f t="shared" si="47"/>
        <v>12</v>
      </c>
    </row>
    <row r="2990" spans="1:17" x14ac:dyDescent="0.25">
      <c r="A2990">
        <v>2989</v>
      </c>
      <c r="B2990">
        <v>264.85984300000001</v>
      </c>
      <c r="C2990" s="5">
        <v>1</v>
      </c>
      <c r="D2990">
        <v>258.283885</v>
      </c>
      <c r="E2990" s="2">
        <v>2</v>
      </c>
      <c r="P2990">
        <v>2</v>
      </c>
      <c r="Q2990" t="str">
        <f t="shared" si="47"/>
        <v>12</v>
      </c>
    </row>
    <row r="2991" spans="1:17" x14ac:dyDescent="0.25">
      <c r="A2991">
        <v>2990</v>
      </c>
      <c r="B2991">
        <v>264.87666200000001</v>
      </c>
      <c r="C2991" s="5">
        <v>1</v>
      </c>
      <c r="P2991">
        <v>1</v>
      </c>
      <c r="Q2991" t="str">
        <f t="shared" si="47"/>
        <v>1</v>
      </c>
    </row>
    <row r="2992" spans="1:17" x14ac:dyDescent="0.25">
      <c r="A2992">
        <v>2991</v>
      </c>
      <c r="B2992">
        <v>264.86782699999998</v>
      </c>
      <c r="C2992" s="5">
        <v>1</v>
      </c>
      <c r="P2992">
        <v>1</v>
      </c>
      <c r="Q2992" t="str">
        <f t="shared" si="47"/>
        <v>1</v>
      </c>
    </row>
    <row r="2993" spans="1:17" x14ac:dyDescent="0.25">
      <c r="A2993">
        <v>2992</v>
      </c>
      <c r="B2993">
        <v>264.84438999999998</v>
      </c>
      <c r="C2993" s="5">
        <v>1</v>
      </c>
      <c r="P2993">
        <v>1</v>
      </c>
      <c r="Q2993" t="str">
        <f t="shared" si="47"/>
        <v>1</v>
      </c>
    </row>
    <row r="2994" spans="1:17" x14ac:dyDescent="0.25">
      <c r="A2994">
        <v>2993</v>
      </c>
      <c r="B2994">
        <v>264.86924199999999</v>
      </c>
      <c r="C2994" s="5">
        <v>1</v>
      </c>
      <c r="P2994">
        <v>1</v>
      </c>
      <c r="Q2994" t="str">
        <f t="shared" si="47"/>
        <v>1</v>
      </c>
    </row>
    <row r="2995" spans="1:17" x14ac:dyDescent="0.25">
      <c r="A2995">
        <v>2994</v>
      </c>
      <c r="B2995">
        <v>264.88156400000003</v>
      </c>
      <c r="C2995" s="5">
        <v>1</v>
      </c>
      <c r="P2995">
        <v>1</v>
      </c>
      <c r="Q2995" t="str">
        <f t="shared" si="47"/>
        <v>1</v>
      </c>
    </row>
    <row r="2996" spans="1:17" x14ac:dyDescent="0.25">
      <c r="A2996">
        <v>2995</v>
      </c>
      <c r="B2996">
        <v>264.89216899999997</v>
      </c>
      <c r="C2996" s="5">
        <v>1</v>
      </c>
      <c r="H2996">
        <v>262.54434099999997</v>
      </c>
      <c r="I2996" s="4">
        <v>4</v>
      </c>
      <c r="P2996">
        <v>2</v>
      </c>
      <c r="Q2996" t="str">
        <f t="shared" si="47"/>
        <v>14</v>
      </c>
    </row>
    <row r="2997" spans="1:17" x14ac:dyDescent="0.25">
      <c r="A2997">
        <v>2996</v>
      </c>
      <c r="B2997">
        <v>264.90999899999997</v>
      </c>
      <c r="C2997" s="5">
        <v>1</v>
      </c>
      <c r="H2997">
        <v>262.54434099999997</v>
      </c>
      <c r="I2997" s="4">
        <v>4</v>
      </c>
      <c r="P2997">
        <v>2</v>
      </c>
      <c r="Q2997" t="str">
        <f t="shared" si="47"/>
        <v>14</v>
      </c>
    </row>
    <row r="2998" spans="1:17" x14ac:dyDescent="0.25">
      <c r="A2998">
        <v>2997</v>
      </c>
      <c r="B2998">
        <v>264.83797700000002</v>
      </c>
      <c r="C2998" s="5">
        <v>1</v>
      </c>
      <c r="H2998">
        <v>262.54434099999997</v>
      </c>
      <c r="I2998" s="4">
        <v>4</v>
      </c>
      <c r="P2998">
        <v>2</v>
      </c>
      <c r="Q2998" t="str">
        <f t="shared" si="47"/>
        <v>14</v>
      </c>
    </row>
    <row r="2999" spans="1:17" x14ac:dyDescent="0.25">
      <c r="A2999">
        <v>2998</v>
      </c>
      <c r="H2999">
        <v>262.54434099999997</v>
      </c>
      <c r="I2999" s="4">
        <v>4</v>
      </c>
      <c r="P2999">
        <v>1</v>
      </c>
      <c r="Q2999" t="str">
        <f t="shared" si="47"/>
        <v>4</v>
      </c>
    </row>
    <row r="3000" spans="1:17" x14ac:dyDescent="0.25">
      <c r="A3000">
        <v>2999</v>
      </c>
      <c r="F3000">
        <v>265.52802500000001</v>
      </c>
      <c r="G3000" s="3">
        <v>3</v>
      </c>
      <c r="H3000">
        <v>262.54434099999997</v>
      </c>
      <c r="I3000" s="4">
        <v>4</v>
      </c>
      <c r="J3000">
        <v>236.10843299999999</v>
      </c>
      <c r="K3000" t="s">
        <v>22</v>
      </c>
      <c r="Q3000" t="str">
        <f t="shared" si="47"/>
        <v>34</v>
      </c>
    </row>
    <row r="3001" spans="1:17" x14ac:dyDescent="0.25">
      <c r="A3001">
        <v>3000</v>
      </c>
      <c r="Q3001" t="str">
        <f t="shared" si="47"/>
        <v/>
      </c>
    </row>
    <row r="3002" spans="1:17" x14ac:dyDescent="0.25">
      <c r="A3002">
        <v>3001</v>
      </c>
      <c r="J3002">
        <v>235.91833400000002</v>
      </c>
      <c r="K3002" t="s">
        <v>22</v>
      </c>
      <c r="Q3002" t="str">
        <f t="shared" si="47"/>
        <v/>
      </c>
    </row>
    <row r="3003" spans="1:17" x14ac:dyDescent="0.25">
      <c r="A3003">
        <v>3002</v>
      </c>
      <c r="B3003">
        <v>254.22226999999998</v>
      </c>
      <c r="C3003" s="5">
        <v>1</v>
      </c>
      <c r="P3003">
        <v>1</v>
      </c>
      <c r="Q3003" t="str">
        <f t="shared" si="47"/>
        <v>1</v>
      </c>
    </row>
    <row r="3004" spans="1:17" x14ac:dyDescent="0.25">
      <c r="A3004">
        <v>3003</v>
      </c>
      <c r="B3004">
        <v>254.20020199999999</v>
      </c>
      <c r="C3004" s="5">
        <v>1</v>
      </c>
      <c r="H3004">
        <v>263.73297400000001</v>
      </c>
      <c r="I3004" s="4">
        <v>4</v>
      </c>
      <c r="P3004">
        <v>2</v>
      </c>
      <c r="Q3004" t="str">
        <f t="shared" si="47"/>
        <v>14</v>
      </c>
    </row>
    <row r="3005" spans="1:17" x14ac:dyDescent="0.25">
      <c r="A3005">
        <v>3004</v>
      </c>
      <c r="B3005">
        <v>254.24822899999998</v>
      </c>
      <c r="C3005" s="5">
        <v>1</v>
      </c>
      <c r="H3005">
        <v>263.68853300000001</v>
      </c>
      <c r="I3005" s="4">
        <v>4</v>
      </c>
      <c r="P3005">
        <v>2</v>
      </c>
      <c r="Q3005" t="str">
        <f t="shared" si="47"/>
        <v>14</v>
      </c>
    </row>
    <row r="3006" spans="1:17" x14ac:dyDescent="0.25">
      <c r="A3006">
        <v>3005</v>
      </c>
      <c r="B3006">
        <v>254.13817899999998</v>
      </c>
      <c r="C3006" s="5">
        <v>1</v>
      </c>
      <c r="H3006">
        <v>263.71883600000001</v>
      </c>
      <c r="I3006" s="4">
        <v>4</v>
      </c>
      <c r="P3006">
        <v>2</v>
      </c>
      <c r="Q3006" t="str">
        <f t="shared" si="47"/>
        <v>14</v>
      </c>
    </row>
    <row r="3007" spans="1:17" x14ac:dyDescent="0.25">
      <c r="A3007">
        <v>3006</v>
      </c>
      <c r="B3007">
        <v>254.112979</v>
      </c>
      <c r="C3007" s="5">
        <v>1</v>
      </c>
      <c r="H3007">
        <v>263.73333200000002</v>
      </c>
      <c r="I3007" s="4">
        <v>4</v>
      </c>
      <c r="P3007">
        <v>2</v>
      </c>
      <c r="Q3007" t="str">
        <f t="shared" si="47"/>
        <v>14</v>
      </c>
    </row>
    <row r="3008" spans="1:17" x14ac:dyDescent="0.25">
      <c r="A3008">
        <v>3007</v>
      </c>
      <c r="B3008">
        <v>254.12236999999999</v>
      </c>
      <c r="C3008" s="5">
        <v>1</v>
      </c>
      <c r="H3008">
        <v>263.738585</v>
      </c>
      <c r="I3008" s="4">
        <v>4</v>
      </c>
      <c r="P3008">
        <v>2</v>
      </c>
      <c r="Q3008" t="str">
        <f t="shared" si="47"/>
        <v>14</v>
      </c>
    </row>
    <row r="3009" spans="1:17" x14ac:dyDescent="0.25">
      <c r="A3009">
        <v>3008</v>
      </c>
      <c r="B3009">
        <v>254.172526</v>
      </c>
      <c r="C3009" s="5">
        <v>1</v>
      </c>
      <c r="H3009">
        <v>263.752272</v>
      </c>
      <c r="I3009" s="4">
        <v>4</v>
      </c>
      <c r="P3009">
        <v>2</v>
      </c>
      <c r="Q3009" t="str">
        <f t="shared" si="47"/>
        <v>14</v>
      </c>
    </row>
    <row r="3010" spans="1:17" x14ac:dyDescent="0.25">
      <c r="A3010">
        <v>3009</v>
      </c>
      <c r="B3010">
        <v>254.100505</v>
      </c>
      <c r="C3010" s="5">
        <v>1</v>
      </c>
      <c r="H3010">
        <v>263.74701900000002</v>
      </c>
      <c r="I3010" s="4">
        <v>4</v>
      </c>
      <c r="P3010">
        <v>2</v>
      </c>
      <c r="Q3010" t="str">
        <f t="shared" ref="Q3010:Q3073" si="48">CONCATENATE(C3010,E3010,G3010,I3010)</f>
        <v>14</v>
      </c>
    </row>
    <row r="3011" spans="1:17" x14ac:dyDescent="0.25">
      <c r="A3011">
        <v>3010</v>
      </c>
      <c r="B3011">
        <v>254.119696</v>
      </c>
      <c r="C3011" s="5">
        <v>1</v>
      </c>
      <c r="H3011">
        <v>263.73297400000001</v>
      </c>
      <c r="I3011" s="4">
        <v>4</v>
      </c>
      <c r="P3011">
        <v>2</v>
      </c>
      <c r="Q3011" t="str">
        <f t="shared" si="48"/>
        <v>14</v>
      </c>
    </row>
    <row r="3012" spans="1:17" x14ac:dyDescent="0.25">
      <c r="A3012">
        <v>3011</v>
      </c>
      <c r="B3012">
        <v>254.22226999999998</v>
      </c>
      <c r="C3012" s="5">
        <v>1</v>
      </c>
      <c r="H3012">
        <v>263.73297400000001</v>
      </c>
      <c r="I3012" s="4">
        <v>4</v>
      </c>
      <c r="P3012">
        <v>2</v>
      </c>
      <c r="Q3012" t="str">
        <f t="shared" si="48"/>
        <v>14</v>
      </c>
    </row>
    <row r="3013" spans="1:17" x14ac:dyDescent="0.25">
      <c r="A3013">
        <v>3012</v>
      </c>
      <c r="H3013">
        <v>263.73297400000001</v>
      </c>
      <c r="I3013" s="4">
        <v>4</v>
      </c>
      <c r="P3013">
        <v>1</v>
      </c>
      <c r="Q3013" t="str">
        <f t="shared" si="48"/>
        <v>4</v>
      </c>
    </row>
    <row r="3014" spans="1:17" x14ac:dyDescent="0.25">
      <c r="A3014">
        <v>3013</v>
      </c>
      <c r="P3014">
        <v>0</v>
      </c>
      <c r="Q3014" t="str">
        <f t="shared" si="48"/>
        <v/>
      </c>
    </row>
    <row r="3015" spans="1:17" x14ac:dyDescent="0.25">
      <c r="A3015">
        <v>3014</v>
      </c>
      <c r="F3015">
        <v>252.97636299999999</v>
      </c>
      <c r="G3015" s="3">
        <v>3</v>
      </c>
      <c r="P3015">
        <v>1</v>
      </c>
      <c r="Q3015" t="str">
        <f t="shared" si="48"/>
        <v>3</v>
      </c>
    </row>
    <row r="3016" spans="1:17" x14ac:dyDescent="0.25">
      <c r="A3016">
        <v>3015</v>
      </c>
      <c r="F3016">
        <v>252.98136</v>
      </c>
      <c r="G3016" s="3">
        <v>3</v>
      </c>
      <c r="P3016">
        <v>1</v>
      </c>
      <c r="Q3016" t="str">
        <f t="shared" si="48"/>
        <v>3</v>
      </c>
    </row>
    <row r="3017" spans="1:17" x14ac:dyDescent="0.25">
      <c r="A3017">
        <v>3016</v>
      </c>
      <c r="D3017">
        <v>239.66651200000001</v>
      </c>
      <c r="E3017" s="2">
        <v>2</v>
      </c>
      <c r="F3017">
        <v>252.98666299999999</v>
      </c>
      <c r="G3017" s="3">
        <v>3</v>
      </c>
      <c r="P3017">
        <v>2</v>
      </c>
      <c r="Q3017" t="str">
        <f t="shared" si="48"/>
        <v>23</v>
      </c>
    </row>
    <row r="3018" spans="1:17" x14ac:dyDescent="0.25">
      <c r="A3018">
        <v>3017</v>
      </c>
      <c r="D3018">
        <v>239.66636199999999</v>
      </c>
      <c r="E3018" s="2">
        <v>2</v>
      </c>
      <c r="F3018">
        <v>253.016616</v>
      </c>
      <c r="G3018" s="3">
        <v>3</v>
      </c>
      <c r="P3018">
        <v>2</v>
      </c>
      <c r="Q3018" t="str">
        <f t="shared" si="48"/>
        <v>23</v>
      </c>
    </row>
    <row r="3019" spans="1:17" x14ac:dyDescent="0.25">
      <c r="A3019">
        <v>3018</v>
      </c>
      <c r="D3019">
        <v>239.657071</v>
      </c>
      <c r="E3019" s="2">
        <v>2</v>
      </c>
      <c r="F3019">
        <v>252.998435</v>
      </c>
      <c r="G3019" s="3">
        <v>3</v>
      </c>
      <c r="P3019">
        <v>2</v>
      </c>
      <c r="Q3019" t="str">
        <f t="shared" si="48"/>
        <v>23</v>
      </c>
    </row>
    <row r="3020" spans="1:17" x14ac:dyDescent="0.25">
      <c r="A3020">
        <v>3019</v>
      </c>
      <c r="D3020">
        <v>239.65580599999998</v>
      </c>
      <c r="E3020" s="2">
        <v>2</v>
      </c>
      <c r="F3020">
        <v>253.00110899999999</v>
      </c>
      <c r="G3020" s="3">
        <v>3</v>
      </c>
      <c r="P3020">
        <v>2</v>
      </c>
      <c r="Q3020" t="str">
        <f t="shared" si="48"/>
        <v>23</v>
      </c>
    </row>
    <row r="3021" spans="1:17" x14ac:dyDescent="0.25">
      <c r="A3021">
        <v>3020</v>
      </c>
      <c r="D3021">
        <v>239.64191700000001</v>
      </c>
      <c r="E3021" s="2">
        <v>2</v>
      </c>
      <c r="F3021">
        <v>253.023787</v>
      </c>
      <c r="G3021" s="3">
        <v>3</v>
      </c>
      <c r="P3021">
        <v>2</v>
      </c>
      <c r="Q3021" t="str">
        <f t="shared" si="48"/>
        <v>23</v>
      </c>
    </row>
    <row r="3022" spans="1:17" x14ac:dyDescent="0.25">
      <c r="A3022">
        <v>3021</v>
      </c>
      <c r="D3022">
        <v>239.60555499999998</v>
      </c>
      <c r="E3022" s="2">
        <v>2</v>
      </c>
      <c r="F3022">
        <v>252.97636299999999</v>
      </c>
      <c r="G3022" s="3">
        <v>3</v>
      </c>
      <c r="P3022">
        <v>2</v>
      </c>
      <c r="Q3022" t="str">
        <f t="shared" si="48"/>
        <v>23</v>
      </c>
    </row>
    <row r="3023" spans="1:17" x14ac:dyDescent="0.25">
      <c r="A3023">
        <v>3022</v>
      </c>
      <c r="D3023">
        <v>239.59484900000001</v>
      </c>
      <c r="E3023" s="2">
        <v>2</v>
      </c>
      <c r="F3023">
        <v>252.97636299999999</v>
      </c>
      <c r="G3023" s="3">
        <v>3</v>
      </c>
      <c r="P3023">
        <v>2</v>
      </c>
      <c r="Q3023" t="str">
        <f t="shared" si="48"/>
        <v>23</v>
      </c>
    </row>
    <row r="3024" spans="1:17" x14ac:dyDescent="0.25">
      <c r="A3024">
        <v>3023</v>
      </c>
      <c r="D3024">
        <v>239.55232100000001</v>
      </c>
      <c r="E3024" s="2">
        <v>2</v>
      </c>
      <c r="P3024">
        <v>1</v>
      </c>
      <c r="Q3024" t="str">
        <f t="shared" si="48"/>
        <v>2</v>
      </c>
    </row>
    <row r="3025" spans="1:17" x14ac:dyDescent="0.25">
      <c r="A3025">
        <v>3024</v>
      </c>
      <c r="D3025">
        <v>239.643283</v>
      </c>
      <c r="E3025" s="2">
        <v>2</v>
      </c>
      <c r="P3025">
        <v>1</v>
      </c>
      <c r="Q3025" t="str">
        <f t="shared" si="48"/>
        <v>2</v>
      </c>
    </row>
    <row r="3026" spans="1:17" x14ac:dyDescent="0.25">
      <c r="A3026">
        <v>3025</v>
      </c>
      <c r="B3026">
        <v>231.400757</v>
      </c>
      <c r="C3026" s="5">
        <v>1</v>
      </c>
      <c r="D3026">
        <v>239.66651200000001</v>
      </c>
      <c r="E3026" s="2">
        <v>2</v>
      </c>
      <c r="P3026">
        <v>2</v>
      </c>
      <c r="Q3026" t="str">
        <f t="shared" si="48"/>
        <v>12</v>
      </c>
    </row>
    <row r="3027" spans="1:17" x14ac:dyDescent="0.25">
      <c r="A3027">
        <v>3026</v>
      </c>
      <c r="B3027">
        <v>231.37878699999999</v>
      </c>
      <c r="C3027" s="5">
        <v>1</v>
      </c>
      <c r="P3027">
        <v>1</v>
      </c>
      <c r="Q3027" t="str">
        <f t="shared" si="48"/>
        <v>1</v>
      </c>
    </row>
    <row r="3028" spans="1:17" x14ac:dyDescent="0.25">
      <c r="A3028">
        <v>3027</v>
      </c>
      <c r="B3028">
        <v>231.37919099999999</v>
      </c>
      <c r="C3028" s="5">
        <v>1</v>
      </c>
      <c r="P3028">
        <v>1</v>
      </c>
      <c r="Q3028" t="str">
        <f t="shared" si="48"/>
        <v>1</v>
      </c>
    </row>
    <row r="3029" spans="1:17" x14ac:dyDescent="0.25">
      <c r="A3029">
        <v>3028</v>
      </c>
      <c r="B3029">
        <v>231.36909</v>
      </c>
      <c r="C3029" s="5">
        <v>1</v>
      </c>
      <c r="P3029">
        <v>1</v>
      </c>
      <c r="Q3029" t="str">
        <f t="shared" si="48"/>
        <v>1</v>
      </c>
    </row>
    <row r="3030" spans="1:17" x14ac:dyDescent="0.25">
      <c r="A3030">
        <v>3029</v>
      </c>
      <c r="B3030">
        <v>231.365859</v>
      </c>
      <c r="C3030" s="5">
        <v>1</v>
      </c>
      <c r="P3030">
        <v>1</v>
      </c>
      <c r="Q3030" t="str">
        <f t="shared" si="48"/>
        <v>1</v>
      </c>
    </row>
    <row r="3031" spans="1:17" x14ac:dyDescent="0.25">
      <c r="A3031">
        <v>3030</v>
      </c>
      <c r="B3031">
        <v>231.37954400000001</v>
      </c>
      <c r="C3031" s="5">
        <v>1</v>
      </c>
      <c r="P3031">
        <v>1</v>
      </c>
      <c r="Q3031" t="str">
        <f t="shared" si="48"/>
        <v>1</v>
      </c>
    </row>
    <row r="3032" spans="1:17" x14ac:dyDescent="0.25">
      <c r="A3032">
        <v>3031</v>
      </c>
      <c r="B3032">
        <v>231.40373700000001</v>
      </c>
      <c r="C3032" s="5">
        <v>1</v>
      </c>
      <c r="H3032">
        <v>233.825301</v>
      </c>
      <c r="I3032" s="4">
        <v>4</v>
      </c>
      <c r="P3032">
        <v>2</v>
      </c>
      <c r="Q3032" t="str">
        <f t="shared" si="48"/>
        <v>14</v>
      </c>
    </row>
    <row r="3033" spans="1:17" x14ac:dyDescent="0.25">
      <c r="A3033">
        <v>3032</v>
      </c>
      <c r="B3033">
        <v>231.35323199999999</v>
      </c>
      <c r="C3033" s="5">
        <v>1</v>
      </c>
      <c r="H3033">
        <v>233.80196799999999</v>
      </c>
      <c r="I3033" s="4">
        <v>4</v>
      </c>
      <c r="P3033">
        <v>2</v>
      </c>
      <c r="Q3033" t="str">
        <f t="shared" si="48"/>
        <v>14</v>
      </c>
    </row>
    <row r="3034" spans="1:17" x14ac:dyDescent="0.25">
      <c r="A3034">
        <v>3033</v>
      </c>
      <c r="B3034">
        <v>231.400757</v>
      </c>
      <c r="C3034" s="5">
        <v>1</v>
      </c>
      <c r="H3034">
        <v>233.80363499999999</v>
      </c>
      <c r="I3034" s="4">
        <v>4</v>
      </c>
      <c r="P3034">
        <v>2</v>
      </c>
      <c r="Q3034" t="str">
        <f t="shared" si="48"/>
        <v>14</v>
      </c>
    </row>
    <row r="3035" spans="1:17" x14ac:dyDescent="0.25">
      <c r="A3035">
        <v>3034</v>
      </c>
      <c r="F3035">
        <v>230.35717099999999</v>
      </c>
      <c r="G3035" s="3">
        <v>3</v>
      </c>
      <c r="H3035">
        <v>233.836817</v>
      </c>
      <c r="I3035" s="4">
        <v>4</v>
      </c>
      <c r="P3035">
        <v>2</v>
      </c>
      <c r="Q3035" t="str">
        <f t="shared" si="48"/>
        <v>34</v>
      </c>
    </row>
    <row r="3036" spans="1:17" x14ac:dyDescent="0.25">
      <c r="A3036">
        <v>3035</v>
      </c>
      <c r="F3036">
        <v>230.304393</v>
      </c>
      <c r="G3036" s="3">
        <v>3</v>
      </c>
      <c r="H3036">
        <v>233.82489799999999</v>
      </c>
      <c r="I3036" s="4">
        <v>4</v>
      </c>
      <c r="P3036">
        <v>2</v>
      </c>
      <c r="Q3036" t="str">
        <f t="shared" si="48"/>
        <v>34</v>
      </c>
    </row>
    <row r="3037" spans="1:17" x14ac:dyDescent="0.25">
      <c r="A3037">
        <v>3036</v>
      </c>
      <c r="F3037">
        <v>230.29580799999999</v>
      </c>
      <c r="G3037" s="3">
        <v>3</v>
      </c>
      <c r="H3037">
        <v>233.83121199999999</v>
      </c>
      <c r="I3037" s="4">
        <v>4</v>
      </c>
      <c r="P3037">
        <v>2</v>
      </c>
      <c r="Q3037" t="str">
        <f t="shared" si="48"/>
        <v>34</v>
      </c>
    </row>
    <row r="3038" spans="1:17" x14ac:dyDescent="0.25">
      <c r="A3038">
        <v>3037</v>
      </c>
      <c r="F3038">
        <v>230.25515100000001</v>
      </c>
      <c r="G3038" s="3">
        <v>3</v>
      </c>
      <c r="H3038">
        <v>233.84287699999999</v>
      </c>
      <c r="I3038" s="4">
        <v>4</v>
      </c>
      <c r="P3038">
        <v>2</v>
      </c>
      <c r="Q3038" t="str">
        <f t="shared" si="48"/>
        <v>34</v>
      </c>
    </row>
    <row r="3039" spans="1:17" x14ac:dyDescent="0.25">
      <c r="A3039">
        <v>3038</v>
      </c>
      <c r="F3039">
        <v>230.31176600000001</v>
      </c>
      <c r="G3039" s="3">
        <v>3</v>
      </c>
      <c r="H3039">
        <v>233.77853500000001</v>
      </c>
      <c r="I3039" s="4">
        <v>4</v>
      </c>
      <c r="P3039">
        <v>2</v>
      </c>
      <c r="Q3039" t="str">
        <f t="shared" si="48"/>
        <v>34</v>
      </c>
    </row>
    <row r="3040" spans="1:17" x14ac:dyDescent="0.25">
      <c r="A3040">
        <v>3039</v>
      </c>
      <c r="F3040">
        <v>230.33974499999999</v>
      </c>
      <c r="G3040" s="3">
        <v>3</v>
      </c>
      <c r="H3040">
        <v>233.825301</v>
      </c>
      <c r="I3040" s="4">
        <v>4</v>
      </c>
      <c r="P3040">
        <v>2</v>
      </c>
      <c r="Q3040" t="str">
        <f t="shared" si="48"/>
        <v>34</v>
      </c>
    </row>
    <row r="3041" spans="1:17" x14ac:dyDescent="0.25">
      <c r="A3041">
        <v>3040</v>
      </c>
      <c r="F3041">
        <v>230.31616099999999</v>
      </c>
      <c r="G3041" s="3">
        <v>3</v>
      </c>
      <c r="H3041">
        <v>233.825301</v>
      </c>
      <c r="I3041" s="4">
        <v>4</v>
      </c>
      <c r="P3041">
        <v>2</v>
      </c>
      <c r="Q3041" t="str">
        <f t="shared" si="48"/>
        <v>34</v>
      </c>
    </row>
    <row r="3042" spans="1:17" x14ac:dyDescent="0.25">
      <c r="A3042">
        <v>3041</v>
      </c>
      <c r="F3042">
        <v>230.301413</v>
      </c>
      <c r="G3042" s="3">
        <v>3</v>
      </c>
      <c r="P3042">
        <v>1</v>
      </c>
      <c r="Q3042" t="str">
        <f t="shared" si="48"/>
        <v>3</v>
      </c>
    </row>
    <row r="3043" spans="1:17" x14ac:dyDescent="0.25">
      <c r="A3043">
        <v>3042</v>
      </c>
      <c r="F3043">
        <v>230.35717099999999</v>
      </c>
      <c r="G3043" s="3">
        <v>3</v>
      </c>
      <c r="P3043">
        <v>1</v>
      </c>
      <c r="Q3043" t="str">
        <f t="shared" si="48"/>
        <v>3</v>
      </c>
    </row>
    <row r="3044" spans="1:17" x14ac:dyDescent="0.25">
      <c r="A3044">
        <v>3043</v>
      </c>
      <c r="D3044">
        <v>215.05707000000001</v>
      </c>
      <c r="E3044" s="2">
        <v>2</v>
      </c>
      <c r="P3044">
        <v>1</v>
      </c>
      <c r="Q3044" t="str">
        <f t="shared" si="48"/>
        <v>2</v>
      </c>
    </row>
    <row r="3045" spans="1:17" x14ac:dyDescent="0.25">
      <c r="A3045">
        <v>3044</v>
      </c>
      <c r="D3045">
        <v>215.10535300000001</v>
      </c>
      <c r="E3045" s="2">
        <v>2</v>
      </c>
      <c r="P3045">
        <v>1</v>
      </c>
      <c r="Q3045" t="str">
        <f t="shared" si="48"/>
        <v>2</v>
      </c>
    </row>
    <row r="3046" spans="1:17" x14ac:dyDescent="0.25">
      <c r="A3046">
        <v>3045</v>
      </c>
      <c r="D3046">
        <v>215.084293</v>
      </c>
      <c r="E3046" s="2">
        <v>2</v>
      </c>
      <c r="P3046">
        <v>1</v>
      </c>
      <c r="Q3046" t="str">
        <f t="shared" si="48"/>
        <v>2</v>
      </c>
    </row>
    <row r="3047" spans="1:17" x14ac:dyDescent="0.25">
      <c r="A3047">
        <v>3046</v>
      </c>
      <c r="D3047">
        <v>215.098434</v>
      </c>
      <c r="E3047" s="2">
        <v>2</v>
      </c>
      <c r="P3047">
        <v>1</v>
      </c>
      <c r="Q3047" t="str">
        <f t="shared" si="48"/>
        <v>2</v>
      </c>
    </row>
    <row r="3048" spans="1:17" x14ac:dyDescent="0.25">
      <c r="A3048">
        <v>3047</v>
      </c>
      <c r="B3048">
        <v>209.88468799999998</v>
      </c>
      <c r="C3048" s="5">
        <v>1</v>
      </c>
      <c r="D3048">
        <v>215.08308099999999</v>
      </c>
      <c r="E3048" s="2">
        <v>2</v>
      </c>
      <c r="P3048">
        <v>2</v>
      </c>
      <c r="Q3048" t="str">
        <f t="shared" si="48"/>
        <v>12</v>
      </c>
    </row>
    <row r="3049" spans="1:17" x14ac:dyDescent="0.25">
      <c r="A3049">
        <v>3048</v>
      </c>
      <c r="B3049">
        <v>209.82769999999999</v>
      </c>
      <c r="C3049" s="5">
        <v>1</v>
      </c>
      <c r="D3049">
        <v>215.10656599999999</v>
      </c>
      <c r="E3049" s="2">
        <v>2</v>
      </c>
      <c r="P3049">
        <v>2</v>
      </c>
      <c r="Q3049" t="str">
        <f t="shared" si="48"/>
        <v>12</v>
      </c>
    </row>
    <row r="3050" spans="1:17" x14ac:dyDescent="0.25">
      <c r="A3050">
        <v>3049</v>
      </c>
      <c r="B3050">
        <v>209.86116999999999</v>
      </c>
      <c r="C3050" s="5">
        <v>1</v>
      </c>
      <c r="D3050">
        <v>215.09691899999999</v>
      </c>
      <c r="E3050" s="2">
        <v>2</v>
      </c>
      <c r="P3050">
        <v>2</v>
      </c>
      <c r="Q3050" t="str">
        <f t="shared" si="48"/>
        <v>12</v>
      </c>
    </row>
    <row r="3051" spans="1:17" x14ac:dyDescent="0.25">
      <c r="A3051">
        <v>3050</v>
      </c>
      <c r="B3051">
        <v>209.860502</v>
      </c>
      <c r="C3051" s="5">
        <v>1</v>
      </c>
      <c r="D3051">
        <v>215.05707000000001</v>
      </c>
      <c r="E3051" s="2">
        <v>2</v>
      </c>
      <c r="P3051">
        <v>2</v>
      </c>
      <c r="Q3051" t="str">
        <f t="shared" si="48"/>
        <v>12</v>
      </c>
    </row>
    <row r="3052" spans="1:17" x14ac:dyDescent="0.25">
      <c r="A3052">
        <v>3051</v>
      </c>
      <c r="B3052">
        <v>209.874438</v>
      </c>
      <c r="C3052" s="5">
        <v>1</v>
      </c>
      <c r="P3052">
        <v>1</v>
      </c>
      <c r="Q3052" t="str">
        <f t="shared" si="48"/>
        <v>1</v>
      </c>
    </row>
    <row r="3053" spans="1:17" x14ac:dyDescent="0.25">
      <c r="A3053">
        <v>3052</v>
      </c>
      <c r="B3053">
        <v>209.826987</v>
      </c>
      <c r="C3053" s="5">
        <v>1</v>
      </c>
      <c r="P3053">
        <v>1</v>
      </c>
      <c r="Q3053" t="str">
        <f t="shared" si="48"/>
        <v>1</v>
      </c>
    </row>
    <row r="3054" spans="1:17" x14ac:dyDescent="0.25">
      <c r="A3054">
        <v>3053</v>
      </c>
      <c r="B3054">
        <v>209.87943899999999</v>
      </c>
      <c r="C3054" s="5">
        <v>1</v>
      </c>
      <c r="P3054">
        <v>1</v>
      </c>
      <c r="Q3054" t="str">
        <f t="shared" si="48"/>
        <v>1</v>
      </c>
    </row>
    <row r="3055" spans="1:17" x14ac:dyDescent="0.25">
      <c r="A3055">
        <v>3054</v>
      </c>
      <c r="B3055">
        <v>209.88468799999998</v>
      </c>
      <c r="C3055" s="5">
        <v>1</v>
      </c>
      <c r="P3055">
        <v>1</v>
      </c>
      <c r="Q3055" t="str">
        <f t="shared" si="48"/>
        <v>1</v>
      </c>
    </row>
    <row r="3056" spans="1:17" x14ac:dyDescent="0.25">
      <c r="A3056">
        <v>3055</v>
      </c>
      <c r="F3056">
        <v>210.21116899999998</v>
      </c>
      <c r="G3056" s="3">
        <v>3</v>
      </c>
      <c r="H3056">
        <v>210.29642699999999</v>
      </c>
      <c r="I3056" s="4">
        <v>4</v>
      </c>
      <c r="P3056">
        <v>2</v>
      </c>
      <c r="Q3056" t="str">
        <f t="shared" si="48"/>
        <v>34</v>
      </c>
    </row>
    <row r="3057" spans="1:17" x14ac:dyDescent="0.25">
      <c r="A3057">
        <v>3056</v>
      </c>
      <c r="F3057">
        <v>210.230097</v>
      </c>
      <c r="G3057" s="3">
        <v>3</v>
      </c>
      <c r="H3057">
        <v>210.33320799999998</v>
      </c>
      <c r="I3057" s="4">
        <v>4</v>
      </c>
      <c r="P3057">
        <v>2</v>
      </c>
      <c r="Q3057" t="str">
        <f t="shared" si="48"/>
        <v>34</v>
      </c>
    </row>
    <row r="3058" spans="1:17" x14ac:dyDescent="0.25">
      <c r="A3058">
        <v>3057</v>
      </c>
      <c r="F3058">
        <v>210.174486</v>
      </c>
      <c r="G3058" s="3">
        <v>3</v>
      </c>
      <c r="H3058">
        <v>210.43234100000001</v>
      </c>
      <c r="I3058" s="4">
        <v>4</v>
      </c>
      <c r="P3058">
        <v>2</v>
      </c>
      <c r="Q3058" t="str">
        <f t="shared" si="48"/>
        <v>34</v>
      </c>
    </row>
    <row r="3059" spans="1:17" x14ac:dyDescent="0.25">
      <c r="A3059">
        <v>3058</v>
      </c>
      <c r="F3059">
        <v>210.20779999999999</v>
      </c>
      <c r="G3059" s="3">
        <v>3</v>
      </c>
      <c r="H3059">
        <v>210.455355</v>
      </c>
      <c r="I3059" s="4">
        <v>4</v>
      </c>
      <c r="P3059">
        <v>2</v>
      </c>
      <c r="Q3059" t="str">
        <f t="shared" si="48"/>
        <v>34</v>
      </c>
    </row>
    <row r="3060" spans="1:17" x14ac:dyDescent="0.25">
      <c r="A3060">
        <v>3059</v>
      </c>
      <c r="F3060">
        <v>210.236582</v>
      </c>
      <c r="G3060" s="3">
        <v>3</v>
      </c>
      <c r="H3060">
        <v>210.417395</v>
      </c>
      <c r="I3060" s="4">
        <v>4</v>
      </c>
      <c r="P3060">
        <v>2</v>
      </c>
      <c r="Q3060" t="str">
        <f t="shared" si="48"/>
        <v>34</v>
      </c>
    </row>
    <row r="3061" spans="1:17" x14ac:dyDescent="0.25">
      <c r="A3061">
        <v>3060</v>
      </c>
      <c r="F3061">
        <v>210.26346799999999</v>
      </c>
      <c r="G3061" s="3">
        <v>3</v>
      </c>
      <c r="H3061">
        <v>210.43852099999998</v>
      </c>
      <c r="I3061" s="4">
        <v>4</v>
      </c>
      <c r="P3061">
        <v>2</v>
      </c>
      <c r="Q3061" t="str">
        <f t="shared" si="48"/>
        <v>34</v>
      </c>
    </row>
    <row r="3062" spans="1:17" x14ac:dyDescent="0.25">
      <c r="A3062">
        <v>3061</v>
      </c>
      <c r="F3062">
        <v>210.18111999999999</v>
      </c>
      <c r="G3062" s="3">
        <v>3</v>
      </c>
      <c r="H3062">
        <v>210.29642699999999</v>
      </c>
      <c r="I3062" s="4">
        <v>4</v>
      </c>
      <c r="P3062">
        <v>2</v>
      </c>
      <c r="Q3062" t="str">
        <f t="shared" si="48"/>
        <v>34</v>
      </c>
    </row>
    <row r="3063" spans="1:17" x14ac:dyDescent="0.25">
      <c r="A3063">
        <v>3062</v>
      </c>
      <c r="F3063">
        <v>210.21116899999998</v>
      </c>
      <c r="G3063" s="3">
        <v>3</v>
      </c>
      <c r="P3063">
        <v>1</v>
      </c>
      <c r="Q3063" t="str">
        <f t="shared" si="48"/>
        <v>3</v>
      </c>
    </row>
    <row r="3064" spans="1:17" x14ac:dyDescent="0.25">
      <c r="A3064">
        <v>3063</v>
      </c>
      <c r="D3064">
        <v>192.157343</v>
      </c>
      <c r="E3064" s="2">
        <v>2</v>
      </c>
      <c r="P3064">
        <v>1</v>
      </c>
      <c r="Q3064" t="str">
        <f t="shared" si="48"/>
        <v>2</v>
      </c>
    </row>
    <row r="3065" spans="1:17" x14ac:dyDescent="0.25">
      <c r="A3065">
        <v>3064</v>
      </c>
      <c r="D3065">
        <v>192.12601699999999</v>
      </c>
      <c r="E3065" s="2">
        <v>2</v>
      </c>
      <c r="P3065">
        <v>1</v>
      </c>
      <c r="Q3065" t="str">
        <f t="shared" si="48"/>
        <v>2</v>
      </c>
    </row>
    <row r="3066" spans="1:17" x14ac:dyDescent="0.25">
      <c r="A3066">
        <v>3065</v>
      </c>
      <c r="D3066">
        <v>192.148516</v>
      </c>
      <c r="E3066" s="2">
        <v>2</v>
      </c>
      <c r="P3066">
        <v>1</v>
      </c>
      <c r="Q3066" t="str">
        <f t="shared" si="48"/>
        <v>2</v>
      </c>
    </row>
    <row r="3067" spans="1:17" x14ac:dyDescent="0.25">
      <c r="A3067">
        <v>3066</v>
      </c>
      <c r="D3067">
        <v>192.14259899999999</v>
      </c>
      <c r="E3067" s="2">
        <v>2</v>
      </c>
      <c r="P3067">
        <v>1</v>
      </c>
      <c r="Q3067" t="str">
        <f t="shared" si="48"/>
        <v>2</v>
      </c>
    </row>
    <row r="3068" spans="1:17" x14ac:dyDescent="0.25">
      <c r="A3068">
        <v>3067</v>
      </c>
      <c r="D3068">
        <v>192.14612</v>
      </c>
      <c r="E3068" s="2">
        <v>2</v>
      </c>
      <c r="P3068">
        <v>1</v>
      </c>
      <c r="Q3068" t="str">
        <f t="shared" si="48"/>
        <v>2</v>
      </c>
    </row>
    <row r="3069" spans="1:17" x14ac:dyDescent="0.25">
      <c r="A3069">
        <v>3068</v>
      </c>
      <c r="D3069">
        <v>192.17091599999998</v>
      </c>
      <c r="E3069" s="2">
        <v>2</v>
      </c>
      <c r="P3069">
        <v>1</v>
      </c>
      <c r="Q3069" t="str">
        <f t="shared" si="48"/>
        <v>2</v>
      </c>
    </row>
    <row r="3070" spans="1:17" x14ac:dyDescent="0.25">
      <c r="A3070">
        <v>3069</v>
      </c>
      <c r="B3070">
        <v>186.50831399999998</v>
      </c>
      <c r="C3070" s="5">
        <v>1</v>
      </c>
      <c r="D3070">
        <v>192.15305899999998</v>
      </c>
      <c r="E3070" s="2">
        <v>2</v>
      </c>
      <c r="P3070">
        <v>2</v>
      </c>
      <c r="Q3070" t="str">
        <f t="shared" si="48"/>
        <v>12</v>
      </c>
    </row>
    <row r="3071" spans="1:17" x14ac:dyDescent="0.25">
      <c r="A3071">
        <v>3070</v>
      </c>
      <c r="B3071">
        <v>186.54561100000001</v>
      </c>
      <c r="C3071" s="5">
        <v>1</v>
      </c>
      <c r="D3071">
        <v>192.16917999999998</v>
      </c>
      <c r="E3071" s="2">
        <v>2</v>
      </c>
      <c r="P3071">
        <v>2</v>
      </c>
      <c r="Q3071" t="str">
        <f t="shared" si="48"/>
        <v>12</v>
      </c>
    </row>
    <row r="3072" spans="1:17" x14ac:dyDescent="0.25">
      <c r="A3072">
        <v>3071</v>
      </c>
      <c r="B3072">
        <v>186.59336300000001</v>
      </c>
      <c r="C3072" s="5">
        <v>1</v>
      </c>
      <c r="D3072">
        <v>192.157343</v>
      </c>
      <c r="E3072" s="2">
        <v>2</v>
      </c>
      <c r="P3072">
        <v>2</v>
      </c>
      <c r="Q3072" t="str">
        <f t="shared" si="48"/>
        <v>12</v>
      </c>
    </row>
    <row r="3073" spans="1:17" x14ac:dyDescent="0.25">
      <c r="A3073">
        <v>3072</v>
      </c>
      <c r="B3073">
        <v>186.514948</v>
      </c>
      <c r="C3073" s="5">
        <v>1</v>
      </c>
      <c r="P3073">
        <v>1</v>
      </c>
      <c r="Q3073" t="str">
        <f t="shared" si="48"/>
        <v>1</v>
      </c>
    </row>
    <row r="3074" spans="1:17" x14ac:dyDescent="0.25">
      <c r="A3074">
        <v>3073</v>
      </c>
      <c r="B3074">
        <v>186.49137300000001</v>
      </c>
      <c r="C3074" s="5">
        <v>1</v>
      </c>
      <c r="P3074">
        <v>1</v>
      </c>
      <c r="Q3074" t="str">
        <f t="shared" ref="Q3074:Q3137" si="49">CONCATENATE(C3074,E3074,G3074,I3074)</f>
        <v>1</v>
      </c>
    </row>
    <row r="3075" spans="1:17" x14ac:dyDescent="0.25">
      <c r="A3075">
        <v>3074</v>
      </c>
      <c r="B3075">
        <v>186.53014999999999</v>
      </c>
      <c r="C3075" s="5">
        <v>1</v>
      </c>
      <c r="P3075">
        <v>1</v>
      </c>
      <c r="Q3075" t="str">
        <f t="shared" si="49"/>
        <v>1</v>
      </c>
    </row>
    <row r="3076" spans="1:17" x14ac:dyDescent="0.25">
      <c r="A3076">
        <v>3075</v>
      </c>
      <c r="B3076">
        <v>186.56448599999999</v>
      </c>
      <c r="C3076" s="5">
        <v>1</v>
      </c>
      <c r="P3076">
        <v>1</v>
      </c>
      <c r="Q3076" t="str">
        <f t="shared" si="49"/>
        <v>1</v>
      </c>
    </row>
    <row r="3077" spans="1:17" x14ac:dyDescent="0.25">
      <c r="A3077">
        <v>3076</v>
      </c>
      <c r="B3077">
        <v>186.50831399999998</v>
      </c>
      <c r="C3077" s="5">
        <v>1</v>
      </c>
      <c r="F3077">
        <v>185.772448</v>
      </c>
      <c r="G3077" s="3">
        <v>3</v>
      </c>
      <c r="P3077">
        <v>2</v>
      </c>
      <c r="Q3077" t="str">
        <f t="shared" si="49"/>
        <v>13</v>
      </c>
    </row>
    <row r="3078" spans="1:17" x14ac:dyDescent="0.25">
      <c r="A3078">
        <v>3077</v>
      </c>
      <c r="F3078">
        <v>185.82984399999998</v>
      </c>
      <c r="G3078" s="3">
        <v>3</v>
      </c>
      <c r="H3078">
        <v>186.34382499999998</v>
      </c>
      <c r="I3078" s="4">
        <v>4</v>
      </c>
      <c r="P3078">
        <v>2</v>
      </c>
      <c r="Q3078" t="str">
        <f t="shared" si="49"/>
        <v>34</v>
      </c>
    </row>
    <row r="3079" spans="1:17" x14ac:dyDescent="0.25">
      <c r="A3079">
        <v>3078</v>
      </c>
      <c r="F3079">
        <v>185.81724399999999</v>
      </c>
      <c r="G3079" s="3">
        <v>3</v>
      </c>
      <c r="H3079">
        <v>186.302393</v>
      </c>
      <c r="I3079" s="4">
        <v>4</v>
      </c>
      <c r="P3079">
        <v>2</v>
      </c>
      <c r="Q3079" t="str">
        <f t="shared" si="49"/>
        <v>34</v>
      </c>
    </row>
    <row r="3080" spans="1:17" x14ac:dyDescent="0.25">
      <c r="A3080">
        <v>3079</v>
      </c>
      <c r="F3080">
        <v>185.785303</v>
      </c>
      <c r="G3080" s="3">
        <v>3</v>
      </c>
      <c r="H3080">
        <v>186.30509799999999</v>
      </c>
      <c r="I3080" s="4">
        <v>4</v>
      </c>
      <c r="P3080">
        <v>2</v>
      </c>
      <c r="Q3080" t="str">
        <f t="shared" si="49"/>
        <v>34</v>
      </c>
    </row>
    <row r="3081" spans="1:17" x14ac:dyDescent="0.25">
      <c r="A3081">
        <v>3080</v>
      </c>
      <c r="F3081">
        <v>185.734385</v>
      </c>
      <c r="G3081" s="3">
        <v>3</v>
      </c>
      <c r="H3081">
        <v>186.31249800000001</v>
      </c>
      <c r="I3081" s="4">
        <v>4</v>
      </c>
      <c r="P3081">
        <v>2</v>
      </c>
      <c r="Q3081" t="str">
        <f t="shared" si="49"/>
        <v>34</v>
      </c>
    </row>
    <row r="3082" spans="1:17" x14ac:dyDescent="0.25">
      <c r="A3082">
        <v>3081</v>
      </c>
      <c r="F3082">
        <v>185.74678299999999</v>
      </c>
      <c r="G3082" s="3">
        <v>3</v>
      </c>
      <c r="H3082">
        <v>186.364485</v>
      </c>
      <c r="I3082" s="4">
        <v>4</v>
      </c>
      <c r="P3082">
        <v>2</v>
      </c>
      <c r="Q3082" t="str">
        <f t="shared" si="49"/>
        <v>34</v>
      </c>
    </row>
    <row r="3083" spans="1:17" x14ac:dyDescent="0.25">
      <c r="A3083">
        <v>3082</v>
      </c>
      <c r="F3083">
        <v>185.766527</v>
      </c>
      <c r="G3083" s="3">
        <v>3</v>
      </c>
      <c r="H3083">
        <v>186.36795599999999</v>
      </c>
      <c r="I3083" s="4">
        <v>4</v>
      </c>
      <c r="P3083">
        <v>2</v>
      </c>
      <c r="Q3083" t="str">
        <f t="shared" si="49"/>
        <v>34</v>
      </c>
    </row>
    <row r="3084" spans="1:17" x14ac:dyDescent="0.25">
      <c r="A3084">
        <v>3083</v>
      </c>
      <c r="F3084">
        <v>185.81214</v>
      </c>
      <c r="G3084" s="3">
        <v>3</v>
      </c>
      <c r="H3084">
        <v>186.32923</v>
      </c>
      <c r="I3084" s="4">
        <v>4</v>
      </c>
      <c r="P3084">
        <v>2</v>
      </c>
      <c r="Q3084" t="str">
        <f t="shared" si="49"/>
        <v>34</v>
      </c>
    </row>
    <row r="3085" spans="1:17" x14ac:dyDescent="0.25">
      <c r="A3085">
        <v>3084</v>
      </c>
      <c r="F3085">
        <v>185.772448</v>
      </c>
      <c r="G3085" s="3">
        <v>3</v>
      </c>
      <c r="H3085">
        <v>186.34382499999998</v>
      </c>
      <c r="I3085" s="4">
        <v>4</v>
      </c>
      <c r="P3085">
        <v>2</v>
      </c>
      <c r="Q3085" t="str">
        <f t="shared" si="49"/>
        <v>34</v>
      </c>
    </row>
    <row r="3086" spans="1:17" x14ac:dyDescent="0.25">
      <c r="A3086">
        <v>3085</v>
      </c>
      <c r="D3086">
        <v>168.16846699999999</v>
      </c>
      <c r="E3086" s="2">
        <v>2</v>
      </c>
      <c r="P3086">
        <v>1</v>
      </c>
      <c r="Q3086" t="str">
        <f t="shared" si="49"/>
        <v>2</v>
      </c>
    </row>
    <row r="3087" spans="1:17" x14ac:dyDescent="0.25">
      <c r="A3087">
        <v>3086</v>
      </c>
      <c r="D3087">
        <v>168.13290599999999</v>
      </c>
      <c r="E3087" s="2">
        <v>2</v>
      </c>
      <c r="P3087">
        <v>1</v>
      </c>
      <c r="Q3087" t="str">
        <f t="shared" si="49"/>
        <v>2</v>
      </c>
    </row>
    <row r="3088" spans="1:17" x14ac:dyDescent="0.25">
      <c r="A3088">
        <v>3087</v>
      </c>
      <c r="D3088">
        <v>168.20505</v>
      </c>
      <c r="E3088" s="2">
        <v>2</v>
      </c>
      <c r="P3088">
        <v>1</v>
      </c>
      <c r="Q3088" t="str">
        <f t="shared" si="49"/>
        <v>2</v>
      </c>
    </row>
    <row r="3089" spans="1:17" x14ac:dyDescent="0.25">
      <c r="A3089">
        <v>3088</v>
      </c>
      <c r="D3089">
        <v>168.179283</v>
      </c>
      <c r="E3089" s="2">
        <v>2</v>
      </c>
      <c r="P3089">
        <v>1</v>
      </c>
      <c r="Q3089" t="str">
        <f t="shared" si="49"/>
        <v>2</v>
      </c>
    </row>
    <row r="3090" spans="1:17" x14ac:dyDescent="0.25">
      <c r="A3090">
        <v>3089</v>
      </c>
      <c r="D3090">
        <v>168.20331199999998</v>
      </c>
      <c r="E3090" s="2">
        <v>2</v>
      </c>
      <c r="P3090">
        <v>1</v>
      </c>
      <c r="Q3090" t="str">
        <f t="shared" si="49"/>
        <v>2</v>
      </c>
    </row>
    <row r="3091" spans="1:17" x14ac:dyDescent="0.25">
      <c r="A3091">
        <v>3090</v>
      </c>
      <c r="B3091">
        <v>163.76397599999999</v>
      </c>
      <c r="C3091" s="5">
        <v>1</v>
      </c>
      <c r="D3091">
        <v>168.18596700000001</v>
      </c>
      <c r="E3091" s="2">
        <v>2</v>
      </c>
      <c r="P3091">
        <v>2</v>
      </c>
      <c r="Q3091" t="str">
        <f t="shared" si="49"/>
        <v>12</v>
      </c>
    </row>
    <row r="3092" spans="1:17" x14ac:dyDescent="0.25">
      <c r="A3092">
        <v>3091</v>
      </c>
      <c r="B3092">
        <v>163.792855</v>
      </c>
      <c r="C3092" s="5">
        <v>1</v>
      </c>
      <c r="D3092">
        <v>168.147955</v>
      </c>
      <c r="E3092" s="2">
        <v>2</v>
      </c>
      <c r="P3092">
        <v>2</v>
      </c>
      <c r="Q3092" t="str">
        <f t="shared" si="49"/>
        <v>12</v>
      </c>
    </row>
    <row r="3093" spans="1:17" x14ac:dyDescent="0.25">
      <c r="A3093">
        <v>3092</v>
      </c>
      <c r="B3093">
        <v>163.74300699999998</v>
      </c>
      <c r="C3093" s="5">
        <v>1</v>
      </c>
      <c r="D3093">
        <v>168.07219099999998</v>
      </c>
      <c r="E3093" s="2">
        <v>2</v>
      </c>
      <c r="P3093">
        <v>2</v>
      </c>
      <c r="Q3093" t="str">
        <f t="shared" si="49"/>
        <v>12</v>
      </c>
    </row>
    <row r="3094" spans="1:17" x14ac:dyDescent="0.25">
      <c r="A3094">
        <v>3093</v>
      </c>
      <c r="B3094">
        <v>163.76009999999999</v>
      </c>
      <c r="C3094" s="5">
        <v>1</v>
      </c>
      <c r="D3094">
        <v>168.16846699999999</v>
      </c>
      <c r="E3094" s="2">
        <v>2</v>
      </c>
      <c r="P3094">
        <v>2</v>
      </c>
      <c r="Q3094" t="str">
        <f t="shared" si="49"/>
        <v>12</v>
      </c>
    </row>
    <row r="3095" spans="1:17" x14ac:dyDescent="0.25">
      <c r="A3095">
        <v>3094</v>
      </c>
      <c r="B3095">
        <v>163.74673100000001</v>
      </c>
      <c r="C3095" s="5">
        <v>1</v>
      </c>
      <c r="P3095">
        <v>1</v>
      </c>
      <c r="Q3095" t="str">
        <f t="shared" si="49"/>
        <v>1</v>
      </c>
    </row>
    <row r="3096" spans="1:17" x14ac:dyDescent="0.25">
      <c r="A3096">
        <v>3095</v>
      </c>
      <c r="B3096">
        <v>163.755762</v>
      </c>
      <c r="C3096" s="5">
        <v>1</v>
      </c>
      <c r="P3096">
        <v>1</v>
      </c>
      <c r="Q3096" t="str">
        <f t="shared" si="49"/>
        <v>1</v>
      </c>
    </row>
    <row r="3097" spans="1:17" x14ac:dyDescent="0.25">
      <c r="A3097">
        <v>3096</v>
      </c>
      <c r="B3097">
        <v>163.82530299999999</v>
      </c>
      <c r="C3097" s="5">
        <v>1</v>
      </c>
      <c r="P3097">
        <v>1</v>
      </c>
      <c r="Q3097" t="str">
        <f t="shared" si="49"/>
        <v>1</v>
      </c>
    </row>
    <row r="3098" spans="1:17" x14ac:dyDescent="0.25">
      <c r="A3098">
        <v>3097</v>
      </c>
      <c r="B3098">
        <v>163.792855</v>
      </c>
      <c r="C3098" s="5">
        <v>1</v>
      </c>
      <c r="P3098">
        <v>1</v>
      </c>
      <c r="Q3098" t="str">
        <f t="shared" si="49"/>
        <v>1</v>
      </c>
    </row>
    <row r="3099" spans="1:17" x14ac:dyDescent="0.25">
      <c r="A3099">
        <v>3098</v>
      </c>
      <c r="B3099">
        <v>163.792855</v>
      </c>
      <c r="C3099" s="5">
        <v>1</v>
      </c>
      <c r="P3099">
        <v>1</v>
      </c>
      <c r="Q3099" t="str">
        <f t="shared" si="49"/>
        <v>1</v>
      </c>
    </row>
    <row r="3100" spans="1:17" x14ac:dyDescent="0.25">
      <c r="A3100">
        <v>3099</v>
      </c>
      <c r="F3100">
        <v>162.90872099999999</v>
      </c>
      <c r="G3100" s="3">
        <v>3</v>
      </c>
      <c r="H3100">
        <v>163.510761</v>
      </c>
      <c r="I3100" s="4">
        <v>4</v>
      </c>
      <c r="P3100">
        <v>2</v>
      </c>
      <c r="Q3100" t="str">
        <f t="shared" si="49"/>
        <v>34</v>
      </c>
    </row>
    <row r="3101" spans="1:17" x14ac:dyDescent="0.25">
      <c r="A3101">
        <v>3100</v>
      </c>
      <c r="F3101">
        <v>162.88790499999999</v>
      </c>
      <c r="G3101" s="3">
        <v>3</v>
      </c>
      <c r="H3101">
        <v>163.450762</v>
      </c>
      <c r="I3101" s="4">
        <v>4</v>
      </c>
      <c r="P3101">
        <v>2</v>
      </c>
      <c r="Q3101" t="str">
        <f t="shared" si="49"/>
        <v>34</v>
      </c>
    </row>
    <row r="3102" spans="1:17" x14ac:dyDescent="0.25">
      <c r="A3102">
        <v>3101</v>
      </c>
      <c r="F3102">
        <v>162.91668199999998</v>
      </c>
      <c r="G3102" s="3">
        <v>3</v>
      </c>
      <c r="H3102">
        <v>163.45234399999998</v>
      </c>
      <c r="I3102" s="4">
        <v>4</v>
      </c>
      <c r="P3102">
        <v>2</v>
      </c>
      <c r="Q3102" t="str">
        <f t="shared" si="49"/>
        <v>34</v>
      </c>
    </row>
    <row r="3103" spans="1:17" x14ac:dyDescent="0.25">
      <c r="A3103">
        <v>3102</v>
      </c>
      <c r="F3103">
        <v>162.88846599999999</v>
      </c>
      <c r="G3103" s="3">
        <v>3</v>
      </c>
      <c r="H3103">
        <v>163.48632499999999</v>
      </c>
      <c r="I3103" s="4">
        <v>4</v>
      </c>
      <c r="P3103">
        <v>2</v>
      </c>
      <c r="Q3103" t="str">
        <f t="shared" si="49"/>
        <v>34</v>
      </c>
    </row>
    <row r="3104" spans="1:17" x14ac:dyDescent="0.25">
      <c r="A3104">
        <v>3103</v>
      </c>
      <c r="F3104">
        <v>162.858261</v>
      </c>
      <c r="G3104" s="3">
        <v>3</v>
      </c>
      <c r="H3104">
        <v>163.47117</v>
      </c>
      <c r="I3104" s="4">
        <v>4</v>
      </c>
      <c r="P3104">
        <v>2</v>
      </c>
      <c r="Q3104" t="str">
        <f t="shared" si="49"/>
        <v>34</v>
      </c>
    </row>
    <row r="3105" spans="1:17" x14ac:dyDescent="0.25">
      <c r="A3105">
        <v>3104</v>
      </c>
      <c r="F3105">
        <v>162.84785499999998</v>
      </c>
      <c r="G3105" s="3">
        <v>3</v>
      </c>
      <c r="H3105">
        <v>163.477497</v>
      </c>
      <c r="I3105" s="4">
        <v>4</v>
      </c>
      <c r="P3105">
        <v>2</v>
      </c>
      <c r="Q3105" t="str">
        <f t="shared" si="49"/>
        <v>34</v>
      </c>
    </row>
    <row r="3106" spans="1:17" x14ac:dyDescent="0.25">
      <c r="A3106">
        <v>3105</v>
      </c>
      <c r="F3106">
        <v>162.80203699999998</v>
      </c>
      <c r="G3106" s="3">
        <v>3</v>
      </c>
      <c r="H3106">
        <v>163.453926</v>
      </c>
      <c r="I3106" s="4">
        <v>4</v>
      </c>
      <c r="P3106">
        <v>2</v>
      </c>
      <c r="Q3106" t="str">
        <f t="shared" si="49"/>
        <v>34</v>
      </c>
    </row>
    <row r="3107" spans="1:17" x14ac:dyDescent="0.25">
      <c r="A3107">
        <v>3106</v>
      </c>
      <c r="F3107">
        <v>162.90872099999999</v>
      </c>
      <c r="G3107" s="3">
        <v>3</v>
      </c>
      <c r="H3107">
        <v>163.510761</v>
      </c>
      <c r="I3107" s="4">
        <v>4</v>
      </c>
      <c r="P3107">
        <v>2</v>
      </c>
      <c r="Q3107" t="str">
        <f t="shared" si="49"/>
        <v>34</v>
      </c>
    </row>
    <row r="3108" spans="1:17" x14ac:dyDescent="0.25">
      <c r="A3108">
        <v>3107</v>
      </c>
      <c r="F3108">
        <v>162.91474299999999</v>
      </c>
      <c r="G3108" s="3">
        <v>3</v>
      </c>
      <c r="P3108">
        <v>1</v>
      </c>
      <c r="Q3108" t="str">
        <f t="shared" si="49"/>
        <v>3</v>
      </c>
    </row>
    <row r="3109" spans="1:17" x14ac:dyDescent="0.25">
      <c r="A3109">
        <v>3108</v>
      </c>
      <c r="P3109">
        <v>0</v>
      </c>
      <c r="Q3109" t="str">
        <f t="shared" si="49"/>
        <v/>
      </c>
    </row>
    <row r="3110" spans="1:17" x14ac:dyDescent="0.25">
      <c r="A3110">
        <v>3109</v>
      </c>
      <c r="D3110">
        <v>136.563771</v>
      </c>
      <c r="E3110" s="2">
        <v>2</v>
      </c>
      <c r="P3110">
        <v>1</v>
      </c>
      <c r="Q3110" t="str">
        <f t="shared" si="49"/>
        <v>2</v>
      </c>
    </row>
    <row r="3111" spans="1:17" x14ac:dyDescent="0.25">
      <c r="A3111">
        <v>3110</v>
      </c>
      <c r="D3111">
        <v>136.563771</v>
      </c>
      <c r="E3111" s="2">
        <v>2</v>
      </c>
      <c r="P3111">
        <v>1</v>
      </c>
      <c r="Q3111" t="str">
        <f t="shared" si="49"/>
        <v>2</v>
      </c>
    </row>
    <row r="3112" spans="1:17" x14ac:dyDescent="0.25">
      <c r="A3112">
        <v>3111</v>
      </c>
      <c r="D3112">
        <v>136.563771</v>
      </c>
      <c r="E3112" s="2">
        <v>2</v>
      </c>
      <c r="P3112">
        <v>1</v>
      </c>
      <c r="Q3112" t="str">
        <f t="shared" si="49"/>
        <v>2</v>
      </c>
    </row>
    <row r="3113" spans="1:17" x14ac:dyDescent="0.25">
      <c r="A3113">
        <v>3112</v>
      </c>
      <c r="D3113">
        <v>136.563771</v>
      </c>
      <c r="E3113" s="2">
        <v>2</v>
      </c>
      <c r="P3113">
        <v>1</v>
      </c>
      <c r="Q3113" t="str">
        <f t="shared" si="49"/>
        <v>2</v>
      </c>
    </row>
    <row r="3114" spans="1:17" x14ac:dyDescent="0.25">
      <c r="A3114">
        <v>3113</v>
      </c>
      <c r="B3114">
        <v>133.020509</v>
      </c>
      <c r="C3114" s="5">
        <v>1</v>
      </c>
      <c r="D3114">
        <v>136.563771</v>
      </c>
      <c r="E3114" s="2">
        <v>2</v>
      </c>
      <c r="P3114">
        <v>2</v>
      </c>
      <c r="Q3114" t="str">
        <f t="shared" si="49"/>
        <v>12</v>
      </c>
    </row>
    <row r="3115" spans="1:17" x14ac:dyDescent="0.25">
      <c r="A3115">
        <v>3114</v>
      </c>
      <c r="B3115">
        <v>132.98898</v>
      </c>
      <c r="C3115" s="5">
        <v>1</v>
      </c>
      <c r="D3115">
        <v>136.563771</v>
      </c>
      <c r="E3115" s="2">
        <v>2</v>
      </c>
      <c r="P3115">
        <v>2</v>
      </c>
      <c r="Q3115" t="str">
        <f t="shared" si="49"/>
        <v>12</v>
      </c>
    </row>
    <row r="3116" spans="1:17" x14ac:dyDescent="0.25">
      <c r="A3116">
        <v>3115</v>
      </c>
      <c r="B3116">
        <v>133.01030500000002</v>
      </c>
      <c r="C3116" s="5">
        <v>1</v>
      </c>
      <c r="D3116">
        <v>136.563771</v>
      </c>
      <c r="E3116" s="2">
        <v>2</v>
      </c>
      <c r="P3116">
        <v>2</v>
      </c>
      <c r="Q3116" t="str">
        <f t="shared" si="49"/>
        <v>12</v>
      </c>
    </row>
    <row r="3117" spans="1:17" x14ac:dyDescent="0.25">
      <c r="A3117">
        <v>3116</v>
      </c>
      <c r="B3117">
        <v>132.94592</v>
      </c>
      <c r="C3117" s="5">
        <v>1</v>
      </c>
      <c r="D3117">
        <v>136.563771</v>
      </c>
      <c r="E3117" s="2">
        <v>2</v>
      </c>
      <c r="P3117">
        <v>2</v>
      </c>
      <c r="Q3117" t="str">
        <f t="shared" si="49"/>
        <v>12</v>
      </c>
    </row>
    <row r="3118" spans="1:17" x14ac:dyDescent="0.25">
      <c r="A3118">
        <v>3117</v>
      </c>
      <c r="B3118">
        <v>132.94367300000002</v>
      </c>
      <c r="C3118" s="5">
        <v>1</v>
      </c>
      <c r="P3118">
        <v>1</v>
      </c>
      <c r="Q3118" t="str">
        <f t="shared" si="49"/>
        <v>1</v>
      </c>
    </row>
    <row r="3119" spans="1:17" x14ac:dyDescent="0.25">
      <c r="A3119">
        <v>3118</v>
      </c>
      <c r="B3119">
        <v>133.042958</v>
      </c>
      <c r="C3119" s="5">
        <v>1</v>
      </c>
      <c r="P3119">
        <v>1</v>
      </c>
      <c r="Q3119" t="str">
        <f t="shared" si="49"/>
        <v>1</v>
      </c>
    </row>
    <row r="3120" spans="1:17" x14ac:dyDescent="0.25">
      <c r="A3120">
        <v>3119</v>
      </c>
      <c r="B3120">
        <v>133.020509</v>
      </c>
      <c r="C3120" s="5">
        <v>1</v>
      </c>
      <c r="P3120">
        <v>1</v>
      </c>
      <c r="Q3120" t="str">
        <f t="shared" si="49"/>
        <v>1</v>
      </c>
    </row>
    <row r="3121" spans="1:17" x14ac:dyDescent="0.25">
      <c r="A3121">
        <v>3120</v>
      </c>
      <c r="P3121">
        <v>0</v>
      </c>
      <c r="Q3121" t="str">
        <f t="shared" si="49"/>
        <v/>
      </c>
    </row>
    <row r="3122" spans="1:17" x14ac:dyDescent="0.25">
      <c r="A3122">
        <v>3121</v>
      </c>
      <c r="F3122">
        <v>132.44836500000002</v>
      </c>
      <c r="G3122" s="3">
        <v>3</v>
      </c>
      <c r="H3122">
        <v>132.31199000000001</v>
      </c>
      <c r="I3122" s="4">
        <v>4</v>
      </c>
      <c r="P3122">
        <v>2</v>
      </c>
      <c r="Q3122" t="str">
        <f t="shared" si="49"/>
        <v>34</v>
      </c>
    </row>
    <row r="3123" spans="1:17" x14ac:dyDescent="0.25">
      <c r="A3123">
        <v>3122</v>
      </c>
      <c r="F3123">
        <v>132.44836500000002</v>
      </c>
      <c r="G3123" s="3">
        <v>3</v>
      </c>
      <c r="H3123">
        <v>132.31673499999999</v>
      </c>
      <c r="I3123" s="4">
        <v>4</v>
      </c>
      <c r="P3123">
        <v>2</v>
      </c>
      <c r="Q3123" t="str">
        <f t="shared" si="49"/>
        <v>34</v>
      </c>
    </row>
    <row r="3124" spans="1:17" x14ac:dyDescent="0.25">
      <c r="A3124">
        <v>3123</v>
      </c>
      <c r="F3124">
        <v>132.44836500000002</v>
      </c>
      <c r="G3124" s="3">
        <v>3</v>
      </c>
      <c r="H3124">
        <v>132.396016</v>
      </c>
      <c r="I3124" s="4">
        <v>4</v>
      </c>
      <c r="P3124">
        <v>2</v>
      </c>
      <c r="Q3124" t="str">
        <f t="shared" si="49"/>
        <v>34</v>
      </c>
    </row>
    <row r="3125" spans="1:17" x14ac:dyDescent="0.25">
      <c r="A3125">
        <v>3124</v>
      </c>
      <c r="F3125">
        <v>132.44836500000002</v>
      </c>
      <c r="G3125" s="3">
        <v>3</v>
      </c>
      <c r="H3125">
        <v>132.49244800000002</v>
      </c>
      <c r="I3125" s="4">
        <v>4</v>
      </c>
      <c r="P3125">
        <v>2</v>
      </c>
      <c r="Q3125" t="str">
        <f t="shared" si="49"/>
        <v>34</v>
      </c>
    </row>
    <row r="3126" spans="1:17" x14ac:dyDescent="0.25">
      <c r="A3126">
        <v>3125</v>
      </c>
      <c r="F3126">
        <v>132.44836500000002</v>
      </c>
      <c r="G3126" s="3">
        <v>3</v>
      </c>
      <c r="H3126">
        <v>132.540921</v>
      </c>
      <c r="I3126" s="4">
        <v>4</v>
      </c>
      <c r="P3126">
        <v>2</v>
      </c>
      <c r="Q3126" t="str">
        <f t="shared" si="49"/>
        <v>34</v>
      </c>
    </row>
    <row r="3127" spans="1:17" x14ac:dyDescent="0.25">
      <c r="A3127">
        <v>3126</v>
      </c>
      <c r="F3127">
        <v>132.44836500000002</v>
      </c>
      <c r="G3127" s="3">
        <v>3</v>
      </c>
      <c r="H3127">
        <v>132.49974600000002</v>
      </c>
      <c r="I3127" s="4">
        <v>4</v>
      </c>
      <c r="P3127">
        <v>2</v>
      </c>
      <c r="Q3127" t="str">
        <f t="shared" si="49"/>
        <v>34</v>
      </c>
    </row>
    <row r="3128" spans="1:17" x14ac:dyDescent="0.25">
      <c r="A3128">
        <v>3127</v>
      </c>
      <c r="F3128">
        <v>132.44836500000002</v>
      </c>
      <c r="G3128" s="3">
        <v>3</v>
      </c>
      <c r="H3128">
        <v>132.31199000000001</v>
      </c>
      <c r="I3128" s="4">
        <v>4</v>
      </c>
      <c r="P3128">
        <v>2</v>
      </c>
      <c r="Q3128" t="str">
        <f t="shared" si="49"/>
        <v>34</v>
      </c>
    </row>
    <row r="3129" spans="1:17" x14ac:dyDescent="0.25">
      <c r="A3129">
        <v>3128</v>
      </c>
      <c r="P3129">
        <v>0</v>
      </c>
      <c r="Q3129" t="str">
        <f t="shared" si="49"/>
        <v/>
      </c>
    </row>
    <row r="3130" spans="1:17" x14ac:dyDescent="0.25">
      <c r="A3130">
        <v>3129</v>
      </c>
      <c r="P3130">
        <v>0</v>
      </c>
      <c r="Q3130" t="str">
        <f t="shared" si="49"/>
        <v/>
      </c>
    </row>
    <row r="3131" spans="1:17" x14ac:dyDescent="0.25">
      <c r="A3131">
        <v>3130</v>
      </c>
      <c r="P3131">
        <v>0</v>
      </c>
      <c r="Q3131" t="str">
        <f t="shared" si="49"/>
        <v/>
      </c>
    </row>
    <row r="3132" spans="1:17" x14ac:dyDescent="0.25">
      <c r="A3132">
        <v>3131</v>
      </c>
      <c r="P3132">
        <v>0</v>
      </c>
      <c r="Q3132" t="str">
        <f t="shared" si="49"/>
        <v/>
      </c>
    </row>
    <row r="3133" spans="1:17" x14ac:dyDescent="0.25">
      <c r="A3133">
        <v>3132</v>
      </c>
      <c r="D3133">
        <v>110.29944</v>
      </c>
      <c r="E3133" s="2">
        <v>2</v>
      </c>
      <c r="P3133">
        <v>1</v>
      </c>
      <c r="Q3133" t="str">
        <f t="shared" si="49"/>
        <v>2</v>
      </c>
    </row>
    <row r="3134" spans="1:17" x14ac:dyDescent="0.25">
      <c r="A3134">
        <v>3133</v>
      </c>
      <c r="D3134">
        <v>110.323621</v>
      </c>
      <c r="E3134" s="2">
        <v>2</v>
      </c>
      <c r="P3134">
        <v>1</v>
      </c>
      <c r="Q3134" t="str">
        <f t="shared" si="49"/>
        <v>2</v>
      </c>
    </row>
    <row r="3135" spans="1:17" x14ac:dyDescent="0.25">
      <c r="A3135">
        <v>3134</v>
      </c>
      <c r="D3135">
        <v>110.29433900000001</v>
      </c>
      <c r="E3135" s="2">
        <v>2</v>
      </c>
      <c r="P3135">
        <v>1</v>
      </c>
      <c r="Q3135" t="str">
        <f t="shared" si="49"/>
        <v>2</v>
      </c>
    </row>
    <row r="3136" spans="1:17" x14ac:dyDescent="0.25">
      <c r="A3136">
        <v>3135</v>
      </c>
      <c r="D3136">
        <v>110.23985000000002</v>
      </c>
      <c r="E3136" s="2">
        <v>2</v>
      </c>
      <c r="P3136">
        <v>1</v>
      </c>
      <c r="Q3136" t="str">
        <f t="shared" si="49"/>
        <v>2</v>
      </c>
    </row>
    <row r="3137" spans="1:17" x14ac:dyDescent="0.25">
      <c r="A3137">
        <v>3136</v>
      </c>
      <c r="D3137">
        <v>110.24591900000001</v>
      </c>
      <c r="E3137" s="2">
        <v>2</v>
      </c>
      <c r="P3137">
        <v>1</v>
      </c>
      <c r="Q3137" t="str">
        <f t="shared" si="49"/>
        <v>2</v>
      </c>
    </row>
    <row r="3138" spans="1:17" x14ac:dyDescent="0.25">
      <c r="A3138">
        <v>3137</v>
      </c>
      <c r="B3138">
        <v>104.97719700000002</v>
      </c>
      <c r="C3138" s="5">
        <v>1</v>
      </c>
      <c r="D3138">
        <v>110.25923300000001</v>
      </c>
      <c r="E3138" s="2">
        <v>2</v>
      </c>
      <c r="P3138">
        <v>2</v>
      </c>
      <c r="Q3138" t="str">
        <f t="shared" ref="Q3138:Q3201" si="50">CONCATENATE(C3138,E3138,G3138,I3138)</f>
        <v>12</v>
      </c>
    </row>
    <row r="3139" spans="1:17" x14ac:dyDescent="0.25">
      <c r="A3139">
        <v>3138</v>
      </c>
      <c r="B3139">
        <v>104.94439</v>
      </c>
      <c r="C3139" s="5">
        <v>1</v>
      </c>
      <c r="D3139">
        <v>110.26403200000001</v>
      </c>
      <c r="E3139" s="2">
        <v>2</v>
      </c>
      <c r="P3139">
        <v>2</v>
      </c>
      <c r="Q3139" t="str">
        <f t="shared" si="50"/>
        <v>12</v>
      </c>
    </row>
    <row r="3140" spans="1:17" x14ac:dyDescent="0.25">
      <c r="A3140">
        <v>3139</v>
      </c>
      <c r="B3140">
        <v>104.89576400000001</v>
      </c>
      <c r="C3140" s="5">
        <v>1</v>
      </c>
      <c r="D3140">
        <v>110.29944</v>
      </c>
      <c r="E3140" s="2">
        <v>2</v>
      </c>
      <c r="P3140">
        <v>2</v>
      </c>
      <c r="Q3140" t="str">
        <f t="shared" si="50"/>
        <v>12</v>
      </c>
    </row>
    <row r="3141" spans="1:17" x14ac:dyDescent="0.25">
      <c r="A3141">
        <v>3140</v>
      </c>
      <c r="B3141">
        <v>104.867501</v>
      </c>
      <c r="C3141" s="5">
        <v>1</v>
      </c>
      <c r="P3141">
        <v>1</v>
      </c>
      <c r="Q3141" t="str">
        <f t="shared" si="50"/>
        <v>1</v>
      </c>
    </row>
    <row r="3142" spans="1:17" x14ac:dyDescent="0.25">
      <c r="A3142">
        <v>3141</v>
      </c>
      <c r="B3142">
        <v>104.876329</v>
      </c>
      <c r="C3142" s="5">
        <v>1</v>
      </c>
      <c r="P3142">
        <v>1</v>
      </c>
      <c r="Q3142" t="str">
        <f t="shared" si="50"/>
        <v>1</v>
      </c>
    </row>
    <row r="3143" spans="1:17" x14ac:dyDescent="0.25">
      <c r="A3143">
        <v>3142</v>
      </c>
      <c r="B3143">
        <v>104.97719700000002</v>
      </c>
      <c r="C3143" s="5">
        <v>1</v>
      </c>
      <c r="P3143">
        <v>1</v>
      </c>
      <c r="Q3143" t="str">
        <f t="shared" si="50"/>
        <v>1</v>
      </c>
    </row>
    <row r="3144" spans="1:17" x14ac:dyDescent="0.25">
      <c r="A3144">
        <v>3143</v>
      </c>
      <c r="B3144">
        <v>104.97719700000002</v>
      </c>
      <c r="C3144" s="5">
        <v>1</v>
      </c>
      <c r="F3144">
        <v>104.06249700000001</v>
      </c>
      <c r="G3144" s="3">
        <v>3</v>
      </c>
      <c r="H3144">
        <v>104.87673700000001</v>
      </c>
      <c r="I3144" s="4">
        <v>4</v>
      </c>
      <c r="P3144">
        <v>3</v>
      </c>
      <c r="Q3144" t="str">
        <f t="shared" si="50"/>
        <v>134</v>
      </c>
    </row>
    <row r="3145" spans="1:17" x14ac:dyDescent="0.25">
      <c r="A3145">
        <v>3144</v>
      </c>
      <c r="F3145">
        <v>104.089032</v>
      </c>
      <c r="G3145" s="3">
        <v>3</v>
      </c>
      <c r="H3145">
        <v>104.84061200000001</v>
      </c>
      <c r="I3145" s="4">
        <v>4</v>
      </c>
      <c r="P3145">
        <v>2</v>
      </c>
      <c r="Q3145" t="str">
        <f t="shared" si="50"/>
        <v>34</v>
      </c>
    </row>
    <row r="3146" spans="1:17" x14ac:dyDescent="0.25">
      <c r="A3146">
        <v>3145</v>
      </c>
      <c r="F3146">
        <v>104.09877500000002</v>
      </c>
      <c r="G3146" s="3">
        <v>3</v>
      </c>
      <c r="H3146">
        <v>104.85821300000001</v>
      </c>
      <c r="I3146" s="4">
        <v>4</v>
      </c>
      <c r="P3146">
        <v>2</v>
      </c>
      <c r="Q3146" t="str">
        <f t="shared" si="50"/>
        <v>34</v>
      </c>
    </row>
    <row r="3147" spans="1:17" x14ac:dyDescent="0.25">
      <c r="A3147">
        <v>3146</v>
      </c>
      <c r="F3147">
        <v>104.10571400000001</v>
      </c>
      <c r="G3147" s="3">
        <v>3</v>
      </c>
      <c r="H3147">
        <v>104.85780400000002</v>
      </c>
      <c r="I3147" s="4">
        <v>4</v>
      </c>
      <c r="P3147">
        <v>2</v>
      </c>
      <c r="Q3147" t="str">
        <f t="shared" si="50"/>
        <v>34</v>
      </c>
    </row>
    <row r="3148" spans="1:17" x14ac:dyDescent="0.25">
      <c r="A3148">
        <v>3147</v>
      </c>
      <c r="F3148">
        <v>104.074285</v>
      </c>
      <c r="G3148" s="3">
        <v>3</v>
      </c>
      <c r="H3148">
        <v>104.87270500000001</v>
      </c>
      <c r="I3148" s="4">
        <v>4</v>
      </c>
      <c r="P3148">
        <v>2</v>
      </c>
      <c r="Q3148" t="str">
        <f t="shared" si="50"/>
        <v>34</v>
      </c>
    </row>
    <row r="3149" spans="1:17" x14ac:dyDescent="0.25">
      <c r="A3149">
        <v>3148</v>
      </c>
      <c r="F3149">
        <v>104.09066100000001</v>
      </c>
      <c r="G3149" s="3">
        <v>3</v>
      </c>
      <c r="H3149">
        <v>104.93005100000001</v>
      </c>
      <c r="I3149" s="4">
        <v>4</v>
      </c>
      <c r="P3149">
        <v>2</v>
      </c>
      <c r="Q3149" t="str">
        <f t="shared" si="50"/>
        <v>34</v>
      </c>
    </row>
    <row r="3150" spans="1:17" x14ac:dyDescent="0.25">
      <c r="A3150">
        <v>3149</v>
      </c>
      <c r="F3150">
        <v>104.09372400000001</v>
      </c>
      <c r="G3150" s="3">
        <v>3</v>
      </c>
      <c r="H3150">
        <v>104.916989</v>
      </c>
      <c r="I3150" s="4">
        <v>4</v>
      </c>
      <c r="P3150">
        <v>2</v>
      </c>
      <c r="Q3150" t="str">
        <f t="shared" si="50"/>
        <v>34</v>
      </c>
    </row>
    <row r="3151" spans="1:17" x14ac:dyDescent="0.25">
      <c r="A3151">
        <v>3150</v>
      </c>
      <c r="F3151">
        <v>104.089032</v>
      </c>
      <c r="G3151" s="3">
        <v>3</v>
      </c>
      <c r="H3151">
        <v>104.87673700000001</v>
      </c>
      <c r="I3151" s="4">
        <v>4</v>
      </c>
      <c r="P3151">
        <v>2</v>
      </c>
      <c r="Q3151" t="str">
        <f t="shared" si="50"/>
        <v>34</v>
      </c>
    </row>
    <row r="3152" spans="1:17" x14ac:dyDescent="0.25">
      <c r="A3152">
        <v>3151</v>
      </c>
      <c r="F3152">
        <v>104.06249700000001</v>
      </c>
      <c r="G3152" s="3">
        <v>3</v>
      </c>
      <c r="H3152">
        <v>104.87673700000001</v>
      </c>
      <c r="I3152" s="4">
        <v>4</v>
      </c>
      <c r="P3152">
        <v>2</v>
      </c>
      <c r="Q3152" t="str">
        <f t="shared" si="50"/>
        <v>34</v>
      </c>
    </row>
    <row r="3153" spans="1:17" x14ac:dyDescent="0.25">
      <c r="A3153">
        <v>3152</v>
      </c>
      <c r="D3153">
        <v>85.041887000000003</v>
      </c>
      <c r="E3153" s="2">
        <v>2</v>
      </c>
      <c r="P3153">
        <v>1</v>
      </c>
      <c r="Q3153" t="str">
        <f t="shared" si="50"/>
        <v>2</v>
      </c>
    </row>
    <row r="3154" spans="1:17" x14ac:dyDescent="0.25">
      <c r="A3154">
        <v>3153</v>
      </c>
      <c r="D3154">
        <v>84.950715000000002</v>
      </c>
      <c r="E3154" s="2">
        <v>2</v>
      </c>
      <c r="P3154">
        <v>1</v>
      </c>
      <c r="Q3154" t="str">
        <f t="shared" si="50"/>
        <v>2</v>
      </c>
    </row>
    <row r="3155" spans="1:17" x14ac:dyDescent="0.25">
      <c r="A3155">
        <v>3154</v>
      </c>
      <c r="D3155">
        <v>85.043929000000006</v>
      </c>
      <c r="E3155" s="2">
        <v>2</v>
      </c>
      <c r="P3155">
        <v>1</v>
      </c>
      <c r="Q3155" t="str">
        <f t="shared" si="50"/>
        <v>2</v>
      </c>
    </row>
    <row r="3156" spans="1:17" x14ac:dyDescent="0.25">
      <c r="A3156">
        <v>3155</v>
      </c>
      <c r="D3156">
        <v>85.037603000000004</v>
      </c>
      <c r="E3156" s="2">
        <v>2</v>
      </c>
      <c r="P3156">
        <v>1</v>
      </c>
      <c r="Q3156" t="str">
        <f t="shared" si="50"/>
        <v>2</v>
      </c>
    </row>
    <row r="3157" spans="1:17" x14ac:dyDescent="0.25">
      <c r="A3157">
        <v>3156</v>
      </c>
      <c r="D3157">
        <v>85.042603000000014</v>
      </c>
      <c r="E3157" s="2">
        <v>2</v>
      </c>
      <c r="P3157">
        <v>1</v>
      </c>
      <c r="Q3157" t="str">
        <f t="shared" si="50"/>
        <v>2</v>
      </c>
    </row>
    <row r="3158" spans="1:17" x14ac:dyDescent="0.25">
      <c r="A3158">
        <v>3157</v>
      </c>
      <c r="B3158">
        <v>80.621939000000012</v>
      </c>
      <c r="C3158" s="5">
        <v>1</v>
      </c>
      <c r="D3158">
        <v>84.965153000000015</v>
      </c>
      <c r="E3158" s="2">
        <v>2</v>
      </c>
      <c r="P3158">
        <v>2</v>
      </c>
      <c r="Q3158" t="str">
        <f t="shared" si="50"/>
        <v>12</v>
      </c>
    </row>
    <row r="3159" spans="1:17" x14ac:dyDescent="0.25">
      <c r="A3159">
        <v>3158</v>
      </c>
      <c r="B3159">
        <v>80.589235000000002</v>
      </c>
      <c r="C3159" s="5">
        <v>1</v>
      </c>
      <c r="D3159">
        <v>84.965613000000005</v>
      </c>
      <c r="E3159" s="2">
        <v>2</v>
      </c>
      <c r="P3159">
        <v>2</v>
      </c>
      <c r="Q3159" t="str">
        <f t="shared" si="50"/>
        <v>12</v>
      </c>
    </row>
    <row r="3160" spans="1:17" x14ac:dyDescent="0.25">
      <c r="A3160">
        <v>3159</v>
      </c>
      <c r="B3160">
        <v>80.618776000000011</v>
      </c>
      <c r="C3160" s="5">
        <v>1</v>
      </c>
      <c r="D3160">
        <v>84.951785999999998</v>
      </c>
      <c r="E3160" s="2">
        <v>2</v>
      </c>
      <c r="P3160">
        <v>2</v>
      </c>
      <c r="Q3160" t="str">
        <f t="shared" si="50"/>
        <v>12</v>
      </c>
    </row>
    <row r="3161" spans="1:17" x14ac:dyDescent="0.25">
      <c r="A3161">
        <v>3160</v>
      </c>
      <c r="B3161">
        <v>80.607194000000007</v>
      </c>
      <c r="C3161" s="5">
        <v>1</v>
      </c>
      <c r="D3161">
        <v>85.041887000000003</v>
      </c>
      <c r="E3161" s="2">
        <v>2</v>
      </c>
      <c r="P3161">
        <v>2</v>
      </c>
      <c r="Q3161" t="str">
        <f t="shared" si="50"/>
        <v>12</v>
      </c>
    </row>
    <row r="3162" spans="1:17" x14ac:dyDescent="0.25">
      <c r="A3162">
        <v>3161</v>
      </c>
      <c r="B3162">
        <v>80.619388000000001</v>
      </c>
      <c r="C3162" s="5">
        <v>1</v>
      </c>
      <c r="P3162">
        <v>1</v>
      </c>
      <c r="Q3162" t="str">
        <f t="shared" si="50"/>
        <v>1</v>
      </c>
    </row>
    <row r="3163" spans="1:17" x14ac:dyDescent="0.25">
      <c r="A3163">
        <v>3162</v>
      </c>
      <c r="B3163">
        <v>80.628266000000011</v>
      </c>
      <c r="C3163" s="5">
        <v>1</v>
      </c>
      <c r="P3163">
        <v>1</v>
      </c>
      <c r="Q3163" t="str">
        <f t="shared" si="50"/>
        <v>1</v>
      </c>
    </row>
    <row r="3164" spans="1:17" x14ac:dyDescent="0.25">
      <c r="A3164">
        <v>3163</v>
      </c>
      <c r="B3164">
        <v>80.485612000000003</v>
      </c>
      <c r="C3164" s="5">
        <v>1</v>
      </c>
      <c r="P3164">
        <v>1</v>
      </c>
      <c r="Q3164" t="str">
        <f t="shared" si="50"/>
        <v>1</v>
      </c>
    </row>
    <row r="3165" spans="1:17" x14ac:dyDescent="0.25">
      <c r="A3165">
        <v>3164</v>
      </c>
      <c r="B3165">
        <v>80.621939000000012</v>
      </c>
      <c r="C3165" s="5">
        <v>1</v>
      </c>
      <c r="P3165">
        <v>1</v>
      </c>
      <c r="Q3165" t="str">
        <f t="shared" si="50"/>
        <v>1</v>
      </c>
    </row>
    <row r="3166" spans="1:17" x14ac:dyDescent="0.25">
      <c r="A3166">
        <v>3165</v>
      </c>
      <c r="F3166">
        <v>79.004898000000011</v>
      </c>
      <c r="G3166" s="3">
        <v>3</v>
      </c>
      <c r="P3166">
        <v>1</v>
      </c>
      <c r="Q3166" t="str">
        <f t="shared" si="50"/>
        <v>3</v>
      </c>
    </row>
    <row r="3167" spans="1:17" x14ac:dyDescent="0.25">
      <c r="A3167">
        <v>3166</v>
      </c>
      <c r="F3167">
        <v>79.005255000000005</v>
      </c>
      <c r="G3167" s="3">
        <v>3</v>
      </c>
      <c r="H3167">
        <v>79.251021000000009</v>
      </c>
      <c r="I3167" s="4">
        <v>4</v>
      </c>
      <c r="P3167">
        <v>2</v>
      </c>
      <c r="Q3167" t="str">
        <f t="shared" si="50"/>
        <v>34</v>
      </c>
    </row>
    <row r="3168" spans="1:17" x14ac:dyDescent="0.25">
      <c r="A3168">
        <v>3167</v>
      </c>
      <c r="F3168">
        <v>79.004184000000009</v>
      </c>
      <c r="G3168" s="3">
        <v>3</v>
      </c>
      <c r="H3168">
        <v>79.263010000000008</v>
      </c>
      <c r="I3168" s="4">
        <v>4</v>
      </c>
      <c r="P3168">
        <v>2</v>
      </c>
      <c r="Q3168" t="str">
        <f t="shared" si="50"/>
        <v>34</v>
      </c>
    </row>
    <row r="3169" spans="1:17" x14ac:dyDescent="0.25">
      <c r="A3169">
        <v>3168</v>
      </c>
      <c r="F3169">
        <v>78.966582000000002</v>
      </c>
      <c r="G3169" s="3">
        <v>3</v>
      </c>
      <c r="H3169">
        <v>79.25806200000001</v>
      </c>
      <c r="I3169" s="4">
        <v>4</v>
      </c>
      <c r="P3169">
        <v>2</v>
      </c>
      <c r="Q3169" t="str">
        <f t="shared" si="50"/>
        <v>34</v>
      </c>
    </row>
    <row r="3170" spans="1:17" x14ac:dyDescent="0.25">
      <c r="A3170">
        <v>3169</v>
      </c>
      <c r="F3170">
        <v>78.940868000000009</v>
      </c>
      <c r="G3170" s="3">
        <v>3</v>
      </c>
      <c r="H3170">
        <v>79.230561000000009</v>
      </c>
      <c r="I3170" s="4">
        <v>4</v>
      </c>
      <c r="P3170">
        <v>2</v>
      </c>
      <c r="Q3170" t="str">
        <f t="shared" si="50"/>
        <v>34</v>
      </c>
    </row>
    <row r="3171" spans="1:17" x14ac:dyDescent="0.25">
      <c r="A3171">
        <v>3170</v>
      </c>
      <c r="F3171">
        <v>78.928775000000002</v>
      </c>
      <c r="G3171" s="3">
        <v>3</v>
      </c>
      <c r="H3171">
        <v>79.255919000000006</v>
      </c>
      <c r="I3171" s="4">
        <v>4</v>
      </c>
      <c r="P3171">
        <v>2</v>
      </c>
      <c r="Q3171" t="str">
        <f t="shared" si="50"/>
        <v>34</v>
      </c>
    </row>
    <row r="3172" spans="1:17" x14ac:dyDescent="0.25">
      <c r="A3172">
        <v>3171</v>
      </c>
      <c r="F3172">
        <v>78.946377000000012</v>
      </c>
      <c r="G3172" s="3">
        <v>3</v>
      </c>
      <c r="H3172">
        <v>79.253826000000004</v>
      </c>
      <c r="I3172" s="4">
        <v>4</v>
      </c>
      <c r="P3172">
        <v>2</v>
      </c>
      <c r="Q3172" t="str">
        <f t="shared" si="50"/>
        <v>34</v>
      </c>
    </row>
    <row r="3173" spans="1:17" x14ac:dyDescent="0.25">
      <c r="A3173">
        <v>3172</v>
      </c>
      <c r="F3173">
        <v>79.004898000000011</v>
      </c>
      <c r="G3173" s="3">
        <v>3</v>
      </c>
      <c r="H3173">
        <v>79.256377000000001</v>
      </c>
      <c r="I3173" s="4">
        <v>4</v>
      </c>
      <c r="P3173">
        <v>2</v>
      </c>
      <c r="Q3173" t="str">
        <f t="shared" si="50"/>
        <v>34</v>
      </c>
    </row>
    <row r="3174" spans="1:17" x14ac:dyDescent="0.25">
      <c r="A3174">
        <v>3173</v>
      </c>
      <c r="D3174">
        <v>63.95819800000001</v>
      </c>
      <c r="E3174" s="2">
        <v>2</v>
      </c>
      <c r="F3174">
        <v>79.004898000000011</v>
      </c>
      <c r="G3174" s="3">
        <v>3</v>
      </c>
      <c r="P3174">
        <v>2</v>
      </c>
      <c r="Q3174" t="str">
        <f t="shared" si="50"/>
        <v>23</v>
      </c>
    </row>
    <row r="3175" spans="1:17" x14ac:dyDescent="0.25">
      <c r="A3175">
        <v>3174</v>
      </c>
      <c r="D3175">
        <v>63.941837000000007</v>
      </c>
      <c r="E3175" s="2">
        <v>2</v>
      </c>
      <c r="P3175">
        <v>1</v>
      </c>
      <c r="Q3175" t="str">
        <f t="shared" si="50"/>
        <v>2</v>
      </c>
    </row>
    <row r="3176" spans="1:17" x14ac:dyDescent="0.25">
      <c r="A3176">
        <v>3175</v>
      </c>
      <c r="D3176">
        <v>63.942882000000012</v>
      </c>
      <c r="E3176" s="2">
        <v>2</v>
      </c>
      <c r="P3176">
        <v>1</v>
      </c>
      <c r="Q3176" t="str">
        <f t="shared" si="50"/>
        <v>2</v>
      </c>
    </row>
    <row r="3177" spans="1:17" x14ac:dyDescent="0.25">
      <c r="A3177">
        <v>3176</v>
      </c>
      <c r="D3177">
        <v>63.955360000000006</v>
      </c>
      <c r="E3177" s="2">
        <v>2</v>
      </c>
      <c r="P3177">
        <v>1</v>
      </c>
      <c r="Q3177" t="str">
        <f t="shared" si="50"/>
        <v>2</v>
      </c>
    </row>
    <row r="3178" spans="1:17" x14ac:dyDescent="0.25">
      <c r="A3178">
        <v>3177</v>
      </c>
      <c r="D3178">
        <v>63.964939000000008</v>
      </c>
      <c r="E3178" s="2">
        <v>2</v>
      </c>
      <c r="P3178">
        <v>1</v>
      </c>
      <c r="Q3178" t="str">
        <f t="shared" si="50"/>
        <v>2</v>
      </c>
    </row>
    <row r="3179" spans="1:17" x14ac:dyDescent="0.25">
      <c r="A3179">
        <v>3178</v>
      </c>
      <c r="D3179">
        <v>63.982616000000007</v>
      </c>
      <c r="E3179" s="2">
        <v>2</v>
      </c>
      <c r="P3179">
        <v>1</v>
      </c>
      <c r="Q3179" t="str">
        <f t="shared" si="50"/>
        <v>2</v>
      </c>
    </row>
    <row r="3180" spans="1:17" x14ac:dyDescent="0.25">
      <c r="A3180">
        <v>3179</v>
      </c>
      <c r="B3180">
        <v>58.531448000000012</v>
      </c>
      <c r="C3180" s="5">
        <v>1</v>
      </c>
      <c r="D3180">
        <v>63.963516000000013</v>
      </c>
      <c r="E3180" s="2">
        <v>2</v>
      </c>
      <c r="P3180">
        <v>2</v>
      </c>
      <c r="Q3180" t="str">
        <f t="shared" si="50"/>
        <v>12</v>
      </c>
    </row>
    <row r="3181" spans="1:17" x14ac:dyDescent="0.25">
      <c r="A3181">
        <v>3180</v>
      </c>
      <c r="B3181">
        <v>58.51371000000001</v>
      </c>
      <c r="C3181" s="5">
        <v>1</v>
      </c>
      <c r="D3181">
        <v>63.978199000000011</v>
      </c>
      <c r="E3181" s="2">
        <v>2</v>
      </c>
      <c r="P3181">
        <v>2</v>
      </c>
      <c r="Q3181" t="str">
        <f t="shared" si="50"/>
        <v>12</v>
      </c>
    </row>
    <row r="3182" spans="1:17" x14ac:dyDescent="0.25">
      <c r="A3182">
        <v>3181</v>
      </c>
      <c r="B3182">
        <v>58.54176300000001</v>
      </c>
      <c r="C3182" s="5">
        <v>1</v>
      </c>
      <c r="D3182">
        <v>63.95819800000001</v>
      </c>
      <c r="E3182" s="2">
        <v>2</v>
      </c>
      <c r="P3182">
        <v>2</v>
      </c>
      <c r="Q3182" t="str">
        <f t="shared" si="50"/>
        <v>12</v>
      </c>
    </row>
    <row r="3183" spans="1:17" x14ac:dyDescent="0.25">
      <c r="A3183">
        <v>3182</v>
      </c>
      <c r="B3183">
        <v>58.526398000000007</v>
      </c>
      <c r="C3183" s="5">
        <v>1</v>
      </c>
      <c r="P3183">
        <v>1</v>
      </c>
      <c r="Q3183" t="str">
        <f t="shared" si="50"/>
        <v>1</v>
      </c>
    </row>
    <row r="3184" spans="1:17" x14ac:dyDescent="0.25">
      <c r="A3184">
        <v>3183</v>
      </c>
      <c r="B3184">
        <v>58.518184000000012</v>
      </c>
      <c r="C3184" s="5">
        <v>1</v>
      </c>
      <c r="P3184">
        <v>1</v>
      </c>
      <c r="Q3184" t="str">
        <f t="shared" si="50"/>
        <v>1</v>
      </c>
    </row>
    <row r="3185" spans="1:17" x14ac:dyDescent="0.25">
      <c r="A3185">
        <v>3184</v>
      </c>
      <c r="B3185">
        <v>58.516868000000009</v>
      </c>
      <c r="C3185" s="5">
        <v>1</v>
      </c>
      <c r="P3185">
        <v>1</v>
      </c>
      <c r="Q3185" t="str">
        <f t="shared" si="50"/>
        <v>1</v>
      </c>
    </row>
    <row r="3186" spans="1:17" x14ac:dyDescent="0.25">
      <c r="A3186">
        <v>3185</v>
      </c>
      <c r="B3186">
        <v>58.491451000000012</v>
      </c>
      <c r="C3186" s="5">
        <v>1</v>
      </c>
      <c r="P3186">
        <v>1</v>
      </c>
      <c r="Q3186" t="str">
        <f t="shared" si="50"/>
        <v>1</v>
      </c>
    </row>
    <row r="3187" spans="1:17" x14ac:dyDescent="0.25">
      <c r="A3187">
        <v>3186</v>
      </c>
      <c r="B3187">
        <v>58.531448000000012</v>
      </c>
      <c r="C3187" s="5">
        <v>1</v>
      </c>
      <c r="P3187">
        <v>1</v>
      </c>
      <c r="Q3187" t="str">
        <f t="shared" si="50"/>
        <v>1</v>
      </c>
    </row>
    <row r="3188" spans="1:17" x14ac:dyDescent="0.25">
      <c r="A3188">
        <v>3187</v>
      </c>
      <c r="F3188">
        <v>56.96495800000001</v>
      </c>
      <c r="G3188" s="3">
        <v>3</v>
      </c>
      <c r="H3188">
        <v>57.552608000000006</v>
      </c>
      <c r="I3188" s="4">
        <v>4</v>
      </c>
      <c r="P3188">
        <v>2</v>
      </c>
      <c r="Q3188" t="str">
        <f t="shared" si="50"/>
        <v>34</v>
      </c>
    </row>
    <row r="3189" spans="1:17" x14ac:dyDescent="0.25">
      <c r="A3189">
        <v>3188</v>
      </c>
      <c r="F3189">
        <v>56.934486000000007</v>
      </c>
      <c r="G3189" s="3">
        <v>3</v>
      </c>
      <c r="H3189">
        <v>57.59087000000001</v>
      </c>
      <c r="I3189" s="4">
        <v>4</v>
      </c>
      <c r="P3189">
        <v>2</v>
      </c>
      <c r="Q3189" t="str">
        <f t="shared" si="50"/>
        <v>34</v>
      </c>
    </row>
    <row r="3190" spans="1:17" x14ac:dyDescent="0.25">
      <c r="A3190">
        <v>3189</v>
      </c>
      <c r="F3190">
        <v>56.945797000000006</v>
      </c>
      <c r="G3190" s="3">
        <v>3</v>
      </c>
      <c r="H3190">
        <v>57.593605000000011</v>
      </c>
      <c r="I3190" s="4">
        <v>4</v>
      </c>
      <c r="P3190">
        <v>2</v>
      </c>
      <c r="Q3190" t="str">
        <f t="shared" si="50"/>
        <v>34</v>
      </c>
    </row>
    <row r="3191" spans="1:17" x14ac:dyDescent="0.25">
      <c r="A3191">
        <v>3190</v>
      </c>
      <c r="F3191">
        <v>56.939064000000009</v>
      </c>
      <c r="G3191" s="3">
        <v>3</v>
      </c>
      <c r="H3191">
        <v>57.538399000000013</v>
      </c>
      <c r="I3191" s="4">
        <v>4</v>
      </c>
      <c r="P3191">
        <v>2</v>
      </c>
      <c r="Q3191" t="str">
        <f t="shared" si="50"/>
        <v>34</v>
      </c>
    </row>
    <row r="3192" spans="1:17" x14ac:dyDescent="0.25">
      <c r="A3192">
        <v>3191</v>
      </c>
      <c r="F3192">
        <v>56.922012000000009</v>
      </c>
      <c r="G3192" s="3">
        <v>3</v>
      </c>
      <c r="H3192">
        <v>57.549030000000009</v>
      </c>
      <c r="I3192" s="4">
        <v>4</v>
      </c>
      <c r="P3192">
        <v>2</v>
      </c>
      <c r="Q3192" t="str">
        <f t="shared" si="50"/>
        <v>34</v>
      </c>
    </row>
    <row r="3193" spans="1:17" x14ac:dyDescent="0.25">
      <c r="A3193">
        <v>3192</v>
      </c>
      <c r="F3193">
        <v>56.926483000000012</v>
      </c>
      <c r="G3193" s="3">
        <v>3</v>
      </c>
      <c r="H3193">
        <v>57.584396000000012</v>
      </c>
      <c r="I3193" s="4">
        <v>4</v>
      </c>
      <c r="P3193">
        <v>2</v>
      </c>
      <c r="Q3193" t="str">
        <f t="shared" si="50"/>
        <v>34</v>
      </c>
    </row>
    <row r="3194" spans="1:17" x14ac:dyDescent="0.25">
      <c r="A3194">
        <v>3193</v>
      </c>
      <c r="F3194">
        <v>56.987533000000006</v>
      </c>
      <c r="G3194" s="3">
        <v>3</v>
      </c>
      <c r="H3194">
        <v>57.585766000000007</v>
      </c>
      <c r="I3194" s="4">
        <v>4</v>
      </c>
      <c r="P3194">
        <v>2</v>
      </c>
      <c r="Q3194" t="str">
        <f t="shared" si="50"/>
        <v>34</v>
      </c>
    </row>
    <row r="3195" spans="1:17" x14ac:dyDescent="0.25">
      <c r="A3195">
        <v>3194</v>
      </c>
      <c r="F3195">
        <v>56.961746000000012</v>
      </c>
      <c r="G3195" s="3">
        <v>3</v>
      </c>
      <c r="H3195">
        <v>57.552608000000006</v>
      </c>
      <c r="I3195" s="4">
        <v>4</v>
      </c>
      <c r="P3195">
        <v>2</v>
      </c>
      <c r="Q3195" t="str">
        <f t="shared" si="50"/>
        <v>34</v>
      </c>
    </row>
    <row r="3196" spans="1:17" x14ac:dyDescent="0.25">
      <c r="A3196">
        <v>3195</v>
      </c>
      <c r="D3196">
        <v>39.465401000000007</v>
      </c>
      <c r="E3196" s="2">
        <v>2</v>
      </c>
      <c r="F3196">
        <v>56.96495800000001</v>
      </c>
      <c r="G3196" s="3">
        <v>3</v>
      </c>
      <c r="H3196">
        <v>57.552608000000006</v>
      </c>
      <c r="I3196" s="4">
        <v>4</v>
      </c>
      <c r="P3196">
        <v>3</v>
      </c>
      <c r="Q3196" t="str">
        <f t="shared" si="50"/>
        <v>234</v>
      </c>
    </row>
    <row r="3197" spans="1:17" x14ac:dyDescent="0.25">
      <c r="A3197">
        <v>3196</v>
      </c>
      <c r="D3197">
        <v>39.408195000000006</v>
      </c>
      <c r="E3197" s="2">
        <v>2</v>
      </c>
      <c r="F3197">
        <v>56.96495800000001</v>
      </c>
      <c r="G3197" s="3">
        <v>3</v>
      </c>
      <c r="P3197">
        <v>2</v>
      </c>
      <c r="Q3197" t="str">
        <f t="shared" si="50"/>
        <v>23</v>
      </c>
    </row>
    <row r="3198" spans="1:17" x14ac:dyDescent="0.25">
      <c r="A3198">
        <v>3197</v>
      </c>
      <c r="D3198">
        <v>39.45234700000001</v>
      </c>
      <c r="E3198" s="2">
        <v>2</v>
      </c>
      <c r="P3198">
        <v>1</v>
      </c>
      <c r="Q3198" t="str">
        <f t="shared" si="50"/>
        <v>2</v>
      </c>
    </row>
    <row r="3199" spans="1:17" x14ac:dyDescent="0.25">
      <c r="A3199">
        <v>3198</v>
      </c>
      <c r="D3199">
        <v>39.45782100000001</v>
      </c>
      <c r="E3199" s="2">
        <v>2</v>
      </c>
      <c r="P3199">
        <v>1</v>
      </c>
      <c r="Q3199" t="str">
        <f t="shared" si="50"/>
        <v>2</v>
      </c>
    </row>
    <row r="3200" spans="1:17" x14ac:dyDescent="0.25">
      <c r="A3200">
        <v>3199</v>
      </c>
      <c r="D3200">
        <v>39.40561300000001</v>
      </c>
      <c r="E3200" s="2">
        <v>2</v>
      </c>
      <c r="P3200">
        <v>1</v>
      </c>
      <c r="Q3200" t="str">
        <f t="shared" si="50"/>
        <v>2</v>
      </c>
    </row>
    <row r="3201" spans="1:17" x14ac:dyDescent="0.25">
      <c r="A3201">
        <v>3200</v>
      </c>
      <c r="D3201">
        <v>39.388824000000007</v>
      </c>
      <c r="E3201" s="2">
        <v>2</v>
      </c>
      <c r="P3201">
        <v>1</v>
      </c>
      <c r="Q3201" t="str">
        <f t="shared" si="50"/>
        <v>2</v>
      </c>
    </row>
    <row r="3202" spans="1:17" x14ac:dyDescent="0.25">
      <c r="A3202">
        <v>3201</v>
      </c>
      <c r="D3202">
        <v>39.370720000000013</v>
      </c>
      <c r="E3202" s="2">
        <v>2</v>
      </c>
      <c r="P3202">
        <v>1</v>
      </c>
      <c r="Q3202" t="str">
        <f t="shared" ref="Q3202:Q3265" si="51">CONCATENATE(C3202,E3202,G3202,I3202)</f>
        <v>2</v>
      </c>
    </row>
    <row r="3203" spans="1:17" x14ac:dyDescent="0.25">
      <c r="A3203">
        <v>3202</v>
      </c>
      <c r="B3203">
        <v>32.740879000000007</v>
      </c>
      <c r="C3203" s="5">
        <v>1</v>
      </c>
      <c r="D3203">
        <v>39.356670000000008</v>
      </c>
      <c r="E3203" s="2">
        <v>2</v>
      </c>
      <c r="P3203">
        <v>2</v>
      </c>
      <c r="Q3203" t="str">
        <f t="shared" si="51"/>
        <v>12</v>
      </c>
    </row>
    <row r="3204" spans="1:17" x14ac:dyDescent="0.25">
      <c r="A3204">
        <v>3203</v>
      </c>
      <c r="B3204">
        <v>32.716774000000008</v>
      </c>
      <c r="C3204" s="5">
        <v>1</v>
      </c>
      <c r="D3204">
        <v>39.341091000000006</v>
      </c>
      <c r="E3204" s="2">
        <v>2</v>
      </c>
      <c r="P3204">
        <v>2</v>
      </c>
      <c r="Q3204" t="str">
        <f t="shared" si="51"/>
        <v>12</v>
      </c>
    </row>
    <row r="3205" spans="1:17" x14ac:dyDescent="0.25">
      <c r="A3205">
        <v>3204</v>
      </c>
      <c r="B3205">
        <v>32.737089000000012</v>
      </c>
      <c r="C3205" s="5">
        <v>1</v>
      </c>
      <c r="D3205">
        <v>39.465401000000007</v>
      </c>
      <c r="E3205" s="2">
        <v>2</v>
      </c>
      <c r="P3205">
        <v>2</v>
      </c>
      <c r="Q3205" t="str">
        <f t="shared" si="51"/>
        <v>12</v>
      </c>
    </row>
    <row r="3206" spans="1:17" x14ac:dyDescent="0.25">
      <c r="A3206">
        <v>3205</v>
      </c>
      <c r="B3206">
        <v>32.720983000000011</v>
      </c>
      <c r="C3206" s="5">
        <v>1</v>
      </c>
      <c r="P3206">
        <v>1</v>
      </c>
      <c r="Q3206" t="str">
        <f t="shared" si="51"/>
        <v>1</v>
      </c>
    </row>
    <row r="3207" spans="1:17" x14ac:dyDescent="0.25">
      <c r="A3207">
        <v>3206</v>
      </c>
      <c r="B3207">
        <v>32.748457000000009</v>
      </c>
      <c r="C3207" s="5">
        <v>1</v>
      </c>
      <c r="P3207">
        <v>1</v>
      </c>
      <c r="Q3207" t="str">
        <f t="shared" si="51"/>
        <v>1</v>
      </c>
    </row>
    <row r="3208" spans="1:17" x14ac:dyDescent="0.25">
      <c r="A3208">
        <v>3207</v>
      </c>
      <c r="B3208">
        <v>32.731300000000005</v>
      </c>
      <c r="C3208" s="5">
        <v>1</v>
      </c>
      <c r="P3208">
        <v>1</v>
      </c>
      <c r="Q3208" t="str">
        <f t="shared" si="51"/>
        <v>1</v>
      </c>
    </row>
    <row r="3209" spans="1:17" x14ac:dyDescent="0.25">
      <c r="A3209">
        <v>3208</v>
      </c>
      <c r="B3209">
        <v>32.693985000000012</v>
      </c>
      <c r="C3209" s="5">
        <v>1</v>
      </c>
      <c r="P3209">
        <v>1</v>
      </c>
      <c r="Q3209" t="str">
        <f t="shared" si="51"/>
        <v>1</v>
      </c>
    </row>
    <row r="3210" spans="1:17" x14ac:dyDescent="0.25">
      <c r="A3210">
        <v>3209</v>
      </c>
      <c r="B3210">
        <v>32.740879000000007</v>
      </c>
      <c r="C3210" s="5">
        <v>1</v>
      </c>
      <c r="P3210">
        <v>1</v>
      </c>
      <c r="Q3210" t="str">
        <f t="shared" si="51"/>
        <v>1</v>
      </c>
    </row>
    <row r="3211" spans="1:17" x14ac:dyDescent="0.25">
      <c r="A3211">
        <v>3210</v>
      </c>
      <c r="H3211">
        <v>32.747772000000012</v>
      </c>
      <c r="I3211" s="4">
        <v>4</v>
      </c>
      <c r="P3211">
        <v>1</v>
      </c>
      <c r="Q3211" t="str">
        <f t="shared" si="51"/>
        <v>4</v>
      </c>
    </row>
    <row r="3212" spans="1:17" x14ac:dyDescent="0.25">
      <c r="A3212">
        <v>3211</v>
      </c>
      <c r="H3212">
        <v>32.707407000000011</v>
      </c>
      <c r="I3212" s="4">
        <v>4</v>
      </c>
      <c r="P3212">
        <v>1</v>
      </c>
      <c r="Q3212" t="str">
        <f t="shared" si="51"/>
        <v>4</v>
      </c>
    </row>
    <row r="3213" spans="1:17" x14ac:dyDescent="0.25">
      <c r="A3213">
        <v>3212</v>
      </c>
      <c r="F3213">
        <v>30.799827000000008</v>
      </c>
      <c r="G3213" s="3">
        <v>3</v>
      </c>
      <c r="H3213">
        <v>32.71088000000001</v>
      </c>
      <c r="I3213" s="4">
        <v>4</v>
      </c>
      <c r="P3213">
        <v>2</v>
      </c>
      <c r="Q3213" t="str">
        <f t="shared" si="51"/>
        <v>34</v>
      </c>
    </row>
    <row r="3214" spans="1:17" x14ac:dyDescent="0.25">
      <c r="A3214">
        <v>3213</v>
      </c>
      <c r="F3214">
        <v>30.810722000000013</v>
      </c>
      <c r="G3214" s="3">
        <v>3</v>
      </c>
      <c r="H3214">
        <v>32.697723000000011</v>
      </c>
      <c r="I3214" s="4">
        <v>4</v>
      </c>
      <c r="P3214">
        <v>2</v>
      </c>
      <c r="Q3214" t="str">
        <f t="shared" si="51"/>
        <v>34</v>
      </c>
    </row>
    <row r="3215" spans="1:17" x14ac:dyDescent="0.25">
      <c r="A3215">
        <v>3214</v>
      </c>
      <c r="F3215">
        <v>30.78646100000001</v>
      </c>
      <c r="G3215" s="3">
        <v>3</v>
      </c>
      <c r="H3215">
        <v>32.689459000000014</v>
      </c>
      <c r="I3215" s="4">
        <v>4</v>
      </c>
      <c r="P3215">
        <v>2</v>
      </c>
      <c r="Q3215" t="str">
        <f t="shared" si="51"/>
        <v>34</v>
      </c>
    </row>
    <row r="3216" spans="1:17" x14ac:dyDescent="0.25">
      <c r="A3216">
        <v>3215</v>
      </c>
      <c r="F3216">
        <v>30.808670000000006</v>
      </c>
      <c r="G3216" s="3">
        <v>3</v>
      </c>
      <c r="H3216">
        <v>32.71166800000001</v>
      </c>
      <c r="I3216" s="4">
        <v>4</v>
      </c>
      <c r="P3216">
        <v>2</v>
      </c>
      <c r="Q3216" t="str">
        <f t="shared" si="51"/>
        <v>34</v>
      </c>
    </row>
    <row r="3217" spans="1:17" x14ac:dyDescent="0.25">
      <c r="A3217">
        <v>3216</v>
      </c>
      <c r="F3217">
        <v>30.821249000000009</v>
      </c>
      <c r="G3217" s="3">
        <v>3</v>
      </c>
      <c r="H3217">
        <v>32.705669000000015</v>
      </c>
      <c r="I3217" s="4">
        <v>4</v>
      </c>
      <c r="P3217">
        <v>2</v>
      </c>
      <c r="Q3217" t="str">
        <f t="shared" si="51"/>
        <v>34</v>
      </c>
    </row>
    <row r="3218" spans="1:17" x14ac:dyDescent="0.25">
      <c r="A3218">
        <v>3217</v>
      </c>
      <c r="D3218">
        <v>17.983643000000008</v>
      </c>
      <c r="E3218" s="2">
        <v>2</v>
      </c>
      <c r="F3218">
        <v>30.846878000000011</v>
      </c>
      <c r="G3218" s="3">
        <v>3</v>
      </c>
      <c r="H3218">
        <v>32.701986000000005</v>
      </c>
      <c r="I3218" s="4">
        <v>4</v>
      </c>
      <c r="P3218">
        <v>3</v>
      </c>
      <c r="Q3218" t="str">
        <f t="shared" si="51"/>
        <v>234</v>
      </c>
    </row>
    <row r="3219" spans="1:17" x14ac:dyDescent="0.25">
      <c r="A3219">
        <v>3218</v>
      </c>
      <c r="D3219">
        <v>17.945066000000011</v>
      </c>
      <c r="E3219" s="2">
        <v>2</v>
      </c>
      <c r="F3219">
        <v>30.807354000000011</v>
      </c>
      <c r="G3219" s="3">
        <v>3</v>
      </c>
      <c r="H3219">
        <v>32.747772000000012</v>
      </c>
      <c r="I3219" s="4">
        <v>4</v>
      </c>
      <c r="P3219">
        <v>3</v>
      </c>
      <c r="Q3219" t="str">
        <f t="shared" si="51"/>
        <v>234</v>
      </c>
    </row>
    <row r="3220" spans="1:17" x14ac:dyDescent="0.25">
      <c r="A3220">
        <v>3219</v>
      </c>
      <c r="D3220">
        <v>17.923910000000006</v>
      </c>
      <c r="E3220" s="2">
        <v>2</v>
      </c>
      <c r="F3220">
        <v>30.778934000000007</v>
      </c>
      <c r="G3220" s="3">
        <v>3</v>
      </c>
      <c r="P3220">
        <v>2</v>
      </c>
      <c r="Q3220" t="str">
        <f t="shared" si="51"/>
        <v>23</v>
      </c>
    </row>
    <row r="3221" spans="1:17" x14ac:dyDescent="0.25">
      <c r="A3221">
        <v>3220</v>
      </c>
      <c r="D3221">
        <v>17.95780400000001</v>
      </c>
      <c r="E3221" s="2">
        <v>2</v>
      </c>
      <c r="F3221">
        <v>30.764303000000012</v>
      </c>
      <c r="G3221" s="3">
        <v>3</v>
      </c>
      <c r="P3221">
        <v>2</v>
      </c>
      <c r="Q3221" t="str">
        <f t="shared" si="51"/>
        <v>23</v>
      </c>
    </row>
    <row r="3222" spans="1:17" x14ac:dyDescent="0.25">
      <c r="A3222">
        <v>3221</v>
      </c>
      <c r="D3222">
        <v>17.967803000000011</v>
      </c>
      <c r="E3222" s="2">
        <v>2</v>
      </c>
      <c r="F3222">
        <v>30.799827000000008</v>
      </c>
      <c r="G3222" s="3">
        <v>3</v>
      </c>
      <c r="P3222">
        <v>2</v>
      </c>
      <c r="Q3222" t="str">
        <f t="shared" si="51"/>
        <v>23</v>
      </c>
    </row>
    <row r="3223" spans="1:17" x14ac:dyDescent="0.25">
      <c r="A3223">
        <v>3222</v>
      </c>
      <c r="D3223">
        <v>17.99364400000001</v>
      </c>
      <c r="E3223" s="2">
        <v>2</v>
      </c>
      <c r="P3223">
        <v>1</v>
      </c>
      <c r="Q3223" t="str">
        <f t="shared" si="51"/>
        <v>2</v>
      </c>
    </row>
    <row r="3224" spans="1:17" x14ac:dyDescent="0.25">
      <c r="A3224">
        <v>3223</v>
      </c>
      <c r="D3224">
        <v>18.033957000000008</v>
      </c>
      <c r="E3224" s="2">
        <v>2</v>
      </c>
      <c r="P3224">
        <v>1</v>
      </c>
      <c r="Q3224" t="str">
        <f t="shared" si="51"/>
        <v>2</v>
      </c>
    </row>
    <row r="3225" spans="1:17" x14ac:dyDescent="0.25">
      <c r="A3225">
        <v>3224</v>
      </c>
      <c r="B3225">
        <v>13.693619000000012</v>
      </c>
      <c r="C3225" s="5">
        <v>1</v>
      </c>
      <c r="D3225">
        <v>17.995854000000008</v>
      </c>
      <c r="E3225" s="2">
        <v>2</v>
      </c>
      <c r="P3225">
        <v>2</v>
      </c>
      <c r="Q3225" t="str">
        <f t="shared" si="51"/>
        <v>12</v>
      </c>
    </row>
    <row r="3226" spans="1:17" x14ac:dyDescent="0.25">
      <c r="A3226">
        <v>3225</v>
      </c>
      <c r="B3226">
        <v>13.693619000000012</v>
      </c>
      <c r="C3226" s="5">
        <v>1</v>
      </c>
      <c r="D3226">
        <v>17.879019000000007</v>
      </c>
      <c r="E3226" s="2">
        <v>2</v>
      </c>
      <c r="P3226">
        <v>2</v>
      </c>
      <c r="Q3226" t="str">
        <f t="shared" si="51"/>
        <v>12</v>
      </c>
    </row>
    <row r="3227" spans="1:17" x14ac:dyDescent="0.25">
      <c r="A3227">
        <v>3226</v>
      </c>
      <c r="B3227">
        <v>13.693619000000012</v>
      </c>
      <c r="C3227" s="5">
        <v>1</v>
      </c>
      <c r="D3227">
        <v>17.867019000000013</v>
      </c>
      <c r="E3227" s="2">
        <v>2</v>
      </c>
      <c r="P3227">
        <v>2</v>
      </c>
      <c r="Q3227" t="str">
        <f t="shared" si="51"/>
        <v>12</v>
      </c>
    </row>
    <row r="3228" spans="1:17" x14ac:dyDescent="0.25">
      <c r="A3228">
        <v>3227</v>
      </c>
      <c r="B3228">
        <v>13.693619000000012</v>
      </c>
      <c r="C3228" s="5">
        <v>1</v>
      </c>
      <c r="D3228">
        <v>17.983643000000008</v>
      </c>
      <c r="E3228" s="2">
        <v>2</v>
      </c>
      <c r="P3228">
        <v>2</v>
      </c>
      <c r="Q3228" t="str">
        <f t="shared" si="51"/>
        <v>12</v>
      </c>
    </row>
    <row r="3229" spans="1:17" x14ac:dyDescent="0.25">
      <c r="A3229">
        <v>3228</v>
      </c>
      <c r="B3229">
        <v>13.693619000000012</v>
      </c>
      <c r="C3229" s="5">
        <v>1</v>
      </c>
      <c r="P3229">
        <v>1</v>
      </c>
      <c r="Q3229" t="str">
        <f t="shared" si="51"/>
        <v>1</v>
      </c>
    </row>
    <row r="3230" spans="1:17" x14ac:dyDescent="0.25">
      <c r="A3230">
        <v>3229</v>
      </c>
      <c r="B3230">
        <v>13.693619000000012</v>
      </c>
      <c r="C3230" s="5">
        <v>1</v>
      </c>
      <c r="J3230">
        <v>38.979427000000008</v>
      </c>
      <c r="K3230" t="s">
        <v>22</v>
      </c>
      <c r="Q3230" t="str">
        <f t="shared" si="51"/>
        <v>1</v>
      </c>
    </row>
    <row r="3231" spans="1:17" x14ac:dyDescent="0.25">
      <c r="A3231">
        <v>3230</v>
      </c>
      <c r="Q3231" t="str">
        <f t="shared" si="51"/>
        <v/>
      </c>
    </row>
    <row r="3232" spans="1:17" x14ac:dyDescent="0.25">
      <c r="A3232">
        <v>3231</v>
      </c>
      <c r="J3232">
        <v>235.80429100000001</v>
      </c>
      <c r="K3232" t="s">
        <v>22</v>
      </c>
      <c r="Q3232" t="str">
        <f t="shared" si="51"/>
        <v/>
      </c>
    </row>
    <row r="3233" spans="1:17" x14ac:dyDescent="0.25">
      <c r="A3233">
        <v>3232</v>
      </c>
      <c r="D3233">
        <v>246.58701600000001</v>
      </c>
      <c r="E3233" s="2">
        <v>2</v>
      </c>
      <c r="F3233">
        <v>257.87474299999997</v>
      </c>
      <c r="G3233" s="3">
        <v>3</v>
      </c>
      <c r="P3233">
        <v>2</v>
      </c>
      <c r="Q3233" t="str">
        <f t="shared" si="51"/>
        <v>23</v>
      </c>
    </row>
    <row r="3234" spans="1:17" x14ac:dyDescent="0.25">
      <c r="A3234">
        <v>3233</v>
      </c>
      <c r="D3234">
        <v>246.56065599999999</v>
      </c>
      <c r="E3234" s="2">
        <v>2</v>
      </c>
      <c r="F3234">
        <v>257.86848299999997</v>
      </c>
      <c r="G3234" s="3">
        <v>3</v>
      </c>
      <c r="P3234">
        <v>2</v>
      </c>
      <c r="Q3234" t="str">
        <f t="shared" si="51"/>
        <v>23</v>
      </c>
    </row>
    <row r="3235" spans="1:17" x14ac:dyDescent="0.25">
      <c r="A3235">
        <v>3234</v>
      </c>
      <c r="D3235">
        <v>246.56944199999998</v>
      </c>
      <c r="E3235" s="2">
        <v>2</v>
      </c>
      <c r="F3235">
        <v>257.89737200000002</v>
      </c>
      <c r="G3235" s="3">
        <v>3</v>
      </c>
      <c r="P3235">
        <v>2</v>
      </c>
      <c r="Q3235" t="str">
        <f t="shared" si="51"/>
        <v>23</v>
      </c>
    </row>
    <row r="3236" spans="1:17" x14ac:dyDescent="0.25">
      <c r="A3236">
        <v>3235</v>
      </c>
      <c r="D3236">
        <v>246.56868600000001</v>
      </c>
      <c r="E3236" s="2">
        <v>2</v>
      </c>
      <c r="F3236">
        <v>257.94075700000002</v>
      </c>
      <c r="G3236" s="3">
        <v>3</v>
      </c>
      <c r="P3236">
        <v>2</v>
      </c>
      <c r="Q3236" t="str">
        <f t="shared" si="51"/>
        <v>23</v>
      </c>
    </row>
    <row r="3237" spans="1:17" x14ac:dyDescent="0.25">
      <c r="A3237">
        <v>3236</v>
      </c>
      <c r="D3237">
        <v>246.542575</v>
      </c>
      <c r="E3237" s="2">
        <v>2</v>
      </c>
      <c r="F3237">
        <v>257.91439300000002</v>
      </c>
      <c r="G3237" s="3">
        <v>3</v>
      </c>
      <c r="P3237">
        <v>2</v>
      </c>
      <c r="Q3237" t="str">
        <f t="shared" si="51"/>
        <v>23</v>
      </c>
    </row>
    <row r="3238" spans="1:17" x14ac:dyDescent="0.25">
      <c r="A3238">
        <v>3237</v>
      </c>
      <c r="D3238">
        <v>246.52479399999999</v>
      </c>
      <c r="E3238" s="2">
        <v>2</v>
      </c>
      <c r="F3238">
        <v>257.91802899999999</v>
      </c>
      <c r="G3238" s="3">
        <v>3</v>
      </c>
      <c r="P3238">
        <v>2</v>
      </c>
      <c r="Q3238" t="str">
        <f t="shared" si="51"/>
        <v>23</v>
      </c>
    </row>
    <row r="3239" spans="1:17" x14ac:dyDescent="0.25">
      <c r="A3239">
        <v>3238</v>
      </c>
      <c r="D3239">
        <v>246.49424199999999</v>
      </c>
      <c r="E3239" s="2">
        <v>2</v>
      </c>
      <c r="F3239">
        <v>257.89514800000001</v>
      </c>
      <c r="G3239" s="3">
        <v>3</v>
      </c>
      <c r="P3239">
        <v>2</v>
      </c>
      <c r="Q3239" t="str">
        <f t="shared" si="51"/>
        <v>23</v>
      </c>
    </row>
    <row r="3240" spans="1:17" x14ac:dyDescent="0.25">
      <c r="A3240">
        <v>3239</v>
      </c>
      <c r="D3240">
        <v>246.49141599999999</v>
      </c>
      <c r="E3240" s="2">
        <v>2</v>
      </c>
      <c r="F3240">
        <v>257.90413899999999</v>
      </c>
      <c r="G3240" s="3">
        <v>3</v>
      </c>
      <c r="P3240">
        <v>2</v>
      </c>
      <c r="Q3240" t="str">
        <f t="shared" si="51"/>
        <v>23</v>
      </c>
    </row>
    <row r="3241" spans="1:17" x14ac:dyDescent="0.25">
      <c r="A3241">
        <v>3240</v>
      </c>
      <c r="D3241">
        <v>246.46893900000001</v>
      </c>
      <c r="E3241" s="2">
        <v>2</v>
      </c>
      <c r="F3241">
        <v>257.921965</v>
      </c>
      <c r="G3241" s="3">
        <v>3</v>
      </c>
      <c r="P3241">
        <v>2</v>
      </c>
      <c r="Q3241" t="str">
        <f t="shared" si="51"/>
        <v>23</v>
      </c>
    </row>
    <row r="3242" spans="1:17" x14ac:dyDescent="0.25">
      <c r="A3242">
        <v>3241</v>
      </c>
      <c r="D3242">
        <v>246.58701600000001</v>
      </c>
      <c r="E3242" s="2">
        <v>2</v>
      </c>
      <c r="F3242">
        <v>257.87474299999997</v>
      </c>
      <c r="G3242" s="3">
        <v>3</v>
      </c>
      <c r="P3242">
        <v>2</v>
      </c>
      <c r="Q3242" t="str">
        <f t="shared" si="51"/>
        <v>23</v>
      </c>
    </row>
    <row r="3243" spans="1:17" x14ac:dyDescent="0.25">
      <c r="A3243">
        <v>3242</v>
      </c>
      <c r="D3243">
        <v>246.58701600000001</v>
      </c>
      <c r="E3243" s="2">
        <v>2</v>
      </c>
      <c r="P3243">
        <v>1</v>
      </c>
      <c r="Q3243" t="str">
        <f t="shared" si="51"/>
        <v>2</v>
      </c>
    </row>
    <row r="3244" spans="1:17" x14ac:dyDescent="0.25">
      <c r="A3244">
        <v>3243</v>
      </c>
      <c r="D3244">
        <v>246.58701600000001</v>
      </c>
      <c r="E3244" s="2">
        <v>2</v>
      </c>
      <c r="P3244">
        <v>1</v>
      </c>
      <c r="Q3244" t="str">
        <f t="shared" si="51"/>
        <v>2</v>
      </c>
    </row>
    <row r="3245" spans="1:17" x14ac:dyDescent="0.25">
      <c r="A3245">
        <v>3244</v>
      </c>
      <c r="P3245">
        <v>0</v>
      </c>
      <c r="Q3245" t="str">
        <f t="shared" si="51"/>
        <v/>
      </c>
    </row>
    <row r="3246" spans="1:17" x14ac:dyDescent="0.25">
      <c r="A3246">
        <v>3245</v>
      </c>
      <c r="B3246">
        <v>236.07136199999999</v>
      </c>
      <c r="C3246" s="5">
        <v>1</v>
      </c>
      <c r="P3246">
        <v>1</v>
      </c>
      <c r="Q3246" t="str">
        <f t="shared" si="51"/>
        <v>1</v>
      </c>
    </row>
    <row r="3247" spans="1:17" x14ac:dyDescent="0.25">
      <c r="A3247">
        <v>3246</v>
      </c>
      <c r="B3247">
        <v>236.15156400000001</v>
      </c>
      <c r="C3247" s="5">
        <v>1</v>
      </c>
      <c r="P3247">
        <v>1</v>
      </c>
      <c r="Q3247" t="str">
        <f t="shared" si="51"/>
        <v>1</v>
      </c>
    </row>
    <row r="3248" spans="1:17" x14ac:dyDescent="0.25">
      <c r="A3248">
        <v>3247</v>
      </c>
      <c r="B3248">
        <v>236.147929</v>
      </c>
      <c r="C3248" s="5">
        <v>1</v>
      </c>
      <c r="P3248">
        <v>1</v>
      </c>
      <c r="Q3248" t="str">
        <f t="shared" si="51"/>
        <v>1</v>
      </c>
    </row>
    <row r="3249" spans="1:17" x14ac:dyDescent="0.25">
      <c r="A3249">
        <v>3248</v>
      </c>
      <c r="B3249">
        <v>236.12757399999998</v>
      </c>
      <c r="C3249" s="5">
        <v>1</v>
      </c>
      <c r="H3249">
        <v>244.02156300000001</v>
      </c>
      <c r="I3249" s="4">
        <v>4</v>
      </c>
      <c r="P3249">
        <v>2</v>
      </c>
      <c r="Q3249" t="str">
        <f t="shared" si="51"/>
        <v>14</v>
      </c>
    </row>
    <row r="3250" spans="1:17" x14ac:dyDescent="0.25">
      <c r="A3250">
        <v>3249</v>
      </c>
      <c r="B3250">
        <v>236.133332</v>
      </c>
      <c r="C3250" s="5">
        <v>1</v>
      </c>
      <c r="H3250">
        <v>243.961512</v>
      </c>
      <c r="I3250" s="4">
        <v>4</v>
      </c>
      <c r="P3250">
        <v>2</v>
      </c>
      <c r="Q3250" t="str">
        <f t="shared" si="51"/>
        <v>14</v>
      </c>
    </row>
    <row r="3251" spans="1:17" x14ac:dyDescent="0.25">
      <c r="A3251">
        <v>3250</v>
      </c>
      <c r="B3251">
        <v>236.11212</v>
      </c>
      <c r="C3251" s="5">
        <v>1</v>
      </c>
      <c r="H3251">
        <v>243.99439100000001</v>
      </c>
      <c r="I3251" s="4">
        <v>4</v>
      </c>
      <c r="P3251">
        <v>2</v>
      </c>
      <c r="Q3251" t="str">
        <f t="shared" si="51"/>
        <v>14</v>
      </c>
    </row>
    <row r="3252" spans="1:17" x14ac:dyDescent="0.25">
      <c r="A3252">
        <v>3251</v>
      </c>
      <c r="B3252">
        <v>236.08116000000001</v>
      </c>
      <c r="C3252" s="5">
        <v>1</v>
      </c>
      <c r="H3252">
        <v>244.00545399999999</v>
      </c>
      <c r="I3252" s="4">
        <v>4</v>
      </c>
      <c r="P3252">
        <v>2</v>
      </c>
      <c r="Q3252" t="str">
        <f t="shared" si="51"/>
        <v>14</v>
      </c>
    </row>
    <row r="3253" spans="1:17" x14ac:dyDescent="0.25">
      <c r="A3253">
        <v>3252</v>
      </c>
      <c r="B3253">
        <v>236.102574</v>
      </c>
      <c r="C3253" s="5">
        <v>1</v>
      </c>
      <c r="H3253">
        <v>244.03100799999999</v>
      </c>
      <c r="I3253" s="4">
        <v>4</v>
      </c>
      <c r="P3253">
        <v>2</v>
      </c>
      <c r="Q3253" t="str">
        <f t="shared" si="51"/>
        <v>14</v>
      </c>
    </row>
    <row r="3254" spans="1:17" x14ac:dyDescent="0.25">
      <c r="A3254">
        <v>3253</v>
      </c>
      <c r="B3254">
        <v>236.07136199999999</v>
      </c>
      <c r="C3254" s="5">
        <v>1</v>
      </c>
      <c r="H3254">
        <v>244.04120899999998</v>
      </c>
      <c r="I3254" s="4">
        <v>4</v>
      </c>
      <c r="P3254">
        <v>2</v>
      </c>
      <c r="Q3254" t="str">
        <f t="shared" si="51"/>
        <v>14</v>
      </c>
    </row>
    <row r="3255" spans="1:17" x14ac:dyDescent="0.25">
      <c r="A3255">
        <v>3254</v>
      </c>
      <c r="B3255">
        <v>236.07136199999999</v>
      </c>
      <c r="C3255" s="5">
        <v>1</v>
      </c>
      <c r="H3255">
        <v>244.01575700000001</v>
      </c>
      <c r="I3255" s="4">
        <v>4</v>
      </c>
      <c r="P3255">
        <v>2</v>
      </c>
      <c r="Q3255" t="str">
        <f t="shared" si="51"/>
        <v>14</v>
      </c>
    </row>
    <row r="3256" spans="1:17" x14ac:dyDescent="0.25">
      <c r="A3256">
        <v>3255</v>
      </c>
      <c r="F3256">
        <v>236.97272599999999</v>
      </c>
      <c r="G3256" s="3">
        <v>3</v>
      </c>
      <c r="H3256">
        <v>244.03206900000001</v>
      </c>
      <c r="I3256" s="4">
        <v>4</v>
      </c>
      <c r="P3256">
        <v>2</v>
      </c>
      <c r="Q3256" t="str">
        <f t="shared" si="51"/>
        <v>34</v>
      </c>
    </row>
    <row r="3257" spans="1:17" x14ac:dyDescent="0.25">
      <c r="A3257">
        <v>3256</v>
      </c>
      <c r="F3257">
        <v>237.02247499999999</v>
      </c>
      <c r="G3257" s="3">
        <v>3</v>
      </c>
      <c r="H3257">
        <v>244.02156300000001</v>
      </c>
      <c r="I3257" s="4">
        <v>4</v>
      </c>
      <c r="P3257">
        <v>2</v>
      </c>
      <c r="Q3257" t="str">
        <f t="shared" si="51"/>
        <v>34</v>
      </c>
    </row>
    <row r="3258" spans="1:17" x14ac:dyDescent="0.25">
      <c r="A3258">
        <v>3257</v>
      </c>
      <c r="F3258">
        <v>236.974141</v>
      </c>
      <c r="G3258" s="3">
        <v>3</v>
      </c>
      <c r="H3258">
        <v>244.02156300000001</v>
      </c>
      <c r="I3258" s="4">
        <v>4</v>
      </c>
      <c r="P3258">
        <v>2</v>
      </c>
      <c r="Q3258" t="str">
        <f t="shared" si="51"/>
        <v>34</v>
      </c>
    </row>
    <row r="3259" spans="1:17" x14ac:dyDescent="0.25">
      <c r="A3259">
        <v>3258</v>
      </c>
      <c r="F3259">
        <v>236.997927</v>
      </c>
      <c r="G3259" s="3">
        <v>3</v>
      </c>
      <c r="P3259">
        <v>1</v>
      </c>
      <c r="Q3259" t="str">
        <f t="shared" si="51"/>
        <v>3</v>
      </c>
    </row>
    <row r="3260" spans="1:17" x14ac:dyDescent="0.25">
      <c r="A3260">
        <v>3259</v>
      </c>
      <c r="F3260">
        <v>236.97782799999999</v>
      </c>
      <c r="G3260" s="3">
        <v>3</v>
      </c>
      <c r="P3260">
        <v>1</v>
      </c>
      <c r="Q3260" t="str">
        <f t="shared" si="51"/>
        <v>3</v>
      </c>
    </row>
    <row r="3261" spans="1:17" x14ac:dyDescent="0.25">
      <c r="A3261">
        <v>3260</v>
      </c>
      <c r="D3261">
        <v>222.822272</v>
      </c>
      <c r="E3261" s="2">
        <v>2</v>
      </c>
      <c r="F3261">
        <v>236.977172</v>
      </c>
      <c r="G3261" s="3">
        <v>3</v>
      </c>
      <c r="P3261">
        <v>2</v>
      </c>
      <c r="Q3261" t="str">
        <f t="shared" si="51"/>
        <v>23</v>
      </c>
    </row>
    <row r="3262" spans="1:17" x14ac:dyDescent="0.25">
      <c r="A3262">
        <v>3261</v>
      </c>
      <c r="D3262">
        <v>222.74681799999999</v>
      </c>
      <c r="E3262" s="2">
        <v>2</v>
      </c>
      <c r="F3262">
        <v>236.898383</v>
      </c>
      <c r="G3262" s="3">
        <v>3</v>
      </c>
      <c r="P3262">
        <v>2</v>
      </c>
      <c r="Q3262" t="str">
        <f t="shared" si="51"/>
        <v>23</v>
      </c>
    </row>
    <row r="3263" spans="1:17" x14ac:dyDescent="0.25">
      <c r="A3263">
        <v>3262</v>
      </c>
      <c r="D3263">
        <v>222.805958</v>
      </c>
      <c r="E3263" s="2">
        <v>2</v>
      </c>
      <c r="F3263">
        <v>236.85686699999999</v>
      </c>
      <c r="G3263" s="3">
        <v>3</v>
      </c>
      <c r="P3263">
        <v>2</v>
      </c>
      <c r="Q3263" t="str">
        <f t="shared" si="51"/>
        <v>23</v>
      </c>
    </row>
    <row r="3264" spans="1:17" x14ac:dyDescent="0.25">
      <c r="A3264">
        <v>3263</v>
      </c>
      <c r="D3264">
        <v>222.82207</v>
      </c>
      <c r="E3264" s="2">
        <v>2</v>
      </c>
      <c r="F3264">
        <v>236.97272599999999</v>
      </c>
      <c r="G3264" s="3">
        <v>3</v>
      </c>
      <c r="P3264">
        <v>2</v>
      </c>
      <c r="Q3264" t="str">
        <f t="shared" si="51"/>
        <v>23</v>
      </c>
    </row>
    <row r="3265" spans="1:17" x14ac:dyDescent="0.25">
      <c r="A3265">
        <v>3264</v>
      </c>
      <c r="D3265">
        <v>222.81853599999999</v>
      </c>
      <c r="E3265" s="2">
        <v>2</v>
      </c>
      <c r="F3265">
        <v>236.97272599999999</v>
      </c>
      <c r="G3265" s="3">
        <v>3</v>
      </c>
      <c r="P3265">
        <v>2</v>
      </c>
      <c r="Q3265" t="str">
        <f t="shared" si="51"/>
        <v>23</v>
      </c>
    </row>
    <row r="3266" spans="1:17" x14ac:dyDescent="0.25">
      <c r="A3266">
        <v>3265</v>
      </c>
      <c r="D3266">
        <v>222.81429299999999</v>
      </c>
      <c r="E3266" s="2">
        <v>2</v>
      </c>
      <c r="P3266">
        <v>1</v>
      </c>
      <c r="Q3266" t="str">
        <f t="shared" ref="Q3266:Q3329" si="52">CONCATENATE(C3266,E3266,G3266,I3266)</f>
        <v>2</v>
      </c>
    </row>
    <row r="3267" spans="1:17" x14ac:dyDescent="0.25">
      <c r="A3267">
        <v>3266</v>
      </c>
      <c r="D3267">
        <v>222.80954399999999</v>
      </c>
      <c r="E3267" s="2">
        <v>2</v>
      </c>
      <c r="P3267">
        <v>1</v>
      </c>
      <c r="Q3267" t="str">
        <f t="shared" si="52"/>
        <v>2</v>
      </c>
    </row>
    <row r="3268" spans="1:17" x14ac:dyDescent="0.25">
      <c r="A3268">
        <v>3267</v>
      </c>
      <c r="D3268">
        <v>222.775656</v>
      </c>
      <c r="E3268" s="2">
        <v>2</v>
      </c>
      <c r="P3268">
        <v>1</v>
      </c>
      <c r="Q3268" t="str">
        <f t="shared" si="52"/>
        <v>2</v>
      </c>
    </row>
    <row r="3269" spans="1:17" x14ac:dyDescent="0.25">
      <c r="A3269">
        <v>3268</v>
      </c>
      <c r="B3269">
        <v>217.34555499999999</v>
      </c>
      <c r="C3269" s="5">
        <v>1</v>
      </c>
      <c r="D3269">
        <v>222.796111</v>
      </c>
      <c r="E3269" s="2">
        <v>2</v>
      </c>
      <c r="P3269">
        <v>2</v>
      </c>
      <c r="Q3269" t="str">
        <f t="shared" si="52"/>
        <v>12</v>
      </c>
    </row>
    <row r="3270" spans="1:17" x14ac:dyDescent="0.25">
      <c r="A3270">
        <v>3269</v>
      </c>
      <c r="B3270">
        <v>217.363888</v>
      </c>
      <c r="C3270" s="5">
        <v>1</v>
      </c>
      <c r="D3270">
        <v>222.822272</v>
      </c>
      <c r="E3270" s="2">
        <v>2</v>
      </c>
      <c r="P3270">
        <v>2</v>
      </c>
      <c r="Q3270" t="str">
        <f t="shared" si="52"/>
        <v>12</v>
      </c>
    </row>
    <row r="3271" spans="1:17" x14ac:dyDescent="0.25">
      <c r="A3271">
        <v>3270</v>
      </c>
      <c r="B3271">
        <v>217.37611100000001</v>
      </c>
      <c r="C3271" s="5">
        <v>1</v>
      </c>
      <c r="D3271">
        <v>222.822272</v>
      </c>
      <c r="E3271" s="2">
        <v>2</v>
      </c>
      <c r="P3271">
        <v>2</v>
      </c>
      <c r="Q3271" t="str">
        <f t="shared" si="52"/>
        <v>12</v>
      </c>
    </row>
    <row r="3272" spans="1:17" x14ac:dyDescent="0.25">
      <c r="A3272">
        <v>3271</v>
      </c>
      <c r="B3272">
        <v>217.36717099999998</v>
      </c>
      <c r="C3272" s="5">
        <v>1</v>
      </c>
      <c r="P3272">
        <v>1</v>
      </c>
      <c r="Q3272" t="str">
        <f t="shared" si="52"/>
        <v>1</v>
      </c>
    </row>
    <row r="3273" spans="1:17" x14ac:dyDescent="0.25">
      <c r="A3273">
        <v>3272</v>
      </c>
      <c r="B3273">
        <v>217.35101</v>
      </c>
      <c r="C3273" s="5">
        <v>1</v>
      </c>
      <c r="P3273">
        <v>1</v>
      </c>
      <c r="Q3273" t="str">
        <f t="shared" si="52"/>
        <v>1</v>
      </c>
    </row>
    <row r="3274" spans="1:17" x14ac:dyDescent="0.25">
      <c r="A3274">
        <v>3273</v>
      </c>
      <c r="B3274">
        <v>217.346363</v>
      </c>
      <c r="C3274" s="5">
        <v>1</v>
      </c>
      <c r="P3274">
        <v>1</v>
      </c>
      <c r="Q3274" t="str">
        <f t="shared" si="52"/>
        <v>1</v>
      </c>
    </row>
    <row r="3275" spans="1:17" x14ac:dyDescent="0.25">
      <c r="A3275">
        <v>3274</v>
      </c>
      <c r="B3275">
        <v>217.34277700000001</v>
      </c>
      <c r="C3275" s="5">
        <v>1</v>
      </c>
      <c r="H3275">
        <v>220.16191900000001</v>
      </c>
      <c r="I3275" s="4">
        <v>4</v>
      </c>
      <c r="P3275">
        <v>2</v>
      </c>
      <c r="Q3275" t="str">
        <f t="shared" si="52"/>
        <v>14</v>
      </c>
    </row>
    <row r="3276" spans="1:17" x14ac:dyDescent="0.25">
      <c r="A3276">
        <v>3275</v>
      </c>
      <c r="B3276">
        <v>217.358586</v>
      </c>
      <c r="C3276" s="5">
        <v>1</v>
      </c>
      <c r="H3276">
        <v>220.16409099999998</v>
      </c>
      <c r="I3276" s="4">
        <v>4</v>
      </c>
      <c r="P3276">
        <v>2</v>
      </c>
      <c r="Q3276" t="str">
        <f t="shared" si="52"/>
        <v>14</v>
      </c>
    </row>
    <row r="3277" spans="1:17" x14ac:dyDescent="0.25">
      <c r="A3277">
        <v>3276</v>
      </c>
      <c r="B3277">
        <v>217.34555499999999</v>
      </c>
      <c r="C3277" s="5">
        <v>1</v>
      </c>
      <c r="F3277">
        <v>218.00277700000001</v>
      </c>
      <c r="G3277" s="3">
        <v>3</v>
      </c>
      <c r="H3277">
        <v>220.13595899999999</v>
      </c>
      <c r="I3277" s="4">
        <v>4</v>
      </c>
      <c r="P3277">
        <v>3</v>
      </c>
      <c r="Q3277" t="str">
        <f t="shared" si="52"/>
        <v>134</v>
      </c>
    </row>
    <row r="3278" spans="1:17" x14ac:dyDescent="0.25">
      <c r="A3278">
        <v>3277</v>
      </c>
      <c r="F3278">
        <v>218.060202</v>
      </c>
      <c r="G3278" s="3">
        <v>3</v>
      </c>
      <c r="H3278">
        <v>220.13338300000001</v>
      </c>
      <c r="I3278" s="4">
        <v>4</v>
      </c>
      <c r="P3278">
        <v>2</v>
      </c>
      <c r="Q3278" t="str">
        <f t="shared" si="52"/>
        <v>34</v>
      </c>
    </row>
    <row r="3279" spans="1:17" x14ac:dyDescent="0.25">
      <c r="A3279">
        <v>3278</v>
      </c>
      <c r="F3279">
        <v>218.04146399999999</v>
      </c>
      <c r="G3279" s="3">
        <v>3</v>
      </c>
      <c r="H3279">
        <v>220.17403999999999</v>
      </c>
      <c r="I3279" s="4">
        <v>4</v>
      </c>
      <c r="P3279">
        <v>2</v>
      </c>
      <c r="Q3279" t="str">
        <f t="shared" si="52"/>
        <v>34</v>
      </c>
    </row>
    <row r="3280" spans="1:17" x14ac:dyDescent="0.25">
      <c r="A3280">
        <v>3279</v>
      </c>
      <c r="F3280">
        <v>217.98570699999999</v>
      </c>
      <c r="G3280" s="3">
        <v>3</v>
      </c>
      <c r="H3280">
        <v>220.17989800000001</v>
      </c>
      <c r="I3280" s="4">
        <v>4</v>
      </c>
      <c r="P3280">
        <v>2</v>
      </c>
      <c r="Q3280" t="str">
        <f t="shared" si="52"/>
        <v>34</v>
      </c>
    </row>
    <row r="3281" spans="1:17" x14ac:dyDescent="0.25">
      <c r="A3281">
        <v>3280</v>
      </c>
      <c r="F3281">
        <v>217.981919</v>
      </c>
      <c r="G3281" s="3">
        <v>3</v>
      </c>
      <c r="H3281">
        <v>220.14994999999999</v>
      </c>
      <c r="I3281" s="4">
        <v>4</v>
      </c>
      <c r="P3281">
        <v>2</v>
      </c>
      <c r="Q3281" t="str">
        <f t="shared" si="52"/>
        <v>34</v>
      </c>
    </row>
    <row r="3282" spans="1:17" x14ac:dyDescent="0.25">
      <c r="A3282">
        <v>3281</v>
      </c>
      <c r="F3282">
        <v>217.97505000000001</v>
      </c>
      <c r="G3282" s="3">
        <v>3</v>
      </c>
      <c r="H3282">
        <v>220.15585799999999</v>
      </c>
      <c r="I3282" s="4">
        <v>4</v>
      </c>
      <c r="P3282">
        <v>2</v>
      </c>
      <c r="Q3282" t="str">
        <f t="shared" si="52"/>
        <v>34</v>
      </c>
    </row>
    <row r="3283" spans="1:17" x14ac:dyDescent="0.25">
      <c r="A3283">
        <v>3282</v>
      </c>
      <c r="F3283">
        <v>217.94929300000001</v>
      </c>
      <c r="G3283" s="3">
        <v>3</v>
      </c>
      <c r="H3283">
        <v>220.16191900000001</v>
      </c>
      <c r="I3283" s="4">
        <v>4</v>
      </c>
      <c r="P3283">
        <v>2</v>
      </c>
      <c r="Q3283" t="str">
        <f t="shared" si="52"/>
        <v>34</v>
      </c>
    </row>
    <row r="3284" spans="1:17" x14ac:dyDescent="0.25">
      <c r="A3284">
        <v>3283</v>
      </c>
      <c r="F3284">
        <v>218.00277700000001</v>
      </c>
      <c r="G3284" s="3">
        <v>3</v>
      </c>
      <c r="P3284">
        <v>1</v>
      </c>
      <c r="Q3284" t="str">
        <f t="shared" si="52"/>
        <v>3</v>
      </c>
    </row>
    <row r="3285" spans="1:17" x14ac:dyDescent="0.25">
      <c r="A3285">
        <v>3284</v>
      </c>
      <c r="F3285">
        <v>218.00277700000001</v>
      </c>
      <c r="G3285" s="3">
        <v>3</v>
      </c>
      <c r="P3285">
        <v>1</v>
      </c>
      <c r="Q3285" t="str">
        <f t="shared" si="52"/>
        <v>3</v>
      </c>
    </row>
    <row r="3286" spans="1:17" x14ac:dyDescent="0.25">
      <c r="A3286">
        <v>3285</v>
      </c>
      <c r="D3286">
        <v>202.26596699999999</v>
      </c>
      <c r="E3286" s="2">
        <v>2</v>
      </c>
      <c r="P3286">
        <v>1</v>
      </c>
      <c r="Q3286" t="str">
        <f t="shared" si="52"/>
        <v>2</v>
      </c>
    </row>
    <row r="3287" spans="1:17" x14ac:dyDescent="0.25">
      <c r="A3287">
        <v>3286</v>
      </c>
      <c r="D3287">
        <v>202.25525099999999</v>
      </c>
      <c r="E3287" s="2">
        <v>2</v>
      </c>
      <c r="P3287">
        <v>1</v>
      </c>
      <c r="Q3287" t="str">
        <f t="shared" si="52"/>
        <v>2</v>
      </c>
    </row>
    <row r="3288" spans="1:17" x14ac:dyDescent="0.25">
      <c r="A3288">
        <v>3287</v>
      </c>
      <c r="D3288">
        <v>202.270815</v>
      </c>
      <c r="E3288" s="2">
        <v>2</v>
      </c>
      <c r="P3288">
        <v>1</v>
      </c>
      <c r="Q3288" t="str">
        <f t="shared" si="52"/>
        <v>2</v>
      </c>
    </row>
    <row r="3289" spans="1:17" x14ac:dyDescent="0.25">
      <c r="A3289">
        <v>3288</v>
      </c>
      <c r="D3289">
        <v>202.25693699999999</v>
      </c>
      <c r="E3289" s="2">
        <v>2</v>
      </c>
      <c r="P3289">
        <v>1</v>
      </c>
      <c r="Q3289" t="str">
        <f t="shared" si="52"/>
        <v>2</v>
      </c>
    </row>
    <row r="3290" spans="1:17" x14ac:dyDescent="0.25">
      <c r="A3290">
        <v>3289</v>
      </c>
      <c r="D3290">
        <v>202.251475</v>
      </c>
      <c r="E3290" s="2">
        <v>2</v>
      </c>
      <c r="P3290">
        <v>1</v>
      </c>
      <c r="Q3290" t="str">
        <f t="shared" si="52"/>
        <v>2</v>
      </c>
    </row>
    <row r="3291" spans="1:17" x14ac:dyDescent="0.25">
      <c r="A3291">
        <v>3290</v>
      </c>
      <c r="D3291">
        <v>202.237089</v>
      </c>
      <c r="E3291" s="2">
        <v>2</v>
      </c>
      <c r="P3291">
        <v>1</v>
      </c>
      <c r="Q3291" t="str">
        <f t="shared" si="52"/>
        <v>2</v>
      </c>
    </row>
    <row r="3292" spans="1:17" x14ac:dyDescent="0.25">
      <c r="A3292">
        <v>3291</v>
      </c>
      <c r="B3292">
        <v>196.66535399999998</v>
      </c>
      <c r="C3292" s="5">
        <v>1</v>
      </c>
      <c r="D3292">
        <v>202.26382699999999</v>
      </c>
      <c r="E3292" s="2">
        <v>2</v>
      </c>
      <c r="P3292">
        <v>2</v>
      </c>
      <c r="Q3292" t="str">
        <f t="shared" si="52"/>
        <v>12</v>
      </c>
    </row>
    <row r="3293" spans="1:17" x14ac:dyDescent="0.25">
      <c r="A3293">
        <v>3292</v>
      </c>
      <c r="B3293">
        <v>196.657038</v>
      </c>
      <c r="C3293" s="5">
        <v>1</v>
      </c>
      <c r="D3293">
        <v>202.30484200000001</v>
      </c>
      <c r="E3293" s="2">
        <v>2</v>
      </c>
      <c r="P3293">
        <v>2</v>
      </c>
      <c r="Q3293" t="str">
        <f t="shared" si="52"/>
        <v>12</v>
      </c>
    </row>
    <row r="3294" spans="1:17" x14ac:dyDescent="0.25">
      <c r="A3294">
        <v>3293</v>
      </c>
      <c r="B3294">
        <v>196.71601699999999</v>
      </c>
      <c r="C3294" s="5">
        <v>1</v>
      </c>
      <c r="D3294">
        <v>202.26596699999999</v>
      </c>
      <c r="E3294" s="2">
        <v>2</v>
      </c>
      <c r="P3294">
        <v>2</v>
      </c>
      <c r="Q3294" t="str">
        <f t="shared" si="52"/>
        <v>12</v>
      </c>
    </row>
    <row r="3295" spans="1:17" x14ac:dyDescent="0.25">
      <c r="A3295">
        <v>3294</v>
      </c>
      <c r="B3295">
        <v>196.71320900000001</v>
      </c>
      <c r="C3295" s="5">
        <v>1</v>
      </c>
      <c r="P3295">
        <v>1</v>
      </c>
      <c r="Q3295" t="str">
        <f t="shared" si="52"/>
        <v>1</v>
      </c>
    </row>
    <row r="3296" spans="1:17" x14ac:dyDescent="0.25">
      <c r="A3296">
        <v>3295</v>
      </c>
      <c r="B3296">
        <v>196.69647399999999</v>
      </c>
      <c r="C3296" s="5">
        <v>1</v>
      </c>
      <c r="P3296">
        <v>1</v>
      </c>
      <c r="Q3296" t="str">
        <f t="shared" si="52"/>
        <v>1</v>
      </c>
    </row>
    <row r="3297" spans="1:17" x14ac:dyDescent="0.25">
      <c r="A3297">
        <v>3296</v>
      </c>
      <c r="B3297">
        <v>196.64774899999998</v>
      </c>
      <c r="C3297" s="5">
        <v>1</v>
      </c>
      <c r="P3297">
        <v>1</v>
      </c>
      <c r="Q3297" t="str">
        <f t="shared" si="52"/>
        <v>1</v>
      </c>
    </row>
    <row r="3298" spans="1:17" x14ac:dyDescent="0.25">
      <c r="A3298">
        <v>3297</v>
      </c>
      <c r="B3298">
        <v>196.641222</v>
      </c>
      <c r="C3298" s="5">
        <v>1</v>
      </c>
      <c r="H3298">
        <v>198.545199</v>
      </c>
      <c r="I3298" s="4">
        <v>4</v>
      </c>
      <c r="P3298">
        <v>2</v>
      </c>
      <c r="Q3298" t="str">
        <f t="shared" si="52"/>
        <v>14</v>
      </c>
    </row>
    <row r="3299" spans="1:17" x14ac:dyDescent="0.25">
      <c r="A3299">
        <v>3298</v>
      </c>
      <c r="B3299">
        <v>196.67193399999999</v>
      </c>
      <c r="C3299" s="5">
        <v>1</v>
      </c>
      <c r="F3299">
        <v>197.04346699999999</v>
      </c>
      <c r="G3299" s="3">
        <v>3</v>
      </c>
      <c r="H3299">
        <v>198.53315899999998</v>
      </c>
      <c r="I3299" s="4">
        <v>4</v>
      </c>
      <c r="P3299">
        <v>3</v>
      </c>
      <c r="Q3299" t="str">
        <f t="shared" si="52"/>
        <v>134</v>
      </c>
    </row>
    <row r="3300" spans="1:17" x14ac:dyDescent="0.25">
      <c r="A3300">
        <v>3299</v>
      </c>
      <c r="F3300">
        <v>197.09591499999999</v>
      </c>
      <c r="G3300" s="3">
        <v>3</v>
      </c>
      <c r="H3300">
        <v>198.57923299999999</v>
      </c>
      <c r="I3300" s="4">
        <v>4</v>
      </c>
      <c r="P3300">
        <v>2</v>
      </c>
      <c r="Q3300" t="str">
        <f t="shared" si="52"/>
        <v>34</v>
      </c>
    </row>
    <row r="3301" spans="1:17" x14ac:dyDescent="0.25">
      <c r="A3301">
        <v>3300</v>
      </c>
      <c r="F3301">
        <v>197.02239399999999</v>
      </c>
      <c r="G3301" s="3">
        <v>3</v>
      </c>
      <c r="H3301">
        <v>198.55306099999999</v>
      </c>
      <c r="I3301" s="4">
        <v>4</v>
      </c>
      <c r="P3301">
        <v>2</v>
      </c>
      <c r="Q3301" t="str">
        <f t="shared" si="52"/>
        <v>34</v>
      </c>
    </row>
    <row r="3302" spans="1:17" x14ac:dyDescent="0.25">
      <c r="A3302">
        <v>3301</v>
      </c>
      <c r="F3302">
        <v>197.04770099999999</v>
      </c>
      <c r="G3302" s="3">
        <v>3</v>
      </c>
      <c r="H3302">
        <v>198.59361899999999</v>
      </c>
      <c r="I3302" s="4">
        <v>4</v>
      </c>
      <c r="P3302">
        <v>2</v>
      </c>
      <c r="Q3302" t="str">
        <f t="shared" si="52"/>
        <v>34</v>
      </c>
    </row>
    <row r="3303" spans="1:17" x14ac:dyDescent="0.25">
      <c r="A3303">
        <v>3302</v>
      </c>
      <c r="F3303">
        <v>197.01637499999998</v>
      </c>
      <c r="G3303" s="3">
        <v>3</v>
      </c>
      <c r="H3303">
        <v>198.64224099999998</v>
      </c>
      <c r="I3303" s="4">
        <v>4</v>
      </c>
      <c r="P3303">
        <v>2</v>
      </c>
      <c r="Q3303" t="str">
        <f t="shared" si="52"/>
        <v>34</v>
      </c>
    </row>
    <row r="3304" spans="1:17" x14ac:dyDescent="0.25">
      <c r="A3304">
        <v>3303</v>
      </c>
      <c r="F3304">
        <v>197.01943799999998</v>
      </c>
      <c r="G3304" s="3">
        <v>3</v>
      </c>
      <c r="H3304">
        <v>198.62249599999998</v>
      </c>
      <c r="I3304" s="4">
        <v>4</v>
      </c>
      <c r="P3304">
        <v>2</v>
      </c>
      <c r="Q3304" t="str">
        <f t="shared" si="52"/>
        <v>34</v>
      </c>
    </row>
    <row r="3305" spans="1:17" x14ac:dyDescent="0.25">
      <c r="A3305">
        <v>3304</v>
      </c>
      <c r="F3305">
        <v>197.06106799999998</v>
      </c>
      <c r="G3305" s="3">
        <v>3</v>
      </c>
      <c r="H3305">
        <v>198.611323</v>
      </c>
      <c r="I3305" s="4">
        <v>4</v>
      </c>
      <c r="P3305">
        <v>2</v>
      </c>
      <c r="Q3305" t="str">
        <f t="shared" si="52"/>
        <v>34</v>
      </c>
    </row>
    <row r="3306" spans="1:17" x14ac:dyDescent="0.25">
      <c r="A3306">
        <v>3305</v>
      </c>
      <c r="F3306">
        <v>197.00341599999999</v>
      </c>
      <c r="G3306" s="3">
        <v>3</v>
      </c>
      <c r="H3306">
        <v>198.545199</v>
      </c>
      <c r="I3306" s="4">
        <v>4</v>
      </c>
      <c r="P3306">
        <v>2</v>
      </c>
      <c r="Q3306" t="str">
        <f t="shared" si="52"/>
        <v>34</v>
      </c>
    </row>
    <row r="3307" spans="1:17" x14ac:dyDescent="0.25">
      <c r="A3307">
        <v>3306</v>
      </c>
      <c r="F3307">
        <v>197.04346699999999</v>
      </c>
      <c r="G3307" s="3">
        <v>3</v>
      </c>
      <c r="P3307">
        <v>1</v>
      </c>
      <c r="Q3307" t="str">
        <f t="shared" si="52"/>
        <v>3</v>
      </c>
    </row>
    <row r="3308" spans="1:17" x14ac:dyDescent="0.25">
      <c r="A3308">
        <v>3307</v>
      </c>
      <c r="F3308">
        <v>197.04346699999999</v>
      </c>
      <c r="G3308" s="3">
        <v>3</v>
      </c>
      <c r="P3308">
        <v>1</v>
      </c>
      <c r="Q3308" t="str">
        <f t="shared" si="52"/>
        <v>3</v>
      </c>
    </row>
    <row r="3309" spans="1:17" x14ac:dyDescent="0.25">
      <c r="A3309">
        <v>3308</v>
      </c>
      <c r="D3309">
        <v>178.92081300000001</v>
      </c>
      <c r="E3309" s="2">
        <v>2</v>
      </c>
      <c r="P3309">
        <v>1</v>
      </c>
      <c r="Q3309" t="str">
        <f t="shared" si="52"/>
        <v>2</v>
      </c>
    </row>
    <row r="3310" spans="1:17" x14ac:dyDescent="0.25">
      <c r="A3310">
        <v>3309</v>
      </c>
      <c r="D3310">
        <v>178.91958799999998</v>
      </c>
      <c r="E3310" s="2">
        <v>2</v>
      </c>
      <c r="P3310">
        <v>1</v>
      </c>
      <c r="Q3310" t="str">
        <f t="shared" si="52"/>
        <v>2</v>
      </c>
    </row>
    <row r="3311" spans="1:17" x14ac:dyDescent="0.25">
      <c r="A3311">
        <v>3310</v>
      </c>
      <c r="D3311">
        <v>178.91611899999998</v>
      </c>
      <c r="E3311" s="2">
        <v>2</v>
      </c>
      <c r="P3311">
        <v>1</v>
      </c>
      <c r="Q3311" t="str">
        <f t="shared" si="52"/>
        <v>2</v>
      </c>
    </row>
    <row r="3312" spans="1:17" x14ac:dyDescent="0.25">
      <c r="A3312">
        <v>3311</v>
      </c>
      <c r="D3312">
        <v>178.914997</v>
      </c>
      <c r="E3312" s="2">
        <v>2</v>
      </c>
      <c r="P3312">
        <v>1</v>
      </c>
      <c r="Q3312" t="str">
        <f t="shared" si="52"/>
        <v>2</v>
      </c>
    </row>
    <row r="3313" spans="1:17" x14ac:dyDescent="0.25">
      <c r="A3313">
        <v>3312</v>
      </c>
      <c r="D3313">
        <v>178.89295799999999</v>
      </c>
      <c r="E3313" s="2">
        <v>2</v>
      </c>
      <c r="P3313">
        <v>1</v>
      </c>
      <c r="Q3313" t="str">
        <f t="shared" si="52"/>
        <v>2</v>
      </c>
    </row>
    <row r="3314" spans="1:17" x14ac:dyDescent="0.25">
      <c r="A3314">
        <v>3313</v>
      </c>
      <c r="D3314">
        <v>178.86999700000001</v>
      </c>
      <c r="E3314" s="2">
        <v>2</v>
      </c>
      <c r="P3314">
        <v>1</v>
      </c>
      <c r="Q3314" t="str">
        <f t="shared" si="52"/>
        <v>2</v>
      </c>
    </row>
    <row r="3315" spans="1:17" x14ac:dyDescent="0.25">
      <c r="A3315">
        <v>3314</v>
      </c>
      <c r="B3315">
        <v>173.387957</v>
      </c>
      <c r="C3315" s="5">
        <v>1</v>
      </c>
      <c r="D3315">
        <v>178.81382400000001</v>
      </c>
      <c r="E3315" s="2">
        <v>2</v>
      </c>
      <c r="P3315">
        <v>2</v>
      </c>
      <c r="Q3315" t="str">
        <f t="shared" si="52"/>
        <v>12</v>
      </c>
    </row>
    <row r="3316" spans="1:17" x14ac:dyDescent="0.25">
      <c r="A3316">
        <v>3315</v>
      </c>
      <c r="B3316">
        <v>173.40708899999998</v>
      </c>
      <c r="C3316" s="5">
        <v>1</v>
      </c>
      <c r="D3316">
        <v>178.81280199999998</v>
      </c>
      <c r="E3316" s="2">
        <v>2</v>
      </c>
      <c r="P3316">
        <v>2</v>
      </c>
      <c r="Q3316" t="str">
        <f t="shared" si="52"/>
        <v>12</v>
      </c>
    </row>
    <row r="3317" spans="1:17" x14ac:dyDescent="0.25">
      <c r="A3317">
        <v>3316</v>
      </c>
      <c r="B3317">
        <v>173.47913</v>
      </c>
      <c r="C3317" s="5">
        <v>1</v>
      </c>
      <c r="D3317">
        <v>178.92081300000001</v>
      </c>
      <c r="E3317" s="2">
        <v>2</v>
      </c>
      <c r="P3317">
        <v>2</v>
      </c>
      <c r="Q3317" t="str">
        <f t="shared" si="52"/>
        <v>12</v>
      </c>
    </row>
    <row r="3318" spans="1:17" x14ac:dyDescent="0.25">
      <c r="A3318">
        <v>3317</v>
      </c>
      <c r="B3318">
        <v>173.47157899999999</v>
      </c>
      <c r="C3318" s="5">
        <v>1</v>
      </c>
      <c r="P3318">
        <v>1</v>
      </c>
      <c r="Q3318" t="str">
        <f t="shared" si="52"/>
        <v>1</v>
      </c>
    </row>
    <row r="3319" spans="1:17" x14ac:dyDescent="0.25">
      <c r="A3319">
        <v>3318</v>
      </c>
      <c r="B3319">
        <v>173.447497</v>
      </c>
      <c r="C3319" s="5">
        <v>1</v>
      </c>
      <c r="P3319">
        <v>1</v>
      </c>
      <c r="Q3319" t="str">
        <f t="shared" si="52"/>
        <v>1</v>
      </c>
    </row>
    <row r="3320" spans="1:17" x14ac:dyDescent="0.25">
      <c r="A3320">
        <v>3319</v>
      </c>
      <c r="B3320">
        <v>173.608721</v>
      </c>
      <c r="C3320" s="5">
        <v>1</v>
      </c>
      <c r="P3320">
        <v>1</v>
      </c>
      <c r="Q3320" t="str">
        <f t="shared" si="52"/>
        <v>1</v>
      </c>
    </row>
    <row r="3321" spans="1:17" x14ac:dyDescent="0.25">
      <c r="A3321">
        <v>3320</v>
      </c>
      <c r="B3321">
        <v>173.45346699999999</v>
      </c>
      <c r="C3321" s="5">
        <v>1</v>
      </c>
      <c r="P3321">
        <v>1</v>
      </c>
      <c r="Q3321" t="str">
        <f t="shared" si="52"/>
        <v>1</v>
      </c>
    </row>
    <row r="3322" spans="1:17" x14ac:dyDescent="0.25">
      <c r="A3322">
        <v>3321</v>
      </c>
      <c r="B3322">
        <v>173.387957</v>
      </c>
      <c r="C3322" s="5">
        <v>1</v>
      </c>
      <c r="P3322">
        <v>1</v>
      </c>
      <c r="Q3322" t="str">
        <f t="shared" si="52"/>
        <v>1</v>
      </c>
    </row>
    <row r="3323" spans="1:17" x14ac:dyDescent="0.25">
      <c r="A3323">
        <v>3322</v>
      </c>
      <c r="F3323">
        <v>172.83637499999998</v>
      </c>
      <c r="G3323" s="3">
        <v>3</v>
      </c>
      <c r="H3323">
        <v>174.08183500000001</v>
      </c>
      <c r="I3323" s="4">
        <v>4</v>
      </c>
      <c r="P3323">
        <v>2</v>
      </c>
      <c r="Q3323" t="str">
        <f t="shared" si="52"/>
        <v>34</v>
      </c>
    </row>
    <row r="3324" spans="1:17" x14ac:dyDescent="0.25">
      <c r="A3324">
        <v>3323</v>
      </c>
      <c r="F3324">
        <v>172.880202</v>
      </c>
      <c r="G3324" s="3">
        <v>3</v>
      </c>
      <c r="H3324">
        <v>174.116783</v>
      </c>
      <c r="I3324" s="4">
        <v>4</v>
      </c>
      <c r="P3324">
        <v>2</v>
      </c>
      <c r="Q3324" t="str">
        <f t="shared" si="52"/>
        <v>34</v>
      </c>
    </row>
    <row r="3325" spans="1:17" x14ac:dyDescent="0.25">
      <c r="A3325">
        <v>3324</v>
      </c>
      <c r="F3325">
        <v>172.84336500000001</v>
      </c>
      <c r="G3325" s="3">
        <v>3</v>
      </c>
      <c r="H3325">
        <v>174.092037</v>
      </c>
      <c r="I3325" s="4">
        <v>4</v>
      </c>
      <c r="P3325">
        <v>2</v>
      </c>
      <c r="Q3325" t="str">
        <f t="shared" si="52"/>
        <v>34</v>
      </c>
    </row>
    <row r="3326" spans="1:17" x14ac:dyDescent="0.25">
      <c r="A3326">
        <v>3325</v>
      </c>
      <c r="F3326">
        <v>172.84336500000001</v>
      </c>
      <c r="G3326" s="3">
        <v>3</v>
      </c>
      <c r="H3326">
        <v>174.09734399999999</v>
      </c>
      <c r="I3326" s="4">
        <v>4</v>
      </c>
      <c r="P3326">
        <v>2</v>
      </c>
      <c r="Q3326" t="str">
        <f t="shared" si="52"/>
        <v>34</v>
      </c>
    </row>
    <row r="3327" spans="1:17" x14ac:dyDescent="0.25">
      <c r="A3327">
        <v>3326</v>
      </c>
      <c r="F3327">
        <v>172.83479299999999</v>
      </c>
      <c r="G3327" s="3">
        <v>3</v>
      </c>
      <c r="H3327">
        <v>174.147345</v>
      </c>
      <c r="I3327" s="4">
        <v>4</v>
      </c>
      <c r="P3327">
        <v>2</v>
      </c>
      <c r="Q3327" t="str">
        <f t="shared" si="52"/>
        <v>34</v>
      </c>
    </row>
    <row r="3328" spans="1:17" x14ac:dyDescent="0.25">
      <c r="A3328">
        <v>3327</v>
      </c>
      <c r="F3328">
        <v>172.815201</v>
      </c>
      <c r="G3328" s="3">
        <v>3</v>
      </c>
      <c r="H3328">
        <v>174.11872099999999</v>
      </c>
      <c r="I3328" s="4">
        <v>4</v>
      </c>
      <c r="P3328">
        <v>2</v>
      </c>
      <c r="Q3328" t="str">
        <f t="shared" si="52"/>
        <v>34</v>
      </c>
    </row>
    <row r="3329" spans="1:17" x14ac:dyDescent="0.25">
      <c r="A3329">
        <v>3328</v>
      </c>
      <c r="F3329">
        <v>172.79979299999999</v>
      </c>
      <c r="G3329" s="3">
        <v>3</v>
      </c>
      <c r="H3329">
        <v>174.15203700000001</v>
      </c>
      <c r="I3329" s="4">
        <v>4</v>
      </c>
      <c r="P3329">
        <v>2</v>
      </c>
      <c r="Q3329" t="str">
        <f t="shared" si="52"/>
        <v>34</v>
      </c>
    </row>
    <row r="3330" spans="1:17" x14ac:dyDescent="0.25">
      <c r="A3330">
        <v>3329</v>
      </c>
      <c r="F3330">
        <v>172.80617000000001</v>
      </c>
      <c r="G3330" s="3">
        <v>3</v>
      </c>
      <c r="H3330">
        <v>174.08183500000001</v>
      </c>
      <c r="I3330" s="4">
        <v>4</v>
      </c>
      <c r="P3330">
        <v>2</v>
      </c>
      <c r="Q3330" t="str">
        <f t="shared" ref="Q3330:Q3393" si="53">CONCATENATE(C3330,E3330,G3330,I3330)</f>
        <v>34</v>
      </c>
    </row>
    <row r="3331" spans="1:17" x14ac:dyDescent="0.25">
      <c r="A3331">
        <v>3330</v>
      </c>
      <c r="F3331">
        <v>172.83637499999998</v>
      </c>
      <c r="G3331" s="3">
        <v>3</v>
      </c>
      <c r="P3331">
        <v>1</v>
      </c>
      <c r="Q3331" t="str">
        <f t="shared" si="53"/>
        <v>3</v>
      </c>
    </row>
    <row r="3332" spans="1:17" x14ac:dyDescent="0.25">
      <c r="A3332">
        <v>3331</v>
      </c>
      <c r="P3332">
        <v>0</v>
      </c>
      <c r="Q3332" t="str">
        <f t="shared" si="53"/>
        <v/>
      </c>
    </row>
    <row r="3333" spans="1:17" x14ac:dyDescent="0.25">
      <c r="A3333">
        <v>3332</v>
      </c>
      <c r="D3333">
        <v>157.89326299999999</v>
      </c>
      <c r="E3333" s="2">
        <v>2</v>
      </c>
      <c r="P3333">
        <v>1</v>
      </c>
      <c r="Q3333" t="str">
        <f t="shared" si="53"/>
        <v>2</v>
      </c>
    </row>
    <row r="3334" spans="1:17" x14ac:dyDescent="0.25">
      <c r="A3334">
        <v>3333</v>
      </c>
      <c r="D3334">
        <v>157.89326299999999</v>
      </c>
      <c r="E3334" s="2">
        <v>2</v>
      </c>
      <c r="P3334">
        <v>1</v>
      </c>
      <c r="Q3334" t="str">
        <f t="shared" si="53"/>
        <v>2</v>
      </c>
    </row>
    <row r="3335" spans="1:17" x14ac:dyDescent="0.25">
      <c r="A3335">
        <v>3334</v>
      </c>
      <c r="D3335">
        <v>157.92397599999998</v>
      </c>
      <c r="E3335" s="2">
        <v>2</v>
      </c>
      <c r="P3335">
        <v>1</v>
      </c>
      <c r="Q3335" t="str">
        <f t="shared" si="53"/>
        <v>2</v>
      </c>
    </row>
    <row r="3336" spans="1:17" x14ac:dyDescent="0.25">
      <c r="A3336">
        <v>3335</v>
      </c>
      <c r="D3336">
        <v>157.93458999999999</v>
      </c>
      <c r="E3336" s="2">
        <v>2</v>
      </c>
      <c r="P3336">
        <v>1</v>
      </c>
      <c r="Q3336" t="str">
        <f t="shared" si="53"/>
        <v>2</v>
      </c>
    </row>
    <row r="3337" spans="1:17" x14ac:dyDescent="0.25">
      <c r="A3337">
        <v>3336</v>
      </c>
      <c r="D3337">
        <v>157.91494599999999</v>
      </c>
      <c r="E3337" s="2">
        <v>2</v>
      </c>
      <c r="P3337">
        <v>1</v>
      </c>
      <c r="Q3337" t="str">
        <f t="shared" si="53"/>
        <v>2</v>
      </c>
    </row>
    <row r="3338" spans="1:17" x14ac:dyDescent="0.25">
      <c r="A3338">
        <v>3337</v>
      </c>
      <c r="B3338">
        <v>153.87535399999999</v>
      </c>
      <c r="C3338" s="5">
        <v>1</v>
      </c>
      <c r="D3338">
        <v>157.85224299999999</v>
      </c>
      <c r="E3338" s="2">
        <v>2</v>
      </c>
      <c r="P3338">
        <v>2</v>
      </c>
      <c r="Q3338" t="str">
        <f t="shared" si="53"/>
        <v>12</v>
      </c>
    </row>
    <row r="3339" spans="1:17" x14ac:dyDescent="0.25">
      <c r="A3339">
        <v>3338</v>
      </c>
      <c r="B3339">
        <v>153.87535399999999</v>
      </c>
      <c r="C3339" s="5">
        <v>1</v>
      </c>
      <c r="D3339">
        <v>157.836018</v>
      </c>
      <c r="E3339" s="2">
        <v>2</v>
      </c>
      <c r="P3339">
        <v>2</v>
      </c>
      <c r="Q3339" t="str">
        <f t="shared" si="53"/>
        <v>12</v>
      </c>
    </row>
    <row r="3340" spans="1:17" x14ac:dyDescent="0.25">
      <c r="A3340">
        <v>3339</v>
      </c>
      <c r="B3340">
        <v>153.87535399999999</v>
      </c>
      <c r="C3340" s="5">
        <v>1</v>
      </c>
      <c r="D3340">
        <v>157.89326299999999</v>
      </c>
      <c r="E3340" s="2">
        <v>2</v>
      </c>
      <c r="P3340">
        <v>2</v>
      </c>
      <c r="Q3340" t="str">
        <f t="shared" si="53"/>
        <v>12</v>
      </c>
    </row>
    <row r="3341" spans="1:17" x14ac:dyDescent="0.25">
      <c r="A3341">
        <v>3340</v>
      </c>
      <c r="B3341">
        <v>153.87535399999999</v>
      </c>
      <c r="C3341" s="5">
        <v>1</v>
      </c>
      <c r="D3341">
        <v>157.89326299999999</v>
      </c>
      <c r="E3341" s="2">
        <v>2</v>
      </c>
      <c r="P3341">
        <v>2</v>
      </c>
      <c r="Q3341" t="str">
        <f t="shared" si="53"/>
        <v>12</v>
      </c>
    </row>
    <row r="3342" spans="1:17" x14ac:dyDescent="0.25">
      <c r="A3342">
        <v>3341</v>
      </c>
      <c r="B3342">
        <v>153.87535399999999</v>
      </c>
      <c r="C3342" s="5">
        <v>1</v>
      </c>
      <c r="P3342">
        <v>1</v>
      </c>
      <c r="Q3342" t="str">
        <f t="shared" si="53"/>
        <v>1</v>
      </c>
    </row>
    <row r="3343" spans="1:17" x14ac:dyDescent="0.25">
      <c r="A3343">
        <v>3342</v>
      </c>
      <c r="B3343">
        <v>153.87535399999999</v>
      </c>
      <c r="C3343" s="5">
        <v>1</v>
      </c>
      <c r="P3343">
        <v>1</v>
      </c>
      <c r="Q3343" t="str">
        <f t="shared" si="53"/>
        <v>1</v>
      </c>
    </row>
    <row r="3344" spans="1:17" x14ac:dyDescent="0.25">
      <c r="A3344">
        <v>3343</v>
      </c>
      <c r="B3344">
        <v>153.87535399999999</v>
      </c>
      <c r="C3344" s="5">
        <v>1</v>
      </c>
      <c r="P3344">
        <v>1</v>
      </c>
      <c r="Q3344" t="str">
        <f t="shared" si="53"/>
        <v>1</v>
      </c>
    </row>
    <row r="3345" spans="1:17" x14ac:dyDescent="0.25">
      <c r="A3345">
        <v>3344</v>
      </c>
      <c r="B3345">
        <v>153.87535399999999</v>
      </c>
      <c r="C3345" s="5">
        <v>1</v>
      </c>
      <c r="H3345">
        <v>154.37055799999999</v>
      </c>
      <c r="I3345" s="4">
        <v>4</v>
      </c>
      <c r="P3345">
        <v>2</v>
      </c>
      <c r="Q3345" t="str">
        <f t="shared" si="53"/>
        <v>14</v>
      </c>
    </row>
    <row r="3346" spans="1:17" x14ac:dyDescent="0.25">
      <c r="A3346">
        <v>3345</v>
      </c>
      <c r="F3346">
        <v>153.71805799999998</v>
      </c>
      <c r="G3346" s="3">
        <v>3</v>
      </c>
      <c r="H3346">
        <v>154.39499699999999</v>
      </c>
      <c r="I3346" s="4">
        <v>4</v>
      </c>
      <c r="P3346">
        <v>2</v>
      </c>
      <c r="Q3346" t="str">
        <f t="shared" si="53"/>
        <v>34</v>
      </c>
    </row>
    <row r="3347" spans="1:17" x14ac:dyDescent="0.25">
      <c r="A3347">
        <v>3346</v>
      </c>
      <c r="F3347">
        <v>153.71805799999998</v>
      </c>
      <c r="G3347" s="3">
        <v>3</v>
      </c>
      <c r="H3347">
        <v>154.384232</v>
      </c>
      <c r="I3347" s="4">
        <v>4</v>
      </c>
      <c r="P3347">
        <v>2</v>
      </c>
      <c r="Q3347" t="str">
        <f t="shared" si="53"/>
        <v>34</v>
      </c>
    </row>
    <row r="3348" spans="1:17" x14ac:dyDescent="0.25">
      <c r="A3348">
        <v>3347</v>
      </c>
      <c r="F3348">
        <v>153.71805799999998</v>
      </c>
      <c r="G3348" s="3">
        <v>3</v>
      </c>
      <c r="H3348">
        <v>154.39912999999999</v>
      </c>
      <c r="I3348" s="4">
        <v>4</v>
      </c>
      <c r="P3348">
        <v>2</v>
      </c>
      <c r="Q3348" t="str">
        <f t="shared" si="53"/>
        <v>34</v>
      </c>
    </row>
    <row r="3349" spans="1:17" x14ac:dyDescent="0.25">
      <c r="A3349">
        <v>3348</v>
      </c>
      <c r="F3349">
        <v>153.71805799999998</v>
      </c>
      <c r="G3349" s="3">
        <v>3</v>
      </c>
      <c r="H3349">
        <v>154.40576199999998</v>
      </c>
      <c r="I3349" s="4">
        <v>4</v>
      </c>
      <c r="P3349">
        <v>2</v>
      </c>
      <c r="Q3349" t="str">
        <f t="shared" si="53"/>
        <v>34</v>
      </c>
    </row>
    <row r="3350" spans="1:17" x14ac:dyDescent="0.25">
      <c r="A3350">
        <v>3349</v>
      </c>
      <c r="F3350">
        <v>153.71805799999998</v>
      </c>
      <c r="G3350" s="3">
        <v>3</v>
      </c>
      <c r="H3350">
        <v>154.38754799999998</v>
      </c>
      <c r="I3350" s="4">
        <v>4</v>
      </c>
      <c r="P3350">
        <v>2</v>
      </c>
      <c r="Q3350" t="str">
        <f t="shared" si="53"/>
        <v>34</v>
      </c>
    </row>
    <row r="3351" spans="1:17" x14ac:dyDescent="0.25">
      <c r="A3351">
        <v>3350</v>
      </c>
      <c r="F3351">
        <v>153.71805799999998</v>
      </c>
      <c r="G3351" s="3">
        <v>3</v>
      </c>
      <c r="H3351">
        <v>154.37055799999999</v>
      </c>
      <c r="I3351" s="4">
        <v>4</v>
      </c>
      <c r="P3351">
        <v>2</v>
      </c>
      <c r="Q3351" t="str">
        <f t="shared" si="53"/>
        <v>34</v>
      </c>
    </row>
    <row r="3352" spans="1:17" x14ac:dyDescent="0.25">
      <c r="A3352">
        <v>3351</v>
      </c>
      <c r="F3352">
        <v>153.71805799999998</v>
      </c>
      <c r="G3352" s="3">
        <v>3</v>
      </c>
      <c r="H3352">
        <v>154.37055799999999</v>
      </c>
      <c r="I3352" s="4">
        <v>4</v>
      </c>
      <c r="P3352">
        <v>2</v>
      </c>
      <c r="Q3352" t="str">
        <f t="shared" si="53"/>
        <v>34</v>
      </c>
    </row>
    <row r="3353" spans="1:17" x14ac:dyDescent="0.25">
      <c r="A3353">
        <v>3352</v>
      </c>
      <c r="P3353">
        <v>0</v>
      </c>
      <c r="Q3353" t="str">
        <f t="shared" si="53"/>
        <v/>
      </c>
    </row>
    <row r="3354" spans="1:17" x14ac:dyDescent="0.25">
      <c r="A3354">
        <v>3353</v>
      </c>
      <c r="P3354">
        <v>0</v>
      </c>
      <c r="Q3354" t="str">
        <f t="shared" si="53"/>
        <v/>
      </c>
    </row>
    <row r="3355" spans="1:17" x14ac:dyDescent="0.25">
      <c r="A3355">
        <v>3354</v>
      </c>
      <c r="P3355">
        <v>0</v>
      </c>
      <c r="Q3355" t="str">
        <f t="shared" si="53"/>
        <v/>
      </c>
    </row>
    <row r="3356" spans="1:17" x14ac:dyDescent="0.25">
      <c r="A3356">
        <v>3355</v>
      </c>
      <c r="P3356">
        <v>0</v>
      </c>
      <c r="Q3356" t="str">
        <f t="shared" si="53"/>
        <v/>
      </c>
    </row>
    <row r="3357" spans="1:17" x14ac:dyDescent="0.25">
      <c r="A3357">
        <v>3356</v>
      </c>
      <c r="P3357">
        <v>0</v>
      </c>
      <c r="Q3357" t="str">
        <f t="shared" si="53"/>
        <v/>
      </c>
    </row>
    <row r="3358" spans="1:17" x14ac:dyDescent="0.25">
      <c r="A3358">
        <v>3357</v>
      </c>
      <c r="P3358">
        <v>0</v>
      </c>
      <c r="Q3358" t="str">
        <f t="shared" si="53"/>
        <v/>
      </c>
    </row>
    <row r="3359" spans="1:17" x14ac:dyDescent="0.25">
      <c r="A3359">
        <v>3358</v>
      </c>
      <c r="P3359">
        <v>0</v>
      </c>
      <c r="Q3359" t="str">
        <f t="shared" si="53"/>
        <v/>
      </c>
    </row>
    <row r="3360" spans="1:17" x14ac:dyDescent="0.25">
      <c r="A3360">
        <v>3359</v>
      </c>
      <c r="D3360">
        <v>120.51540500000002</v>
      </c>
      <c r="E3360" s="2">
        <v>2</v>
      </c>
      <c r="P3360">
        <v>1</v>
      </c>
      <c r="Q3360" t="str">
        <f t="shared" si="53"/>
        <v>2</v>
      </c>
    </row>
    <row r="3361" spans="1:17" x14ac:dyDescent="0.25">
      <c r="A3361">
        <v>3360</v>
      </c>
      <c r="D3361">
        <v>120.520917</v>
      </c>
      <c r="E3361" s="2">
        <v>2</v>
      </c>
      <c r="P3361">
        <v>1</v>
      </c>
      <c r="Q3361" t="str">
        <f t="shared" si="53"/>
        <v>2</v>
      </c>
    </row>
    <row r="3362" spans="1:17" x14ac:dyDescent="0.25">
      <c r="A3362">
        <v>3361</v>
      </c>
      <c r="D3362">
        <v>120.506787</v>
      </c>
      <c r="E3362" s="2">
        <v>2</v>
      </c>
      <c r="P3362">
        <v>1</v>
      </c>
      <c r="Q3362" t="str">
        <f t="shared" si="53"/>
        <v>2</v>
      </c>
    </row>
    <row r="3363" spans="1:17" x14ac:dyDescent="0.25">
      <c r="A3363">
        <v>3362</v>
      </c>
      <c r="D3363">
        <v>120.507451</v>
      </c>
      <c r="E3363" s="2">
        <v>2</v>
      </c>
      <c r="P3363">
        <v>1</v>
      </c>
      <c r="Q3363" t="str">
        <f t="shared" si="53"/>
        <v>2</v>
      </c>
    </row>
    <row r="3364" spans="1:17" x14ac:dyDescent="0.25">
      <c r="A3364">
        <v>3363</v>
      </c>
      <c r="B3364">
        <v>116.18234700000001</v>
      </c>
      <c r="C3364" s="5">
        <v>1</v>
      </c>
      <c r="D3364">
        <v>120.545919</v>
      </c>
      <c r="E3364" s="2">
        <v>2</v>
      </c>
      <c r="P3364">
        <v>2</v>
      </c>
      <c r="Q3364" t="str">
        <f t="shared" si="53"/>
        <v>12</v>
      </c>
    </row>
    <row r="3365" spans="1:17" x14ac:dyDescent="0.25">
      <c r="A3365">
        <v>3364</v>
      </c>
      <c r="B3365">
        <v>116.15464500000002</v>
      </c>
      <c r="C3365" s="5">
        <v>1</v>
      </c>
      <c r="D3365">
        <v>120.48413200000002</v>
      </c>
      <c r="E3365" s="2">
        <v>2</v>
      </c>
      <c r="P3365">
        <v>2</v>
      </c>
      <c r="Q3365" t="str">
        <f t="shared" si="53"/>
        <v>12</v>
      </c>
    </row>
    <row r="3366" spans="1:17" x14ac:dyDescent="0.25">
      <c r="A3366">
        <v>3365</v>
      </c>
      <c r="B3366">
        <v>116.13668200000001</v>
      </c>
      <c r="C3366" s="5">
        <v>1</v>
      </c>
      <c r="D3366">
        <v>120.51540500000002</v>
      </c>
      <c r="E3366" s="2">
        <v>2</v>
      </c>
      <c r="P3366">
        <v>2</v>
      </c>
      <c r="Q3366" t="str">
        <f t="shared" si="53"/>
        <v>12</v>
      </c>
    </row>
    <row r="3367" spans="1:17" x14ac:dyDescent="0.25">
      <c r="A3367">
        <v>3366</v>
      </c>
      <c r="B3367">
        <v>116.10336800000002</v>
      </c>
      <c r="C3367" s="5">
        <v>1</v>
      </c>
      <c r="P3367">
        <v>1</v>
      </c>
      <c r="Q3367" t="str">
        <f t="shared" si="53"/>
        <v>1</v>
      </c>
    </row>
    <row r="3368" spans="1:17" x14ac:dyDescent="0.25">
      <c r="A3368">
        <v>3367</v>
      </c>
      <c r="B3368">
        <v>116.11602100000002</v>
      </c>
      <c r="C3368" s="5">
        <v>1</v>
      </c>
      <c r="P3368">
        <v>1</v>
      </c>
      <c r="Q3368" t="str">
        <f t="shared" si="53"/>
        <v>1</v>
      </c>
    </row>
    <row r="3369" spans="1:17" x14ac:dyDescent="0.25">
      <c r="A3369">
        <v>3368</v>
      </c>
      <c r="B3369">
        <v>116.18234700000001</v>
      </c>
      <c r="C3369" s="5">
        <v>1</v>
      </c>
      <c r="P3369">
        <v>1</v>
      </c>
      <c r="Q3369" t="str">
        <f t="shared" si="53"/>
        <v>1</v>
      </c>
    </row>
    <row r="3370" spans="1:17" x14ac:dyDescent="0.25">
      <c r="A3370">
        <v>3369</v>
      </c>
      <c r="F3370">
        <v>116.310407</v>
      </c>
      <c r="G3370" s="3">
        <v>3</v>
      </c>
      <c r="H3370">
        <v>116.091733</v>
      </c>
      <c r="I3370" s="4">
        <v>4</v>
      </c>
      <c r="P3370">
        <v>2</v>
      </c>
      <c r="Q3370" t="str">
        <f t="shared" si="53"/>
        <v>34</v>
      </c>
    </row>
    <row r="3371" spans="1:17" x14ac:dyDescent="0.25">
      <c r="A3371">
        <v>3370</v>
      </c>
      <c r="F3371">
        <v>116.34459000000001</v>
      </c>
      <c r="G3371" s="3">
        <v>3</v>
      </c>
      <c r="H3371">
        <v>116.10158300000001</v>
      </c>
      <c r="I3371" s="4">
        <v>4</v>
      </c>
      <c r="P3371">
        <v>2</v>
      </c>
      <c r="Q3371" t="str">
        <f t="shared" si="53"/>
        <v>34</v>
      </c>
    </row>
    <row r="3372" spans="1:17" x14ac:dyDescent="0.25">
      <c r="A3372">
        <v>3371</v>
      </c>
      <c r="F3372">
        <v>116.34214500000002</v>
      </c>
      <c r="G3372" s="3">
        <v>3</v>
      </c>
      <c r="H3372">
        <v>116.08076600000001</v>
      </c>
      <c r="I3372" s="4">
        <v>4</v>
      </c>
      <c r="P3372">
        <v>2</v>
      </c>
      <c r="Q3372" t="str">
        <f t="shared" si="53"/>
        <v>34</v>
      </c>
    </row>
    <row r="3373" spans="1:17" x14ac:dyDescent="0.25">
      <c r="A3373">
        <v>3372</v>
      </c>
      <c r="F3373">
        <v>116.352655</v>
      </c>
      <c r="G3373" s="3">
        <v>3</v>
      </c>
      <c r="H3373">
        <v>116.07097000000002</v>
      </c>
      <c r="I3373" s="4">
        <v>4</v>
      </c>
      <c r="P3373">
        <v>2</v>
      </c>
      <c r="Q3373" t="str">
        <f t="shared" si="53"/>
        <v>34</v>
      </c>
    </row>
    <row r="3374" spans="1:17" x14ac:dyDescent="0.25">
      <c r="A3374">
        <v>3373</v>
      </c>
      <c r="F3374">
        <v>116.34617300000001</v>
      </c>
      <c r="G3374" s="3">
        <v>3</v>
      </c>
      <c r="H3374">
        <v>116.100919</v>
      </c>
      <c r="I3374" s="4">
        <v>4</v>
      </c>
      <c r="P3374">
        <v>2</v>
      </c>
      <c r="Q3374" t="str">
        <f t="shared" si="53"/>
        <v>34</v>
      </c>
    </row>
    <row r="3375" spans="1:17" x14ac:dyDescent="0.25">
      <c r="A3375">
        <v>3374</v>
      </c>
      <c r="F3375">
        <v>116.34137800000001</v>
      </c>
      <c r="G3375" s="3">
        <v>3</v>
      </c>
      <c r="H3375">
        <v>116.10964300000001</v>
      </c>
      <c r="I3375" s="4">
        <v>4</v>
      </c>
      <c r="P3375">
        <v>2</v>
      </c>
      <c r="Q3375" t="str">
        <f t="shared" si="53"/>
        <v>34</v>
      </c>
    </row>
    <row r="3376" spans="1:17" x14ac:dyDescent="0.25">
      <c r="A3376">
        <v>3375</v>
      </c>
      <c r="F3376">
        <v>116.324849</v>
      </c>
      <c r="G3376" s="3">
        <v>3</v>
      </c>
      <c r="H3376">
        <v>116.107755</v>
      </c>
      <c r="I3376" s="4">
        <v>4</v>
      </c>
      <c r="P3376">
        <v>2</v>
      </c>
      <c r="Q3376" t="str">
        <f t="shared" si="53"/>
        <v>34</v>
      </c>
    </row>
    <row r="3377" spans="1:17" x14ac:dyDescent="0.25">
      <c r="A3377">
        <v>3376</v>
      </c>
      <c r="F3377">
        <v>116.310407</v>
      </c>
      <c r="G3377" s="3">
        <v>3</v>
      </c>
      <c r="H3377">
        <v>116.091733</v>
      </c>
      <c r="I3377" s="4">
        <v>4</v>
      </c>
      <c r="P3377">
        <v>2</v>
      </c>
      <c r="Q3377" t="str">
        <f t="shared" si="53"/>
        <v>34</v>
      </c>
    </row>
    <row r="3378" spans="1:17" x14ac:dyDescent="0.25">
      <c r="A3378">
        <v>3377</v>
      </c>
      <c r="F3378">
        <v>116.310407</v>
      </c>
      <c r="G3378" s="3">
        <v>3</v>
      </c>
      <c r="P3378">
        <v>1</v>
      </c>
      <c r="Q3378" t="str">
        <f t="shared" si="53"/>
        <v>3</v>
      </c>
    </row>
    <row r="3379" spans="1:17" x14ac:dyDescent="0.25">
      <c r="A3379">
        <v>3378</v>
      </c>
      <c r="D3379">
        <v>95.040255999999999</v>
      </c>
      <c r="E3379" s="2">
        <v>2</v>
      </c>
      <c r="P3379">
        <v>1</v>
      </c>
      <c r="Q3379" t="str">
        <f t="shared" si="53"/>
        <v>2</v>
      </c>
    </row>
    <row r="3380" spans="1:17" x14ac:dyDescent="0.25">
      <c r="A3380">
        <v>3379</v>
      </c>
      <c r="D3380">
        <v>95.112653000000009</v>
      </c>
      <c r="E3380" s="2">
        <v>2</v>
      </c>
      <c r="P3380">
        <v>1</v>
      </c>
      <c r="Q3380" t="str">
        <f t="shared" si="53"/>
        <v>2</v>
      </c>
    </row>
    <row r="3381" spans="1:17" x14ac:dyDescent="0.25">
      <c r="A3381">
        <v>3380</v>
      </c>
      <c r="D3381">
        <v>95.085817000000006</v>
      </c>
      <c r="E3381" s="2">
        <v>2</v>
      </c>
      <c r="P3381">
        <v>1</v>
      </c>
      <c r="Q3381" t="str">
        <f t="shared" si="53"/>
        <v>2</v>
      </c>
    </row>
    <row r="3382" spans="1:17" x14ac:dyDescent="0.25">
      <c r="A3382">
        <v>3381</v>
      </c>
      <c r="D3382">
        <v>95.047094000000016</v>
      </c>
      <c r="E3382" s="2">
        <v>2</v>
      </c>
      <c r="P3382">
        <v>1</v>
      </c>
      <c r="Q3382" t="str">
        <f t="shared" si="53"/>
        <v>2</v>
      </c>
    </row>
    <row r="3383" spans="1:17" x14ac:dyDescent="0.25">
      <c r="A3383">
        <v>3382</v>
      </c>
      <c r="D3383">
        <v>95.067193000000003</v>
      </c>
      <c r="E3383" s="2">
        <v>2</v>
      </c>
      <c r="P3383">
        <v>1</v>
      </c>
      <c r="Q3383" t="str">
        <f t="shared" si="53"/>
        <v>2</v>
      </c>
    </row>
    <row r="3384" spans="1:17" x14ac:dyDescent="0.25">
      <c r="A3384">
        <v>3383</v>
      </c>
      <c r="B3384">
        <v>90.171479000000005</v>
      </c>
      <c r="C3384" s="5">
        <v>1</v>
      </c>
      <c r="D3384">
        <v>94.997501</v>
      </c>
      <c r="E3384" s="2">
        <v>2</v>
      </c>
      <c r="P3384">
        <v>2</v>
      </c>
      <c r="Q3384" t="str">
        <f t="shared" si="53"/>
        <v>12</v>
      </c>
    </row>
    <row r="3385" spans="1:17" x14ac:dyDescent="0.25">
      <c r="A3385">
        <v>3384</v>
      </c>
      <c r="B3385">
        <v>90.188724000000008</v>
      </c>
      <c r="C3385" s="5">
        <v>1</v>
      </c>
      <c r="D3385">
        <v>94.977193</v>
      </c>
      <c r="E3385" s="2">
        <v>2</v>
      </c>
      <c r="P3385">
        <v>2</v>
      </c>
      <c r="Q3385" t="str">
        <f t="shared" si="53"/>
        <v>12</v>
      </c>
    </row>
    <row r="3386" spans="1:17" x14ac:dyDescent="0.25">
      <c r="A3386">
        <v>3385</v>
      </c>
      <c r="B3386">
        <v>90.145663000000013</v>
      </c>
      <c r="C3386" s="5">
        <v>1</v>
      </c>
      <c r="D3386">
        <v>94.986991000000003</v>
      </c>
      <c r="E3386" s="2">
        <v>2</v>
      </c>
      <c r="P3386">
        <v>2</v>
      </c>
      <c r="Q3386" t="str">
        <f t="shared" si="53"/>
        <v>12</v>
      </c>
    </row>
    <row r="3387" spans="1:17" x14ac:dyDescent="0.25">
      <c r="A3387">
        <v>3386</v>
      </c>
      <c r="B3387">
        <v>90.128724000000005</v>
      </c>
      <c r="C3387" s="5">
        <v>1</v>
      </c>
      <c r="D3387">
        <v>95.040255999999999</v>
      </c>
      <c r="E3387" s="2">
        <v>2</v>
      </c>
      <c r="P3387">
        <v>2</v>
      </c>
      <c r="Q3387" t="str">
        <f t="shared" si="53"/>
        <v>12</v>
      </c>
    </row>
    <row r="3388" spans="1:17" x14ac:dyDescent="0.25">
      <c r="A3388">
        <v>3387</v>
      </c>
      <c r="B3388">
        <v>90.129235000000008</v>
      </c>
      <c r="C3388" s="5">
        <v>1</v>
      </c>
      <c r="P3388">
        <v>1</v>
      </c>
      <c r="Q3388" t="str">
        <f t="shared" si="53"/>
        <v>1</v>
      </c>
    </row>
    <row r="3389" spans="1:17" x14ac:dyDescent="0.25">
      <c r="A3389">
        <v>3388</v>
      </c>
      <c r="B3389">
        <v>90.116582000000008</v>
      </c>
      <c r="C3389" s="5">
        <v>1</v>
      </c>
      <c r="P3389">
        <v>1</v>
      </c>
      <c r="Q3389" t="str">
        <f t="shared" si="53"/>
        <v>1</v>
      </c>
    </row>
    <row r="3390" spans="1:17" x14ac:dyDescent="0.25">
      <c r="A3390">
        <v>3389</v>
      </c>
      <c r="B3390">
        <v>90.171479000000005</v>
      </c>
      <c r="C3390" s="5">
        <v>1</v>
      </c>
      <c r="P3390">
        <v>1</v>
      </c>
      <c r="Q3390" t="str">
        <f t="shared" si="53"/>
        <v>1</v>
      </c>
    </row>
    <row r="3391" spans="1:17" x14ac:dyDescent="0.25">
      <c r="A3391">
        <v>3390</v>
      </c>
      <c r="B3391">
        <v>90.171479000000005</v>
      </c>
      <c r="C3391" s="5">
        <v>1</v>
      </c>
      <c r="H3391">
        <v>89.543113000000005</v>
      </c>
      <c r="I3391" s="4">
        <v>4</v>
      </c>
      <c r="P3391">
        <v>2</v>
      </c>
      <c r="Q3391" t="str">
        <f t="shared" si="53"/>
        <v>14</v>
      </c>
    </row>
    <row r="3392" spans="1:17" x14ac:dyDescent="0.25">
      <c r="A3392">
        <v>3391</v>
      </c>
      <c r="F3392">
        <v>88.98658300000001</v>
      </c>
      <c r="G3392" s="3">
        <v>3</v>
      </c>
      <c r="H3392">
        <v>89.675204000000008</v>
      </c>
      <c r="I3392" s="4">
        <v>4</v>
      </c>
      <c r="P3392">
        <v>2</v>
      </c>
      <c r="Q3392" t="str">
        <f t="shared" si="53"/>
        <v>34</v>
      </c>
    </row>
    <row r="3393" spans="1:17" x14ac:dyDescent="0.25">
      <c r="A3393">
        <v>3392</v>
      </c>
      <c r="F3393">
        <v>88.989389000000003</v>
      </c>
      <c r="G3393" s="3">
        <v>3</v>
      </c>
      <c r="H3393">
        <v>89.628316000000012</v>
      </c>
      <c r="I3393" s="4">
        <v>4</v>
      </c>
      <c r="P3393">
        <v>2</v>
      </c>
      <c r="Q3393" t="str">
        <f t="shared" si="53"/>
        <v>34</v>
      </c>
    </row>
    <row r="3394" spans="1:17" x14ac:dyDescent="0.25">
      <c r="A3394">
        <v>3393</v>
      </c>
      <c r="F3394">
        <v>88.964337</v>
      </c>
      <c r="G3394" s="3">
        <v>3</v>
      </c>
      <c r="H3394">
        <v>89.569593000000012</v>
      </c>
      <c r="I3394" s="4">
        <v>4</v>
      </c>
      <c r="P3394">
        <v>2</v>
      </c>
      <c r="Q3394" t="str">
        <f t="shared" ref="Q3394:Q3457" si="54">CONCATENATE(C3394,E3394,G3394,I3394)</f>
        <v>34</v>
      </c>
    </row>
    <row r="3395" spans="1:17" x14ac:dyDescent="0.25">
      <c r="A3395">
        <v>3394</v>
      </c>
      <c r="F3395">
        <v>88.936326000000008</v>
      </c>
      <c r="G3395" s="3">
        <v>3</v>
      </c>
      <c r="H3395">
        <v>89.637960000000007</v>
      </c>
      <c r="I3395" s="4">
        <v>4</v>
      </c>
      <c r="P3395">
        <v>2</v>
      </c>
      <c r="Q3395" t="str">
        <f t="shared" si="54"/>
        <v>34</v>
      </c>
    </row>
    <row r="3396" spans="1:17" x14ac:dyDescent="0.25">
      <c r="A3396">
        <v>3395</v>
      </c>
      <c r="F3396">
        <v>88.938623000000007</v>
      </c>
      <c r="G3396" s="3">
        <v>3</v>
      </c>
      <c r="H3396">
        <v>89.642654000000007</v>
      </c>
      <c r="I3396" s="4">
        <v>4</v>
      </c>
      <c r="P3396">
        <v>2</v>
      </c>
      <c r="Q3396" t="str">
        <f t="shared" si="54"/>
        <v>34</v>
      </c>
    </row>
    <row r="3397" spans="1:17" x14ac:dyDescent="0.25">
      <c r="A3397">
        <v>3396</v>
      </c>
      <c r="F3397">
        <v>88.978368000000003</v>
      </c>
      <c r="G3397" s="3">
        <v>3</v>
      </c>
      <c r="H3397">
        <v>89.664336000000006</v>
      </c>
      <c r="I3397" s="4">
        <v>4</v>
      </c>
      <c r="P3397">
        <v>2</v>
      </c>
      <c r="Q3397" t="str">
        <f t="shared" si="54"/>
        <v>34</v>
      </c>
    </row>
    <row r="3398" spans="1:17" x14ac:dyDescent="0.25">
      <c r="A3398">
        <v>3397</v>
      </c>
      <c r="F3398">
        <v>88.888572000000011</v>
      </c>
      <c r="G3398" s="3">
        <v>3</v>
      </c>
      <c r="H3398">
        <v>89.543113000000005</v>
      </c>
      <c r="I3398" s="4">
        <v>4</v>
      </c>
      <c r="P3398">
        <v>2</v>
      </c>
      <c r="Q3398" t="str">
        <f t="shared" si="54"/>
        <v>34</v>
      </c>
    </row>
    <row r="3399" spans="1:17" x14ac:dyDescent="0.25">
      <c r="A3399">
        <v>3398</v>
      </c>
      <c r="F3399">
        <v>88.98658300000001</v>
      </c>
      <c r="G3399" s="3">
        <v>3</v>
      </c>
      <c r="P3399">
        <v>1</v>
      </c>
      <c r="Q3399" t="str">
        <f t="shared" si="54"/>
        <v>3</v>
      </c>
    </row>
    <row r="3400" spans="1:17" x14ac:dyDescent="0.25">
      <c r="A3400">
        <v>3399</v>
      </c>
      <c r="D3400">
        <v>73.877908000000005</v>
      </c>
      <c r="E3400" s="2">
        <v>2</v>
      </c>
      <c r="P3400">
        <v>1</v>
      </c>
      <c r="Q3400" t="str">
        <f t="shared" si="54"/>
        <v>2</v>
      </c>
    </row>
    <row r="3401" spans="1:17" x14ac:dyDescent="0.25">
      <c r="A3401">
        <v>3400</v>
      </c>
      <c r="D3401">
        <v>73.720612000000003</v>
      </c>
      <c r="E3401" s="2">
        <v>2</v>
      </c>
      <c r="P3401">
        <v>1</v>
      </c>
      <c r="Q3401" t="str">
        <f t="shared" si="54"/>
        <v>2</v>
      </c>
    </row>
    <row r="3402" spans="1:17" x14ac:dyDescent="0.25">
      <c r="A3402">
        <v>3401</v>
      </c>
      <c r="D3402">
        <v>73.78418400000001</v>
      </c>
      <c r="E3402" s="2">
        <v>2</v>
      </c>
      <c r="P3402">
        <v>1</v>
      </c>
      <c r="Q3402" t="str">
        <f t="shared" si="54"/>
        <v>2</v>
      </c>
    </row>
    <row r="3403" spans="1:17" x14ac:dyDescent="0.25">
      <c r="A3403">
        <v>3402</v>
      </c>
      <c r="D3403">
        <v>73.82137800000001</v>
      </c>
      <c r="E3403" s="2">
        <v>2</v>
      </c>
      <c r="P3403">
        <v>1</v>
      </c>
      <c r="Q3403" t="str">
        <f t="shared" si="54"/>
        <v>2</v>
      </c>
    </row>
    <row r="3404" spans="1:17" x14ac:dyDescent="0.25">
      <c r="A3404">
        <v>3403</v>
      </c>
      <c r="D3404">
        <v>73.821479000000011</v>
      </c>
      <c r="E3404" s="2">
        <v>2</v>
      </c>
      <c r="P3404">
        <v>1</v>
      </c>
      <c r="Q3404" t="str">
        <f t="shared" si="54"/>
        <v>2</v>
      </c>
    </row>
    <row r="3405" spans="1:17" x14ac:dyDescent="0.25">
      <c r="A3405">
        <v>3404</v>
      </c>
      <c r="D3405">
        <v>73.782296000000002</v>
      </c>
      <c r="E3405" s="2">
        <v>2</v>
      </c>
      <c r="P3405">
        <v>1</v>
      </c>
      <c r="Q3405" t="str">
        <f t="shared" si="54"/>
        <v>2</v>
      </c>
    </row>
    <row r="3406" spans="1:17" x14ac:dyDescent="0.25">
      <c r="A3406">
        <v>3405</v>
      </c>
      <c r="B3406">
        <v>68.386322000000007</v>
      </c>
      <c r="C3406" s="5">
        <v>1</v>
      </c>
      <c r="D3406">
        <v>73.758316000000008</v>
      </c>
      <c r="E3406" s="2">
        <v>2</v>
      </c>
      <c r="P3406">
        <v>2</v>
      </c>
      <c r="Q3406" t="str">
        <f t="shared" si="54"/>
        <v>12</v>
      </c>
    </row>
    <row r="3407" spans="1:17" x14ac:dyDescent="0.25">
      <c r="A3407">
        <v>3406</v>
      </c>
      <c r="B3407">
        <v>68.395325000000014</v>
      </c>
      <c r="C3407" s="5">
        <v>1</v>
      </c>
      <c r="D3407">
        <v>73.736327000000003</v>
      </c>
      <c r="E3407" s="2">
        <v>2</v>
      </c>
      <c r="P3407">
        <v>2</v>
      </c>
      <c r="Q3407" t="str">
        <f t="shared" si="54"/>
        <v>12</v>
      </c>
    </row>
    <row r="3408" spans="1:17" x14ac:dyDescent="0.25">
      <c r="A3408">
        <v>3407</v>
      </c>
      <c r="B3408">
        <v>68.398903000000018</v>
      </c>
      <c r="C3408" s="5">
        <v>1</v>
      </c>
      <c r="D3408">
        <v>73.877908000000005</v>
      </c>
      <c r="E3408" s="2">
        <v>2</v>
      </c>
      <c r="P3408">
        <v>2</v>
      </c>
      <c r="Q3408" t="str">
        <f t="shared" si="54"/>
        <v>12</v>
      </c>
    </row>
    <row r="3409" spans="1:17" x14ac:dyDescent="0.25">
      <c r="A3409">
        <v>3408</v>
      </c>
      <c r="B3409">
        <v>68.377586000000008</v>
      </c>
      <c r="C3409" s="5">
        <v>1</v>
      </c>
      <c r="P3409">
        <v>1</v>
      </c>
      <c r="Q3409" t="str">
        <f t="shared" si="54"/>
        <v>1</v>
      </c>
    </row>
    <row r="3410" spans="1:17" x14ac:dyDescent="0.25">
      <c r="A3410">
        <v>3409</v>
      </c>
      <c r="B3410">
        <v>68.364956000000006</v>
      </c>
      <c r="C3410" s="5">
        <v>1</v>
      </c>
      <c r="P3410">
        <v>1</v>
      </c>
      <c r="Q3410" t="str">
        <f t="shared" si="54"/>
        <v>1</v>
      </c>
    </row>
    <row r="3411" spans="1:17" x14ac:dyDescent="0.25">
      <c r="A3411">
        <v>3410</v>
      </c>
      <c r="B3411">
        <v>68.371849000000012</v>
      </c>
      <c r="C3411" s="5">
        <v>1</v>
      </c>
      <c r="P3411">
        <v>1</v>
      </c>
      <c r="Q3411" t="str">
        <f t="shared" si="54"/>
        <v>1</v>
      </c>
    </row>
    <row r="3412" spans="1:17" x14ac:dyDescent="0.25">
      <c r="A3412">
        <v>3411</v>
      </c>
      <c r="B3412">
        <v>68.331638000000012</v>
      </c>
      <c r="C3412" s="5">
        <v>1</v>
      </c>
      <c r="P3412">
        <v>1</v>
      </c>
      <c r="Q3412" t="str">
        <f t="shared" si="54"/>
        <v>1</v>
      </c>
    </row>
    <row r="3413" spans="1:17" x14ac:dyDescent="0.25">
      <c r="A3413">
        <v>3412</v>
      </c>
      <c r="B3413">
        <v>68.386322000000007</v>
      </c>
      <c r="C3413" s="5">
        <v>1</v>
      </c>
      <c r="P3413">
        <v>1</v>
      </c>
      <c r="Q3413" t="str">
        <f t="shared" si="54"/>
        <v>1</v>
      </c>
    </row>
    <row r="3414" spans="1:17" x14ac:dyDescent="0.25">
      <c r="A3414">
        <v>3413</v>
      </c>
      <c r="F3414">
        <v>67.707149000000015</v>
      </c>
      <c r="G3414" s="3">
        <v>3</v>
      </c>
      <c r="H3414">
        <v>67.93808700000001</v>
      </c>
      <c r="I3414" s="4">
        <v>4</v>
      </c>
      <c r="P3414">
        <v>2</v>
      </c>
      <c r="Q3414" t="str">
        <f t="shared" si="54"/>
        <v>34</v>
      </c>
    </row>
    <row r="3415" spans="1:17" x14ac:dyDescent="0.25">
      <c r="A3415">
        <v>3414</v>
      </c>
      <c r="F3415">
        <v>67.712887000000009</v>
      </c>
      <c r="G3415" s="3">
        <v>3</v>
      </c>
      <c r="H3415">
        <v>67.962822000000017</v>
      </c>
      <c r="I3415" s="4">
        <v>4</v>
      </c>
      <c r="P3415">
        <v>2</v>
      </c>
      <c r="Q3415" t="str">
        <f t="shared" si="54"/>
        <v>34</v>
      </c>
    </row>
    <row r="3416" spans="1:17" x14ac:dyDescent="0.25">
      <c r="A3416">
        <v>3415</v>
      </c>
      <c r="F3416">
        <v>67.705780000000004</v>
      </c>
      <c r="G3416" s="3">
        <v>3</v>
      </c>
      <c r="H3416">
        <v>67.976345000000009</v>
      </c>
      <c r="I3416" s="4">
        <v>4</v>
      </c>
      <c r="P3416">
        <v>2</v>
      </c>
      <c r="Q3416" t="str">
        <f t="shared" si="54"/>
        <v>34</v>
      </c>
    </row>
    <row r="3417" spans="1:17" x14ac:dyDescent="0.25">
      <c r="A3417">
        <v>3416</v>
      </c>
      <c r="F3417">
        <v>67.72630700000002</v>
      </c>
      <c r="G3417" s="3">
        <v>3</v>
      </c>
      <c r="H3417">
        <v>68.013504000000012</v>
      </c>
      <c r="I3417" s="4">
        <v>4</v>
      </c>
      <c r="P3417">
        <v>2</v>
      </c>
      <c r="Q3417" t="str">
        <f t="shared" si="54"/>
        <v>34</v>
      </c>
    </row>
    <row r="3418" spans="1:17" x14ac:dyDescent="0.25">
      <c r="A3418">
        <v>3417</v>
      </c>
      <c r="F3418">
        <v>67.753044000000017</v>
      </c>
      <c r="G3418" s="3">
        <v>3</v>
      </c>
      <c r="H3418">
        <v>68.044712000000004</v>
      </c>
      <c r="I3418" s="4">
        <v>4</v>
      </c>
      <c r="P3418">
        <v>2</v>
      </c>
      <c r="Q3418" t="str">
        <f t="shared" si="54"/>
        <v>34</v>
      </c>
    </row>
    <row r="3419" spans="1:17" x14ac:dyDescent="0.25">
      <c r="A3419">
        <v>3418</v>
      </c>
      <c r="F3419">
        <v>67.76588000000001</v>
      </c>
      <c r="G3419" s="3">
        <v>3</v>
      </c>
      <c r="H3419">
        <v>68.025818000000015</v>
      </c>
      <c r="I3419" s="4">
        <v>4</v>
      </c>
      <c r="P3419">
        <v>2</v>
      </c>
      <c r="Q3419" t="str">
        <f t="shared" si="54"/>
        <v>34</v>
      </c>
    </row>
    <row r="3420" spans="1:17" x14ac:dyDescent="0.25">
      <c r="A3420">
        <v>3419</v>
      </c>
      <c r="F3420">
        <v>67.764725000000013</v>
      </c>
      <c r="G3420" s="3">
        <v>3</v>
      </c>
      <c r="H3420">
        <v>67.987026000000014</v>
      </c>
      <c r="I3420" s="4">
        <v>4</v>
      </c>
      <c r="P3420">
        <v>2</v>
      </c>
      <c r="Q3420" t="str">
        <f t="shared" si="54"/>
        <v>34</v>
      </c>
    </row>
    <row r="3421" spans="1:17" x14ac:dyDescent="0.25">
      <c r="A3421">
        <v>3420</v>
      </c>
      <c r="F3421">
        <v>67.707149000000015</v>
      </c>
      <c r="G3421" s="3">
        <v>3</v>
      </c>
      <c r="H3421">
        <v>67.93808700000001</v>
      </c>
      <c r="I3421" s="4">
        <v>4</v>
      </c>
      <c r="P3421">
        <v>2</v>
      </c>
      <c r="Q3421" t="str">
        <f t="shared" si="54"/>
        <v>34</v>
      </c>
    </row>
    <row r="3422" spans="1:17" x14ac:dyDescent="0.25">
      <c r="A3422">
        <v>3421</v>
      </c>
      <c r="D3422">
        <v>50.668884000000013</v>
      </c>
      <c r="E3422" s="2">
        <v>2</v>
      </c>
      <c r="F3422">
        <v>67.707149000000015</v>
      </c>
      <c r="G3422" s="3">
        <v>3</v>
      </c>
      <c r="P3422">
        <v>2</v>
      </c>
      <c r="Q3422" t="str">
        <f t="shared" si="54"/>
        <v>23</v>
      </c>
    </row>
    <row r="3423" spans="1:17" x14ac:dyDescent="0.25">
      <c r="A3423">
        <v>3422</v>
      </c>
      <c r="D3423">
        <v>50.656624000000008</v>
      </c>
      <c r="E3423" s="2">
        <v>2</v>
      </c>
      <c r="P3423">
        <v>1</v>
      </c>
      <c r="Q3423" t="str">
        <f t="shared" si="54"/>
        <v>2</v>
      </c>
    </row>
    <row r="3424" spans="1:17" x14ac:dyDescent="0.25">
      <c r="A3424">
        <v>3423</v>
      </c>
      <c r="D3424">
        <v>50.662098000000007</v>
      </c>
      <c r="E3424" s="2">
        <v>2</v>
      </c>
      <c r="P3424">
        <v>1</v>
      </c>
      <c r="Q3424" t="str">
        <f t="shared" si="54"/>
        <v>2</v>
      </c>
    </row>
    <row r="3425" spans="1:17" x14ac:dyDescent="0.25">
      <c r="A3425">
        <v>3424</v>
      </c>
      <c r="D3425">
        <v>50.664619000000009</v>
      </c>
      <c r="E3425" s="2">
        <v>2</v>
      </c>
      <c r="P3425">
        <v>1</v>
      </c>
      <c r="Q3425" t="str">
        <f t="shared" si="54"/>
        <v>2</v>
      </c>
    </row>
    <row r="3426" spans="1:17" x14ac:dyDescent="0.25">
      <c r="A3426">
        <v>3425</v>
      </c>
      <c r="D3426">
        <v>50.661728000000011</v>
      </c>
      <c r="E3426" s="2">
        <v>2</v>
      </c>
      <c r="P3426">
        <v>1</v>
      </c>
      <c r="Q3426" t="str">
        <f t="shared" si="54"/>
        <v>2</v>
      </c>
    </row>
    <row r="3427" spans="1:17" x14ac:dyDescent="0.25">
      <c r="A3427">
        <v>3426</v>
      </c>
      <c r="D3427">
        <v>50.625519000000011</v>
      </c>
      <c r="E3427" s="2">
        <v>2</v>
      </c>
      <c r="P3427">
        <v>1</v>
      </c>
      <c r="Q3427" t="str">
        <f t="shared" si="54"/>
        <v>2</v>
      </c>
    </row>
    <row r="3428" spans="1:17" x14ac:dyDescent="0.25">
      <c r="A3428">
        <v>3427</v>
      </c>
      <c r="B3428">
        <v>44.722633000000009</v>
      </c>
      <c r="C3428" s="5">
        <v>1</v>
      </c>
      <c r="D3428">
        <v>50.626991000000011</v>
      </c>
      <c r="E3428" s="2">
        <v>2</v>
      </c>
      <c r="P3428">
        <v>2</v>
      </c>
      <c r="Q3428" t="str">
        <f t="shared" si="54"/>
        <v>12</v>
      </c>
    </row>
    <row r="3429" spans="1:17" x14ac:dyDescent="0.25">
      <c r="A3429">
        <v>3428</v>
      </c>
      <c r="B3429">
        <v>44.706108000000008</v>
      </c>
      <c r="C3429" s="5">
        <v>1</v>
      </c>
      <c r="D3429">
        <v>50.613098000000008</v>
      </c>
      <c r="E3429" s="2">
        <v>2</v>
      </c>
      <c r="P3429">
        <v>2</v>
      </c>
      <c r="Q3429" t="str">
        <f t="shared" si="54"/>
        <v>12</v>
      </c>
    </row>
    <row r="3430" spans="1:17" x14ac:dyDescent="0.25">
      <c r="A3430">
        <v>3429</v>
      </c>
      <c r="B3430">
        <v>44.756107000000007</v>
      </c>
      <c r="C3430" s="5">
        <v>1</v>
      </c>
      <c r="D3430">
        <v>50.618412000000006</v>
      </c>
      <c r="E3430" s="2">
        <v>2</v>
      </c>
      <c r="P3430">
        <v>2</v>
      </c>
      <c r="Q3430" t="str">
        <f t="shared" si="54"/>
        <v>12</v>
      </c>
    </row>
    <row r="3431" spans="1:17" x14ac:dyDescent="0.25">
      <c r="A3431">
        <v>3430</v>
      </c>
      <c r="B3431">
        <v>44.694691000000006</v>
      </c>
      <c r="C3431" s="5">
        <v>1</v>
      </c>
      <c r="D3431">
        <v>50.668884000000013</v>
      </c>
      <c r="E3431" s="2">
        <v>2</v>
      </c>
      <c r="P3431">
        <v>2</v>
      </c>
      <c r="Q3431" t="str">
        <f t="shared" si="54"/>
        <v>12</v>
      </c>
    </row>
    <row r="3432" spans="1:17" x14ac:dyDescent="0.25">
      <c r="A3432">
        <v>3431</v>
      </c>
      <c r="B3432">
        <v>44.704796000000009</v>
      </c>
      <c r="C3432" s="5">
        <v>1</v>
      </c>
      <c r="P3432">
        <v>1</v>
      </c>
      <c r="Q3432" t="str">
        <f t="shared" si="54"/>
        <v>1</v>
      </c>
    </row>
    <row r="3433" spans="1:17" x14ac:dyDescent="0.25">
      <c r="A3433">
        <v>3432</v>
      </c>
      <c r="B3433">
        <v>44.690796000000006</v>
      </c>
      <c r="C3433" s="5">
        <v>1</v>
      </c>
      <c r="P3433">
        <v>1</v>
      </c>
      <c r="Q3433" t="str">
        <f t="shared" si="54"/>
        <v>1</v>
      </c>
    </row>
    <row r="3434" spans="1:17" x14ac:dyDescent="0.25">
      <c r="A3434">
        <v>3433</v>
      </c>
      <c r="B3434">
        <v>44.663429000000008</v>
      </c>
      <c r="C3434" s="5">
        <v>1</v>
      </c>
      <c r="P3434">
        <v>1</v>
      </c>
      <c r="Q3434" t="str">
        <f t="shared" si="54"/>
        <v>1</v>
      </c>
    </row>
    <row r="3435" spans="1:17" x14ac:dyDescent="0.25">
      <c r="A3435">
        <v>3434</v>
      </c>
      <c r="B3435">
        <v>44.722633000000009</v>
      </c>
      <c r="C3435" s="5">
        <v>1</v>
      </c>
      <c r="P3435">
        <v>1</v>
      </c>
      <c r="Q3435" t="str">
        <f t="shared" si="54"/>
        <v>1</v>
      </c>
    </row>
    <row r="3436" spans="1:17" x14ac:dyDescent="0.25">
      <c r="A3436">
        <v>3435</v>
      </c>
      <c r="B3436">
        <v>44.722633000000009</v>
      </c>
      <c r="C3436" s="5">
        <v>1</v>
      </c>
      <c r="P3436">
        <v>1</v>
      </c>
      <c r="Q3436" t="str">
        <f t="shared" si="54"/>
        <v>1</v>
      </c>
    </row>
    <row r="3437" spans="1:17" x14ac:dyDescent="0.25">
      <c r="A3437">
        <v>3436</v>
      </c>
      <c r="H3437">
        <v>43.233612000000008</v>
      </c>
      <c r="I3437" s="4">
        <v>4</v>
      </c>
      <c r="P3437">
        <v>1</v>
      </c>
      <c r="Q3437" t="str">
        <f t="shared" si="54"/>
        <v>4</v>
      </c>
    </row>
    <row r="3438" spans="1:17" x14ac:dyDescent="0.25">
      <c r="A3438">
        <v>3437</v>
      </c>
      <c r="F3438">
        <v>42.19282900000001</v>
      </c>
      <c r="G3438" s="3">
        <v>3</v>
      </c>
      <c r="H3438">
        <v>43.180614000000013</v>
      </c>
      <c r="I3438" s="4">
        <v>4</v>
      </c>
      <c r="P3438">
        <v>2</v>
      </c>
      <c r="Q3438" t="str">
        <f t="shared" si="54"/>
        <v>34</v>
      </c>
    </row>
    <row r="3439" spans="1:17" x14ac:dyDescent="0.25">
      <c r="A3439">
        <v>3438</v>
      </c>
      <c r="F3439">
        <v>42.208248000000012</v>
      </c>
      <c r="G3439" s="3">
        <v>3</v>
      </c>
      <c r="H3439">
        <v>43.166775000000008</v>
      </c>
      <c r="I3439" s="4">
        <v>4</v>
      </c>
      <c r="P3439">
        <v>2</v>
      </c>
      <c r="Q3439" t="str">
        <f t="shared" si="54"/>
        <v>34</v>
      </c>
    </row>
    <row r="3440" spans="1:17" x14ac:dyDescent="0.25">
      <c r="A3440">
        <v>3439</v>
      </c>
      <c r="F3440">
        <v>42.186512000000008</v>
      </c>
      <c r="G3440" s="3">
        <v>3</v>
      </c>
      <c r="H3440">
        <v>43.20624500000001</v>
      </c>
      <c r="I3440" s="4">
        <v>4</v>
      </c>
      <c r="P3440">
        <v>2</v>
      </c>
      <c r="Q3440" t="str">
        <f t="shared" si="54"/>
        <v>34</v>
      </c>
    </row>
    <row r="3441" spans="1:17" x14ac:dyDescent="0.25">
      <c r="A3441">
        <v>3440</v>
      </c>
      <c r="F3441">
        <v>42.163303000000006</v>
      </c>
      <c r="G3441" s="3">
        <v>3</v>
      </c>
      <c r="H3441">
        <v>43.205456000000012</v>
      </c>
      <c r="I3441" s="4">
        <v>4</v>
      </c>
      <c r="P3441">
        <v>2</v>
      </c>
      <c r="Q3441" t="str">
        <f t="shared" si="54"/>
        <v>34</v>
      </c>
    </row>
    <row r="3442" spans="1:17" x14ac:dyDescent="0.25">
      <c r="A3442">
        <v>3441</v>
      </c>
      <c r="F3442">
        <v>42.172302000000009</v>
      </c>
      <c r="G3442" s="3">
        <v>3</v>
      </c>
      <c r="H3442">
        <v>43.191299000000008</v>
      </c>
      <c r="I3442" s="4">
        <v>4</v>
      </c>
      <c r="P3442">
        <v>2</v>
      </c>
      <c r="Q3442" t="str">
        <f t="shared" si="54"/>
        <v>34</v>
      </c>
    </row>
    <row r="3443" spans="1:17" x14ac:dyDescent="0.25">
      <c r="A3443">
        <v>3442</v>
      </c>
      <c r="D3443">
        <v>27.572798000000006</v>
      </c>
      <c r="E3443" s="2">
        <v>2</v>
      </c>
      <c r="F3443">
        <v>42.187408000000012</v>
      </c>
      <c r="G3443" s="3">
        <v>3</v>
      </c>
      <c r="H3443">
        <v>43.179615000000013</v>
      </c>
      <c r="I3443" s="4">
        <v>4</v>
      </c>
      <c r="P3443">
        <v>3</v>
      </c>
      <c r="Q3443" t="str">
        <f t="shared" si="54"/>
        <v>234</v>
      </c>
    </row>
    <row r="3444" spans="1:17" x14ac:dyDescent="0.25">
      <c r="A3444">
        <v>3443</v>
      </c>
      <c r="D3444">
        <v>27.58663700000001</v>
      </c>
      <c r="E3444" s="2">
        <v>2</v>
      </c>
      <c r="F3444">
        <v>42.206302000000008</v>
      </c>
      <c r="G3444" s="3">
        <v>3</v>
      </c>
      <c r="H3444">
        <v>43.183983000000012</v>
      </c>
      <c r="I3444" s="4">
        <v>4</v>
      </c>
      <c r="P3444">
        <v>3</v>
      </c>
      <c r="Q3444" t="str">
        <f t="shared" si="54"/>
        <v>234</v>
      </c>
    </row>
    <row r="3445" spans="1:17" x14ac:dyDescent="0.25">
      <c r="A3445">
        <v>3444</v>
      </c>
      <c r="D3445">
        <v>27.583374000000006</v>
      </c>
      <c r="E3445" s="2">
        <v>2</v>
      </c>
      <c r="F3445">
        <v>42.220562000000008</v>
      </c>
      <c r="G3445" s="3">
        <v>3</v>
      </c>
      <c r="H3445">
        <v>43.233612000000008</v>
      </c>
      <c r="I3445" s="4">
        <v>4</v>
      </c>
      <c r="P3445">
        <v>3</v>
      </c>
      <c r="Q3445" t="str">
        <f t="shared" si="54"/>
        <v>234</v>
      </c>
    </row>
    <row r="3446" spans="1:17" x14ac:dyDescent="0.25">
      <c r="A3446">
        <v>3445</v>
      </c>
      <c r="D3446">
        <v>27.597425000000008</v>
      </c>
      <c r="E3446" s="2">
        <v>2</v>
      </c>
      <c r="F3446">
        <v>42.175407000000007</v>
      </c>
      <c r="G3446" s="3">
        <v>3</v>
      </c>
      <c r="P3446">
        <v>2</v>
      </c>
      <c r="Q3446" t="str">
        <f t="shared" si="54"/>
        <v>23</v>
      </c>
    </row>
    <row r="3447" spans="1:17" x14ac:dyDescent="0.25">
      <c r="A3447">
        <v>3446</v>
      </c>
      <c r="D3447">
        <v>27.613268000000005</v>
      </c>
      <c r="E3447" s="2">
        <v>2</v>
      </c>
      <c r="F3447">
        <v>42.19282900000001</v>
      </c>
      <c r="G3447" s="3">
        <v>3</v>
      </c>
      <c r="P3447">
        <v>2</v>
      </c>
      <c r="Q3447" t="str">
        <f t="shared" si="54"/>
        <v>23</v>
      </c>
    </row>
    <row r="3448" spans="1:17" x14ac:dyDescent="0.25">
      <c r="A3448">
        <v>3447</v>
      </c>
      <c r="D3448">
        <v>27.597006000000007</v>
      </c>
      <c r="E3448" s="2">
        <v>2</v>
      </c>
      <c r="P3448">
        <v>1</v>
      </c>
      <c r="Q3448" t="str">
        <f t="shared" si="54"/>
        <v>2</v>
      </c>
    </row>
    <row r="3449" spans="1:17" x14ac:dyDescent="0.25">
      <c r="A3449">
        <v>3448</v>
      </c>
      <c r="D3449">
        <v>27.607216000000008</v>
      </c>
      <c r="E3449" s="2">
        <v>2</v>
      </c>
      <c r="P3449">
        <v>1</v>
      </c>
      <c r="Q3449" t="str">
        <f t="shared" si="54"/>
        <v>2</v>
      </c>
    </row>
    <row r="3450" spans="1:17" x14ac:dyDescent="0.25">
      <c r="A3450">
        <v>3449</v>
      </c>
      <c r="D3450">
        <v>27.574743000000012</v>
      </c>
      <c r="E3450" s="2">
        <v>2</v>
      </c>
      <c r="P3450">
        <v>1</v>
      </c>
      <c r="Q3450" t="str">
        <f t="shared" si="54"/>
        <v>2</v>
      </c>
    </row>
    <row r="3451" spans="1:17" x14ac:dyDescent="0.25">
      <c r="A3451">
        <v>3450</v>
      </c>
      <c r="B3451">
        <v>22.101625000000013</v>
      </c>
      <c r="C3451" s="5">
        <v>1</v>
      </c>
      <c r="D3451">
        <v>27.533640000000005</v>
      </c>
      <c r="E3451" s="2">
        <v>2</v>
      </c>
      <c r="P3451">
        <v>2</v>
      </c>
      <c r="Q3451" t="str">
        <f t="shared" si="54"/>
        <v>12</v>
      </c>
    </row>
    <row r="3452" spans="1:17" x14ac:dyDescent="0.25">
      <c r="A3452">
        <v>3451</v>
      </c>
      <c r="B3452">
        <v>22.086838000000014</v>
      </c>
      <c r="C3452" s="5">
        <v>1</v>
      </c>
      <c r="D3452">
        <v>27.497169000000014</v>
      </c>
      <c r="E3452" s="2">
        <v>2</v>
      </c>
      <c r="P3452">
        <v>2</v>
      </c>
      <c r="Q3452" t="str">
        <f t="shared" si="54"/>
        <v>12</v>
      </c>
    </row>
    <row r="3453" spans="1:17" x14ac:dyDescent="0.25">
      <c r="A3453">
        <v>3452</v>
      </c>
      <c r="B3453">
        <v>22.082680000000011</v>
      </c>
      <c r="C3453" s="5">
        <v>1</v>
      </c>
      <c r="D3453">
        <v>27.572798000000006</v>
      </c>
      <c r="E3453" s="2">
        <v>2</v>
      </c>
      <c r="P3453">
        <v>2</v>
      </c>
      <c r="Q3453" t="str">
        <f t="shared" si="54"/>
        <v>12</v>
      </c>
    </row>
    <row r="3454" spans="1:17" x14ac:dyDescent="0.25">
      <c r="A3454">
        <v>3453</v>
      </c>
      <c r="B3454">
        <v>22.067892000000008</v>
      </c>
      <c r="C3454" s="5">
        <v>1</v>
      </c>
      <c r="D3454">
        <v>27.572798000000006</v>
      </c>
      <c r="E3454" s="2">
        <v>2</v>
      </c>
      <c r="P3454">
        <v>2</v>
      </c>
      <c r="Q3454" t="str">
        <f t="shared" si="54"/>
        <v>12</v>
      </c>
    </row>
    <row r="3455" spans="1:17" x14ac:dyDescent="0.25">
      <c r="A3455">
        <v>3454</v>
      </c>
      <c r="B3455">
        <v>22.130098000000011</v>
      </c>
      <c r="C3455" s="5">
        <v>1</v>
      </c>
      <c r="P3455">
        <v>1</v>
      </c>
      <c r="Q3455" t="str">
        <f t="shared" si="54"/>
        <v>1</v>
      </c>
    </row>
    <row r="3456" spans="1:17" x14ac:dyDescent="0.25">
      <c r="A3456">
        <v>3455</v>
      </c>
      <c r="B3456">
        <v>22.104469000000009</v>
      </c>
      <c r="C3456" s="5">
        <v>1</v>
      </c>
      <c r="P3456">
        <v>1</v>
      </c>
      <c r="Q3456" t="str">
        <f t="shared" si="54"/>
        <v>1</v>
      </c>
    </row>
    <row r="3457" spans="1:17" x14ac:dyDescent="0.25">
      <c r="A3457">
        <v>3456</v>
      </c>
      <c r="B3457">
        <v>22.091995000000011</v>
      </c>
      <c r="C3457" s="5">
        <v>1</v>
      </c>
      <c r="P3457">
        <v>1</v>
      </c>
      <c r="Q3457" t="str">
        <f t="shared" si="54"/>
        <v>1</v>
      </c>
    </row>
    <row r="3458" spans="1:17" x14ac:dyDescent="0.25">
      <c r="A3458">
        <v>3457</v>
      </c>
      <c r="B3458">
        <v>22.094469000000011</v>
      </c>
      <c r="C3458" s="5">
        <v>1</v>
      </c>
      <c r="P3458">
        <v>1</v>
      </c>
      <c r="Q3458" t="str">
        <f t="shared" ref="Q3458:Q3521" si="55">CONCATENATE(C3458,E3458,G3458,I3458)</f>
        <v>1</v>
      </c>
    </row>
    <row r="3459" spans="1:17" x14ac:dyDescent="0.25">
      <c r="A3459">
        <v>3458</v>
      </c>
      <c r="B3459">
        <v>22.086416000000014</v>
      </c>
      <c r="C3459" s="5">
        <v>1</v>
      </c>
      <c r="P3459">
        <v>1</v>
      </c>
      <c r="Q3459" t="str">
        <f t="shared" si="55"/>
        <v>1</v>
      </c>
    </row>
    <row r="3460" spans="1:17" x14ac:dyDescent="0.25">
      <c r="A3460">
        <v>3459</v>
      </c>
      <c r="B3460">
        <v>22.079523000000009</v>
      </c>
      <c r="C3460" s="5">
        <v>1</v>
      </c>
      <c r="H3460">
        <v>23.246353000000013</v>
      </c>
      <c r="I3460" s="4">
        <v>4</v>
      </c>
      <c r="P3460">
        <v>2</v>
      </c>
      <c r="Q3460" t="str">
        <f t="shared" si="55"/>
        <v>14</v>
      </c>
    </row>
    <row r="3461" spans="1:17" x14ac:dyDescent="0.25">
      <c r="A3461">
        <v>3460</v>
      </c>
      <c r="B3461">
        <v>22.101625000000013</v>
      </c>
      <c r="C3461" s="5">
        <v>1</v>
      </c>
      <c r="H3461">
        <v>23.246353000000013</v>
      </c>
      <c r="I3461" s="4">
        <v>4</v>
      </c>
      <c r="P3461">
        <v>2</v>
      </c>
      <c r="Q3461" t="str">
        <f t="shared" si="55"/>
        <v>14</v>
      </c>
    </row>
    <row r="3462" spans="1:17" x14ac:dyDescent="0.25">
      <c r="A3462">
        <v>3461</v>
      </c>
      <c r="F3462">
        <v>20.943165000000008</v>
      </c>
      <c r="G3462" s="3">
        <v>3</v>
      </c>
      <c r="H3462">
        <v>23.28850700000001</v>
      </c>
      <c r="I3462" s="4">
        <v>4</v>
      </c>
      <c r="P3462">
        <v>2</v>
      </c>
      <c r="Q3462" t="str">
        <f t="shared" si="55"/>
        <v>34</v>
      </c>
    </row>
    <row r="3463" spans="1:17" x14ac:dyDescent="0.25">
      <c r="A3463">
        <v>3462</v>
      </c>
      <c r="F3463">
        <v>20.943165000000008</v>
      </c>
      <c r="G3463" s="3">
        <v>3</v>
      </c>
      <c r="H3463">
        <v>23.28850700000001</v>
      </c>
      <c r="I3463" s="4">
        <v>4</v>
      </c>
      <c r="J3463">
        <v>38.820698000000007</v>
      </c>
      <c r="K3463" t="s">
        <v>22</v>
      </c>
      <c r="Q3463" t="str">
        <f t="shared" si="55"/>
        <v>34</v>
      </c>
    </row>
    <row r="3464" spans="1:17" x14ac:dyDescent="0.25">
      <c r="A3464">
        <v>3463</v>
      </c>
      <c r="Q3464" t="str">
        <f t="shared" si="55"/>
        <v/>
      </c>
    </row>
    <row r="3465" spans="1:17" x14ac:dyDescent="0.25">
      <c r="A3465">
        <v>3464</v>
      </c>
      <c r="J3465">
        <v>235.91833400000002</v>
      </c>
      <c r="K3465" t="s">
        <v>22</v>
      </c>
      <c r="Q3465" t="str">
        <f t="shared" si="55"/>
        <v/>
      </c>
    </row>
    <row r="3466" spans="1:17" x14ac:dyDescent="0.25">
      <c r="A3466">
        <v>3465</v>
      </c>
      <c r="B3466">
        <v>253.614947</v>
      </c>
      <c r="C3466" s="5">
        <v>1</v>
      </c>
      <c r="P3466">
        <v>1</v>
      </c>
      <c r="Q3466" t="str">
        <f t="shared" si="55"/>
        <v>1</v>
      </c>
    </row>
    <row r="3467" spans="1:17" x14ac:dyDescent="0.25">
      <c r="A3467">
        <v>3466</v>
      </c>
      <c r="B3467">
        <v>253.576514</v>
      </c>
      <c r="C3467" s="5">
        <v>1</v>
      </c>
      <c r="P3467">
        <v>1</v>
      </c>
      <c r="Q3467" t="str">
        <f t="shared" si="55"/>
        <v>1</v>
      </c>
    </row>
    <row r="3468" spans="1:17" x14ac:dyDescent="0.25">
      <c r="A3468">
        <v>3467</v>
      </c>
      <c r="B3468">
        <v>253.59348199999999</v>
      </c>
      <c r="C3468" s="5">
        <v>1</v>
      </c>
      <c r="P3468">
        <v>1</v>
      </c>
      <c r="Q3468" t="str">
        <f t="shared" si="55"/>
        <v>1</v>
      </c>
    </row>
    <row r="3469" spans="1:17" x14ac:dyDescent="0.25">
      <c r="A3469">
        <v>3468</v>
      </c>
      <c r="B3469">
        <v>253.56398999999999</v>
      </c>
      <c r="C3469" s="5">
        <v>1</v>
      </c>
      <c r="P3469">
        <v>1</v>
      </c>
      <c r="Q3469" t="str">
        <f t="shared" si="55"/>
        <v>1</v>
      </c>
    </row>
    <row r="3470" spans="1:17" x14ac:dyDescent="0.25">
      <c r="A3470">
        <v>3469</v>
      </c>
      <c r="B3470">
        <v>253.56424200000001</v>
      </c>
      <c r="C3470" s="5">
        <v>1</v>
      </c>
      <c r="P3470">
        <v>1</v>
      </c>
      <c r="Q3470" t="str">
        <f t="shared" si="55"/>
        <v>1</v>
      </c>
    </row>
    <row r="3471" spans="1:17" x14ac:dyDescent="0.25">
      <c r="A3471">
        <v>3470</v>
      </c>
      <c r="B3471">
        <v>253.52944099999999</v>
      </c>
      <c r="C3471" s="5">
        <v>1</v>
      </c>
      <c r="P3471">
        <v>1</v>
      </c>
      <c r="Q3471" t="str">
        <f t="shared" si="55"/>
        <v>1</v>
      </c>
    </row>
    <row r="3472" spans="1:17" x14ac:dyDescent="0.25">
      <c r="A3472">
        <v>3471</v>
      </c>
      <c r="B3472">
        <v>253.55353400000001</v>
      </c>
      <c r="C3472" s="5">
        <v>1</v>
      </c>
      <c r="P3472">
        <v>1</v>
      </c>
      <c r="Q3472" t="str">
        <f t="shared" si="55"/>
        <v>1</v>
      </c>
    </row>
    <row r="3473" spans="1:17" x14ac:dyDescent="0.25">
      <c r="A3473">
        <v>3472</v>
      </c>
      <c r="B3473">
        <v>253.536868</v>
      </c>
      <c r="C3473" s="5">
        <v>1</v>
      </c>
      <c r="P3473">
        <v>1</v>
      </c>
      <c r="Q3473" t="str">
        <f t="shared" si="55"/>
        <v>1</v>
      </c>
    </row>
    <row r="3474" spans="1:17" x14ac:dyDescent="0.25">
      <c r="A3474">
        <v>3473</v>
      </c>
      <c r="B3474">
        <v>253.47005000000001</v>
      </c>
      <c r="C3474" s="5">
        <v>1</v>
      </c>
      <c r="P3474">
        <v>1</v>
      </c>
      <c r="Q3474" t="str">
        <f t="shared" si="55"/>
        <v>1</v>
      </c>
    </row>
    <row r="3475" spans="1:17" x14ac:dyDescent="0.25">
      <c r="A3475">
        <v>3474</v>
      </c>
      <c r="B3475">
        <v>253.614947</v>
      </c>
      <c r="C3475" s="5">
        <v>1</v>
      </c>
      <c r="P3475">
        <v>1</v>
      </c>
      <c r="Q3475" t="str">
        <f t="shared" si="55"/>
        <v>1</v>
      </c>
    </row>
    <row r="3476" spans="1:17" x14ac:dyDescent="0.25">
      <c r="A3476">
        <v>3475</v>
      </c>
      <c r="B3476">
        <v>253.614947</v>
      </c>
      <c r="C3476" s="5">
        <v>1</v>
      </c>
      <c r="D3476">
        <v>244.892977</v>
      </c>
      <c r="E3476" s="2">
        <v>2</v>
      </c>
      <c r="P3476">
        <v>2</v>
      </c>
      <c r="Q3476" t="str">
        <f t="shared" si="55"/>
        <v>12</v>
      </c>
    </row>
    <row r="3477" spans="1:17" x14ac:dyDescent="0.25">
      <c r="A3477">
        <v>3476</v>
      </c>
      <c r="D3477">
        <v>244.92540199999999</v>
      </c>
      <c r="E3477" s="2">
        <v>2</v>
      </c>
      <c r="P3477">
        <v>1</v>
      </c>
      <c r="Q3477" t="str">
        <f t="shared" si="55"/>
        <v>2</v>
      </c>
    </row>
    <row r="3478" spans="1:17" x14ac:dyDescent="0.25">
      <c r="A3478">
        <v>3477</v>
      </c>
      <c r="D3478">
        <v>244.91156599999999</v>
      </c>
      <c r="E3478" s="2">
        <v>2</v>
      </c>
      <c r="P3478">
        <v>1</v>
      </c>
      <c r="Q3478" t="str">
        <f t="shared" si="55"/>
        <v>2</v>
      </c>
    </row>
    <row r="3479" spans="1:17" x14ac:dyDescent="0.25">
      <c r="A3479">
        <v>3478</v>
      </c>
      <c r="D3479">
        <v>244.91439299999999</v>
      </c>
      <c r="E3479" s="2">
        <v>2</v>
      </c>
      <c r="F3479">
        <v>251.623988</v>
      </c>
      <c r="G3479" s="3">
        <v>3</v>
      </c>
      <c r="P3479">
        <v>2</v>
      </c>
      <c r="Q3479" t="str">
        <f t="shared" si="55"/>
        <v>23</v>
      </c>
    </row>
    <row r="3480" spans="1:17" x14ac:dyDescent="0.25">
      <c r="A3480">
        <v>3479</v>
      </c>
      <c r="D3480">
        <v>244.91348099999999</v>
      </c>
      <c r="E3480" s="2">
        <v>2</v>
      </c>
      <c r="F3480">
        <v>251.63616099999999</v>
      </c>
      <c r="G3480" s="3">
        <v>3</v>
      </c>
      <c r="P3480">
        <v>2</v>
      </c>
      <c r="Q3480" t="str">
        <f t="shared" si="55"/>
        <v>23</v>
      </c>
    </row>
    <row r="3481" spans="1:17" x14ac:dyDescent="0.25">
      <c r="A3481">
        <v>3480</v>
      </c>
      <c r="D3481">
        <v>244.87954199999999</v>
      </c>
      <c r="E3481" s="2">
        <v>2</v>
      </c>
      <c r="F3481">
        <v>251.64813100000001</v>
      </c>
      <c r="G3481" s="3">
        <v>3</v>
      </c>
      <c r="P3481">
        <v>2</v>
      </c>
      <c r="Q3481" t="str">
        <f t="shared" si="55"/>
        <v>23</v>
      </c>
    </row>
    <row r="3482" spans="1:17" x14ac:dyDescent="0.25">
      <c r="A3482">
        <v>3481</v>
      </c>
      <c r="D3482">
        <v>244.872927</v>
      </c>
      <c r="E3482" s="2">
        <v>2</v>
      </c>
      <c r="F3482">
        <v>251.61262399999998</v>
      </c>
      <c r="G3482" s="3">
        <v>3</v>
      </c>
      <c r="P3482">
        <v>2</v>
      </c>
      <c r="Q3482" t="str">
        <f t="shared" si="55"/>
        <v>23</v>
      </c>
    </row>
    <row r="3483" spans="1:17" x14ac:dyDescent="0.25">
      <c r="A3483">
        <v>3482</v>
      </c>
      <c r="D3483">
        <v>244.892977</v>
      </c>
      <c r="E3483" s="2">
        <v>2</v>
      </c>
      <c r="F3483">
        <v>251.65298000000001</v>
      </c>
      <c r="G3483" s="3">
        <v>3</v>
      </c>
      <c r="H3483">
        <v>247.48903899999999</v>
      </c>
      <c r="I3483" s="4">
        <v>4</v>
      </c>
      <c r="P3483">
        <v>3</v>
      </c>
      <c r="Q3483" t="str">
        <f t="shared" si="55"/>
        <v>234</v>
      </c>
    </row>
    <row r="3484" spans="1:17" x14ac:dyDescent="0.25">
      <c r="A3484">
        <v>3483</v>
      </c>
      <c r="F3484">
        <v>251.63838099999998</v>
      </c>
      <c r="G3484" s="3">
        <v>3</v>
      </c>
      <c r="H3484">
        <v>247.44302999999999</v>
      </c>
      <c r="I3484" s="4">
        <v>4</v>
      </c>
      <c r="P3484">
        <v>2</v>
      </c>
      <c r="Q3484" t="str">
        <f t="shared" si="55"/>
        <v>34</v>
      </c>
    </row>
    <row r="3485" spans="1:17" x14ac:dyDescent="0.25">
      <c r="A3485">
        <v>3484</v>
      </c>
      <c r="F3485">
        <v>251.68131099999999</v>
      </c>
      <c r="G3485" s="3">
        <v>3</v>
      </c>
      <c r="H3485">
        <v>247.44924</v>
      </c>
      <c r="I3485" s="4">
        <v>4</v>
      </c>
      <c r="P3485">
        <v>2</v>
      </c>
      <c r="Q3485" t="str">
        <f t="shared" si="55"/>
        <v>34</v>
      </c>
    </row>
    <row r="3486" spans="1:17" x14ac:dyDescent="0.25">
      <c r="A3486">
        <v>3485</v>
      </c>
      <c r="F3486">
        <v>251.58777499999999</v>
      </c>
      <c r="G3486" s="3">
        <v>3</v>
      </c>
      <c r="H3486">
        <v>247.45979599999998</v>
      </c>
      <c r="I3486" s="4">
        <v>4</v>
      </c>
      <c r="P3486">
        <v>2</v>
      </c>
      <c r="Q3486" t="str">
        <f t="shared" si="55"/>
        <v>34</v>
      </c>
    </row>
    <row r="3487" spans="1:17" x14ac:dyDescent="0.25">
      <c r="A3487">
        <v>3486</v>
      </c>
      <c r="F3487">
        <v>251.623988</v>
      </c>
      <c r="G3487" s="3">
        <v>3</v>
      </c>
      <c r="H3487">
        <v>247.490859</v>
      </c>
      <c r="I3487" s="4">
        <v>4</v>
      </c>
      <c r="P3487">
        <v>2</v>
      </c>
      <c r="Q3487" t="str">
        <f t="shared" si="55"/>
        <v>34</v>
      </c>
    </row>
    <row r="3488" spans="1:17" x14ac:dyDescent="0.25">
      <c r="A3488">
        <v>3487</v>
      </c>
      <c r="F3488">
        <v>251.58636000000001</v>
      </c>
      <c r="G3488" s="3">
        <v>3</v>
      </c>
      <c r="H3488">
        <v>247.49580599999999</v>
      </c>
      <c r="I3488" s="4">
        <v>4</v>
      </c>
      <c r="P3488">
        <v>2</v>
      </c>
      <c r="Q3488" t="str">
        <f t="shared" si="55"/>
        <v>34</v>
      </c>
    </row>
    <row r="3489" spans="1:17" x14ac:dyDescent="0.25">
      <c r="A3489">
        <v>3488</v>
      </c>
      <c r="H3489">
        <v>247.47600800000001</v>
      </c>
      <c r="I3489" s="4">
        <v>4</v>
      </c>
      <c r="P3489">
        <v>1</v>
      </c>
      <c r="Q3489" t="str">
        <f t="shared" si="55"/>
        <v>4</v>
      </c>
    </row>
    <row r="3490" spans="1:17" x14ac:dyDescent="0.25">
      <c r="A3490">
        <v>3489</v>
      </c>
      <c r="H3490">
        <v>247.48903899999999</v>
      </c>
      <c r="I3490" s="4">
        <v>4</v>
      </c>
      <c r="P3490">
        <v>1</v>
      </c>
      <c r="Q3490" t="str">
        <f t="shared" si="55"/>
        <v>4</v>
      </c>
    </row>
    <row r="3491" spans="1:17" x14ac:dyDescent="0.25">
      <c r="A3491">
        <v>3490</v>
      </c>
      <c r="P3491">
        <v>0</v>
      </c>
      <c r="Q3491" t="str">
        <f t="shared" si="55"/>
        <v/>
      </c>
    </row>
    <row r="3492" spans="1:17" x14ac:dyDescent="0.25">
      <c r="A3492">
        <v>3491</v>
      </c>
      <c r="P3492">
        <v>0</v>
      </c>
      <c r="Q3492" t="str">
        <f t="shared" si="55"/>
        <v/>
      </c>
    </row>
    <row r="3493" spans="1:17" x14ac:dyDescent="0.25">
      <c r="A3493">
        <v>3492</v>
      </c>
      <c r="P3493">
        <v>0</v>
      </c>
      <c r="Q3493" t="str">
        <f t="shared" si="55"/>
        <v/>
      </c>
    </row>
    <row r="3494" spans="1:17" x14ac:dyDescent="0.25">
      <c r="A3494">
        <v>3493</v>
      </c>
      <c r="B3494">
        <v>227.292473</v>
      </c>
      <c r="C3494" s="5">
        <v>1</v>
      </c>
      <c r="P3494">
        <v>1</v>
      </c>
      <c r="Q3494" t="str">
        <f t="shared" si="55"/>
        <v>1</v>
      </c>
    </row>
    <row r="3495" spans="1:17" x14ac:dyDescent="0.25">
      <c r="A3495">
        <v>3494</v>
      </c>
      <c r="B3495">
        <v>227.24747400000001</v>
      </c>
      <c r="C3495" s="5">
        <v>1</v>
      </c>
      <c r="P3495">
        <v>1</v>
      </c>
      <c r="Q3495" t="str">
        <f t="shared" si="55"/>
        <v>1</v>
      </c>
    </row>
    <row r="3496" spans="1:17" x14ac:dyDescent="0.25">
      <c r="A3496">
        <v>3495</v>
      </c>
      <c r="B3496">
        <v>227.228534</v>
      </c>
      <c r="C3496" s="5">
        <v>1</v>
      </c>
      <c r="P3496">
        <v>1</v>
      </c>
      <c r="Q3496" t="str">
        <f t="shared" si="55"/>
        <v>1</v>
      </c>
    </row>
    <row r="3497" spans="1:17" x14ac:dyDescent="0.25">
      <c r="A3497">
        <v>3496</v>
      </c>
      <c r="B3497">
        <v>227.272221</v>
      </c>
      <c r="C3497" s="5">
        <v>1</v>
      </c>
      <c r="P3497">
        <v>1</v>
      </c>
      <c r="Q3497" t="str">
        <f t="shared" si="55"/>
        <v>1</v>
      </c>
    </row>
    <row r="3498" spans="1:17" x14ac:dyDescent="0.25">
      <c r="A3498">
        <v>3497</v>
      </c>
      <c r="B3498">
        <v>227.24631199999999</v>
      </c>
      <c r="C3498" s="5">
        <v>1</v>
      </c>
      <c r="P3498">
        <v>1</v>
      </c>
      <c r="Q3498" t="str">
        <f t="shared" si="55"/>
        <v>1</v>
      </c>
    </row>
    <row r="3499" spans="1:17" x14ac:dyDescent="0.25">
      <c r="A3499">
        <v>3498</v>
      </c>
      <c r="B3499">
        <v>227.215757</v>
      </c>
      <c r="C3499" s="5">
        <v>1</v>
      </c>
      <c r="D3499">
        <v>223.184495</v>
      </c>
      <c r="E3499" s="2">
        <v>2</v>
      </c>
      <c r="P3499">
        <v>2</v>
      </c>
      <c r="Q3499" t="str">
        <f t="shared" si="55"/>
        <v>12</v>
      </c>
    </row>
    <row r="3500" spans="1:17" x14ac:dyDescent="0.25">
      <c r="A3500">
        <v>3499</v>
      </c>
      <c r="B3500">
        <v>227.22171599999999</v>
      </c>
      <c r="C3500" s="5">
        <v>1</v>
      </c>
      <c r="D3500">
        <v>223.184495</v>
      </c>
      <c r="E3500" s="2">
        <v>2</v>
      </c>
      <c r="P3500">
        <v>2</v>
      </c>
      <c r="Q3500" t="str">
        <f t="shared" si="55"/>
        <v>12</v>
      </c>
    </row>
    <row r="3501" spans="1:17" x14ac:dyDescent="0.25">
      <c r="A3501">
        <v>3500</v>
      </c>
      <c r="B3501">
        <v>227.09212099999999</v>
      </c>
      <c r="C3501" s="5">
        <v>1</v>
      </c>
      <c r="D3501">
        <v>223.16585799999999</v>
      </c>
      <c r="E3501" s="2">
        <v>2</v>
      </c>
      <c r="P3501">
        <v>2</v>
      </c>
      <c r="Q3501" t="str">
        <f t="shared" si="55"/>
        <v>12</v>
      </c>
    </row>
    <row r="3502" spans="1:17" x14ac:dyDescent="0.25">
      <c r="A3502">
        <v>3501</v>
      </c>
      <c r="B3502">
        <v>227.292473</v>
      </c>
      <c r="C3502" s="5">
        <v>1</v>
      </c>
      <c r="D3502">
        <v>223.15535299999999</v>
      </c>
      <c r="E3502" s="2">
        <v>2</v>
      </c>
      <c r="P3502">
        <v>2</v>
      </c>
      <c r="Q3502" t="str">
        <f t="shared" si="55"/>
        <v>12</v>
      </c>
    </row>
    <row r="3503" spans="1:17" x14ac:dyDescent="0.25">
      <c r="A3503">
        <v>3502</v>
      </c>
      <c r="D3503">
        <v>223.16515000000001</v>
      </c>
      <c r="E3503" s="2">
        <v>2</v>
      </c>
      <c r="P3503">
        <v>1</v>
      </c>
      <c r="Q3503" t="str">
        <f t="shared" si="55"/>
        <v>2</v>
      </c>
    </row>
    <row r="3504" spans="1:17" x14ac:dyDescent="0.25">
      <c r="A3504">
        <v>3503</v>
      </c>
      <c r="D3504">
        <v>223.20853500000001</v>
      </c>
      <c r="E3504" s="2">
        <v>2</v>
      </c>
      <c r="F3504">
        <v>225.86383799999999</v>
      </c>
      <c r="G3504" s="3">
        <v>3</v>
      </c>
      <c r="P3504">
        <v>2</v>
      </c>
      <c r="Q3504" t="str">
        <f t="shared" si="55"/>
        <v>23</v>
      </c>
    </row>
    <row r="3505" spans="1:17" x14ac:dyDescent="0.25">
      <c r="A3505">
        <v>3504</v>
      </c>
      <c r="D3505">
        <v>223.29353499999999</v>
      </c>
      <c r="E3505" s="2">
        <v>2</v>
      </c>
      <c r="F3505">
        <v>225.84964500000001</v>
      </c>
      <c r="G3505" s="3">
        <v>3</v>
      </c>
      <c r="H3505">
        <v>224.47095899999999</v>
      </c>
      <c r="I3505" s="4">
        <v>4</v>
      </c>
      <c r="P3505">
        <v>3</v>
      </c>
      <c r="Q3505" t="str">
        <f t="shared" si="55"/>
        <v>234</v>
      </c>
    </row>
    <row r="3506" spans="1:17" x14ac:dyDescent="0.25">
      <c r="A3506">
        <v>3505</v>
      </c>
      <c r="D3506">
        <v>223.184495</v>
      </c>
      <c r="E3506" s="2">
        <v>2</v>
      </c>
      <c r="F3506">
        <v>225.833989</v>
      </c>
      <c r="G3506" s="3">
        <v>3</v>
      </c>
      <c r="H3506">
        <v>224.38782800000001</v>
      </c>
      <c r="I3506" s="4">
        <v>4</v>
      </c>
      <c r="P3506">
        <v>3</v>
      </c>
      <c r="Q3506" t="str">
        <f t="shared" si="55"/>
        <v>234</v>
      </c>
    </row>
    <row r="3507" spans="1:17" x14ac:dyDescent="0.25">
      <c r="A3507">
        <v>3506</v>
      </c>
      <c r="F3507">
        <v>225.825504</v>
      </c>
      <c r="G3507" s="3">
        <v>3</v>
      </c>
      <c r="H3507">
        <v>224.38782800000001</v>
      </c>
      <c r="I3507" s="4">
        <v>4</v>
      </c>
      <c r="P3507">
        <v>2</v>
      </c>
      <c r="Q3507" t="str">
        <f t="shared" si="55"/>
        <v>34</v>
      </c>
    </row>
    <row r="3508" spans="1:17" x14ac:dyDescent="0.25">
      <c r="A3508">
        <v>3507</v>
      </c>
      <c r="F3508">
        <v>225.83914100000001</v>
      </c>
      <c r="G3508" s="3">
        <v>3</v>
      </c>
      <c r="H3508">
        <v>224.39070699999999</v>
      </c>
      <c r="I3508" s="4">
        <v>4</v>
      </c>
      <c r="P3508">
        <v>2</v>
      </c>
      <c r="Q3508" t="str">
        <f t="shared" si="55"/>
        <v>34</v>
      </c>
    </row>
    <row r="3509" spans="1:17" x14ac:dyDescent="0.25">
      <c r="A3509">
        <v>3508</v>
      </c>
      <c r="F3509">
        <v>225.806667</v>
      </c>
      <c r="G3509" s="3">
        <v>3</v>
      </c>
      <c r="H3509">
        <v>224.36797999999999</v>
      </c>
      <c r="I3509" s="4">
        <v>4</v>
      </c>
      <c r="P3509">
        <v>2</v>
      </c>
      <c r="Q3509" t="str">
        <f t="shared" si="55"/>
        <v>34</v>
      </c>
    </row>
    <row r="3510" spans="1:17" x14ac:dyDescent="0.25">
      <c r="A3510">
        <v>3509</v>
      </c>
      <c r="F3510">
        <v>225.793282</v>
      </c>
      <c r="G3510" s="3">
        <v>3</v>
      </c>
      <c r="H3510">
        <v>224.38045399999999</v>
      </c>
      <c r="I3510" s="4">
        <v>4</v>
      </c>
      <c r="P3510">
        <v>2</v>
      </c>
      <c r="Q3510" t="str">
        <f t="shared" si="55"/>
        <v>34</v>
      </c>
    </row>
    <row r="3511" spans="1:17" x14ac:dyDescent="0.25">
      <c r="A3511">
        <v>3510</v>
      </c>
      <c r="F3511">
        <v>225.729645</v>
      </c>
      <c r="G3511" s="3">
        <v>3</v>
      </c>
      <c r="H3511">
        <v>224.37050400000001</v>
      </c>
      <c r="I3511" s="4">
        <v>4</v>
      </c>
      <c r="P3511">
        <v>2</v>
      </c>
      <c r="Q3511" t="str">
        <f t="shared" si="55"/>
        <v>34</v>
      </c>
    </row>
    <row r="3512" spans="1:17" x14ac:dyDescent="0.25">
      <c r="A3512">
        <v>3511</v>
      </c>
      <c r="F3512">
        <v>225.86383799999999</v>
      </c>
      <c r="G3512" s="3">
        <v>3</v>
      </c>
      <c r="H3512">
        <v>224.47095899999999</v>
      </c>
      <c r="I3512" s="4">
        <v>4</v>
      </c>
      <c r="P3512">
        <v>2</v>
      </c>
      <c r="Q3512" t="str">
        <f t="shared" si="55"/>
        <v>34</v>
      </c>
    </row>
    <row r="3513" spans="1:17" x14ac:dyDescent="0.25">
      <c r="A3513">
        <v>3512</v>
      </c>
      <c r="P3513">
        <v>0</v>
      </c>
      <c r="Q3513" t="str">
        <f t="shared" si="55"/>
        <v/>
      </c>
    </row>
    <row r="3514" spans="1:17" x14ac:dyDescent="0.25">
      <c r="A3514">
        <v>3513</v>
      </c>
      <c r="P3514">
        <v>0</v>
      </c>
      <c r="Q3514" t="str">
        <f t="shared" si="55"/>
        <v/>
      </c>
    </row>
    <row r="3515" spans="1:17" x14ac:dyDescent="0.25">
      <c r="A3515">
        <v>3514</v>
      </c>
      <c r="P3515">
        <v>0</v>
      </c>
      <c r="Q3515" t="str">
        <f t="shared" si="55"/>
        <v/>
      </c>
    </row>
    <row r="3516" spans="1:17" x14ac:dyDescent="0.25">
      <c r="A3516">
        <v>3515</v>
      </c>
      <c r="P3516">
        <v>0</v>
      </c>
      <c r="Q3516" t="str">
        <f t="shared" si="55"/>
        <v/>
      </c>
    </row>
    <row r="3517" spans="1:17" x14ac:dyDescent="0.25">
      <c r="A3517">
        <v>3516</v>
      </c>
      <c r="B3517">
        <v>205.90754899999999</v>
      </c>
      <c r="C3517" s="5">
        <v>1</v>
      </c>
      <c r="P3517">
        <v>1</v>
      </c>
      <c r="Q3517" t="str">
        <f t="shared" si="55"/>
        <v>1</v>
      </c>
    </row>
    <row r="3518" spans="1:17" x14ac:dyDescent="0.25">
      <c r="A3518">
        <v>3517</v>
      </c>
      <c r="B3518">
        <v>205.90729399999998</v>
      </c>
      <c r="C3518" s="5">
        <v>1</v>
      </c>
      <c r="P3518">
        <v>1</v>
      </c>
      <c r="Q3518" t="str">
        <f t="shared" si="55"/>
        <v>1</v>
      </c>
    </row>
    <row r="3519" spans="1:17" x14ac:dyDescent="0.25">
      <c r="A3519">
        <v>3518</v>
      </c>
      <c r="B3519">
        <v>205.919432</v>
      </c>
      <c r="C3519" s="5">
        <v>1</v>
      </c>
      <c r="P3519">
        <v>1</v>
      </c>
      <c r="Q3519" t="str">
        <f t="shared" si="55"/>
        <v>1</v>
      </c>
    </row>
    <row r="3520" spans="1:17" x14ac:dyDescent="0.25">
      <c r="A3520">
        <v>3519</v>
      </c>
      <c r="B3520">
        <v>205.93137200000001</v>
      </c>
      <c r="C3520" s="5">
        <v>1</v>
      </c>
      <c r="P3520">
        <v>1</v>
      </c>
      <c r="Q3520" t="str">
        <f t="shared" si="55"/>
        <v>1</v>
      </c>
    </row>
    <row r="3521" spans="1:17" x14ac:dyDescent="0.25">
      <c r="A3521">
        <v>3520</v>
      </c>
      <c r="B3521">
        <v>205.95423</v>
      </c>
      <c r="C3521" s="5">
        <v>1</v>
      </c>
      <c r="P3521">
        <v>1</v>
      </c>
      <c r="Q3521" t="str">
        <f t="shared" si="55"/>
        <v>1</v>
      </c>
    </row>
    <row r="3522" spans="1:17" x14ac:dyDescent="0.25">
      <c r="A3522">
        <v>3521</v>
      </c>
      <c r="B3522">
        <v>205.93428299999999</v>
      </c>
      <c r="C3522" s="5">
        <v>1</v>
      </c>
      <c r="D3522">
        <v>202.11775399999999</v>
      </c>
      <c r="E3522" s="2">
        <v>2</v>
      </c>
      <c r="P3522">
        <v>2</v>
      </c>
      <c r="Q3522" t="str">
        <f t="shared" ref="Q3522:Q3585" si="56">CONCATENATE(C3522,E3522,G3522,I3522)</f>
        <v>12</v>
      </c>
    </row>
    <row r="3523" spans="1:17" x14ac:dyDescent="0.25">
      <c r="A3523">
        <v>3522</v>
      </c>
      <c r="B3523">
        <v>205.96668099999999</v>
      </c>
      <c r="C3523" s="5">
        <v>1</v>
      </c>
      <c r="D3523">
        <v>202.11775399999999</v>
      </c>
      <c r="E3523" s="2">
        <v>2</v>
      </c>
      <c r="P3523">
        <v>2</v>
      </c>
      <c r="Q3523" t="str">
        <f t="shared" si="56"/>
        <v>12</v>
      </c>
    </row>
    <row r="3524" spans="1:17" x14ac:dyDescent="0.25">
      <c r="A3524">
        <v>3523</v>
      </c>
      <c r="B3524">
        <v>205.90754899999999</v>
      </c>
      <c r="C3524" s="5">
        <v>1</v>
      </c>
      <c r="D3524">
        <v>202.041426</v>
      </c>
      <c r="E3524" s="2">
        <v>2</v>
      </c>
      <c r="P3524">
        <v>2</v>
      </c>
      <c r="Q3524" t="str">
        <f t="shared" si="56"/>
        <v>12</v>
      </c>
    </row>
    <row r="3525" spans="1:17" x14ac:dyDescent="0.25">
      <c r="A3525">
        <v>3524</v>
      </c>
      <c r="B3525">
        <v>205.90754899999999</v>
      </c>
      <c r="C3525" s="5">
        <v>1</v>
      </c>
      <c r="D3525">
        <v>202.05672999999999</v>
      </c>
      <c r="E3525" s="2">
        <v>2</v>
      </c>
      <c r="P3525">
        <v>2</v>
      </c>
      <c r="Q3525" t="str">
        <f t="shared" si="56"/>
        <v>12</v>
      </c>
    </row>
    <row r="3526" spans="1:17" x14ac:dyDescent="0.25">
      <c r="A3526">
        <v>3525</v>
      </c>
      <c r="D3526">
        <v>202.107191</v>
      </c>
      <c r="E3526" s="2">
        <v>2</v>
      </c>
      <c r="P3526">
        <v>1</v>
      </c>
      <c r="Q3526" t="str">
        <f t="shared" si="56"/>
        <v>2</v>
      </c>
    </row>
    <row r="3527" spans="1:17" x14ac:dyDescent="0.25">
      <c r="A3527">
        <v>3526</v>
      </c>
      <c r="D3527">
        <v>202.06729300000001</v>
      </c>
      <c r="E3527" s="2">
        <v>2</v>
      </c>
      <c r="F3527">
        <v>203.31336399999998</v>
      </c>
      <c r="G3527" s="3">
        <v>3</v>
      </c>
      <c r="H3527">
        <v>202.84642600000001</v>
      </c>
      <c r="I3527" s="4">
        <v>4</v>
      </c>
      <c r="P3527">
        <v>3</v>
      </c>
      <c r="Q3527" t="str">
        <f t="shared" si="56"/>
        <v>234</v>
      </c>
    </row>
    <row r="3528" spans="1:17" x14ac:dyDescent="0.25">
      <c r="A3528">
        <v>3527</v>
      </c>
      <c r="D3528">
        <v>202.06729300000001</v>
      </c>
      <c r="E3528" s="2">
        <v>2</v>
      </c>
      <c r="F3528">
        <v>203.34234099999998</v>
      </c>
      <c r="G3528" s="3">
        <v>3</v>
      </c>
      <c r="H3528">
        <v>202.82494599999998</v>
      </c>
      <c r="I3528" s="4">
        <v>4</v>
      </c>
      <c r="P3528">
        <v>3</v>
      </c>
      <c r="Q3528" t="str">
        <f t="shared" si="56"/>
        <v>234</v>
      </c>
    </row>
    <row r="3529" spans="1:17" x14ac:dyDescent="0.25">
      <c r="A3529">
        <v>3528</v>
      </c>
      <c r="F3529">
        <v>203.35280399999999</v>
      </c>
      <c r="G3529" s="3">
        <v>3</v>
      </c>
      <c r="H3529">
        <v>202.80806200000001</v>
      </c>
      <c r="I3529" s="4">
        <v>4</v>
      </c>
      <c r="P3529">
        <v>2</v>
      </c>
      <c r="Q3529" t="str">
        <f t="shared" si="56"/>
        <v>34</v>
      </c>
    </row>
    <row r="3530" spans="1:17" x14ac:dyDescent="0.25">
      <c r="A3530">
        <v>3529</v>
      </c>
      <c r="F3530">
        <v>203.31810999999999</v>
      </c>
      <c r="G3530" s="3">
        <v>3</v>
      </c>
      <c r="H3530">
        <v>202.81433299999998</v>
      </c>
      <c r="I3530" s="4">
        <v>4</v>
      </c>
      <c r="P3530">
        <v>2</v>
      </c>
      <c r="Q3530" t="str">
        <f t="shared" si="56"/>
        <v>34</v>
      </c>
    </row>
    <row r="3531" spans="1:17" x14ac:dyDescent="0.25">
      <c r="A3531">
        <v>3530</v>
      </c>
      <c r="F3531">
        <v>203.338007</v>
      </c>
      <c r="G3531" s="3">
        <v>3</v>
      </c>
      <c r="H3531">
        <v>202.82621999999998</v>
      </c>
      <c r="I3531" s="4">
        <v>4</v>
      </c>
      <c r="P3531">
        <v>2</v>
      </c>
      <c r="Q3531" t="str">
        <f t="shared" si="56"/>
        <v>34</v>
      </c>
    </row>
    <row r="3532" spans="1:17" x14ac:dyDescent="0.25">
      <c r="A3532">
        <v>3531</v>
      </c>
      <c r="F3532">
        <v>203.36321099999998</v>
      </c>
      <c r="G3532" s="3">
        <v>3</v>
      </c>
      <c r="H3532">
        <v>202.80800499999998</v>
      </c>
      <c r="I3532" s="4">
        <v>4</v>
      </c>
      <c r="P3532">
        <v>2</v>
      </c>
      <c r="Q3532" t="str">
        <f t="shared" si="56"/>
        <v>34</v>
      </c>
    </row>
    <row r="3533" spans="1:17" x14ac:dyDescent="0.25">
      <c r="A3533">
        <v>3532</v>
      </c>
      <c r="F3533">
        <v>203.33372299999999</v>
      </c>
      <c r="G3533" s="3">
        <v>3</v>
      </c>
      <c r="H3533">
        <v>202.86606799999998</v>
      </c>
      <c r="I3533" s="4">
        <v>4</v>
      </c>
      <c r="P3533">
        <v>2</v>
      </c>
      <c r="Q3533" t="str">
        <f t="shared" si="56"/>
        <v>34</v>
      </c>
    </row>
    <row r="3534" spans="1:17" x14ac:dyDescent="0.25">
      <c r="A3534">
        <v>3533</v>
      </c>
      <c r="F3534">
        <v>203.34459099999998</v>
      </c>
      <c r="G3534" s="3">
        <v>3</v>
      </c>
      <c r="H3534">
        <v>202.830713</v>
      </c>
      <c r="I3534" s="4">
        <v>4</v>
      </c>
      <c r="P3534">
        <v>2</v>
      </c>
      <c r="Q3534" t="str">
        <f t="shared" si="56"/>
        <v>34</v>
      </c>
    </row>
    <row r="3535" spans="1:17" x14ac:dyDescent="0.25">
      <c r="A3535">
        <v>3534</v>
      </c>
      <c r="F3535">
        <v>203.31336399999998</v>
      </c>
      <c r="G3535" s="3">
        <v>3</v>
      </c>
      <c r="H3535">
        <v>202.84642600000001</v>
      </c>
      <c r="I3535" s="4">
        <v>4</v>
      </c>
      <c r="P3535">
        <v>2</v>
      </c>
      <c r="Q3535" t="str">
        <f t="shared" si="56"/>
        <v>34</v>
      </c>
    </row>
    <row r="3536" spans="1:17" x14ac:dyDescent="0.25">
      <c r="A3536">
        <v>3535</v>
      </c>
      <c r="H3536">
        <v>202.84642600000001</v>
      </c>
      <c r="I3536" s="4">
        <v>4</v>
      </c>
      <c r="P3536">
        <v>1</v>
      </c>
      <c r="Q3536" t="str">
        <f t="shared" si="56"/>
        <v>4</v>
      </c>
    </row>
    <row r="3537" spans="1:17" x14ac:dyDescent="0.25">
      <c r="A3537">
        <v>3536</v>
      </c>
      <c r="P3537">
        <v>0</v>
      </c>
      <c r="Q3537" t="str">
        <f t="shared" si="56"/>
        <v/>
      </c>
    </row>
    <row r="3538" spans="1:17" x14ac:dyDescent="0.25">
      <c r="A3538">
        <v>3537</v>
      </c>
      <c r="P3538">
        <v>0</v>
      </c>
      <c r="Q3538" t="str">
        <f t="shared" si="56"/>
        <v/>
      </c>
    </row>
    <row r="3539" spans="1:17" x14ac:dyDescent="0.25">
      <c r="A3539">
        <v>3538</v>
      </c>
      <c r="B3539">
        <v>183.55520100000001</v>
      </c>
      <c r="C3539" s="5">
        <v>1</v>
      </c>
      <c r="P3539">
        <v>1</v>
      </c>
      <c r="Q3539" t="str">
        <f t="shared" si="56"/>
        <v>1</v>
      </c>
    </row>
    <row r="3540" spans="1:17" x14ac:dyDescent="0.25">
      <c r="A3540">
        <v>3539</v>
      </c>
      <c r="B3540">
        <v>183.557547</v>
      </c>
      <c r="C3540" s="5">
        <v>1</v>
      </c>
      <c r="P3540">
        <v>1</v>
      </c>
      <c r="Q3540" t="str">
        <f t="shared" si="56"/>
        <v>1</v>
      </c>
    </row>
    <row r="3541" spans="1:17" x14ac:dyDescent="0.25">
      <c r="A3541">
        <v>3540</v>
      </c>
      <c r="B3541">
        <v>183.53581499999999</v>
      </c>
      <c r="C3541" s="5">
        <v>1</v>
      </c>
      <c r="P3541">
        <v>1</v>
      </c>
      <c r="Q3541" t="str">
        <f t="shared" si="56"/>
        <v>1</v>
      </c>
    </row>
    <row r="3542" spans="1:17" x14ac:dyDescent="0.25">
      <c r="A3542">
        <v>3541</v>
      </c>
      <c r="B3542">
        <v>183.50647599999999</v>
      </c>
      <c r="C3542" s="5">
        <v>1</v>
      </c>
      <c r="P3542">
        <v>1</v>
      </c>
      <c r="Q3542" t="str">
        <f t="shared" si="56"/>
        <v>1</v>
      </c>
    </row>
    <row r="3543" spans="1:17" x14ac:dyDescent="0.25">
      <c r="A3543">
        <v>3542</v>
      </c>
      <c r="B3543">
        <v>183.50045599999999</v>
      </c>
      <c r="C3543" s="5">
        <v>1</v>
      </c>
      <c r="D3543">
        <v>178.93591499999999</v>
      </c>
      <c r="E3543" s="2">
        <v>2</v>
      </c>
      <c r="P3543">
        <v>2</v>
      </c>
      <c r="Q3543" t="str">
        <f t="shared" si="56"/>
        <v>12</v>
      </c>
    </row>
    <row r="3544" spans="1:17" x14ac:dyDescent="0.25">
      <c r="A3544">
        <v>3543</v>
      </c>
      <c r="B3544">
        <v>183.46392699999998</v>
      </c>
      <c r="C3544" s="5">
        <v>1</v>
      </c>
      <c r="D3544">
        <v>178.945559</v>
      </c>
      <c r="E3544" s="2">
        <v>2</v>
      </c>
      <c r="P3544">
        <v>2</v>
      </c>
      <c r="Q3544" t="str">
        <f t="shared" si="56"/>
        <v>12</v>
      </c>
    </row>
    <row r="3545" spans="1:17" x14ac:dyDescent="0.25">
      <c r="A3545">
        <v>3544</v>
      </c>
      <c r="B3545">
        <v>183.40234199999998</v>
      </c>
      <c r="C3545" s="5">
        <v>1</v>
      </c>
      <c r="D3545">
        <v>178.93596500000001</v>
      </c>
      <c r="E3545" s="2">
        <v>2</v>
      </c>
      <c r="P3545">
        <v>2</v>
      </c>
      <c r="Q3545" t="str">
        <f t="shared" si="56"/>
        <v>12</v>
      </c>
    </row>
    <row r="3546" spans="1:17" x14ac:dyDescent="0.25">
      <c r="A3546">
        <v>3545</v>
      </c>
      <c r="B3546">
        <v>183.55520100000001</v>
      </c>
      <c r="C3546" s="5">
        <v>1</v>
      </c>
      <c r="D3546">
        <v>178.92606899999998</v>
      </c>
      <c r="E3546" s="2">
        <v>2</v>
      </c>
      <c r="P3546">
        <v>2</v>
      </c>
      <c r="Q3546" t="str">
        <f t="shared" si="56"/>
        <v>12</v>
      </c>
    </row>
    <row r="3547" spans="1:17" x14ac:dyDescent="0.25">
      <c r="A3547">
        <v>3546</v>
      </c>
      <c r="D3547">
        <v>178.94152700000001</v>
      </c>
      <c r="E3547" s="2">
        <v>2</v>
      </c>
      <c r="P3547">
        <v>1</v>
      </c>
      <c r="Q3547" t="str">
        <f t="shared" si="56"/>
        <v>2</v>
      </c>
    </row>
    <row r="3548" spans="1:17" x14ac:dyDescent="0.25">
      <c r="A3548">
        <v>3547</v>
      </c>
      <c r="D3548">
        <v>178.92234400000001</v>
      </c>
      <c r="E3548" s="2">
        <v>2</v>
      </c>
      <c r="P3548">
        <v>1</v>
      </c>
      <c r="Q3548" t="str">
        <f t="shared" si="56"/>
        <v>2</v>
      </c>
    </row>
    <row r="3549" spans="1:17" x14ac:dyDescent="0.25">
      <c r="A3549">
        <v>3548</v>
      </c>
      <c r="D3549">
        <v>178.93591499999999</v>
      </c>
      <c r="E3549" s="2">
        <v>2</v>
      </c>
      <c r="P3549">
        <v>1</v>
      </c>
      <c r="Q3549" t="str">
        <f t="shared" si="56"/>
        <v>2</v>
      </c>
    </row>
    <row r="3550" spans="1:17" x14ac:dyDescent="0.25">
      <c r="A3550">
        <v>3549</v>
      </c>
      <c r="F3550">
        <v>177.77208899999999</v>
      </c>
      <c r="G3550" s="3">
        <v>3</v>
      </c>
      <c r="P3550">
        <v>1</v>
      </c>
      <c r="Q3550" t="str">
        <f t="shared" si="56"/>
        <v>3</v>
      </c>
    </row>
    <row r="3551" spans="1:17" x14ac:dyDescent="0.25">
      <c r="A3551">
        <v>3550</v>
      </c>
      <c r="F3551">
        <v>177.75448599999999</v>
      </c>
      <c r="G3551" s="3">
        <v>3</v>
      </c>
      <c r="H3551">
        <v>178.05841699999999</v>
      </c>
      <c r="I3551" s="4">
        <v>4</v>
      </c>
      <c r="P3551">
        <v>2</v>
      </c>
      <c r="Q3551" t="str">
        <f t="shared" si="56"/>
        <v>34</v>
      </c>
    </row>
    <row r="3552" spans="1:17" x14ac:dyDescent="0.25">
      <c r="A3552">
        <v>3551</v>
      </c>
      <c r="F3552">
        <v>177.80683299999998</v>
      </c>
      <c r="G3552" s="3">
        <v>3</v>
      </c>
      <c r="H3552">
        <v>178.075762</v>
      </c>
      <c r="I3552" s="4">
        <v>4</v>
      </c>
      <c r="P3552">
        <v>2</v>
      </c>
      <c r="Q3552" t="str">
        <f t="shared" si="56"/>
        <v>34</v>
      </c>
    </row>
    <row r="3553" spans="1:17" x14ac:dyDescent="0.25">
      <c r="A3553">
        <v>3552</v>
      </c>
      <c r="F3553">
        <v>177.812445</v>
      </c>
      <c r="G3553" s="3">
        <v>3</v>
      </c>
      <c r="H3553">
        <v>178.02999699999998</v>
      </c>
      <c r="I3553" s="4">
        <v>4</v>
      </c>
      <c r="P3553">
        <v>2</v>
      </c>
      <c r="Q3553" t="str">
        <f t="shared" si="56"/>
        <v>34</v>
      </c>
    </row>
    <row r="3554" spans="1:17" x14ac:dyDescent="0.25">
      <c r="A3554">
        <v>3553</v>
      </c>
      <c r="F3554">
        <v>177.796221</v>
      </c>
      <c r="G3554" s="3">
        <v>3</v>
      </c>
      <c r="H3554">
        <v>177.99846500000001</v>
      </c>
      <c r="I3554" s="4">
        <v>4</v>
      </c>
      <c r="P3554">
        <v>2</v>
      </c>
      <c r="Q3554" t="str">
        <f t="shared" si="56"/>
        <v>34</v>
      </c>
    </row>
    <row r="3555" spans="1:17" x14ac:dyDescent="0.25">
      <c r="A3555">
        <v>3554</v>
      </c>
      <c r="F3555">
        <v>177.771221</v>
      </c>
      <c r="G3555" s="3">
        <v>3</v>
      </c>
      <c r="H3555">
        <v>178.039997</v>
      </c>
      <c r="I3555" s="4">
        <v>4</v>
      </c>
      <c r="P3555">
        <v>2</v>
      </c>
      <c r="Q3555" t="str">
        <f t="shared" si="56"/>
        <v>34</v>
      </c>
    </row>
    <row r="3556" spans="1:17" x14ac:dyDescent="0.25">
      <c r="A3556">
        <v>3555</v>
      </c>
      <c r="F3556">
        <v>177.76484299999998</v>
      </c>
      <c r="G3556" s="3">
        <v>3</v>
      </c>
      <c r="H3556">
        <v>178.01846699999999</v>
      </c>
      <c r="I3556" s="4">
        <v>4</v>
      </c>
      <c r="P3556">
        <v>2</v>
      </c>
      <c r="Q3556" t="str">
        <f t="shared" si="56"/>
        <v>34</v>
      </c>
    </row>
    <row r="3557" spans="1:17" x14ac:dyDescent="0.25">
      <c r="A3557">
        <v>3556</v>
      </c>
      <c r="F3557">
        <v>177.75474199999999</v>
      </c>
      <c r="G3557" s="3">
        <v>3</v>
      </c>
      <c r="H3557">
        <v>178.03764899999999</v>
      </c>
      <c r="I3557" s="4">
        <v>4</v>
      </c>
      <c r="P3557">
        <v>2</v>
      </c>
      <c r="Q3557" t="str">
        <f t="shared" si="56"/>
        <v>34</v>
      </c>
    </row>
    <row r="3558" spans="1:17" x14ac:dyDescent="0.25">
      <c r="A3558">
        <v>3557</v>
      </c>
      <c r="F3558">
        <v>177.77208899999999</v>
      </c>
      <c r="G3558" s="3">
        <v>3</v>
      </c>
      <c r="H3558">
        <v>178.034233</v>
      </c>
      <c r="I3558" s="4">
        <v>4</v>
      </c>
      <c r="P3558">
        <v>2</v>
      </c>
      <c r="Q3558" t="str">
        <f t="shared" si="56"/>
        <v>34</v>
      </c>
    </row>
    <row r="3559" spans="1:17" x14ac:dyDescent="0.25">
      <c r="A3559">
        <v>3558</v>
      </c>
      <c r="F3559">
        <v>177.77208899999999</v>
      </c>
      <c r="G3559" s="3">
        <v>3</v>
      </c>
      <c r="H3559">
        <v>178.05841699999999</v>
      </c>
      <c r="I3559" s="4">
        <v>4</v>
      </c>
      <c r="P3559">
        <v>2</v>
      </c>
      <c r="Q3559" t="str">
        <f t="shared" si="56"/>
        <v>34</v>
      </c>
    </row>
    <row r="3560" spans="1:17" x14ac:dyDescent="0.25">
      <c r="A3560">
        <v>3559</v>
      </c>
      <c r="P3560">
        <v>0</v>
      </c>
      <c r="Q3560" t="str">
        <f t="shared" si="56"/>
        <v/>
      </c>
    </row>
    <row r="3561" spans="1:17" x14ac:dyDescent="0.25">
      <c r="A3561">
        <v>3560</v>
      </c>
      <c r="P3561">
        <v>0</v>
      </c>
      <c r="Q3561" t="str">
        <f t="shared" si="56"/>
        <v/>
      </c>
    </row>
    <row r="3562" spans="1:17" x14ac:dyDescent="0.25">
      <c r="A3562">
        <v>3561</v>
      </c>
      <c r="B3562">
        <v>160.051579</v>
      </c>
      <c r="C3562" s="5">
        <v>1</v>
      </c>
      <c r="P3562">
        <v>1</v>
      </c>
      <c r="Q3562" t="str">
        <f t="shared" si="56"/>
        <v>1</v>
      </c>
    </row>
    <row r="3563" spans="1:17" x14ac:dyDescent="0.25">
      <c r="A3563">
        <v>3562</v>
      </c>
      <c r="B3563">
        <v>160.051579</v>
      </c>
      <c r="C3563" s="5">
        <v>1</v>
      </c>
      <c r="P3563">
        <v>1</v>
      </c>
      <c r="Q3563" t="str">
        <f t="shared" si="56"/>
        <v>1</v>
      </c>
    </row>
    <row r="3564" spans="1:17" x14ac:dyDescent="0.25">
      <c r="A3564">
        <v>3563</v>
      </c>
      <c r="B3564">
        <v>160.051579</v>
      </c>
      <c r="C3564" s="5">
        <v>1</v>
      </c>
      <c r="P3564">
        <v>1</v>
      </c>
      <c r="Q3564" t="str">
        <f t="shared" si="56"/>
        <v>1</v>
      </c>
    </row>
    <row r="3565" spans="1:17" x14ac:dyDescent="0.25">
      <c r="A3565">
        <v>3564</v>
      </c>
      <c r="B3565">
        <v>160.051579</v>
      </c>
      <c r="C3565" s="5">
        <v>1</v>
      </c>
      <c r="D3565">
        <v>157.66810899999999</v>
      </c>
      <c r="E3565" s="2">
        <v>2</v>
      </c>
      <c r="P3565">
        <v>2</v>
      </c>
      <c r="Q3565" t="str">
        <f t="shared" si="56"/>
        <v>12</v>
      </c>
    </row>
    <row r="3566" spans="1:17" x14ac:dyDescent="0.25">
      <c r="A3566">
        <v>3565</v>
      </c>
      <c r="B3566">
        <v>160.051579</v>
      </c>
      <c r="C3566" s="5">
        <v>1</v>
      </c>
      <c r="D3566">
        <v>157.64815999999999</v>
      </c>
      <c r="E3566" s="2">
        <v>2</v>
      </c>
      <c r="P3566">
        <v>2</v>
      </c>
      <c r="Q3566" t="str">
        <f t="shared" si="56"/>
        <v>12</v>
      </c>
    </row>
    <row r="3567" spans="1:17" x14ac:dyDescent="0.25">
      <c r="A3567">
        <v>3566</v>
      </c>
      <c r="B3567">
        <v>160.051579</v>
      </c>
      <c r="C3567" s="5">
        <v>1</v>
      </c>
      <c r="D3567">
        <v>157.69157899999999</v>
      </c>
      <c r="E3567" s="2">
        <v>2</v>
      </c>
      <c r="P3567">
        <v>2</v>
      </c>
      <c r="Q3567" t="str">
        <f t="shared" si="56"/>
        <v>12</v>
      </c>
    </row>
    <row r="3568" spans="1:17" x14ac:dyDescent="0.25">
      <c r="A3568">
        <v>3567</v>
      </c>
      <c r="B3568">
        <v>160.051579</v>
      </c>
      <c r="C3568" s="5">
        <v>1</v>
      </c>
      <c r="D3568">
        <v>157.69851799999998</v>
      </c>
      <c r="E3568" s="2">
        <v>2</v>
      </c>
      <c r="P3568">
        <v>2</v>
      </c>
      <c r="Q3568" t="str">
        <f t="shared" si="56"/>
        <v>12</v>
      </c>
    </row>
    <row r="3569" spans="1:17" x14ac:dyDescent="0.25">
      <c r="A3569">
        <v>3568</v>
      </c>
      <c r="B3569">
        <v>160.051579</v>
      </c>
      <c r="C3569" s="5">
        <v>1</v>
      </c>
      <c r="D3569">
        <v>157.68265</v>
      </c>
      <c r="E3569" s="2">
        <v>2</v>
      </c>
      <c r="P3569">
        <v>2</v>
      </c>
      <c r="Q3569" t="str">
        <f t="shared" si="56"/>
        <v>12</v>
      </c>
    </row>
    <row r="3570" spans="1:17" x14ac:dyDescent="0.25">
      <c r="A3570">
        <v>3569</v>
      </c>
      <c r="D3570">
        <v>157.655303</v>
      </c>
      <c r="E3570" s="2">
        <v>2</v>
      </c>
      <c r="P3570">
        <v>1</v>
      </c>
      <c r="Q3570" t="str">
        <f t="shared" si="56"/>
        <v>2</v>
      </c>
    </row>
    <row r="3571" spans="1:17" x14ac:dyDescent="0.25">
      <c r="A3571">
        <v>3570</v>
      </c>
      <c r="D3571">
        <v>157.660303</v>
      </c>
      <c r="E3571" s="2">
        <v>2</v>
      </c>
      <c r="P3571">
        <v>1</v>
      </c>
      <c r="Q3571" t="str">
        <f t="shared" si="56"/>
        <v>2</v>
      </c>
    </row>
    <row r="3572" spans="1:17" x14ac:dyDescent="0.25">
      <c r="A3572">
        <v>3571</v>
      </c>
      <c r="D3572">
        <v>157.66810899999999</v>
      </c>
      <c r="E3572" s="2">
        <v>2</v>
      </c>
      <c r="P3572">
        <v>1</v>
      </c>
      <c r="Q3572" t="str">
        <f t="shared" si="56"/>
        <v>2</v>
      </c>
    </row>
    <row r="3573" spans="1:17" x14ac:dyDescent="0.25">
      <c r="A3573">
        <v>3572</v>
      </c>
      <c r="H3573">
        <v>156.99775199999999</v>
      </c>
      <c r="I3573" s="4">
        <v>4</v>
      </c>
      <c r="P3573">
        <v>1</v>
      </c>
      <c r="Q3573" t="str">
        <f t="shared" si="56"/>
        <v>4</v>
      </c>
    </row>
    <row r="3574" spans="1:17" x14ac:dyDescent="0.25">
      <c r="A3574">
        <v>3573</v>
      </c>
      <c r="F3574">
        <v>156.614181</v>
      </c>
      <c r="G3574" s="3">
        <v>3</v>
      </c>
      <c r="H3574">
        <v>156.962242</v>
      </c>
      <c r="I3574" s="4">
        <v>4</v>
      </c>
      <c r="P3574">
        <v>2</v>
      </c>
      <c r="Q3574" t="str">
        <f t="shared" si="56"/>
        <v>34</v>
      </c>
    </row>
    <row r="3575" spans="1:17" x14ac:dyDescent="0.25">
      <c r="A3575">
        <v>3574</v>
      </c>
      <c r="F3575">
        <v>156.57438500000001</v>
      </c>
      <c r="G3575" s="3">
        <v>3</v>
      </c>
      <c r="H3575">
        <v>156.92423199999999</v>
      </c>
      <c r="I3575" s="4">
        <v>4</v>
      </c>
      <c r="P3575">
        <v>2</v>
      </c>
      <c r="Q3575" t="str">
        <f t="shared" si="56"/>
        <v>34</v>
      </c>
    </row>
    <row r="3576" spans="1:17" x14ac:dyDescent="0.25">
      <c r="A3576">
        <v>3575</v>
      </c>
      <c r="F3576">
        <v>156.565304</v>
      </c>
      <c r="G3576" s="3">
        <v>3</v>
      </c>
      <c r="H3576">
        <v>156.94091499999999</v>
      </c>
      <c r="I3576" s="4">
        <v>4</v>
      </c>
      <c r="P3576">
        <v>2</v>
      </c>
      <c r="Q3576" t="str">
        <f t="shared" si="56"/>
        <v>34</v>
      </c>
    </row>
    <row r="3577" spans="1:17" x14ac:dyDescent="0.25">
      <c r="A3577">
        <v>3576</v>
      </c>
      <c r="F3577">
        <v>156.54366999999999</v>
      </c>
      <c r="G3577" s="3">
        <v>3</v>
      </c>
      <c r="H3577">
        <v>156.92790500000001</v>
      </c>
      <c r="I3577" s="4">
        <v>4</v>
      </c>
      <c r="P3577">
        <v>2</v>
      </c>
      <c r="Q3577" t="str">
        <f t="shared" si="56"/>
        <v>34</v>
      </c>
    </row>
    <row r="3578" spans="1:17" x14ac:dyDescent="0.25">
      <c r="A3578">
        <v>3577</v>
      </c>
      <c r="F3578">
        <v>156.52346599999998</v>
      </c>
      <c r="G3578" s="3">
        <v>3</v>
      </c>
      <c r="H3578">
        <v>156.95560999999998</v>
      </c>
      <c r="I3578" s="4">
        <v>4</v>
      </c>
      <c r="P3578">
        <v>2</v>
      </c>
      <c r="Q3578" t="str">
        <f t="shared" si="56"/>
        <v>34</v>
      </c>
    </row>
    <row r="3579" spans="1:17" x14ac:dyDescent="0.25">
      <c r="A3579">
        <v>3578</v>
      </c>
      <c r="F3579">
        <v>156.49601799999999</v>
      </c>
      <c r="G3579" s="3">
        <v>3</v>
      </c>
      <c r="H3579">
        <v>156.84423199999998</v>
      </c>
      <c r="I3579" s="4">
        <v>4</v>
      </c>
      <c r="P3579">
        <v>2</v>
      </c>
      <c r="Q3579" t="str">
        <f t="shared" si="56"/>
        <v>34</v>
      </c>
    </row>
    <row r="3580" spans="1:17" x14ac:dyDescent="0.25">
      <c r="A3580">
        <v>3579</v>
      </c>
      <c r="F3580">
        <v>156.614181</v>
      </c>
      <c r="G3580" s="3">
        <v>3</v>
      </c>
      <c r="H3580">
        <v>156.879436</v>
      </c>
      <c r="I3580" s="4">
        <v>4</v>
      </c>
      <c r="P3580">
        <v>2</v>
      </c>
      <c r="Q3580" t="str">
        <f t="shared" si="56"/>
        <v>34</v>
      </c>
    </row>
    <row r="3581" spans="1:17" x14ac:dyDescent="0.25">
      <c r="A3581">
        <v>3580</v>
      </c>
      <c r="F3581">
        <v>156.614181</v>
      </c>
      <c r="G3581" s="3">
        <v>3</v>
      </c>
      <c r="H3581">
        <v>156.99775199999999</v>
      </c>
      <c r="I3581" s="4">
        <v>4</v>
      </c>
      <c r="P3581">
        <v>2</v>
      </c>
      <c r="Q3581" t="str">
        <f t="shared" si="56"/>
        <v>34</v>
      </c>
    </row>
    <row r="3582" spans="1:17" x14ac:dyDescent="0.25">
      <c r="A3582">
        <v>3581</v>
      </c>
      <c r="P3582">
        <v>0</v>
      </c>
      <c r="Q3582" t="str">
        <f t="shared" si="56"/>
        <v/>
      </c>
    </row>
    <row r="3583" spans="1:17" x14ac:dyDescent="0.25">
      <c r="A3583">
        <v>3582</v>
      </c>
      <c r="P3583">
        <v>0</v>
      </c>
      <c r="Q3583" t="str">
        <f t="shared" si="56"/>
        <v/>
      </c>
    </row>
    <row r="3584" spans="1:17" x14ac:dyDescent="0.25">
      <c r="A3584">
        <v>3583</v>
      </c>
      <c r="P3584">
        <v>0</v>
      </c>
      <c r="Q3584" t="str">
        <f t="shared" si="56"/>
        <v/>
      </c>
    </row>
    <row r="3585" spans="1:17" x14ac:dyDescent="0.25">
      <c r="A3585">
        <v>3584</v>
      </c>
      <c r="P3585">
        <v>0</v>
      </c>
      <c r="Q3585" t="str">
        <f t="shared" si="56"/>
        <v/>
      </c>
    </row>
    <row r="3586" spans="1:17" x14ac:dyDescent="0.25">
      <c r="A3586">
        <v>3585</v>
      </c>
      <c r="P3586">
        <v>0</v>
      </c>
      <c r="Q3586" t="str">
        <f t="shared" ref="Q3586:Q3649" si="57">CONCATENATE(C3586,E3586,G3586,I3586)</f>
        <v/>
      </c>
    </row>
    <row r="3587" spans="1:17" x14ac:dyDescent="0.25">
      <c r="A3587">
        <v>3586</v>
      </c>
      <c r="P3587">
        <v>0</v>
      </c>
      <c r="Q3587" t="str">
        <f t="shared" si="57"/>
        <v/>
      </c>
    </row>
    <row r="3588" spans="1:17" x14ac:dyDescent="0.25">
      <c r="A3588">
        <v>3587</v>
      </c>
      <c r="D3588">
        <v>125.34617</v>
      </c>
      <c r="E3588" s="2">
        <v>2</v>
      </c>
      <c r="P3588">
        <v>1</v>
      </c>
      <c r="Q3588" t="str">
        <f t="shared" si="57"/>
        <v>2</v>
      </c>
    </row>
    <row r="3589" spans="1:17" x14ac:dyDescent="0.25">
      <c r="A3589">
        <v>3588</v>
      </c>
      <c r="D3589">
        <v>125.40571300000001</v>
      </c>
      <c r="E3589" s="2">
        <v>2</v>
      </c>
      <c r="P3589">
        <v>1</v>
      </c>
      <c r="Q3589" t="str">
        <f t="shared" si="57"/>
        <v>2</v>
      </c>
    </row>
    <row r="3590" spans="1:17" x14ac:dyDescent="0.25">
      <c r="A3590">
        <v>3589</v>
      </c>
      <c r="D3590">
        <v>125.398065</v>
      </c>
      <c r="E3590" s="2">
        <v>2</v>
      </c>
      <c r="P3590">
        <v>1</v>
      </c>
      <c r="Q3590" t="str">
        <f t="shared" si="57"/>
        <v>2</v>
      </c>
    </row>
    <row r="3591" spans="1:17" x14ac:dyDescent="0.25">
      <c r="A3591">
        <v>3590</v>
      </c>
      <c r="D3591">
        <v>125.46045800000002</v>
      </c>
      <c r="E3591" s="2">
        <v>2</v>
      </c>
      <c r="P3591">
        <v>1</v>
      </c>
      <c r="Q3591" t="str">
        <f t="shared" si="57"/>
        <v>2</v>
      </c>
    </row>
    <row r="3592" spans="1:17" x14ac:dyDescent="0.25">
      <c r="A3592">
        <v>3591</v>
      </c>
      <c r="B3592">
        <v>120.71948700000002</v>
      </c>
      <c r="C3592" s="5">
        <v>1</v>
      </c>
      <c r="D3592">
        <v>125.39413200000001</v>
      </c>
      <c r="E3592" s="2">
        <v>2</v>
      </c>
      <c r="P3592">
        <v>2</v>
      </c>
      <c r="Q3592" t="str">
        <f t="shared" si="57"/>
        <v>12</v>
      </c>
    </row>
    <row r="3593" spans="1:17" x14ac:dyDescent="0.25">
      <c r="A3593">
        <v>3592</v>
      </c>
      <c r="B3593">
        <v>120.71515400000001</v>
      </c>
      <c r="C3593" s="5">
        <v>1</v>
      </c>
      <c r="D3593">
        <v>125.41541000000001</v>
      </c>
      <c r="E3593" s="2">
        <v>2</v>
      </c>
      <c r="P3593">
        <v>2</v>
      </c>
      <c r="Q3593" t="str">
        <f t="shared" si="57"/>
        <v>12</v>
      </c>
    </row>
    <row r="3594" spans="1:17" x14ac:dyDescent="0.25">
      <c r="A3594">
        <v>3593</v>
      </c>
      <c r="B3594">
        <v>120.70551</v>
      </c>
      <c r="C3594" s="5">
        <v>1</v>
      </c>
      <c r="D3594">
        <v>125.34617</v>
      </c>
      <c r="E3594" s="2">
        <v>2</v>
      </c>
      <c r="P3594">
        <v>2</v>
      </c>
      <c r="Q3594" t="str">
        <f t="shared" si="57"/>
        <v>12</v>
      </c>
    </row>
    <row r="3595" spans="1:17" x14ac:dyDescent="0.25">
      <c r="A3595">
        <v>3594</v>
      </c>
      <c r="B3595">
        <v>120.702397</v>
      </c>
      <c r="C3595" s="5">
        <v>1</v>
      </c>
      <c r="P3595">
        <v>1</v>
      </c>
      <c r="Q3595" t="str">
        <f t="shared" si="57"/>
        <v>1</v>
      </c>
    </row>
    <row r="3596" spans="1:17" x14ac:dyDescent="0.25">
      <c r="A3596">
        <v>3595</v>
      </c>
      <c r="B3596">
        <v>120.68984700000001</v>
      </c>
      <c r="C3596" s="5">
        <v>1</v>
      </c>
      <c r="P3596">
        <v>1</v>
      </c>
      <c r="Q3596" t="str">
        <f t="shared" si="57"/>
        <v>1</v>
      </c>
    </row>
    <row r="3597" spans="1:17" x14ac:dyDescent="0.25">
      <c r="A3597">
        <v>3596</v>
      </c>
      <c r="B3597">
        <v>120.755002</v>
      </c>
      <c r="C3597" s="5">
        <v>1</v>
      </c>
      <c r="P3597">
        <v>1</v>
      </c>
      <c r="Q3597" t="str">
        <f t="shared" si="57"/>
        <v>1</v>
      </c>
    </row>
    <row r="3598" spans="1:17" x14ac:dyDescent="0.25">
      <c r="A3598">
        <v>3597</v>
      </c>
      <c r="B3598">
        <v>120.71948700000002</v>
      </c>
      <c r="C3598" s="5">
        <v>1</v>
      </c>
      <c r="F3598">
        <v>120.56642600000001</v>
      </c>
      <c r="G3598" s="3">
        <v>3</v>
      </c>
      <c r="H3598">
        <v>121.01260500000001</v>
      </c>
      <c r="I3598" s="4">
        <v>4</v>
      </c>
      <c r="P3598">
        <v>3</v>
      </c>
      <c r="Q3598" t="str">
        <f t="shared" si="57"/>
        <v>134</v>
      </c>
    </row>
    <row r="3599" spans="1:17" x14ac:dyDescent="0.25">
      <c r="A3599">
        <v>3598</v>
      </c>
      <c r="F3599">
        <v>120.54244700000001</v>
      </c>
      <c r="G3599" s="3">
        <v>3</v>
      </c>
      <c r="H3599">
        <v>120.99754800000001</v>
      </c>
      <c r="I3599" s="4">
        <v>4</v>
      </c>
      <c r="P3599">
        <v>2</v>
      </c>
      <c r="Q3599" t="str">
        <f t="shared" si="57"/>
        <v>34</v>
      </c>
    </row>
    <row r="3600" spans="1:17" x14ac:dyDescent="0.25">
      <c r="A3600">
        <v>3599</v>
      </c>
      <c r="F3600">
        <v>120.644948</v>
      </c>
      <c r="G3600" s="3">
        <v>3</v>
      </c>
      <c r="H3600">
        <v>121.00637900000001</v>
      </c>
      <c r="I3600" s="4">
        <v>4</v>
      </c>
      <c r="P3600">
        <v>2</v>
      </c>
      <c r="Q3600" t="str">
        <f t="shared" si="57"/>
        <v>34</v>
      </c>
    </row>
    <row r="3601" spans="1:17" x14ac:dyDescent="0.25">
      <c r="A3601">
        <v>3600</v>
      </c>
      <c r="F3601">
        <v>120.630967</v>
      </c>
      <c r="G3601" s="3">
        <v>3</v>
      </c>
      <c r="H3601">
        <v>121.013417</v>
      </c>
      <c r="I3601" s="4">
        <v>4</v>
      </c>
      <c r="P3601">
        <v>2</v>
      </c>
      <c r="Q3601" t="str">
        <f t="shared" si="57"/>
        <v>34</v>
      </c>
    </row>
    <row r="3602" spans="1:17" x14ac:dyDescent="0.25">
      <c r="A3602">
        <v>3601</v>
      </c>
      <c r="F3602">
        <v>120.56326800000001</v>
      </c>
      <c r="G3602" s="3">
        <v>3</v>
      </c>
      <c r="H3602">
        <v>121.07204200000001</v>
      </c>
      <c r="I3602" s="4">
        <v>4</v>
      </c>
      <c r="P3602">
        <v>2</v>
      </c>
      <c r="Q3602" t="str">
        <f t="shared" si="57"/>
        <v>34</v>
      </c>
    </row>
    <row r="3603" spans="1:17" x14ac:dyDescent="0.25">
      <c r="A3603">
        <v>3602</v>
      </c>
      <c r="F3603">
        <v>120.561532</v>
      </c>
      <c r="G3603" s="3">
        <v>3</v>
      </c>
      <c r="H3603">
        <v>121.060102</v>
      </c>
      <c r="I3603" s="4">
        <v>4</v>
      </c>
      <c r="P3603">
        <v>2</v>
      </c>
      <c r="Q3603" t="str">
        <f t="shared" si="57"/>
        <v>34</v>
      </c>
    </row>
    <row r="3604" spans="1:17" x14ac:dyDescent="0.25">
      <c r="A3604">
        <v>3603</v>
      </c>
      <c r="F3604">
        <v>120.571427</v>
      </c>
      <c r="G3604" s="3">
        <v>3</v>
      </c>
      <c r="H3604">
        <v>121.0874</v>
      </c>
      <c r="I3604" s="4">
        <v>4</v>
      </c>
      <c r="P3604">
        <v>2</v>
      </c>
      <c r="Q3604" t="str">
        <f t="shared" si="57"/>
        <v>34</v>
      </c>
    </row>
    <row r="3605" spans="1:17" x14ac:dyDescent="0.25">
      <c r="A3605">
        <v>3604</v>
      </c>
      <c r="F3605">
        <v>120.56642600000001</v>
      </c>
      <c r="G3605" s="3">
        <v>3</v>
      </c>
      <c r="H3605">
        <v>121.01260500000001</v>
      </c>
      <c r="I3605" s="4">
        <v>4</v>
      </c>
      <c r="P3605">
        <v>2</v>
      </c>
      <c r="Q3605" t="str">
        <f t="shared" si="57"/>
        <v>34</v>
      </c>
    </row>
    <row r="3606" spans="1:17" x14ac:dyDescent="0.25">
      <c r="A3606">
        <v>3605</v>
      </c>
      <c r="F3606">
        <v>120.56642600000001</v>
      </c>
      <c r="G3606" s="3">
        <v>3</v>
      </c>
      <c r="P3606">
        <v>1</v>
      </c>
      <c r="Q3606" t="str">
        <f t="shared" si="57"/>
        <v>3</v>
      </c>
    </row>
    <row r="3607" spans="1:17" x14ac:dyDescent="0.25">
      <c r="A3607">
        <v>3606</v>
      </c>
      <c r="P3607">
        <v>0</v>
      </c>
      <c r="Q3607" t="str">
        <f t="shared" si="57"/>
        <v/>
      </c>
    </row>
    <row r="3608" spans="1:17" x14ac:dyDescent="0.25">
      <c r="A3608">
        <v>3607</v>
      </c>
      <c r="D3608">
        <v>99.516990000000007</v>
      </c>
      <c r="E3608" s="2">
        <v>2</v>
      </c>
      <c r="P3608">
        <v>1</v>
      </c>
      <c r="Q3608" t="str">
        <f t="shared" si="57"/>
        <v>2</v>
      </c>
    </row>
    <row r="3609" spans="1:17" x14ac:dyDescent="0.25">
      <c r="A3609">
        <v>3608</v>
      </c>
      <c r="D3609">
        <v>99.51428700000001</v>
      </c>
      <c r="E3609" s="2">
        <v>2</v>
      </c>
      <c r="P3609">
        <v>1</v>
      </c>
      <c r="Q3609" t="str">
        <f t="shared" si="57"/>
        <v>2</v>
      </c>
    </row>
    <row r="3610" spans="1:17" x14ac:dyDescent="0.25">
      <c r="A3610">
        <v>3609</v>
      </c>
      <c r="D3610">
        <v>99.515765000000016</v>
      </c>
      <c r="E3610" s="2">
        <v>2</v>
      </c>
      <c r="P3610">
        <v>1</v>
      </c>
      <c r="Q3610" t="str">
        <f t="shared" si="57"/>
        <v>2</v>
      </c>
    </row>
    <row r="3611" spans="1:17" x14ac:dyDescent="0.25">
      <c r="A3611">
        <v>3610</v>
      </c>
      <c r="D3611">
        <v>99.489284000000012</v>
      </c>
      <c r="E3611" s="2">
        <v>2</v>
      </c>
      <c r="P3611">
        <v>1</v>
      </c>
      <c r="Q3611" t="str">
        <f t="shared" si="57"/>
        <v>2</v>
      </c>
    </row>
    <row r="3612" spans="1:17" x14ac:dyDescent="0.25">
      <c r="A3612">
        <v>3611</v>
      </c>
      <c r="B3612">
        <v>94.635766000000004</v>
      </c>
      <c r="C3612" s="5">
        <v>1</v>
      </c>
      <c r="D3612">
        <v>99.473521000000005</v>
      </c>
      <c r="E3612" s="2">
        <v>2</v>
      </c>
      <c r="P3612">
        <v>2</v>
      </c>
      <c r="Q3612" t="str">
        <f t="shared" si="57"/>
        <v>12</v>
      </c>
    </row>
    <row r="3613" spans="1:17" x14ac:dyDescent="0.25">
      <c r="A3613">
        <v>3612</v>
      </c>
      <c r="B3613">
        <v>94.559898000000004</v>
      </c>
      <c r="C3613" s="5">
        <v>1</v>
      </c>
      <c r="D3613">
        <v>99.490918000000008</v>
      </c>
      <c r="E3613" s="2">
        <v>2</v>
      </c>
      <c r="P3613">
        <v>2</v>
      </c>
      <c r="Q3613" t="str">
        <f t="shared" si="57"/>
        <v>12</v>
      </c>
    </row>
    <row r="3614" spans="1:17" x14ac:dyDescent="0.25">
      <c r="A3614">
        <v>3613</v>
      </c>
      <c r="B3614">
        <v>94.617396000000014</v>
      </c>
      <c r="C3614" s="5">
        <v>1</v>
      </c>
      <c r="D3614">
        <v>99.496020000000016</v>
      </c>
      <c r="E3614" s="2">
        <v>2</v>
      </c>
      <c r="P3614">
        <v>2</v>
      </c>
      <c r="Q3614" t="str">
        <f t="shared" si="57"/>
        <v>12</v>
      </c>
    </row>
    <row r="3615" spans="1:17" x14ac:dyDescent="0.25">
      <c r="A3615">
        <v>3614</v>
      </c>
      <c r="B3615">
        <v>94.644185000000007</v>
      </c>
      <c r="C3615" s="5">
        <v>1</v>
      </c>
      <c r="D3615">
        <v>99.516990000000007</v>
      </c>
      <c r="E3615" s="2">
        <v>2</v>
      </c>
      <c r="P3615">
        <v>2</v>
      </c>
      <c r="Q3615" t="str">
        <f t="shared" si="57"/>
        <v>12</v>
      </c>
    </row>
    <row r="3616" spans="1:17" x14ac:dyDescent="0.25">
      <c r="A3616">
        <v>3615</v>
      </c>
      <c r="B3616">
        <v>94.621429000000006</v>
      </c>
      <c r="C3616" s="5">
        <v>1</v>
      </c>
      <c r="D3616">
        <v>99.516990000000007</v>
      </c>
      <c r="E3616" s="2">
        <v>2</v>
      </c>
      <c r="P3616">
        <v>2</v>
      </c>
      <c r="Q3616" t="str">
        <f t="shared" si="57"/>
        <v>12</v>
      </c>
    </row>
    <row r="3617" spans="1:17" x14ac:dyDescent="0.25">
      <c r="A3617">
        <v>3616</v>
      </c>
      <c r="B3617">
        <v>94.606021000000013</v>
      </c>
      <c r="C3617" s="5">
        <v>1</v>
      </c>
      <c r="P3617">
        <v>1</v>
      </c>
      <c r="Q3617" t="str">
        <f t="shared" si="57"/>
        <v>1</v>
      </c>
    </row>
    <row r="3618" spans="1:17" x14ac:dyDescent="0.25">
      <c r="A3618">
        <v>3617</v>
      </c>
      <c r="B3618">
        <v>94.595817000000011</v>
      </c>
      <c r="C3618" s="5">
        <v>1</v>
      </c>
      <c r="P3618">
        <v>1</v>
      </c>
      <c r="Q3618" t="str">
        <f t="shared" si="57"/>
        <v>1</v>
      </c>
    </row>
    <row r="3619" spans="1:17" x14ac:dyDescent="0.25">
      <c r="A3619">
        <v>3618</v>
      </c>
      <c r="B3619">
        <v>94.635766000000004</v>
      </c>
      <c r="C3619" s="5">
        <v>1</v>
      </c>
      <c r="F3619">
        <v>94.049592000000004</v>
      </c>
      <c r="G3619" s="3">
        <v>3</v>
      </c>
      <c r="P3619">
        <v>2</v>
      </c>
      <c r="Q3619" t="str">
        <f t="shared" si="57"/>
        <v>13</v>
      </c>
    </row>
    <row r="3620" spans="1:17" x14ac:dyDescent="0.25">
      <c r="A3620">
        <v>3619</v>
      </c>
      <c r="F3620">
        <v>94.098163</v>
      </c>
      <c r="G3620" s="3">
        <v>3</v>
      </c>
      <c r="H3620">
        <v>94.078214000000003</v>
      </c>
      <c r="I3620" s="4">
        <v>4</v>
      </c>
      <c r="P3620">
        <v>2</v>
      </c>
      <c r="Q3620" t="str">
        <f t="shared" si="57"/>
        <v>34</v>
      </c>
    </row>
    <row r="3621" spans="1:17" x14ac:dyDescent="0.25">
      <c r="A3621">
        <v>3620</v>
      </c>
      <c r="F3621">
        <v>94.099694</v>
      </c>
      <c r="G3621" s="3">
        <v>3</v>
      </c>
      <c r="H3621">
        <v>94.093011000000004</v>
      </c>
      <c r="I3621" s="4">
        <v>4</v>
      </c>
      <c r="P3621">
        <v>2</v>
      </c>
      <c r="Q3621" t="str">
        <f t="shared" si="57"/>
        <v>34</v>
      </c>
    </row>
    <row r="3622" spans="1:17" x14ac:dyDescent="0.25">
      <c r="A3622">
        <v>3621</v>
      </c>
      <c r="F3622">
        <v>94.018062000000015</v>
      </c>
      <c r="G3622" s="3">
        <v>3</v>
      </c>
      <c r="H3622">
        <v>94.065358000000003</v>
      </c>
      <c r="I3622" s="4">
        <v>4</v>
      </c>
      <c r="P3622">
        <v>2</v>
      </c>
      <c r="Q3622" t="str">
        <f t="shared" si="57"/>
        <v>34</v>
      </c>
    </row>
    <row r="3623" spans="1:17" x14ac:dyDescent="0.25">
      <c r="A3623">
        <v>3622</v>
      </c>
      <c r="F3623">
        <v>94.023725000000013</v>
      </c>
      <c r="G3623" s="3">
        <v>3</v>
      </c>
      <c r="H3623">
        <v>94.052244999999999</v>
      </c>
      <c r="I3623" s="4">
        <v>4</v>
      </c>
      <c r="P3623">
        <v>2</v>
      </c>
      <c r="Q3623" t="str">
        <f t="shared" si="57"/>
        <v>34</v>
      </c>
    </row>
    <row r="3624" spans="1:17" x14ac:dyDescent="0.25">
      <c r="A3624">
        <v>3623</v>
      </c>
      <c r="F3624">
        <v>94.010818</v>
      </c>
      <c r="G3624" s="3">
        <v>3</v>
      </c>
      <c r="H3624">
        <v>94.096326000000005</v>
      </c>
      <c r="I3624" s="4">
        <v>4</v>
      </c>
      <c r="P3624">
        <v>2</v>
      </c>
      <c r="Q3624" t="str">
        <f t="shared" si="57"/>
        <v>34</v>
      </c>
    </row>
    <row r="3625" spans="1:17" x14ac:dyDescent="0.25">
      <c r="A3625">
        <v>3624</v>
      </c>
      <c r="F3625">
        <v>94.014438000000013</v>
      </c>
      <c r="G3625" s="3">
        <v>3</v>
      </c>
      <c r="H3625">
        <v>94.094234</v>
      </c>
      <c r="I3625" s="4">
        <v>4</v>
      </c>
      <c r="P3625">
        <v>2</v>
      </c>
      <c r="Q3625" t="str">
        <f t="shared" si="57"/>
        <v>34</v>
      </c>
    </row>
    <row r="3626" spans="1:17" x14ac:dyDescent="0.25">
      <c r="A3626">
        <v>3625</v>
      </c>
      <c r="F3626">
        <v>93.979489000000001</v>
      </c>
      <c r="G3626" s="3">
        <v>3</v>
      </c>
      <c r="H3626">
        <v>94.095357000000007</v>
      </c>
      <c r="I3626" s="4">
        <v>4</v>
      </c>
      <c r="P3626">
        <v>2</v>
      </c>
      <c r="Q3626" t="str">
        <f t="shared" si="57"/>
        <v>34</v>
      </c>
    </row>
    <row r="3627" spans="1:17" x14ac:dyDescent="0.25">
      <c r="A3627">
        <v>3626</v>
      </c>
      <c r="F3627">
        <v>94.049592000000004</v>
      </c>
      <c r="G3627" s="3">
        <v>3</v>
      </c>
      <c r="H3627">
        <v>94.078214000000003</v>
      </c>
      <c r="I3627" s="4">
        <v>4</v>
      </c>
      <c r="P3627">
        <v>2</v>
      </c>
      <c r="Q3627" t="str">
        <f t="shared" si="57"/>
        <v>34</v>
      </c>
    </row>
    <row r="3628" spans="1:17" x14ac:dyDescent="0.25">
      <c r="A3628">
        <v>3627</v>
      </c>
      <c r="F3628">
        <v>94.049592000000004</v>
      </c>
      <c r="G3628" s="3">
        <v>3</v>
      </c>
      <c r="P3628">
        <v>1</v>
      </c>
      <c r="Q3628" t="str">
        <f t="shared" si="57"/>
        <v>3</v>
      </c>
    </row>
    <row r="3629" spans="1:17" x14ac:dyDescent="0.25">
      <c r="A3629">
        <v>3628</v>
      </c>
      <c r="P3629">
        <v>0</v>
      </c>
      <c r="Q3629" t="str">
        <f t="shared" si="57"/>
        <v/>
      </c>
    </row>
    <row r="3630" spans="1:17" x14ac:dyDescent="0.25">
      <c r="A3630">
        <v>3629</v>
      </c>
      <c r="D3630">
        <v>76.315919000000008</v>
      </c>
      <c r="E3630" s="2">
        <v>2</v>
      </c>
      <c r="P3630">
        <v>1</v>
      </c>
      <c r="Q3630" t="str">
        <f t="shared" si="57"/>
        <v>2</v>
      </c>
    </row>
    <row r="3631" spans="1:17" x14ac:dyDescent="0.25">
      <c r="A3631">
        <v>3630</v>
      </c>
      <c r="D3631">
        <v>76.23285700000001</v>
      </c>
      <c r="E3631" s="2">
        <v>2</v>
      </c>
      <c r="P3631">
        <v>1</v>
      </c>
      <c r="Q3631" t="str">
        <f t="shared" si="57"/>
        <v>2</v>
      </c>
    </row>
    <row r="3632" spans="1:17" x14ac:dyDescent="0.25">
      <c r="A3632">
        <v>3631</v>
      </c>
      <c r="D3632">
        <v>76.297245000000004</v>
      </c>
      <c r="E3632" s="2">
        <v>2</v>
      </c>
      <c r="P3632">
        <v>1</v>
      </c>
      <c r="Q3632" t="str">
        <f t="shared" si="57"/>
        <v>2</v>
      </c>
    </row>
    <row r="3633" spans="1:17" x14ac:dyDescent="0.25">
      <c r="A3633">
        <v>3632</v>
      </c>
      <c r="D3633">
        <v>76.306531000000007</v>
      </c>
      <c r="E3633" s="2">
        <v>2</v>
      </c>
      <c r="P3633">
        <v>1</v>
      </c>
      <c r="Q3633" t="str">
        <f t="shared" si="57"/>
        <v>2</v>
      </c>
    </row>
    <row r="3634" spans="1:17" x14ac:dyDescent="0.25">
      <c r="A3634">
        <v>3633</v>
      </c>
      <c r="D3634">
        <v>76.313623000000007</v>
      </c>
      <c r="E3634" s="2">
        <v>2</v>
      </c>
      <c r="P3634">
        <v>1</v>
      </c>
      <c r="Q3634" t="str">
        <f t="shared" si="57"/>
        <v>2</v>
      </c>
    </row>
    <row r="3635" spans="1:17" x14ac:dyDescent="0.25">
      <c r="A3635">
        <v>3634</v>
      </c>
      <c r="B3635">
        <v>72.330663000000001</v>
      </c>
      <c r="C3635" s="5">
        <v>1</v>
      </c>
      <c r="D3635">
        <v>76.254388000000006</v>
      </c>
      <c r="E3635" s="2">
        <v>2</v>
      </c>
      <c r="P3635">
        <v>2</v>
      </c>
      <c r="Q3635" t="str">
        <f t="shared" si="57"/>
        <v>12</v>
      </c>
    </row>
    <row r="3636" spans="1:17" x14ac:dyDescent="0.25">
      <c r="A3636">
        <v>3635</v>
      </c>
      <c r="B3636">
        <v>72.272857000000002</v>
      </c>
      <c r="C3636" s="5">
        <v>1</v>
      </c>
      <c r="D3636">
        <v>76.257602000000006</v>
      </c>
      <c r="E3636" s="2">
        <v>2</v>
      </c>
      <c r="P3636">
        <v>2</v>
      </c>
      <c r="Q3636" t="str">
        <f t="shared" si="57"/>
        <v>12</v>
      </c>
    </row>
    <row r="3637" spans="1:17" x14ac:dyDescent="0.25">
      <c r="A3637">
        <v>3636</v>
      </c>
      <c r="B3637">
        <v>72.221378000000001</v>
      </c>
      <c r="C3637" s="5">
        <v>1</v>
      </c>
      <c r="D3637">
        <v>76.252347</v>
      </c>
      <c r="E3637" s="2">
        <v>2</v>
      </c>
      <c r="P3637">
        <v>2</v>
      </c>
      <c r="Q3637" t="str">
        <f t="shared" si="57"/>
        <v>12</v>
      </c>
    </row>
    <row r="3638" spans="1:17" x14ac:dyDescent="0.25">
      <c r="A3638">
        <v>3637</v>
      </c>
      <c r="B3638">
        <v>72.269847000000013</v>
      </c>
      <c r="C3638" s="5">
        <v>1</v>
      </c>
      <c r="D3638">
        <v>76.315919000000008</v>
      </c>
      <c r="E3638" s="2">
        <v>2</v>
      </c>
      <c r="P3638">
        <v>2</v>
      </c>
      <c r="Q3638" t="str">
        <f t="shared" si="57"/>
        <v>12</v>
      </c>
    </row>
    <row r="3639" spans="1:17" x14ac:dyDescent="0.25">
      <c r="A3639">
        <v>3638</v>
      </c>
      <c r="B3639">
        <v>72.269643000000002</v>
      </c>
      <c r="C3639" s="5">
        <v>1</v>
      </c>
      <c r="P3639">
        <v>1</v>
      </c>
      <c r="Q3639" t="str">
        <f t="shared" si="57"/>
        <v>1</v>
      </c>
    </row>
    <row r="3640" spans="1:17" x14ac:dyDescent="0.25">
      <c r="A3640">
        <v>3639</v>
      </c>
      <c r="B3640">
        <v>72.251429000000002</v>
      </c>
      <c r="C3640" s="5">
        <v>1</v>
      </c>
      <c r="P3640">
        <v>1</v>
      </c>
      <c r="Q3640" t="str">
        <f t="shared" si="57"/>
        <v>1</v>
      </c>
    </row>
    <row r="3641" spans="1:17" x14ac:dyDescent="0.25">
      <c r="A3641">
        <v>3640</v>
      </c>
      <c r="B3641">
        <v>72.228061000000011</v>
      </c>
      <c r="C3641" s="5">
        <v>1</v>
      </c>
      <c r="P3641">
        <v>1</v>
      </c>
      <c r="Q3641" t="str">
        <f t="shared" si="57"/>
        <v>1</v>
      </c>
    </row>
    <row r="3642" spans="1:17" x14ac:dyDescent="0.25">
      <c r="A3642">
        <v>3641</v>
      </c>
      <c r="B3642">
        <v>72.330663000000001</v>
      </c>
      <c r="C3642" s="5">
        <v>1</v>
      </c>
      <c r="H3642">
        <v>72.399898000000007</v>
      </c>
      <c r="I3642" s="4">
        <v>4</v>
      </c>
      <c r="P3642">
        <v>2</v>
      </c>
      <c r="Q3642" t="str">
        <f t="shared" si="57"/>
        <v>14</v>
      </c>
    </row>
    <row r="3643" spans="1:17" x14ac:dyDescent="0.25">
      <c r="A3643">
        <v>3642</v>
      </c>
      <c r="F3643">
        <v>71.62</v>
      </c>
      <c r="G3643" s="3">
        <v>3</v>
      </c>
      <c r="H3643">
        <v>72.364898000000011</v>
      </c>
      <c r="I3643" s="4">
        <v>4</v>
      </c>
      <c r="P3643">
        <v>2</v>
      </c>
      <c r="Q3643" t="str">
        <f t="shared" si="57"/>
        <v>34</v>
      </c>
    </row>
    <row r="3644" spans="1:17" x14ac:dyDescent="0.25">
      <c r="A3644">
        <v>3643</v>
      </c>
      <c r="F3644">
        <v>71.618317000000005</v>
      </c>
      <c r="G3644" s="3">
        <v>3</v>
      </c>
      <c r="H3644">
        <v>72.359133</v>
      </c>
      <c r="I3644" s="4">
        <v>4</v>
      </c>
      <c r="P3644">
        <v>2</v>
      </c>
      <c r="Q3644" t="str">
        <f t="shared" si="57"/>
        <v>34</v>
      </c>
    </row>
    <row r="3645" spans="1:17" x14ac:dyDescent="0.25">
      <c r="A3645">
        <v>3644</v>
      </c>
      <c r="F3645">
        <v>71.559286</v>
      </c>
      <c r="G3645" s="3">
        <v>3</v>
      </c>
      <c r="H3645">
        <v>72.344388000000009</v>
      </c>
      <c r="I3645" s="4">
        <v>4</v>
      </c>
      <c r="P3645">
        <v>2</v>
      </c>
      <c r="Q3645" t="str">
        <f t="shared" si="57"/>
        <v>34</v>
      </c>
    </row>
    <row r="3646" spans="1:17" x14ac:dyDescent="0.25">
      <c r="A3646">
        <v>3645</v>
      </c>
      <c r="F3646">
        <v>71.542704000000001</v>
      </c>
      <c r="G3646" s="3">
        <v>3</v>
      </c>
      <c r="H3646">
        <v>72.331531000000012</v>
      </c>
      <c r="I3646" s="4">
        <v>4</v>
      </c>
      <c r="P3646">
        <v>2</v>
      </c>
      <c r="Q3646" t="str">
        <f t="shared" si="57"/>
        <v>34</v>
      </c>
    </row>
    <row r="3647" spans="1:17" x14ac:dyDescent="0.25">
      <c r="A3647">
        <v>3646</v>
      </c>
      <c r="F3647">
        <v>71.479388</v>
      </c>
      <c r="G3647" s="3">
        <v>3</v>
      </c>
      <c r="H3647">
        <v>72.331020000000009</v>
      </c>
      <c r="I3647" s="4">
        <v>4</v>
      </c>
      <c r="P3647">
        <v>2</v>
      </c>
      <c r="Q3647" t="str">
        <f t="shared" si="57"/>
        <v>34</v>
      </c>
    </row>
    <row r="3648" spans="1:17" x14ac:dyDescent="0.25">
      <c r="A3648">
        <v>3647</v>
      </c>
      <c r="F3648">
        <v>71.47086800000001</v>
      </c>
      <c r="G3648" s="3">
        <v>3</v>
      </c>
      <c r="H3648">
        <v>72.377398000000014</v>
      </c>
      <c r="I3648" s="4">
        <v>4</v>
      </c>
      <c r="P3648">
        <v>2</v>
      </c>
      <c r="Q3648" t="str">
        <f t="shared" si="57"/>
        <v>34</v>
      </c>
    </row>
    <row r="3649" spans="1:17" x14ac:dyDescent="0.25">
      <c r="A3649">
        <v>3648</v>
      </c>
      <c r="F3649">
        <v>71.677806000000004</v>
      </c>
      <c r="G3649" s="3">
        <v>3</v>
      </c>
      <c r="H3649">
        <v>72.399898000000007</v>
      </c>
      <c r="I3649" s="4">
        <v>4</v>
      </c>
      <c r="P3649">
        <v>2</v>
      </c>
      <c r="Q3649" t="str">
        <f t="shared" si="57"/>
        <v>34</v>
      </c>
    </row>
    <row r="3650" spans="1:17" x14ac:dyDescent="0.25">
      <c r="A3650">
        <v>3649</v>
      </c>
      <c r="D3650">
        <v>54.846283000000007</v>
      </c>
      <c r="E3650" s="2">
        <v>2</v>
      </c>
      <c r="F3650">
        <v>71.62</v>
      </c>
      <c r="G3650" s="3">
        <v>3</v>
      </c>
      <c r="P3650">
        <v>2</v>
      </c>
      <c r="Q3650" t="str">
        <f t="shared" ref="Q3650:Q3713" si="58">CONCATENATE(C3650,E3650,G3650,I3650)</f>
        <v>23</v>
      </c>
    </row>
    <row r="3651" spans="1:17" x14ac:dyDescent="0.25">
      <c r="A3651">
        <v>3650</v>
      </c>
      <c r="D3651">
        <v>54.793182000000009</v>
      </c>
      <c r="E3651" s="2">
        <v>2</v>
      </c>
      <c r="F3651">
        <v>71.62</v>
      </c>
      <c r="G3651" s="3">
        <v>3</v>
      </c>
      <c r="P3651">
        <v>2</v>
      </c>
      <c r="Q3651" t="str">
        <f t="shared" si="58"/>
        <v>23</v>
      </c>
    </row>
    <row r="3652" spans="1:17" x14ac:dyDescent="0.25">
      <c r="A3652">
        <v>3651</v>
      </c>
      <c r="D3652">
        <v>54.800972000000009</v>
      </c>
      <c r="E3652" s="2">
        <v>2</v>
      </c>
      <c r="P3652">
        <v>1</v>
      </c>
      <c r="Q3652" t="str">
        <f t="shared" si="58"/>
        <v>2</v>
      </c>
    </row>
    <row r="3653" spans="1:17" x14ac:dyDescent="0.25">
      <c r="A3653">
        <v>3652</v>
      </c>
      <c r="D3653">
        <v>54.796497000000009</v>
      </c>
      <c r="E3653" s="2">
        <v>2</v>
      </c>
      <c r="P3653">
        <v>1</v>
      </c>
      <c r="Q3653" t="str">
        <f t="shared" si="58"/>
        <v>2</v>
      </c>
    </row>
    <row r="3654" spans="1:17" x14ac:dyDescent="0.25">
      <c r="A3654">
        <v>3653</v>
      </c>
      <c r="D3654">
        <v>54.745552000000011</v>
      </c>
      <c r="E3654" s="2">
        <v>2</v>
      </c>
      <c r="P3654">
        <v>1</v>
      </c>
      <c r="Q3654" t="str">
        <f t="shared" si="58"/>
        <v>2</v>
      </c>
    </row>
    <row r="3655" spans="1:17" x14ac:dyDescent="0.25">
      <c r="A3655">
        <v>3654</v>
      </c>
      <c r="D3655">
        <v>54.760761000000009</v>
      </c>
      <c r="E3655" s="2">
        <v>2</v>
      </c>
      <c r="P3655">
        <v>1</v>
      </c>
      <c r="Q3655" t="str">
        <f t="shared" si="58"/>
        <v>2</v>
      </c>
    </row>
    <row r="3656" spans="1:17" x14ac:dyDescent="0.25">
      <c r="A3656">
        <v>3655</v>
      </c>
      <c r="D3656">
        <v>54.763920000000006</v>
      </c>
      <c r="E3656" s="2">
        <v>2</v>
      </c>
      <c r="P3656">
        <v>1</v>
      </c>
      <c r="Q3656" t="str">
        <f t="shared" si="58"/>
        <v>2</v>
      </c>
    </row>
    <row r="3657" spans="1:17" x14ac:dyDescent="0.25">
      <c r="A3657">
        <v>3656</v>
      </c>
      <c r="B3657">
        <v>48.257335000000012</v>
      </c>
      <c r="C3657" s="5">
        <v>1</v>
      </c>
      <c r="D3657">
        <v>54.732292000000008</v>
      </c>
      <c r="E3657" s="2">
        <v>2</v>
      </c>
      <c r="P3657">
        <v>2</v>
      </c>
      <c r="Q3657" t="str">
        <f t="shared" si="58"/>
        <v>12</v>
      </c>
    </row>
    <row r="3658" spans="1:17" x14ac:dyDescent="0.25">
      <c r="A3658">
        <v>3657</v>
      </c>
      <c r="B3658">
        <v>48.238704000000013</v>
      </c>
      <c r="C3658" s="5">
        <v>1</v>
      </c>
      <c r="D3658">
        <v>54.737079000000008</v>
      </c>
      <c r="E3658" s="2">
        <v>2</v>
      </c>
      <c r="P3658">
        <v>2</v>
      </c>
      <c r="Q3658" t="str">
        <f t="shared" si="58"/>
        <v>12</v>
      </c>
    </row>
    <row r="3659" spans="1:17" x14ac:dyDescent="0.25">
      <c r="A3659">
        <v>3658</v>
      </c>
      <c r="B3659">
        <v>48.252704000000008</v>
      </c>
      <c r="C3659" s="5">
        <v>1</v>
      </c>
      <c r="D3659">
        <v>54.846283000000007</v>
      </c>
      <c r="E3659" s="2">
        <v>2</v>
      </c>
      <c r="P3659">
        <v>2</v>
      </c>
      <c r="Q3659" t="str">
        <f t="shared" si="58"/>
        <v>12</v>
      </c>
    </row>
    <row r="3660" spans="1:17" x14ac:dyDescent="0.25">
      <c r="A3660">
        <v>3659</v>
      </c>
      <c r="B3660">
        <v>48.259861000000008</v>
      </c>
      <c r="C3660" s="5">
        <v>1</v>
      </c>
      <c r="P3660">
        <v>1</v>
      </c>
      <c r="Q3660" t="str">
        <f t="shared" si="58"/>
        <v>1</v>
      </c>
    </row>
    <row r="3661" spans="1:17" x14ac:dyDescent="0.25">
      <c r="A3661">
        <v>3660</v>
      </c>
      <c r="B3661">
        <v>48.254123000000007</v>
      </c>
      <c r="C3661" s="5">
        <v>1</v>
      </c>
      <c r="P3661">
        <v>1</v>
      </c>
      <c r="Q3661" t="str">
        <f t="shared" si="58"/>
        <v>1</v>
      </c>
    </row>
    <row r="3662" spans="1:17" x14ac:dyDescent="0.25">
      <c r="A3662">
        <v>3661</v>
      </c>
      <c r="B3662">
        <v>48.211338000000012</v>
      </c>
      <c r="C3662" s="5">
        <v>1</v>
      </c>
      <c r="P3662">
        <v>1</v>
      </c>
      <c r="Q3662" t="str">
        <f t="shared" si="58"/>
        <v>1</v>
      </c>
    </row>
    <row r="3663" spans="1:17" x14ac:dyDescent="0.25">
      <c r="A3663">
        <v>3662</v>
      </c>
      <c r="B3663">
        <v>48.194862000000008</v>
      </c>
      <c r="C3663" s="5">
        <v>1</v>
      </c>
      <c r="P3663">
        <v>1</v>
      </c>
      <c r="Q3663" t="str">
        <f t="shared" si="58"/>
        <v>1</v>
      </c>
    </row>
    <row r="3664" spans="1:17" x14ac:dyDescent="0.25">
      <c r="A3664">
        <v>3663</v>
      </c>
      <c r="B3664">
        <v>48.257335000000012</v>
      </c>
      <c r="C3664" s="5">
        <v>1</v>
      </c>
      <c r="P3664">
        <v>1</v>
      </c>
      <c r="Q3664" t="str">
        <f t="shared" si="58"/>
        <v>1</v>
      </c>
    </row>
    <row r="3665" spans="1:17" x14ac:dyDescent="0.25">
      <c r="A3665">
        <v>3664</v>
      </c>
      <c r="B3665">
        <v>48.257335000000012</v>
      </c>
      <c r="C3665" s="5">
        <v>1</v>
      </c>
      <c r="H3665">
        <v>47.478481000000009</v>
      </c>
      <c r="I3665" s="4">
        <v>4</v>
      </c>
      <c r="P3665">
        <v>2</v>
      </c>
      <c r="Q3665" t="str">
        <f t="shared" si="58"/>
        <v>14</v>
      </c>
    </row>
    <row r="3666" spans="1:17" x14ac:dyDescent="0.25">
      <c r="A3666">
        <v>3665</v>
      </c>
      <c r="F3666">
        <v>46.329284000000008</v>
      </c>
      <c r="G3666" s="3">
        <v>3</v>
      </c>
      <c r="H3666">
        <v>47.46095600000001</v>
      </c>
      <c r="I3666" s="4">
        <v>4</v>
      </c>
      <c r="P3666">
        <v>2</v>
      </c>
      <c r="Q3666" t="str">
        <f t="shared" si="58"/>
        <v>34</v>
      </c>
    </row>
    <row r="3667" spans="1:17" x14ac:dyDescent="0.25">
      <c r="A3667">
        <v>3666</v>
      </c>
      <c r="F3667">
        <v>46.324123000000007</v>
      </c>
      <c r="G3667" s="3">
        <v>3</v>
      </c>
      <c r="H3667">
        <v>47.447536000000007</v>
      </c>
      <c r="I3667" s="4">
        <v>4</v>
      </c>
      <c r="P3667">
        <v>2</v>
      </c>
      <c r="Q3667" t="str">
        <f t="shared" si="58"/>
        <v>34</v>
      </c>
    </row>
    <row r="3668" spans="1:17" x14ac:dyDescent="0.25">
      <c r="A3668">
        <v>3667</v>
      </c>
      <c r="F3668">
        <v>46.315231000000011</v>
      </c>
      <c r="G3668" s="3">
        <v>3</v>
      </c>
      <c r="H3668">
        <v>47.527271000000006</v>
      </c>
      <c r="I3668" s="4">
        <v>4</v>
      </c>
      <c r="P3668">
        <v>2</v>
      </c>
      <c r="Q3668" t="str">
        <f t="shared" si="58"/>
        <v>34</v>
      </c>
    </row>
    <row r="3669" spans="1:17" x14ac:dyDescent="0.25">
      <c r="A3669">
        <v>3668</v>
      </c>
      <c r="F3669">
        <v>46.322334000000012</v>
      </c>
      <c r="G3669" s="3">
        <v>3</v>
      </c>
      <c r="H3669">
        <v>47.469639000000008</v>
      </c>
      <c r="I3669" s="4">
        <v>4</v>
      </c>
      <c r="P3669">
        <v>2</v>
      </c>
      <c r="Q3669" t="str">
        <f t="shared" si="58"/>
        <v>34</v>
      </c>
    </row>
    <row r="3670" spans="1:17" x14ac:dyDescent="0.25">
      <c r="A3670">
        <v>3669</v>
      </c>
      <c r="F3670">
        <v>46.298286000000012</v>
      </c>
      <c r="G3670" s="3">
        <v>3</v>
      </c>
      <c r="H3670">
        <v>47.399910000000013</v>
      </c>
      <c r="I3670" s="4">
        <v>4</v>
      </c>
      <c r="P3670">
        <v>2</v>
      </c>
      <c r="Q3670" t="str">
        <f t="shared" si="58"/>
        <v>34</v>
      </c>
    </row>
    <row r="3671" spans="1:17" x14ac:dyDescent="0.25">
      <c r="A3671">
        <v>3670</v>
      </c>
      <c r="F3671">
        <v>46.282863000000006</v>
      </c>
      <c r="G3671" s="3">
        <v>3</v>
      </c>
      <c r="H3671">
        <v>47.430645000000013</v>
      </c>
      <c r="I3671" s="4">
        <v>4</v>
      </c>
      <c r="P3671">
        <v>2</v>
      </c>
      <c r="Q3671" t="str">
        <f t="shared" si="58"/>
        <v>34</v>
      </c>
    </row>
    <row r="3672" spans="1:17" x14ac:dyDescent="0.25">
      <c r="A3672">
        <v>3671</v>
      </c>
      <c r="D3672">
        <v>31.064287000000007</v>
      </c>
      <c r="E3672" s="2">
        <v>2</v>
      </c>
      <c r="F3672">
        <v>46.305813000000008</v>
      </c>
      <c r="G3672" s="3">
        <v>3</v>
      </c>
      <c r="H3672">
        <v>47.478481000000009</v>
      </c>
      <c r="I3672" s="4">
        <v>4</v>
      </c>
      <c r="P3672">
        <v>3</v>
      </c>
      <c r="Q3672" t="str">
        <f t="shared" si="58"/>
        <v>234</v>
      </c>
    </row>
    <row r="3673" spans="1:17" x14ac:dyDescent="0.25">
      <c r="A3673">
        <v>3672</v>
      </c>
      <c r="D3673">
        <v>31.077129000000014</v>
      </c>
      <c r="E3673" s="2">
        <v>2</v>
      </c>
      <c r="F3673">
        <v>46.324123000000007</v>
      </c>
      <c r="G3673" s="3">
        <v>3</v>
      </c>
      <c r="H3673">
        <v>47.478481000000009</v>
      </c>
      <c r="I3673" s="4">
        <v>4</v>
      </c>
      <c r="P3673">
        <v>3</v>
      </c>
      <c r="Q3673" t="str">
        <f t="shared" si="58"/>
        <v>234</v>
      </c>
    </row>
    <row r="3674" spans="1:17" x14ac:dyDescent="0.25">
      <c r="A3674">
        <v>3673</v>
      </c>
      <c r="D3674">
        <v>31.039026000000007</v>
      </c>
      <c r="E3674" s="2">
        <v>2</v>
      </c>
      <c r="F3674">
        <v>46.27712600000001</v>
      </c>
      <c r="G3674" s="3">
        <v>3</v>
      </c>
      <c r="H3674">
        <v>47.478481000000009</v>
      </c>
      <c r="I3674" s="4">
        <v>4</v>
      </c>
      <c r="P3674">
        <v>3</v>
      </c>
      <c r="Q3674" t="str">
        <f t="shared" si="58"/>
        <v>234</v>
      </c>
    </row>
    <row r="3675" spans="1:17" x14ac:dyDescent="0.25">
      <c r="A3675">
        <v>3674</v>
      </c>
      <c r="D3675">
        <v>31.037130000000005</v>
      </c>
      <c r="E3675" s="2">
        <v>2</v>
      </c>
      <c r="F3675">
        <v>46.329284000000008</v>
      </c>
      <c r="G3675" s="3">
        <v>3</v>
      </c>
      <c r="P3675">
        <v>2</v>
      </c>
      <c r="Q3675" t="str">
        <f t="shared" si="58"/>
        <v>23</v>
      </c>
    </row>
    <row r="3676" spans="1:17" x14ac:dyDescent="0.25">
      <c r="A3676">
        <v>3675</v>
      </c>
      <c r="D3676">
        <v>31.032604000000006</v>
      </c>
      <c r="E3676" s="2">
        <v>2</v>
      </c>
      <c r="P3676">
        <v>1</v>
      </c>
      <c r="Q3676" t="str">
        <f t="shared" si="58"/>
        <v>2</v>
      </c>
    </row>
    <row r="3677" spans="1:17" x14ac:dyDescent="0.25">
      <c r="A3677">
        <v>3676</v>
      </c>
      <c r="D3677">
        <v>31.026342000000014</v>
      </c>
      <c r="E3677" s="2">
        <v>2</v>
      </c>
      <c r="P3677">
        <v>1</v>
      </c>
      <c r="Q3677" t="str">
        <f t="shared" si="58"/>
        <v>2</v>
      </c>
    </row>
    <row r="3678" spans="1:17" x14ac:dyDescent="0.25">
      <c r="A3678">
        <v>3677</v>
      </c>
      <c r="D3678">
        <v>31.007870000000011</v>
      </c>
      <c r="E3678" s="2">
        <v>2</v>
      </c>
      <c r="P3678">
        <v>1</v>
      </c>
      <c r="Q3678" t="str">
        <f t="shared" si="58"/>
        <v>2</v>
      </c>
    </row>
    <row r="3679" spans="1:17" x14ac:dyDescent="0.25">
      <c r="A3679">
        <v>3678</v>
      </c>
      <c r="D3679">
        <v>30.977871000000007</v>
      </c>
      <c r="E3679" s="2">
        <v>2</v>
      </c>
      <c r="P3679">
        <v>1</v>
      </c>
      <c r="Q3679" t="str">
        <f t="shared" si="58"/>
        <v>2</v>
      </c>
    </row>
    <row r="3680" spans="1:17" x14ac:dyDescent="0.25">
      <c r="A3680">
        <v>3679</v>
      </c>
      <c r="B3680">
        <v>25.148405000000011</v>
      </c>
      <c r="C3680" s="5">
        <v>1</v>
      </c>
      <c r="D3680">
        <v>30.931188000000006</v>
      </c>
      <c r="E3680" s="2">
        <v>2</v>
      </c>
      <c r="P3680">
        <v>2</v>
      </c>
      <c r="Q3680" t="str">
        <f t="shared" si="58"/>
        <v>12</v>
      </c>
    </row>
    <row r="3681" spans="1:17" x14ac:dyDescent="0.25">
      <c r="A3681">
        <v>3680</v>
      </c>
      <c r="B3681">
        <v>25.136511000000013</v>
      </c>
      <c r="C3681" s="5">
        <v>1</v>
      </c>
      <c r="D3681">
        <v>31.074812000000009</v>
      </c>
      <c r="E3681" s="2">
        <v>2</v>
      </c>
      <c r="P3681">
        <v>2</v>
      </c>
      <c r="Q3681" t="str">
        <f t="shared" si="58"/>
        <v>12</v>
      </c>
    </row>
    <row r="3682" spans="1:17" x14ac:dyDescent="0.25">
      <c r="A3682">
        <v>3681</v>
      </c>
      <c r="B3682">
        <v>25.106775000000013</v>
      </c>
      <c r="C3682" s="5">
        <v>1</v>
      </c>
      <c r="D3682">
        <v>31.064287000000007</v>
      </c>
      <c r="E3682" s="2">
        <v>2</v>
      </c>
      <c r="P3682">
        <v>2</v>
      </c>
      <c r="Q3682" t="str">
        <f t="shared" si="58"/>
        <v>12</v>
      </c>
    </row>
    <row r="3683" spans="1:17" x14ac:dyDescent="0.25">
      <c r="A3683">
        <v>3682</v>
      </c>
      <c r="B3683">
        <v>25.115722000000005</v>
      </c>
      <c r="C3683" s="5">
        <v>1</v>
      </c>
      <c r="P3683">
        <v>1</v>
      </c>
      <c r="Q3683" t="str">
        <f t="shared" si="58"/>
        <v>1</v>
      </c>
    </row>
    <row r="3684" spans="1:17" x14ac:dyDescent="0.25">
      <c r="A3684">
        <v>3683</v>
      </c>
      <c r="B3684">
        <v>25.137564000000012</v>
      </c>
      <c r="C3684" s="5">
        <v>1</v>
      </c>
      <c r="P3684">
        <v>1</v>
      </c>
      <c r="Q3684" t="str">
        <f t="shared" si="58"/>
        <v>1</v>
      </c>
    </row>
    <row r="3685" spans="1:17" x14ac:dyDescent="0.25">
      <c r="A3685">
        <v>3684</v>
      </c>
      <c r="B3685">
        <v>25.112617000000014</v>
      </c>
      <c r="C3685" s="5">
        <v>1</v>
      </c>
      <c r="P3685">
        <v>1</v>
      </c>
      <c r="Q3685" t="str">
        <f t="shared" si="58"/>
        <v>1</v>
      </c>
    </row>
    <row r="3686" spans="1:17" x14ac:dyDescent="0.25">
      <c r="A3686">
        <v>3685</v>
      </c>
      <c r="B3686">
        <v>25.134720000000009</v>
      </c>
      <c r="C3686" s="5">
        <v>1</v>
      </c>
      <c r="P3686">
        <v>1</v>
      </c>
      <c r="Q3686" t="str">
        <f t="shared" si="58"/>
        <v>1</v>
      </c>
    </row>
    <row r="3687" spans="1:17" x14ac:dyDescent="0.25">
      <c r="A3687">
        <v>3686</v>
      </c>
      <c r="B3687">
        <v>25.126615000000008</v>
      </c>
      <c r="C3687" s="5">
        <v>1</v>
      </c>
      <c r="P3687">
        <v>1</v>
      </c>
      <c r="Q3687" t="str">
        <f t="shared" si="58"/>
        <v>1</v>
      </c>
    </row>
    <row r="3688" spans="1:17" x14ac:dyDescent="0.25">
      <c r="A3688">
        <v>3687</v>
      </c>
      <c r="B3688">
        <v>25.160192000000009</v>
      </c>
      <c r="C3688" s="5">
        <v>1</v>
      </c>
      <c r="H3688">
        <v>26.166349000000011</v>
      </c>
      <c r="I3688" s="4">
        <v>4</v>
      </c>
      <c r="P3688">
        <v>2</v>
      </c>
      <c r="Q3688" t="str">
        <f t="shared" si="58"/>
        <v>14</v>
      </c>
    </row>
    <row r="3689" spans="1:17" x14ac:dyDescent="0.25">
      <c r="A3689">
        <v>3688</v>
      </c>
      <c r="B3689">
        <v>25.148405000000011</v>
      </c>
      <c r="C3689" s="5">
        <v>1</v>
      </c>
      <c r="H3689">
        <v>26.144192000000011</v>
      </c>
      <c r="I3689" s="4">
        <v>4</v>
      </c>
      <c r="P3689">
        <v>2</v>
      </c>
      <c r="Q3689" t="str">
        <f t="shared" si="58"/>
        <v>14</v>
      </c>
    </row>
    <row r="3690" spans="1:17" x14ac:dyDescent="0.25">
      <c r="A3690">
        <v>3689</v>
      </c>
      <c r="H3690">
        <v>26.128349000000014</v>
      </c>
      <c r="I3690" s="4">
        <v>4</v>
      </c>
      <c r="P3690">
        <v>1</v>
      </c>
      <c r="Q3690" t="str">
        <f t="shared" si="58"/>
        <v>4</v>
      </c>
    </row>
    <row r="3691" spans="1:17" x14ac:dyDescent="0.25">
      <c r="A3691">
        <v>3690</v>
      </c>
      <c r="F3691">
        <v>24.054991000000008</v>
      </c>
      <c r="G3691" s="3">
        <v>3</v>
      </c>
      <c r="H3691">
        <v>26.110456000000013</v>
      </c>
      <c r="I3691" s="4">
        <v>4</v>
      </c>
      <c r="P3691">
        <v>2</v>
      </c>
      <c r="Q3691" t="str">
        <f t="shared" si="58"/>
        <v>34</v>
      </c>
    </row>
    <row r="3692" spans="1:17" x14ac:dyDescent="0.25">
      <c r="A3692">
        <v>3691</v>
      </c>
      <c r="F3692">
        <v>24.037466000000009</v>
      </c>
      <c r="G3692" s="3">
        <v>3</v>
      </c>
      <c r="H3692">
        <v>26.083090000000013</v>
      </c>
      <c r="I3692" s="4">
        <v>4</v>
      </c>
      <c r="P3692">
        <v>2</v>
      </c>
      <c r="Q3692" t="str">
        <f t="shared" si="58"/>
        <v>34</v>
      </c>
    </row>
    <row r="3693" spans="1:17" x14ac:dyDescent="0.25">
      <c r="A3693">
        <v>3692</v>
      </c>
      <c r="F3693">
        <v>23.991154000000009</v>
      </c>
      <c r="G3693" s="3">
        <v>3</v>
      </c>
      <c r="H3693">
        <v>26.087246000000007</v>
      </c>
      <c r="I3693" s="4">
        <v>4</v>
      </c>
      <c r="P3693">
        <v>2</v>
      </c>
      <c r="Q3693" t="str">
        <f t="shared" si="58"/>
        <v>34</v>
      </c>
    </row>
    <row r="3694" spans="1:17" x14ac:dyDescent="0.25">
      <c r="A3694">
        <v>3693</v>
      </c>
      <c r="F3694">
        <v>23.970207000000009</v>
      </c>
      <c r="G3694" s="3">
        <v>3</v>
      </c>
      <c r="H3694">
        <v>26.100668000000013</v>
      </c>
      <c r="I3694" s="4">
        <v>4</v>
      </c>
      <c r="P3694">
        <v>2</v>
      </c>
      <c r="Q3694" t="str">
        <f t="shared" si="58"/>
        <v>34</v>
      </c>
    </row>
    <row r="3695" spans="1:17" x14ac:dyDescent="0.25">
      <c r="A3695">
        <v>3694</v>
      </c>
      <c r="D3695">
        <v>13.585309000000009</v>
      </c>
      <c r="E3695" s="2">
        <v>2</v>
      </c>
      <c r="F3695">
        <v>23.999943000000009</v>
      </c>
      <c r="G3695" s="3">
        <v>3</v>
      </c>
      <c r="H3695">
        <v>26.081142000000014</v>
      </c>
      <c r="I3695" s="4">
        <v>4</v>
      </c>
      <c r="P3695">
        <v>3</v>
      </c>
      <c r="Q3695" t="str">
        <f t="shared" si="58"/>
        <v>234</v>
      </c>
    </row>
    <row r="3696" spans="1:17" x14ac:dyDescent="0.25">
      <c r="A3696">
        <v>3695</v>
      </c>
      <c r="D3696">
        <v>13.535575000000009</v>
      </c>
      <c r="E3696" s="2">
        <v>2</v>
      </c>
      <c r="F3696">
        <v>24.006468000000012</v>
      </c>
      <c r="G3696" s="3">
        <v>3</v>
      </c>
      <c r="H3696">
        <v>26.082300000000011</v>
      </c>
      <c r="I3696" s="4">
        <v>4</v>
      </c>
      <c r="P3696">
        <v>3</v>
      </c>
      <c r="Q3696" t="str">
        <f t="shared" si="58"/>
        <v>234</v>
      </c>
    </row>
    <row r="3697" spans="1:17" x14ac:dyDescent="0.25">
      <c r="A3697">
        <v>3696</v>
      </c>
      <c r="D3697">
        <v>13.528943000000012</v>
      </c>
      <c r="E3697" s="2">
        <v>2</v>
      </c>
      <c r="F3697">
        <v>24.015152000000008</v>
      </c>
      <c r="G3697" s="3">
        <v>3</v>
      </c>
      <c r="H3697">
        <v>26.161979000000009</v>
      </c>
      <c r="I3697" s="4">
        <v>4</v>
      </c>
      <c r="P3697">
        <v>3</v>
      </c>
      <c r="Q3697" t="str">
        <f t="shared" si="58"/>
        <v>234</v>
      </c>
    </row>
    <row r="3698" spans="1:17" x14ac:dyDescent="0.25">
      <c r="A3698">
        <v>3697</v>
      </c>
      <c r="D3698">
        <v>13.607623000000011</v>
      </c>
      <c r="E3698" s="2">
        <v>2</v>
      </c>
      <c r="F3698">
        <v>23.985838000000008</v>
      </c>
      <c r="G3698" s="3">
        <v>3</v>
      </c>
      <c r="P3698">
        <v>2</v>
      </c>
      <c r="Q3698" t="str">
        <f t="shared" si="58"/>
        <v>23</v>
      </c>
    </row>
    <row r="3699" spans="1:17" x14ac:dyDescent="0.25">
      <c r="A3699">
        <v>3698</v>
      </c>
      <c r="D3699">
        <v>13.604413000000008</v>
      </c>
      <c r="E3699" s="2">
        <v>2</v>
      </c>
      <c r="F3699">
        <v>23.975784000000004</v>
      </c>
      <c r="G3699" s="3">
        <v>3</v>
      </c>
      <c r="P3699">
        <v>2</v>
      </c>
      <c r="Q3699" t="str">
        <f t="shared" si="58"/>
        <v>23</v>
      </c>
    </row>
    <row r="3700" spans="1:17" x14ac:dyDescent="0.25">
      <c r="A3700">
        <v>3699</v>
      </c>
      <c r="D3700">
        <v>13.605098000000012</v>
      </c>
      <c r="E3700" s="2">
        <v>2</v>
      </c>
      <c r="F3700">
        <v>23.983364000000009</v>
      </c>
      <c r="G3700" s="3">
        <v>3</v>
      </c>
      <c r="P3700">
        <v>2</v>
      </c>
      <c r="Q3700" t="str">
        <f t="shared" si="58"/>
        <v>23</v>
      </c>
    </row>
    <row r="3701" spans="1:17" x14ac:dyDescent="0.25">
      <c r="A3701">
        <v>3700</v>
      </c>
      <c r="D3701">
        <v>13.625201000000011</v>
      </c>
      <c r="E3701" s="2">
        <v>2</v>
      </c>
      <c r="F3701">
        <v>24.054991000000008</v>
      </c>
      <c r="G3701" s="3">
        <v>3</v>
      </c>
      <c r="P3701">
        <v>2</v>
      </c>
      <c r="Q3701" t="str">
        <f t="shared" si="58"/>
        <v>23</v>
      </c>
    </row>
    <row r="3702" spans="1:17" x14ac:dyDescent="0.25">
      <c r="A3702">
        <v>3701</v>
      </c>
      <c r="D3702">
        <v>13.612465000000007</v>
      </c>
      <c r="E3702" s="2">
        <v>2</v>
      </c>
      <c r="F3702">
        <v>24.054991000000008</v>
      </c>
      <c r="G3702" s="3">
        <v>3</v>
      </c>
      <c r="P3702">
        <v>2</v>
      </c>
      <c r="Q3702" t="str">
        <f t="shared" si="58"/>
        <v>23</v>
      </c>
    </row>
    <row r="3703" spans="1:17" x14ac:dyDescent="0.25">
      <c r="A3703">
        <v>3702</v>
      </c>
      <c r="D3703">
        <v>13.694882000000007</v>
      </c>
      <c r="E3703" s="2">
        <v>2</v>
      </c>
      <c r="P3703">
        <v>1</v>
      </c>
      <c r="Q3703" t="str">
        <f t="shared" si="58"/>
        <v>2</v>
      </c>
    </row>
    <row r="3704" spans="1:17" x14ac:dyDescent="0.25">
      <c r="A3704">
        <v>3703</v>
      </c>
      <c r="B3704">
        <v>10.265440000000012</v>
      </c>
      <c r="C3704" s="5">
        <v>1</v>
      </c>
      <c r="D3704">
        <v>13.656358000000012</v>
      </c>
      <c r="E3704" s="2">
        <v>2</v>
      </c>
      <c r="P3704">
        <v>2</v>
      </c>
      <c r="Q3704" t="str">
        <f t="shared" si="58"/>
        <v>12</v>
      </c>
    </row>
    <row r="3705" spans="1:17" x14ac:dyDescent="0.25">
      <c r="A3705">
        <v>3704</v>
      </c>
      <c r="B3705">
        <v>10.265440000000012</v>
      </c>
      <c r="C3705" s="5">
        <v>1</v>
      </c>
      <c r="D3705">
        <v>13.642148000000006</v>
      </c>
      <c r="E3705" s="2">
        <v>2</v>
      </c>
      <c r="P3705">
        <v>2</v>
      </c>
      <c r="Q3705" t="str">
        <f t="shared" si="58"/>
        <v>12</v>
      </c>
    </row>
    <row r="3706" spans="1:17" x14ac:dyDescent="0.25">
      <c r="A3706">
        <v>3705</v>
      </c>
      <c r="B3706">
        <v>10.265440000000012</v>
      </c>
      <c r="C3706" s="5">
        <v>1</v>
      </c>
      <c r="D3706">
        <v>13.617149000000012</v>
      </c>
      <c r="E3706" s="2">
        <v>2</v>
      </c>
      <c r="P3706">
        <v>2</v>
      </c>
      <c r="Q3706" t="str">
        <f t="shared" si="58"/>
        <v>12</v>
      </c>
    </row>
    <row r="3707" spans="1:17" x14ac:dyDescent="0.25">
      <c r="A3707">
        <v>3706</v>
      </c>
      <c r="B3707">
        <v>10.265440000000012</v>
      </c>
      <c r="C3707" s="5">
        <v>1</v>
      </c>
      <c r="D3707">
        <v>13.554679000000007</v>
      </c>
      <c r="E3707" s="2">
        <v>2</v>
      </c>
      <c r="P3707">
        <v>2</v>
      </c>
      <c r="Q3707" t="str">
        <f t="shared" si="58"/>
        <v>12</v>
      </c>
    </row>
    <row r="3708" spans="1:17" x14ac:dyDescent="0.25">
      <c r="A3708">
        <v>3707</v>
      </c>
      <c r="B3708">
        <v>10.265440000000012</v>
      </c>
      <c r="C3708" s="5">
        <v>1</v>
      </c>
      <c r="D3708">
        <v>13.434475000000006</v>
      </c>
      <c r="E3708" s="2">
        <v>2</v>
      </c>
      <c r="P3708">
        <v>2</v>
      </c>
      <c r="Q3708" t="str">
        <f t="shared" si="58"/>
        <v>12</v>
      </c>
    </row>
    <row r="3709" spans="1:17" x14ac:dyDescent="0.25">
      <c r="A3709">
        <v>3708</v>
      </c>
      <c r="B3709">
        <v>10.265440000000012</v>
      </c>
      <c r="C3709" s="5">
        <v>1</v>
      </c>
      <c r="D3709">
        <v>13.585309000000009</v>
      </c>
      <c r="E3709" s="2">
        <v>2</v>
      </c>
      <c r="P3709">
        <v>2</v>
      </c>
      <c r="Q3709" t="str">
        <f t="shared" si="58"/>
        <v>12</v>
      </c>
    </row>
    <row r="3710" spans="1:17" x14ac:dyDescent="0.25">
      <c r="A3710">
        <v>3709</v>
      </c>
      <c r="B3710">
        <v>10.265440000000012</v>
      </c>
      <c r="C3710" s="5">
        <v>1</v>
      </c>
      <c r="P3710">
        <v>1</v>
      </c>
      <c r="Q3710" t="str">
        <f t="shared" si="58"/>
        <v>1</v>
      </c>
    </row>
    <row r="3711" spans="1:17" x14ac:dyDescent="0.25">
      <c r="A3711">
        <v>3710</v>
      </c>
      <c r="B3711">
        <v>10.265440000000012</v>
      </c>
      <c r="C3711" s="5">
        <v>1</v>
      </c>
      <c r="J3711">
        <v>39.098526000000007</v>
      </c>
      <c r="K3711" t="s">
        <v>22</v>
      </c>
      <c r="Q3711" t="str">
        <f t="shared" si="58"/>
        <v>1</v>
      </c>
    </row>
    <row r="3712" spans="1:17" x14ac:dyDescent="0.25">
      <c r="A3712">
        <v>3711</v>
      </c>
      <c r="Q3712" t="str">
        <f t="shared" si="58"/>
        <v/>
      </c>
    </row>
    <row r="3713" spans="1:17" x14ac:dyDescent="0.25">
      <c r="A3713">
        <v>3712</v>
      </c>
      <c r="J3713">
        <v>235.842322</v>
      </c>
      <c r="K3713" t="s">
        <v>22</v>
      </c>
      <c r="Q3713" t="str">
        <f t="shared" si="58"/>
        <v/>
      </c>
    </row>
    <row r="3714" spans="1:17" x14ac:dyDescent="0.25">
      <c r="A3714">
        <v>3713</v>
      </c>
      <c r="D3714">
        <v>257.84929199999999</v>
      </c>
      <c r="E3714" s="2">
        <v>2</v>
      </c>
      <c r="P3714">
        <v>1</v>
      </c>
      <c r="Q3714" t="str">
        <f t="shared" ref="Q3714:Q3777" si="59">CONCATENATE(C3714,E3714,G3714,I3714)</f>
        <v>2</v>
      </c>
    </row>
    <row r="3715" spans="1:17" x14ac:dyDescent="0.25">
      <c r="A3715">
        <v>3714</v>
      </c>
      <c r="D3715">
        <v>257.84095600000001</v>
      </c>
      <c r="E3715" s="2">
        <v>2</v>
      </c>
      <c r="P3715">
        <v>1</v>
      </c>
      <c r="Q3715" t="str">
        <f t="shared" si="59"/>
        <v>2</v>
      </c>
    </row>
    <row r="3716" spans="1:17" x14ac:dyDescent="0.25">
      <c r="A3716">
        <v>3715</v>
      </c>
      <c r="D3716">
        <v>257.92661499999997</v>
      </c>
      <c r="E3716" s="2">
        <v>2</v>
      </c>
      <c r="P3716">
        <v>1</v>
      </c>
      <c r="Q3716" t="str">
        <f t="shared" si="59"/>
        <v>2</v>
      </c>
    </row>
    <row r="3717" spans="1:17" x14ac:dyDescent="0.25">
      <c r="A3717">
        <v>3716</v>
      </c>
      <c r="D3717">
        <v>257.91398900000002</v>
      </c>
      <c r="E3717" s="2">
        <v>2</v>
      </c>
      <c r="P3717">
        <v>1</v>
      </c>
      <c r="Q3717" t="str">
        <f t="shared" si="59"/>
        <v>2</v>
      </c>
    </row>
    <row r="3718" spans="1:17" x14ac:dyDescent="0.25">
      <c r="A3718">
        <v>3717</v>
      </c>
      <c r="D3718">
        <v>257.85914100000002</v>
      </c>
      <c r="E3718" s="2">
        <v>2</v>
      </c>
      <c r="P3718">
        <v>1</v>
      </c>
      <c r="Q3718" t="str">
        <f t="shared" si="59"/>
        <v>2</v>
      </c>
    </row>
    <row r="3719" spans="1:17" x14ac:dyDescent="0.25">
      <c r="A3719">
        <v>3718</v>
      </c>
      <c r="D3719">
        <v>257.83802700000001</v>
      </c>
      <c r="E3719" s="2">
        <v>2</v>
      </c>
      <c r="P3719">
        <v>1</v>
      </c>
      <c r="Q3719" t="str">
        <f t="shared" si="59"/>
        <v>2</v>
      </c>
    </row>
    <row r="3720" spans="1:17" x14ac:dyDescent="0.25">
      <c r="A3720">
        <v>3719</v>
      </c>
      <c r="D3720">
        <v>257.837424</v>
      </c>
      <c r="E3720" s="2">
        <v>2</v>
      </c>
      <c r="P3720">
        <v>1</v>
      </c>
      <c r="Q3720" t="str">
        <f t="shared" si="59"/>
        <v>2</v>
      </c>
    </row>
    <row r="3721" spans="1:17" x14ac:dyDescent="0.25">
      <c r="A3721">
        <v>3720</v>
      </c>
      <c r="D3721">
        <v>257.86322999999999</v>
      </c>
      <c r="E3721" s="2">
        <v>2</v>
      </c>
      <c r="P3721">
        <v>1</v>
      </c>
      <c r="Q3721" t="str">
        <f t="shared" si="59"/>
        <v>2</v>
      </c>
    </row>
    <row r="3722" spans="1:17" x14ac:dyDescent="0.25">
      <c r="A3722">
        <v>3721</v>
      </c>
      <c r="D3722">
        <v>257.83135900000002</v>
      </c>
      <c r="E3722" s="2">
        <v>2</v>
      </c>
      <c r="P3722">
        <v>1</v>
      </c>
      <c r="Q3722" t="str">
        <f t="shared" si="59"/>
        <v>2</v>
      </c>
    </row>
    <row r="3723" spans="1:17" x14ac:dyDescent="0.25">
      <c r="A3723">
        <v>3722</v>
      </c>
      <c r="D3723">
        <v>257.84929199999999</v>
      </c>
      <c r="E3723" s="2">
        <v>2</v>
      </c>
      <c r="P3723">
        <v>1</v>
      </c>
      <c r="Q3723" t="str">
        <f t="shared" si="59"/>
        <v>2</v>
      </c>
    </row>
    <row r="3724" spans="1:17" x14ac:dyDescent="0.25">
      <c r="A3724">
        <v>3723</v>
      </c>
      <c r="D3724">
        <v>257.84929199999999</v>
      </c>
      <c r="E3724" s="2">
        <v>2</v>
      </c>
      <c r="P3724">
        <v>1</v>
      </c>
      <c r="Q3724" t="str">
        <f t="shared" si="59"/>
        <v>2</v>
      </c>
    </row>
    <row r="3725" spans="1:17" x14ac:dyDescent="0.25">
      <c r="A3725">
        <v>3724</v>
      </c>
      <c r="P3725">
        <v>0</v>
      </c>
      <c r="Q3725" t="str">
        <f t="shared" si="59"/>
        <v/>
      </c>
    </row>
    <row r="3726" spans="1:17" x14ac:dyDescent="0.25">
      <c r="A3726">
        <v>3725</v>
      </c>
      <c r="B3726">
        <v>248.65419299999999</v>
      </c>
      <c r="C3726" s="5">
        <v>1</v>
      </c>
      <c r="P3726">
        <v>1</v>
      </c>
      <c r="Q3726" t="str">
        <f t="shared" si="59"/>
        <v>1</v>
      </c>
    </row>
    <row r="3727" spans="1:17" x14ac:dyDescent="0.25">
      <c r="A3727">
        <v>3726</v>
      </c>
      <c r="B3727">
        <v>248.69418999999999</v>
      </c>
      <c r="C3727" s="5">
        <v>1</v>
      </c>
      <c r="P3727">
        <v>1</v>
      </c>
      <c r="Q3727" t="str">
        <f t="shared" si="59"/>
        <v>1</v>
      </c>
    </row>
    <row r="3728" spans="1:17" x14ac:dyDescent="0.25">
      <c r="A3728">
        <v>3727</v>
      </c>
      <c r="B3728">
        <v>248.626666</v>
      </c>
      <c r="C3728" s="5">
        <v>1</v>
      </c>
      <c r="P3728">
        <v>1</v>
      </c>
      <c r="Q3728" t="str">
        <f t="shared" si="59"/>
        <v>1</v>
      </c>
    </row>
    <row r="3729" spans="1:17" x14ac:dyDescent="0.25">
      <c r="A3729">
        <v>3728</v>
      </c>
      <c r="B3729">
        <v>248.654597</v>
      </c>
      <c r="C3729" s="5">
        <v>1</v>
      </c>
      <c r="H3729">
        <v>253.56312800000001</v>
      </c>
      <c r="I3729" s="4">
        <v>4</v>
      </c>
      <c r="P3729">
        <v>2</v>
      </c>
      <c r="Q3729" t="str">
        <f t="shared" si="59"/>
        <v>14</v>
      </c>
    </row>
    <row r="3730" spans="1:17" x14ac:dyDescent="0.25">
      <c r="A3730">
        <v>3729</v>
      </c>
      <c r="B3730">
        <v>248.71984699999999</v>
      </c>
      <c r="C3730" s="5">
        <v>1</v>
      </c>
      <c r="H3730">
        <v>253.52014800000001</v>
      </c>
      <c r="I3730" s="4">
        <v>4</v>
      </c>
      <c r="P3730">
        <v>2</v>
      </c>
      <c r="Q3730" t="str">
        <f t="shared" si="59"/>
        <v>14</v>
      </c>
    </row>
    <row r="3731" spans="1:17" x14ac:dyDescent="0.25">
      <c r="A3731">
        <v>3730</v>
      </c>
      <c r="B3731">
        <v>248.651915</v>
      </c>
      <c r="C3731" s="5">
        <v>1</v>
      </c>
      <c r="H3731">
        <v>253.550757</v>
      </c>
      <c r="I3731" s="4">
        <v>4</v>
      </c>
      <c r="P3731">
        <v>2</v>
      </c>
      <c r="Q3731" t="str">
        <f t="shared" si="59"/>
        <v>14</v>
      </c>
    </row>
    <row r="3732" spans="1:17" x14ac:dyDescent="0.25">
      <c r="A3732">
        <v>3731</v>
      </c>
      <c r="B3732">
        <v>248.63065599999999</v>
      </c>
      <c r="C3732" s="5">
        <v>1</v>
      </c>
      <c r="F3732">
        <v>250.55727300000001</v>
      </c>
      <c r="G3732" s="3">
        <v>3</v>
      </c>
      <c r="H3732">
        <v>253.54151400000001</v>
      </c>
      <c r="I3732" s="4">
        <v>4</v>
      </c>
      <c r="P3732">
        <v>3</v>
      </c>
      <c r="Q3732" t="str">
        <f t="shared" si="59"/>
        <v>134</v>
      </c>
    </row>
    <row r="3733" spans="1:17" x14ac:dyDescent="0.25">
      <c r="A3733">
        <v>3732</v>
      </c>
      <c r="B3733">
        <v>248.716262</v>
      </c>
      <c r="C3733" s="5">
        <v>1</v>
      </c>
      <c r="F3733">
        <v>250.54327999999998</v>
      </c>
      <c r="G3733" s="3">
        <v>3</v>
      </c>
      <c r="H3733">
        <v>253.54797600000001</v>
      </c>
      <c r="I3733" s="4">
        <v>4</v>
      </c>
      <c r="P3733">
        <v>3</v>
      </c>
      <c r="Q3733" t="str">
        <f t="shared" si="59"/>
        <v>134</v>
      </c>
    </row>
    <row r="3734" spans="1:17" x14ac:dyDescent="0.25">
      <c r="A3734">
        <v>3733</v>
      </c>
      <c r="F3734">
        <v>250.54722100000001</v>
      </c>
      <c r="G3734" s="3">
        <v>3</v>
      </c>
      <c r="H3734">
        <v>253.53504799999999</v>
      </c>
      <c r="I3734" s="4">
        <v>4</v>
      </c>
      <c r="P3734">
        <v>2</v>
      </c>
      <c r="Q3734" t="str">
        <f t="shared" si="59"/>
        <v>34</v>
      </c>
    </row>
    <row r="3735" spans="1:17" x14ac:dyDescent="0.25">
      <c r="A3735">
        <v>3734</v>
      </c>
      <c r="F3735">
        <v>250.58353299999999</v>
      </c>
      <c r="G3735" s="3">
        <v>3</v>
      </c>
      <c r="H3735">
        <v>253.56443999999999</v>
      </c>
      <c r="I3735" s="4">
        <v>4</v>
      </c>
      <c r="P3735">
        <v>2</v>
      </c>
      <c r="Q3735" t="str">
        <f t="shared" si="59"/>
        <v>34</v>
      </c>
    </row>
    <row r="3736" spans="1:17" x14ac:dyDescent="0.25">
      <c r="A3736">
        <v>3735</v>
      </c>
      <c r="F3736">
        <v>250.50605999999999</v>
      </c>
      <c r="G3736" s="3">
        <v>3</v>
      </c>
      <c r="H3736">
        <v>253.57439299999999</v>
      </c>
      <c r="I3736" s="4">
        <v>4</v>
      </c>
      <c r="P3736">
        <v>2</v>
      </c>
      <c r="Q3736" t="str">
        <f t="shared" si="59"/>
        <v>34</v>
      </c>
    </row>
    <row r="3737" spans="1:17" x14ac:dyDescent="0.25">
      <c r="A3737">
        <v>3736</v>
      </c>
      <c r="F3737">
        <v>250.52454299999999</v>
      </c>
      <c r="G3737" s="3">
        <v>3</v>
      </c>
      <c r="H3737">
        <v>253.56312800000001</v>
      </c>
      <c r="I3737" s="4">
        <v>4</v>
      </c>
      <c r="P3737">
        <v>2</v>
      </c>
      <c r="Q3737" t="str">
        <f t="shared" si="59"/>
        <v>34</v>
      </c>
    </row>
    <row r="3738" spans="1:17" x14ac:dyDescent="0.25">
      <c r="A3738">
        <v>3737</v>
      </c>
      <c r="F3738">
        <v>250.48530099999999</v>
      </c>
      <c r="G3738" s="3">
        <v>3</v>
      </c>
      <c r="H3738">
        <v>253.56312800000001</v>
      </c>
      <c r="I3738" s="4">
        <v>4</v>
      </c>
      <c r="P3738">
        <v>2</v>
      </c>
      <c r="Q3738" t="str">
        <f t="shared" si="59"/>
        <v>34</v>
      </c>
    </row>
    <row r="3739" spans="1:17" x14ac:dyDescent="0.25">
      <c r="A3739">
        <v>3738</v>
      </c>
      <c r="F3739">
        <v>250.475199</v>
      </c>
      <c r="G3739" s="3">
        <v>3</v>
      </c>
      <c r="P3739">
        <v>1</v>
      </c>
      <c r="Q3739" t="str">
        <f t="shared" si="59"/>
        <v>3</v>
      </c>
    </row>
    <row r="3740" spans="1:17" x14ac:dyDescent="0.25">
      <c r="A3740">
        <v>3739</v>
      </c>
      <c r="F3740">
        <v>250.55727300000001</v>
      </c>
      <c r="G3740" s="3">
        <v>3</v>
      </c>
      <c r="P3740">
        <v>1</v>
      </c>
      <c r="Q3740" t="str">
        <f t="shared" si="59"/>
        <v>3</v>
      </c>
    </row>
    <row r="3741" spans="1:17" x14ac:dyDescent="0.25">
      <c r="A3741">
        <v>3740</v>
      </c>
      <c r="P3741">
        <v>0</v>
      </c>
      <c r="Q3741" t="str">
        <f t="shared" si="59"/>
        <v/>
      </c>
    </row>
    <row r="3742" spans="1:17" x14ac:dyDescent="0.25">
      <c r="A3742">
        <v>3741</v>
      </c>
      <c r="P3742">
        <v>0</v>
      </c>
      <c r="Q3742" t="str">
        <f t="shared" si="59"/>
        <v/>
      </c>
    </row>
    <row r="3743" spans="1:17" x14ac:dyDescent="0.25">
      <c r="A3743">
        <v>3742</v>
      </c>
      <c r="P3743">
        <v>0</v>
      </c>
      <c r="Q3743" t="str">
        <f t="shared" si="59"/>
        <v/>
      </c>
    </row>
    <row r="3744" spans="1:17" x14ac:dyDescent="0.25">
      <c r="A3744">
        <v>3743</v>
      </c>
      <c r="B3744">
        <v>227.59388899999999</v>
      </c>
      <c r="C3744" s="5">
        <v>1</v>
      </c>
      <c r="P3744">
        <v>1</v>
      </c>
      <c r="Q3744" t="str">
        <f t="shared" si="59"/>
        <v>1</v>
      </c>
    </row>
    <row r="3745" spans="1:17" x14ac:dyDescent="0.25">
      <c r="A3745">
        <v>3744</v>
      </c>
      <c r="B3745">
        <v>227.60706999999999</v>
      </c>
      <c r="C3745" s="5">
        <v>1</v>
      </c>
      <c r="P3745">
        <v>1</v>
      </c>
      <c r="Q3745" t="str">
        <f t="shared" si="59"/>
        <v>1</v>
      </c>
    </row>
    <row r="3746" spans="1:17" x14ac:dyDescent="0.25">
      <c r="A3746">
        <v>3745</v>
      </c>
      <c r="B3746">
        <v>227.62964600000001</v>
      </c>
      <c r="C3746" s="5">
        <v>1</v>
      </c>
      <c r="P3746">
        <v>1</v>
      </c>
      <c r="Q3746" t="str">
        <f t="shared" si="59"/>
        <v>1</v>
      </c>
    </row>
    <row r="3747" spans="1:17" x14ac:dyDescent="0.25">
      <c r="A3747">
        <v>3746</v>
      </c>
      <c r="B3747">
        <v>227.61252500000001</v>
      </c>
      <c r="C3747" s="5">
        <v>1</v>
      </c>
      <c r="P3747">
        <v>1</v>
      </c>
      <c r="Q3747" t="str">
        <f t="shared" si="59"/>
        <v>1</v>
      </c>
    </row>
    <row r="3748" spans="1:17" x14ac:dyDescent="0.25">
      <c r="A3748">
        <v>3747</v>
      </c>
      <c r="B3748">
        <v>227.60136199999999</v>
      </c>
      <c r="C3748" s="5">
        <v>1</v>
      </c>
      <c r="D3748">
        <v>224.36090899999999</v>
      </c>
      <c r="E3748" s="2">
        <v>2</v>
      </c>
      <c r="P3748">
        <v>2</v>
      </c>
      <c r="Q3748" t="str">
        <f t="shared" si="59"/>
        <v>12</v>
      </c>
    </row>
    <row r="3749" spans="1:17" x14ac:dyDescent="0.25">
      <c r="A3749">
        <v>3748</v>
      </c>
      <c r="B3749">
        <v>227.61924099999999</v>
      </c>
      <c r="C3749" s="5">
        <v>1</v>
      </c>
      <c r="D3749">
        <v>224.38722200000001</v>
      </c>
      <c r="E3749" s="2">
        <v>2</v>
      </c>
      <c r="P3749">
        <v>2</v>
      </c>
      <c r="Q3749" t="str">
        <f t="shared" si="59"/>
        <v>12</v>
      </c>
    </row>
    <row r="3750" spans="1:17" x14ac:dyDescent="0.25">
      <c r="A3750">
        <v>3749</v>
      </c>
      <c r="B3750">
        <v>227.604241</v>
      </c>
      <c r="C3750" s="5">
        <v>1</v>
      </c>
      <c r="D3750">
        <v>224.37035299999999</v>
      </c>
      <c r="E3750" s="2">
        <v>2</v>
      </c>
      <c r="P3750">
        <v>2</v>
      </c>
      <c r="Q3750" t="str">
        <f t="shared" si="59"/>
        <v>12</v>
      </c>
    </row>
    <row r="3751" spans="1:17" x14ac:dyDescent="0.25">
      <c r="A3751">
        <v>3750</v>
      </c>
      <c r="B3751">
        <v>227.59388899999999</v>
      </c>
      <c r="C3751" s="5">
        <v>1</v>
      </c>
      <c r="D3751">
        <v>224.35898900000001</v>
      </c>
      <c r="E3751" s="2">
        <v>2</v>
      </c>
      <c r="P3751">
        <v>2</v>
      </c>
      <c r="Q3751" t="str">
        <f t="shared" si="59"/>
        <v>12</v>
      </c>
    </row>
    <row r="3752" spans="1:17" x14ac:dyDescent="0.25">
      <c r="A3752">
        <v>3751</v>
      </c>
      <c r="D3752">
        <v>224.34227200000001</v>
      </c>
      <c r="E3752" s="2">
        <v>2</v>
      </c>
      <c r="P3752">
        <v>1</v>
      </c>
      <c r="Q3752" t="str">
        <f t="shared" si="59"/>
        <v>2</v>
      </c>
    </row>
    <row r="3753" spans="1:17" x14ac:dyDescent="0.25">
      <c r="A3753">
        <v>3752</v>
      </c>
      <c r="D3753">
        <v>224.30883800000001</v>
      </c>
      <c r="E3753" s="2">
        <v>2</v>
      </c>
      <c r="P3753">
        <v>1</v>
      </c>
      <c r="Q3753" t="str">
        <f t="shared" si="59"/>
        <v>2</v>
      </c>
    </row>
    <row r="3754" spans="1:17" x14ac:dyDescent="0.25">
      <c r="A3754">
        <v>3753</v>
      </c>
      <c r="D3754">
        <v>224.36090899999999</v>
      </c>
      <c r="E3754" s="2">
        <v>2</v>
      </c>
      <c r="F3754">
        <v>224.238383</v>
      </c>
      <c r="G3754" s="3">
        <v>3</v>
      </c>
      <c r="P3754">
        <v>2</v>
      </c>
      <c r="Q3754" t="str">
        <f t="shared" si="59"/>
        <v>23</v>
      </c>
    </row>
    <row r="3755" spans="1:17" x14ac:dyDescent="0.25">
      <c r="A3755">
        <v>3754</v>
      </c>
      <c r="F3755">
        <v>224.28252499999999</v>
      </c>
      <c r="G3755" s="3">
        <v>3</v>
      </c>
      <c r="H3755">
        <v>224.20232300000001</v>
      </c>
      <c r="I3755" s="4">
        <v>4</v>
      </c>
      <c r="P3755">
        <v>2</v>
      </c>
      <c r="Q3755" t="str">
        <f t="shared" si="59"/>
        <v>34</v>
      </c>
    </row>
    <row r="3756" spans="1:17" x14ac:dyDescent="0.25">
      <c r="A3756">
        <v>3755</v>
      </c>
      <c r="F3756">
        <v>224.231211</v>
      </c>
      <c r="G3756" s="3">
        <v>3</v>
      </c>
      <c r="H3756">
        <v>224.17353499999999</v>
      </c>
      <c r="I3756" s="4">
        <v>4</v>
      </c>
      <c r="P3756">
        <v>2</v>
      </c>
      <c r="Q3756" t="str">
        <f t="shared" si="59"/>
        <v>34</v>
      </c>
    </row>
    <row r="3757" spans="1:17" x14ac:dyDescent="0.25">
      <c r="A3757">
        <v>3756</v>
      </c>
      <c r="F3757">
        <v>224.220606</v>
      </c>
      <c r="G3757" s="3">
        <v>3</v>
      </c>
      <c r="H3757">
        <v>224.135403</v>
      </c>
      <c r="I3757" s="4">
        <v>4</v>
      </c>
      <c r="P3757">
        <v>2</v>
      </c>
      <c r="Q3757" t="str">
        <f t="shared" si="59"/>
        <v>34</v>
      </c>
    </row>
    <row r="3758" spans="1:17" x14ac:dyDescent="0.25">
      <c r="A3758">
        <v>3757</v>
      </c>
      <c r="F3758">
        <v>224.21934300000001</v>
      </c>
      <c r="G3758" s="3">
        <v>3</v>
      </c>
      <c r="H3758">
        <v>224.15575699999999</v>
      </c>
      <c r="I3758" s="4">
        <v>4</v>
      </c>
      <c r="P3758">
        <v>2</v>
      </c>
      <c r="Q3758" t="str">
        <f t="shared" si="59"/>
        <v>34</v>
      </c>
    </row>
    <row r="3759" spans="1:17" x14ac:dyDescent="0.25">
      <c r="A3759">
        <v>3758</v>
      </c>
      <c r="F3759">
        <v>224.210757</v>
      </c>
      <c r="G3759" s="3">
        <v>3</v>
      </c>
      <c r="H3759">
        <v>224.174948</v>
      </c>
      <c r="I3759" s="4">
        <v>4</v>
      </c>
      <c r="P3759">
        <v>2</v>
      </c>
      <c r="Q3759" t="str">
        <f t="shared" si="59"/>
        <v>34</v>
      </c>
    </row>
    <row r="3760" spans="1:17" x14ac:dyDescent="0.25">
      <c r="A3760">
        <v>3759</v>
      </c>
      <c r="F3760">
        <v>224.21121199999999</v>
      </c>
      <c r="G3760" s="3">
        <v>3</v>
      </c>
      <c r="H3760">
        <v>224.20116100000001</v>
      </c>
      <c r="I3760" s="4">
        <v>4</v>
      </c>
      <c r="P3760">
        <v>2</v>
      </c>
      <c r="Q3760" t="str">
        <f t="shared" si="59"/>
        <v>34</v>
      </c>
    </row>
    <row r="3761" spans="1:17" x14ac:dyDescent="0.25">
      <c r="A3761">
        <v>3760</v>
      </c>
      <c r="F3761">
        <v>224.238383</v>
      </c>
      <c r="G3761" s="3">
        <v>3</v>
      </c>
      <c r="H3761">
        <v>224.20232300000001</v>
      </c>
      <c r="I3761" s="4">
        <v>4</v>
      </c>
      <c r="P3761">
        <v>2</v>
      </c>
      <c r="Q3761" t="str">
        <f t="shared" si="59"/>
        <v>34</v>
      </c>
    </row>
    <row r="3762" spans="1:17" x14ac:dyDescent="0.25">
      <c r="A3762">
        <v>3761</v>
      </c>
      <c r="F3762">
        <v>224.238383</v>
      </c>
      <c r="G3762" s="3">
        <v>3</v>
      </c>
      <c r="P3762">
        <v>1</v>
      </c>
      <c r="Q3762" t="str">
        <f t="shared" si="59"/>
        <v>3</v>
      </c>
    </row>
    <row r="3763" spans="1:17" x14ac:dyDescent="0.25">
      <c r="A3763">
        <v>3762</v>
      </c>
      <c r="P3763">
        <v>0</v>
      </c>
      <c r="Q3763" t="str">
        <f t="shared" si="59"/>
        <v/>
      </c>
    </row>
    <row r="3764" spans="1:17" x14ac:dyDescent="0.25">
      <c r="A3764">
        <v>3763</v>
      </c>
      <c r="B3764">
        <v>206.87754699999999</v>
      </c>
      <c r="C3764" s="5">
        <v>1</v>
      </c>
      <c r="P3764">
        <v>1</v>
      </c>
      <c r="Q3764" t="str">
        <f t="shared" si="59"/>
        <v>1</v>
      </c>
    </row>
    <row r="3765" spans="1:17" x14ac:dyDescent="0.25">
      <c r="A3765">
        <v>3764</v>
      </c>
      <c r="B3765">
        <v>206.863516</v>
      </c>
      <c r="C3765" s="5">
        <v>1</v>
      </c>
      <c r="P3765">
        <v>1</v>
      </c>
      <c r="Q3765" t="str">
        <f t="shared" si="59"/>
        <v>1</v>
      </c>
    </row>
    <row r="3766" spans="1:17" x14ac:dyDescent="0.25">
      <c r="A3766">
        <v>3765</v>
      </c>
      <c r="B3766">
        <v>206.90652699999998</v>
      </c>
      <c r="C3766" s="5">
        <v>1</v>
      </c>
      <c r="P3766">
        <v>1</v>
      </c>
      <c r="Q3766" t="str">
        <f t="shared" si="59"/>
        <v>1</v>
      </c>
    </row>
    <row r="3767" spans="1:17" x14ac:dyDescent="0.25">
      <c r="A3767">
        <v>3766</v>
      </c>
      <c r="B3767">
        <v>206.872702</v>
      </c>
      <c r="C3767" s="5">
        <v>1</v>
      </c>
      <c r="D3767">
        <v>203.32540699999998</v>
      </c>
      <c r="E3767" s="2">
        <v>2</v>
      </c>
      <c r="P3767">
        <v>2</v>
      </c>
      <c r="Q3767" t="str">
        <f t="shared" si="59"/>
        <v>12</v>
      </c>
    </row>
    <row r="3768" spans="1:17" x14ac:dyDescent="0.25">
      <c r="A3768">
        <v>3767</v>
      </c>
      <c r="B3768">
        <v>206.85887700000001</v>
      </c>
      <c r="C3768" s="5">
        <v>1</v>
      </c>
      <c r="D3768">
        <v>203.28846999999999</v>
      </c>
      <c r="E3768" s="2">
        <v>2</v>
      </c>
      <c r="P3768">
        <v>2</v>
      </c>
      <c r="Q3768" t="str">
        <f t="shared" si="59"/>
        <v>12</v>
      </c>
    </row>
    <row r="3769" spans="1:17" x14ac:dyDescent="0.25">
      <c r="A3769">
        <v>3768</v>
      </c>
      <c r="B3769">
        <v>206.90428399999999</v>
      </c>
      <c r="C3769" s="5">
        <v>1</v>
      </c>
      <c r="D3769">
        <v>203.28224</v>
      </c>
      <c r="E3769" s="2">
        <v>2</v>
      </c>
      <c r="P3769">
        <v>2</v>
      </c>
      <c r="Q3769" t="str">
        <f t="shared" si="59"/>
        <v>12</v>
      </c>
    </row>
    <row r="3770" spans="1:17" x14ac:dyDescent="0.25">
      <c r="A3770">
        <v>3769</v>
      </c>
      <c r="B3770">
        <v>206.89877200000001</v>
      </c>
      <c r="C3770" s="5">
        <v>1</v>
      </c>
      <c r="D3770">
        <v>203.29280299999999</v>
      </c>
      <c r="E3770" s="2">
        <v>2</v>
      </c>
      <c r="P3770">
        <v>2</v>
      </c>
      <c r="Q3770" t="str">
        <f t="shared" si="59"/>
        <v>12</v>
      </c>
    </row>
    <row r="3771" spans="1:17" x14ac:dyDescent="0.25">
      <c r="A3771">
        <v>3770</v>
      </c>
      <c r="B3771">
        <v>206.87754699999999</v>
      </c>
      <c r="C3771" s="5">
        <v>1</v>
      </c>
      <c r="D3771">
        <v>203.29581300000001</v>
      </c>
      <c r="E3771" s="2">
        <v>2</v>
      </c>
      <c r="P3771">
        <v>2</v>
      </c>
      <c r="Q3771" t="str">
        <f t="shared" si="59"/>
        <v>12</v>
      </c>
    </row>
    <row r="3772" spans="1:17" x14ac:dyDescent="0.25">
      <c r="A3772">
        <v>3771</v>
      </c>
      <c r="D3772">
        <v>203.28805799999998</v>
      </c>
      <c r="E3772" s="2">
        <v>2</v>
      </c>
      <c r="P3772">
        <v>1</v>
      </c>
      <c r="Q3772" t="str">
        <f t="shared" si="59"/>
        <v>2</v>
      </c>
    </row>
    <row r="3773" spans="1:17" x14ac:dyDescent="0.25">
      <c r="A3773">
        <v>3772</v>
      </c>
      <c r="D3773">
        <v>203.309687</v>
      </c>
      <c r="E3773" s="2">
        <v>2</v>
      </c>
      <c r="P3773">
        <v>1</v>
      </c>
      <c r="Q3773" t="str">
        <f t="shared" si="59"/>
        <v>2</v>
      </c>
    </row>
    <row r="3774" spans="1:17" x14ac:dyDescent="0.25">
      <c r="A3774">
        <v>3773</v>
      </c>
      <c r="D3774">
        <v>203.32540699999998</v>
      </c>
      <c r="E3774" s="2">
        <v>2</v>
      </c>
      <c r="P3774">
        <v>1</v>
      </c>
      <c r="Q3774" t="str">
        <f t="shared" si="59"/>
        <v>2</v>
      </c>
    </row>
    <row r="3775" spans="1:17" x14ac:dyDescent="0.25">
      <c r="A3775">
        <v>3774</v>
      </c>
      <c r="P3775">
        <v>0</v>
      </c>
      <c r="Q3775" t="str">
        <f t="shared" si="59"/>
        <v/>
      </c>
    </row>
    <row r="3776" spans="1:17" x14ac:dyDescent="0.25">
      <c r="A3776">
        <v>3775</v>
      </c>
      <c r="H3776">
        <v>201.78581499999999</v>
      </c>
      <c r="I3776" s="4">
        <v>4</v>
      </c>
      <c r="P3776">
        <v>1</v>
      </c>
      <c r="Q3776" t="str">
        <f t="shared" si="59"/>
        <v>4</v>
      </c>
    </row>
    <row r="3777" spans="1:17" x14ac:dyDescent="0.25">
      <c r="A3777">
        <v>3776</v>
      </c>
      <c r="F3777">
        <v>201.19208699999999</v>
      </c>
      <c r="G3777" s="3">
        <v>3</v>
      </c>
      <c r="H3777">
        <v>201.74515</v>
      </c>
      <c r="I3777" s="4">
        <v>4</v>
      </c>
      <c r="P3777">
        <v>2</v>
      </c>
      <c r="Q3777" t="str">
        <f t="shared" si="59"/>
        <v>34</v>
      </c>
    </row>
    <row r="3778" spans="1:17" x14ac:dyDescent="0.25">
      <c r="A3778">
        <v>3777</v>
      </c>
      <c r="F3778">
        <v>201.30219099999999</v>
      </c>
      <c r="G3778" s="3">
        <v>3</v>
      </c>
      <c r="H3778">
        <v>201.76800699999998</v>
      </c>
      <c r="I3778" s="4">
        <v>4</v>
      </c>
      <c r="P3778">
        <v>2</v>
      </c>
      <c r="Q3778" t="str">
        <f t="shared" ref="Q3778:Q3841" si="60">CONCATENATE(C3778,E3778,G3778,I3778)</f>
        <v>34</v>
      </c>
    </row>
    <row r="3779" spans="1:17" x14ac:dyDescent="0.25">
      <c r="A3779">
        <v>3778</v>
      </c>
      <c r="F3779">
        <v>201.21795900000001</v>
      </c>
      <c r="G3779" s="3">
        <v>3</v>
      </c>
      <c r="H3779">
        <v>201.773009</v>
      </c>
      <c r="I3779" s="4">
        <v>4</v>
      </c>
      <c r="P3779">
        <v>2</v>
      </c>
      <c r="Q3779" t="str">
        <f t="shared" si="60"/>
        <v>34</v>
      </c>
    </row>
    <row r="3780" spans="1:17" x14ac:dyDescent="0.25">
      <c r="A3780">
        <v>3779</v>
      </c>
      <c r="F3780">
        <v>201.18968799999999</v>
      </c>
      <c r="G3780" s="3">
        <v>3</v>
      </c>
      <c r="H3780">
        <v>201.81468799999999</v>
      </c>
      <c r="I3780" s="4">
        <v>4</v>
      </c>
      <c r="P3780">
        <v>2</v>
      </c>
      <c r="Q3780" t="str">
        <f t="shared" si="60"/>
        <v>34</v>
      </c>
    </row>
    <row r="3781" spans="1:17" x14ac:dyDescent="0.25">
      <c r="A3781">
        <v>3780</v>
      </c>
      <c r="F3781">
        <v>201.22050300000001</v>
      </c>
      <c r="G3781" s="3">
        <v>3</v>
      </c>
      <c r="H3781">
        <v>201.83709199999998</v>
      </c>
      <c r="I3781" s="4">
        <v>4</v>
      </c>
      <c r="P3781">
        <v>2</v>
      </c>
      <c r="Q3781" t="str">
        <f t="shared" si="60"/>
        <v>34</v>
      </c>
    </row>
    <row r="3782" spans="1:17" x14ac:dyDescent="0.25">
      <c r="A3782">
        <v>3781</v>
      </c>
      <c r="F3782">
        <v>201.25178399999999</v>
      </c>
      <c r="G3782" s="3">
        <v>3</v>
      </c>
      <c r="H3782">
        <v>201.81412699999998</v>
      </c>
      <c r="I3782" s="4">
        <v>4</v>
      </c>
      <c r="P3782">
        <v>2</v>
      </c>
      <c r="Q3782" t="str">
        <f t="shared" si="60"/>
        <v>34</v>
      </c>
    </row>
    <row r="3783" spans="1:17" x14ac:dyDescent="0.25">
      <c r="A3783">
        <v>3782</v>
      </c>
      <c r="F3783">
        <v>201.17800399999999</v>
      </c>
      <c r="G3783" s="3">
        <v>3</v>
      </c>
      <c r="H3783">
        <v>201.78581499999999</v>
      </c>
      <c r="I3783" s="4">
        <v>4</v>
      </c>
      <c r="P3783">
        <v>2</v>
      </c>
      <c r="Q3783" t="str">
        <f t="shared" si="60"/>
        <v>34</v>
      </c>
    </row>
    <row r="3784" spans="1:17" x14ac:dyDescent="0.25">
      <c r="A3784">
        <v>3783</v>
      </c>
      <c r="F3784">
        <v>201.19208699999999</v>
      </c>
      <c r="G3784" s="3">
        <v>3</v>
      </c>
      <c r="P3784">
        <v>1</v>
      </c>
      <c r="Q3784" t="str">
        <f t="shared" si="60"/>
        <v>3</v>
      </c>
    </row>
    <row r="3785" spans="1:17" x14ac:dyDescent="0.25">
      <c r="A3785">
        <v>3784</v>
      </c>
      <c r="B3785">
        <v>182.795355</v>
      </c>
      <c r="C3785" s="5">
        <v>1</v>
      </c>
      <c r="P3785">
        <v>1</v>
      </c>
      <c r="Q3785" t="str">
        <f t="shared" si="60"/>
        <v>1</v>
      </c>
    </row>
    <row r="3786" spans="1:17" x14ac:dyDescent="0.25">
      <c r="A3786">
        <v>3785</v>
      </c>
      <c r="B3786">
        <v>182.80417799999998</v>
      </c>
      <c r="C3786" s="5">
        <v>1</v>
      </c>
      <c r="P3786">
        <v>1</v>
      </c>
      <c r="Q3786" t="str">
        <f t="shared" si="60"/>
        <v>1</v>
      </c>
    </row>
    <row r="3787" spans="1:17" x14ac:dyDescent="0.25">
      <c r="A3787">
        <v>3786</v>
      </c>
      <c r="B3787">
        <v>182.92836599999998</v>
      </c>
      <c r="C3787" s="5">
        <v>1</v>
      </c>
      <c r="P3787">
        <v>1</v>
      </c>
      <c r="Q3787" t="str">
        <f t="shared" si="60"/>
        <v>1</v>
      </c>
    </row>
    <row r="3788" spans="1:17" x14ac:dyDescent="0.25">
      <c r="A3788">
        <v>3787</v>
      </c>
      <c r="B3788">
        <v>182.89173</v>
      </c>
      <c r="C3788" s="5">
        <v>1</v>
      </c>
      <c r="P3788">
        <v>1</v>
      </c>
      <c r="Q3788" t="str">
        <f t="shared" si="60"/>
        <v>1</v>
      </c>
    </row>
    <row r="3789" spans="1:17" x14ac:dyDescent="0.25">
      <c r="A3789">
        <v>3788</v>
      </c>
      <c r="B3789">
        <v>182.91152799999998</v>
      </c>
      <c r="C3789" s="5">
        <v>1</v>
      </c>
      <c r="P3789">
        <v>1</v>
      </c>
      <c r="Q3789" t="str">
        <f t="shared" si="60"/>
        <v>1</v>
      </c>
    </row>
    <row r="3790" spans="1:17" x14ac:dyDescent="0.25">
      <c r="A3790">
        <v>3789</v>
      </c>
      <c r="B3790">
        <v>182.81397799999999</v>
      </c>
      <c r="C3790" s="5">
        <v>1</v>
      </c>
      <c r="D3790">
        <v>177.797291</v>
      </c>
      <c r="E3790" s="2">
        <v>2</v>
      </c>
      <c r="P3790">
        <v>2</v>
      </c>
      <c r="Q3790" t="str">
        <f t="shared" si="60"/>
        <v>12</v>
      </c>
    </row>
    <row r="3791" spans="1:17" x14ac:dyDescent="0.25">
      <c r="A3791">
        <v>3790</v>
      </c>
      <c r="B3791">
        <v>182.77479399999999</v>
      </c>
      <c r="C3791" s="5">
        <v>1</v>
      </c>
      <c r="D3791">
        <v>177.76729399999999</v>
      </c>
      <c r="E3791" s="2">
        <v>2</v>
      </c>
      <c r="P3791">
        <v>2</v>
      </c>
      <c r="Q3791" t="str">
        <f t="shared" si="60"/>
        <v>12</v>
      </c>
    </row>
    <row r="3792" spans="1:17" x14ac:dyDescent="0.25">
      <c r="A3792">
        <v>3791</v>
      </c>
      <c r="B3792">
        <v>182.795355</v>
      </c>
      <c r="C3792" s="5">
        <v>1</v>
      </c>
      <c r="D3792">
        <v>177.76795799999999</v>
      </c>
      <c r="E3792" s="2">
        <v>2</v>
      </c>
      <c r="P3792">
        <v>2</v>
      </c>
      <c r="Q3792" t="str">
        <f t="shared" si="60"/>
        <v>12</v>
      </c>
    </row>
    <row r="3793" spans="1:17" x14ac:dyDescent="0.25">
      <c r="A3793">
        <v>3792</v>
      </c>
      <c r="B3793">
        <v>182.795355</v>
      </c>
      <c r="C3793" s="5">
        <v>1</v>
      </c>
      <c r="D3793">
        <v>177.759434</v>
      </c>
      <c r="E3793" s="2">
        <v>2</v>
      </c>
      <c r="P3793">
        <v>2</v>
      </c>
      <c r="Q3793" t="str">
        <f t="shared" si="60"/>
        <v>12</v>
      </c>
    </row>
    <row r="3794" spans="1:17" x14ac:dyDescent="0.25">
      <c r="A3794">
        <v>3793</v>
      </c>
      <c r="D3794">
        <v>177.76953699999999</v>
      </c>
      <c r="E3794" s="2">
        <v>2</v>
      </c>
      <c r="P3794">
        <v>1</v>
      </c>
      <c r="Q3794" t="str">
        <f t="shared" si="60"/>
        <v>2</v>
      </c>
    </row>
    <row r="3795" spans="1:17" x14ac:dyDescent="0.25">
      <c r="A3795">
        <v>3794</v>
      </c>
      <c r="D3795">
        <v>177.79071299999998</v>
      </c>
      <c r="E3795" s="2">
        <v>2</v>
      </c>
      <c r="P3795">
        <v>1</v>
      </c>
      <c r="Q3795" t="str">
        <f t="shared" si="60"/>
        <v>2</v>
      </c>
    </row>
    <row r="3796" spans="1:17" x14ac:dyDescent="0.25">
      <c r="A3796">
        <v>3795</v>
      </c>
      <c r="D3796">
        <v>177.797291</v>
      </c>
      <c r="E3796" s="2">
        <v>2</v>
      </c>
      <c r="P3796">
        <v>1</v>
      </c>
      <c r="Q3796" t="str">
        <f t="shared" si="60"/>
        <v>2</v>
      </c>
    </row>
    <row r="3797" spans="1:17" x14ac:dyDescent="0.25">
      <c r="A3797">
        <v>3796</v>
      </c>
      <c r="P3797">
        <v>0</v>
      </c>
      <c r="Q3797" t="str">
        <f t="shared" si="60"/>
        <v/>
      </c>
    </row>
    <row r="3798" spans="1:17" x14ac:dyDescent="0.25">
      <c r="A3798">
        <v>3797</v>
      </c>
      <c r="F3798">
        <v>176.71866999999997</v>
      </c>
      <c r="G3798" s="3">
        <v>3</v>
      </c>
      <c r="P3798">
        <v>1</v>
      </c>
      <c r="Q3798" t="str">
        <f t="shared" si="60"/>
        <v>3</v>
      </c>
    </row>
    <row r="3799" spans="1:17" x14ac:dyDescent="0.25">
      <c r="A3799">
        <v>3798</v>
      </c>
      <c r="F3799">
        <v>176.78193499999998</v>
      </c>
      <c r="G3799" s="3">
        <v>3</v>
      </c>
      <c r="H3799">
        <v>176.14770099999998</v>
      </c>
      <c r="I3799" s="4">
        <v>4</v>
      </c>
      <c r="P3799">
        <v>2</v>
      </c>
      <c r="Q3799" t="str">
        <f t="shared" si="60"/>
        <v>34</v>
      </c>
    </row>
    <row r="3800" spans="1:17" x14ac:dyDescent="0.25">
      <c r="A3800">
        <v>3799</v>
      </c>
      <c r="F3800">
        <v>176.801884</v>
      </c>
      <c r="G3800" s="3">
        <v>3</v>
      </c>
      <c r="H3800">
        <v>176.08071200000001</v>
      </c>
      <c r="I3800" s="4">
        <v>4</v>
      </c>
      <c r="P3800">
        <v>2</v>
      </c>
      <c r="Q3800" t="str">
        <f t="shared" si="60"/>
        <v>34</v>
      </c>
    </row>
    <row r="3801" spans="1:17" x14ac:dyDescent="0.25">
      <c r="A3801">
        <v>3800</v>
      </c>
      <c r="F3801">
        <v>176.77693599999998</v>
      </c>
      <c r="G3801" s="3">
        <v>3</v>
      </c>
      <c r="H3801">
        <v>176.05433299999999</v>
      </c>
      <c r="I3801" s="4">
        <v>4</v>
      </c>
      <c r="P3801">
        <v>2</v>
      </c>
      <c r="Q3801" t="str">
        <f t="shared" si="60"/>
        <v>34</v>
      </c>
    </row>
    <row r="3802" spans="1:17" x14ac:dyDescent="0.25">
      <c r="A3802">
        <v>3801</v>
      </c>
      <c r="F3802">
        <v>176.73081400000001</v>
      </c>
      <c r="G3802" s="3">
        <v>3</v>
      </c>
      <c r="H3802">
        <v>176.04336599999999</v>
      </c>
      <c r="I3802" s="4">
        <v>4</v>
      </c>
      <c r="P3802">
        <v>2</v>
      </c>
      <c r="Q3802" t="str">
        <f t="shared" si="60"/>
        <v>34</v>
      </c>
    </row>
    <row r="3803" spans="1:17" x14ac:dyDescent="0.25">
      <c r="A3803">
        <v>3802</v>
      </c>
      <c r="F3803">
        <v>176.734589</v>
      </c>
      <c r="G3803" s="3">
        <v>3</v>
      </c>
      <c r="H3803">
        <v>176.09356700000001</v>
      </c>
      <c r="I3803" s="4">
        <v>4</v>
      </c>
      <c r="P3803">
        <v>2</v>
      </c>
      <c r="Q3803" t="str">
        <f t="shared" si="60"/>
        <v>34</v>
      </c>
    </row>
    <row r="3804" spans="1:17" x14ac:dyDescent="0.25">
      <c r="A3804">
        <v>3803</v>
      </c>
      <c r="F3804">
        <v>176.81943699999999</v>
      </c>
      <c r="G3804" s="3">
        <v>3</v>
      </c>
      <c r="H3804">
        <v>176.08877200000001</v>
      </c>
      <c r="I3804" s="4">
        <v>4</v>
      </c>
      <c r="P3804">
        <v>2</v>
      </c>
      <c r="Q3804" t="str">
        <f t="shared" si="60"/>
        <v>34</v>
      </c>
    </row>
    <row r="3805" spans="1:17" x14ac:dyDescent="0.25">
      <c r="A3805">
        <v>3804</v>
      </c>
      <c r="F3805">
        <v>176.71866999999997</v>
      </c>
      <c r="G3805" s="3">
        <v>3</v>
      </c>
      <c r="H3805">
        <v>176.073927</v>
      </c>
      <c r="I3805" s="4">
        <v>4</v>
      </c>
      <c r="P3805">
        <v>2</v>
      </c>
      <c r="Q3805" t="str">
        <f t="shared" si="60"/>
        <v>34</v>
      </c>
    </row>
    <row r="3806" spans="1:17" x14ac:dyDescent="0.25">
      <c r="A3806">
        <v>3805</v>
      </c>
      <c r="F3806">
        <v>176.71866999999997</v>
      </c>
      <c r="G3806" s="3">
        <v>3</v>
      </c>
      <c r="H3806">
        <v>176.14770099999998</v>
      </c>
      <c r="I3806" s="4">
        <v>4</v>
      </c>
      <c r="P3806">
        <v>2</v>
      </c>
      <c r="Q3806" t="str">
        <f t="shared" si="60"/>
        <v>34</v>
      </c>
    </row>
    <row r="3807" spans="1:17" x14ac:dyDescent="0.25">
      <c r="A3807">
        <v>3806</v>
      </c>
      <c r="P3807">
        <v>0</v>
      </c>
      <c r="Q3807" t="str">
        <f t="shared" si="60"/>
        <v/>
      </c>
    </row>
    <row r="3808" spans="1:17" x14ac:dyDescent="0.25">
      <c r="A3808">
        <v>3807</v>
      </c>
      <c r="P3808">
        <v>0</v>
      </c>
      <c r="Q3808" t="str">
        <f t="shared" si="60"/>
        <v/>
      </c>
    </row>
    <row r="3809" spans="1:17" x14ac:dyDescent="0.25">
      <c r="A3809">
        <v>3808</v>
      </c>
      <c r="B3809">
        <v>158.08530400000001</v>
      </c>
      <c r="C3809" s="5">
        <v>1</v>
      </c>
      <c r="P3809">
        <v>1</v>
      </c>
      <c r="Q3809" t="str">
        <f t="shared" si="60"/>
        <v>1</v>
      </c>
    </row>
    <row r="3810" spans="1:17" x14ac:dyDescent="0.25">
      <c r="A3810">
        <v>3809</v>
      </c>
      <c r="B3810">
        <v>158.028875</v>
      </c>
      <c r="C3810" s="5">
        <v>1</v>
      </c>
      <c r="P3810">
        <v>1</v>
      </c>
      <c r="Q3810" t="str">
        <f t="shared" si="60"/>
        <v>1</v>
      </c>
    </row>
    <row r="3811" spans="1:17" x14ac:dyDescent="0.25">
      <c r="A3811">
        <v>3810</v>
      </c>
      <c r="B3811">
        <v>158.028875</v>
      </c>
      <c r="C3811" s="5">
        <v>1</v>
      </c>
      <c r="P3811">
        <v>1</v>
      </c>
      <c r="Q3811" t="str">
        <f t="shared" si="60"/>
        <v>1</v>
      </c>
    </row>
    <row r="3812" spans="1:17" x14ac:dyDescent="0.25">
      <c r="A3812">
        <v>3811</v>
      </c>
      <c r="B3812">
        <v>158.028875</v>
      </c>
      <c r="C3812" s="5">
        <v>1</v>
      </c>
      <c r="P3812">
        <v>1</v>
      </c>
      <c r="Q3812" t="str">
        <f t="shared" si="60"/>
        <v>1</v>
      </c>
    </row>
    <row r="3813" spans="1:17" x14ac:dyDescent="0.25">
      <c r="A3813">
        <v>3812</v>
      </c>
      <c r="B3813">
        <v>158.028875</v>
      </c>
      <c r="C3813" s="5">
        <v>1</v>
      </c>
      <c r="D3813">
        <v>155.23489499999999</v>
      </c>
      <c r="E3813" s="2">
        <v>2</v>
      </c>
      <c r="P3813">
        <v>2</v>
      </c>
      <c r="Q3813" t="str">
        <f t="shared" si="60"/>
        <v>12</v>
      </c>
    </row>
    <row r="3814" spans="1:17" x14ac:dyDescent="0.25">
      <c r="A3814">
        <v>3813</v>
      </c>
      <c r="B3814">
        <v>158.028875</v>
      </c>
      <c r="C3814" s="5">
        <v>1</v>
      </c>
      <c r="D3814">
        <v>155.23489499999999</v>
      </c>
      <c r="E3814" s="2">
        <v>2</v>
      </c>
      <c r="P3814">
        <v>2</v>
      </c>
      <c r="Q3814" t="str">
        <f t="shared" si="60"/>
        <v>12</v>
      </c>
    </row>
    <row r="3815" spans="1:17" x14ac:dyDescent="0.25">
      <c r="A3815">
        <v>3814</v>
      </c>
      <c r="B3815">
        <v>158.028875</v>
      </c>
      <c r="C3815" s="5">
        <v>1</v>
      </c>
      <c r="D3815">
        <v>155.224997</v>
      </c>
      <c r="E3815" s="2">
        <v>2</v>
      </c>
      <c r="P3815">
        <v>2</v>
      </c>
      <c r="Q3815" t="str">
        <f t="shared" si="60"/>
        <v>12</v>
      </c>
    </row>
    <row r="3816" spans="1:17" x14ac:dyDescent="0.25">
      <c r="A3816">
        <v>3815</v>
      </c>
      <c r="B3816">
        <v>158.028875</v>
      </c>
      <c r="C3816" s="5">
        <v>1</v>
      </c>
      <c r="D3816">
        <v>155.23499699999999</v>
      </c>
      <c r="E3816" s="2">
        <v>2</v>
      </c>
      <c r="P3816">
        <v>2</v>
      </c>
      <c r="Q3816" t="str">
        <f t="shared" si="60"/>
        <v>12</v>
      </c>
    </row>
    <row r="3817" spans="1:17" x14ac:dyDescent="0.25">
      <c r="A3817">
        <v>3816</v>
      </c>
      <c r="B3817">
        <v>158.08530400000001</v>
      </c>
      <c r="C3817" s="5">
        <v>1</v>
      </c>
      <c r="D3817">
        <v>155.246273</v>
      </c>
      <c r="E3817" s="2">
        <v>2</v>
      </c>
      <c r="P3817">
        <v>2</v>
      </c>
      <c r="Q3817" t="str">
        <f t="shared" si="60"/>
        <v>12</v>
      </c>
    </row>
    <row r="3818" spans="1:17" x14ac:dyDescent="0.25">
      <c r="A3818">
        <v>3817</v>
      </c>
      <c r="D3818">
        <v>155.17989499999999</v>
      </c>
      <c r="E3818" s="2">
        <v>2</v>
      </c>
      <c r="P3818">
        <v>1</v>
      </c>
      <c r="Q3818" t="str">
        <f t="shared" si="60"/>
        <v>2</v>
      </c>
    </row>
    <row r="3819" spans="1:17" x14ac:dyDescent="0.25">
      <c r="A3819">
        <v>3818</v>
      </c>
      <c r="D3819">
        <v>155.11964</v>
      </c>
      <c r="E3819" s="2">
        <v>2</v>
      </c>
      <c r="P3819">
        <v>1</v>
      </c>
      <c r="Q3819" t="str">
        <f t="shared" si="60"/>
        <v>2</v>
      </c>
    </row>
    <row r="3820" spans="1:17" x14ac:dyDescent="0.25">
      <c r="A3820">
        <v>3819</v>
      </c>
      <c r="D3820">
        <v>155.23489499999999</v>
      </c>
      <c r="E3820" s="2">
        <v>2</v>
      </c>
      <c r="P3820">
        <v>1</v>
      </c>
      <c r="Q3820" t="str">
        <f t="shared" si="60"/>
        <v>2</v>
      </c>
    </row>
    <row r="3821" spans="1:17" x14ac:dyDescent="0.25">
      <c r="A3821">
        <v>3820</v>
      </c>
      <c r="F3821">
        <v>154.19948699999998</v>
      </c>
      <c r="G3821" s="3">
        <v>3</v>
      </c>
      <c r="H3821">
        <v>154.42280399999999</v>
      </c>
      <c r="I3821" s="4">
        <v>4</v>
      </c>
      <c r="P3821">
        <v>2</v>
      </c>
      <c r="Q3821" t="str">
        <f t="shared" si="60"/>
        <v>34</v>
      </c>
    </row>
    <row r="3822" spans="1:17" x14ac:dyDescent="0.25">
      <c r="A3822">
        <v>3821</v>
      </c>
      <c r="F3822">
        <v>154.16224199999999</v>
      </c>
      <c r="G3822" s="3">
        <v>3</v>
      </c>
      <c r="H3822">
        <v>154.449793</v>
      </c>
      <c r="I3822" s="4">
        <v>4</v>
      </c>
      <c r="P3822">
        <v>2</v>
      </c>
      <c r="Q3822" t="str">
        <f t="shared" si="60"/>
        <v>34</v>
      </c>
    </row>
    <row r="3823" spans="1:17" x14ac:dyDescent="0.25">
      <c r="A3823">
        <v>3822</v>
      </c>
      <c r="F3823">
        <v>154.16224199999999</v>
      </c>
      <c r="G3823" s="3">
        <v>3</v>
      </c>
      <c r="H3823">
        <v>154.44494599999999</v>
      </c>
      <c r="I3823" s="4">
        <v>4</v>
      </c>
      <c r="P3823">
        <v>2</v>
      </c>
      <c r="Q3823" t="str">
        <f t="shared" si="60"/>
        <v>34</v>
      </c>
    </row>
    <row r="3824" spans="1:17" x14ac:dyDescent="0.25">
      <c r="A3824">
        <v>3823</v>
      </c>
      <c r="F3824">
        <v>154.16224199999999</v>
      </c>
      <c r="G3824" s="3">
        <v>3</v>
      </c>
      <c r="H3824">
        <v>154.46688499999999</v>
      </c>
      <c r="I3824" s="4">
        <v>4</v>
      </c>
      <c r="P3824">
        <v>2</v>
      </c>
      <c r="Q3824" t="str">
        <f t="shared" si="60"/>
        <v>34</v>
      </c>
    </row>
    <row r="3825" spans="1:17" x14ac:dyDescent="0.25">
      <c r="A3825">
        <v>3824</v>
      </c>
      <c r="F3825">
        <v>154.16224199999999</v>
      </c>
      <c r="G3825" s="3">
        <v>3</v>
      </c>
      <c r="H3825">
        <v>154.44157899999999</v>
      </c>
      <c r="I3825" s="4">
        <v>4</v>
      </c>
      <c r="P3825">
        <v>2</v>
      </c>
      <c r="Q3825" t="str">
        <f t="shared" si="60"/>
        <v>34</v>
      </c>
    </row>
    <row r="3826" spans="1:17" x14ac:dyDescent="0.25">
      <c r="A3826">
        <v>3825</v>
      </c>
      <c r="F3826">
        <v>154.16224199999999</v>
      </c>
      <c r="G3826" s="3">
        <v>3</v>
      </c>
      <c r="H3826">
        <v>154.43958899999998</v>
      </c>
      <c r="I3826" s="4">
        <v>4</v>
      </c>
      <c r="P3826">
        <v>2</v>
      </c>
      <c r="Q3826" t="str">
        <f t="shared" si="60"/>
        <v>34</v>
      </c>
    </row>
    <row r="3827" spans="1:17" x14ac:dyDescent="0.25">
      <c r="A3827">
        <v>3826</v>
      </c>
      <c r="F3827">
        <v>154.16224199999999</v>
      </c>
      <c r="G3827" s="3">
        <v>3</v>
      </c>
      <c r="H3827">
        <v>154.42280399999999</v>
      </c>
      <c r="I3827" s="4">
        <v>4</v>
      </c>
      <c r="P3827">
        <v>2</v>
      </c>
      <c r="Q3827" t="str">
        <f t="shared" si="60"/>
        <v>34</v>
      </c>
    </row>
    <row r="3828" spans="1:17" x14ac:dyDescent="0.25">
      <c r="A3828">
        <v>3827</v>
      </c>
      <c r="F3828">
        <v>154.19948699999998</v>
      </c>
      <c r="G3828" s="3">
        <v>3</v>
      </c>
      <c r="H3828">
        <v>154.42280399999999</v>
      </c>
      <c r="I3828" s="4">
        <v>4</v>
      </c>
      <c r="P3828">
        <v>2</v>
      </c>
      <c r="Q3828" t="str">
        <f t="shared" si="60"/>
        <v>34</v>
      </c>
    </row>
    <row r="3829" spans="1:17" x14ac:dyDescent="0.25">
      <c r="A3829">
        <v>3828</v>
      </c>
      <c r="F3829">
        <v>154.19948699999998</v>
      </c>
      <c r="G3829" s="3">
        <v>3</v>
      </c>
      <c r="H3829">
        <v>154.38438500000001</v>
      </c>
      <c r="I3829" s="4">
        <v>4</v>
      </c>
      <c r="P3829">
        <v>2</v>
      </c>
      <c r="Q3829" t="str">
        <f t="shared" si="60"/>
        <v>34</v>
      </c>
    </row>
    <row r="3830" spans="1:17" x14ac:dyDescent="0.25">
      <c r="A3830">
        <v>3829</v>
      </c>
      <c r="P3830">
        <v>0</v>
      </c>
      <c r="Q3830" t="str">
        <f t="shared" si="60"/>
        <v/>
      </c>
    </row>
    <row r="3831" spans="1:17" x14ac:dyDescent="0.25">
      <c r="A3831">
        <v>3830</v>
      </c>
      <c r="P3831">
        <v>0</v>
      </c>
      <c r="Q3831" t="str">
        <f t="shared" si="60"/>
        <v/>
      </c>
    </row>
    <row r="3832" spans="1:17" x14ac:dyDescent="0.25">
      <c r="A3832">
        <v>3831</v>
      </c>
      <c r="P3832">
        <v>0</v>
      </c>
      <c r="Q3832" t="str">
        <f t="shared" si="60"/>
        <v/>
      </c>
    </row>
    <row r="3833" spans="1:17" x14ac:dyDescent="0.25">
      <c r="A3833">
        <v>3832</v>
      </c>
      <c r="P3833">
        <v>0</v>
      </c>
      <c r="Q3833" t="str">
        <f t="shared" si="60"/>
        <v/>
      </c>
    </row>
    <row r="3834" spans="1:17" x14ac:dyDescent="0.25">
      <c r="A3834">
        <v>3833</v>
      </c>
      <c r="P3834">
        <v>0</v>
      </c>
      <c r="Q3834" t="str">
        <f t="shared" si="60"/>
        <v/>
      </c>
    </row>
    <row r="3835" spans="1:17" x14ac:dyDescent="0.25">
      <c r="A3835">
        <v>3834</v>
      </c>
      <c r="B3835">
        <v>121.99291000000001</v>
      </c>
      <c r="C3835" s="5">
        <v>1</v>
      </c>
      <c r="P3835">
        <v>1</v>
      </c>
      <c r="Q3835" t="str">
        <f t="shared" si="60"/>
        <v>1</v>
      </c>
    </row>
    <row r="3836" spans="1:17" x14ac:dyDescent="0.25">
      <c r="A3836">
        <v>3835</v>
      </c>
      <c r="B3836">
        <v>121.967195</v>
      </c>
      <c r="C3836" s="5">
        <v>1</v>
      </c>
      <c r="P3836">
        <v>1</v>
      </c>
      <c r="Q3836" t="str">
        <f t="shared" si="60"/>
        <v>1</v>
      </c>
    </row>
    <row r="3837" spans="1:17" x14ac:dyDescent="0.25">
      <c r="A3837">
        <v>3836</v>
      </c>
      <c r="B3837">
        <v>121.98020300000002</v>
      </c>
      <c r="C3837" s="5">
        <v>1</v>
      </c>
      <c r="D3837">
        <v>119.09204200000001</v>
      </c>
      <c r="E3837" s="2">
        <v>2</v>
      </c>
      <c r="P3837">
        <v>2</v>
      </c>
      <c r="Q3837" t="str">
        <f t="shared" si="60"/>
        <v>12</v>
      </c>
    </row>
    <row r="3838" spans="1:17" x14ac:dyDescent="0.25">
      <c r="A3838">
        <v>3837</v>
      </c>
      <c r="B3838">
        <v>121.98668400000001</v>
      </c>
      <c r="C3838" s="5">
        <v>1</v>
      </c>
      <c r="D3838">
        <v>119.04617000000002</v>
      </c>
      <c r="E3838" s="2">
        <v>2</v>
      </c>
      <c r="P3838">
        <v>2</v>
      </c>
      <c r="Q3838" t="str">
        <f t="shared" si="60"/>
        <v>12</v>
      </c>
    </row>
    <row r="3839" spans="1:17" x14ac:dyDescent="0.25">
      <c r="A3839">
        <v>3838</v>
      </c>
      <c r="B3839">
        <v>121.990407</v>
      </c>
      <c r="C3839" s="5">
        <v>1</v>
      </c>
      <c r="D3839">
        <v>119.00954200000001</v>
      </c>
      <c r="E3839" s="2">
        <v>2</v>
      </c>
      <c r="P3839">
        <v>2</v>
      </c>
      <c r="Q3839" t="str">
        <f t="shared" si="60"/>
        <v>12</v>
      </c>
    </row>
    <row r="3840" spans="1:17" x14ac:dyDescent="0.25">
      <c r="A3840">
        <v>3839</v>
      </c>
      <c r="B3840">
        <v>121.88351900000001</v>
      </c>
      <c r="C3840" s="5">
        <v>1</v>
      </c>
      <c r="D3840">
        <v>119.04515600000001</v>
      </c>
      <c r="E3840" s="2">
        <v>2</v>
      </c>
      <c r="P3840">
        <v>2</v>
      </c>
      <c r="Q3840" t="str">
        <f t="shared" si="60"/>
        <v>12</v>
      </c>
    </row>
    <row r="3841" spans="1:17" x14ac:dyDescent="0.25">
      <c r="A3841">
        <v>3840</v>
      </c>
      <c r="B3841">
        <v>121.99291000000001</v>
      </c>
      <c r="C3841" s="5">
        <v>1</v>
      </c>
      <c r="D3841">
        <v>119.04250100000002</v>
      </c>
      <c r="E3841" s="2">
        <v>2</v>
      </c>
      <c r="P3841">
        <v>2</v>
      </c>
      <c r="Q3841" t="str">
        <f t="shared" si="60"/>
        <v>12</v>
      </c>
    </row>
    <row r="3842" spans="1:17" x14ac:dyDescent="0.25">
      <c r="A3842">
        <v>3841</v>
      </c>
      <c r="D3842">
        <v>119.09204200000001</v>
      </c>
      <c r="E3842" s="2">
        <v>2</v>
      </c>
      <c r="P3842">
        <v>1</v>
      </c>
      <c r="Q3842" t="str">
        <f t="shared" ref="Q3842:Q3905" si="61">CONCATENATE(C3842,E3842,G3842,I3842)</f>
        <v>2</v>
      </c>
    </row>
    <row r="3843" spans="1:17" x14ac:dyDescent="0.25">
      <c r="A3843">
        <v>3842</v>
      </c>
      <c r="D3843">
        <v>119.09204200000001</v>
      </c>
      <c r="E3843" s="2">
        <v>2</v>
      </c>
      <c r="P3843">
        <v>1</v>
      </c>
      <c r="Q3843" t="str">
        <f t="shared" si="61"/>
        <v>2</v>
      </c>
    </row>
    <row r="3844" spans="1:17" x14ac:dyDescent="0.25">
      <c r="A3844">
        <v>3843</v>
      </c>
      <c r="D3844">
        <v>119.09204200000001</v>
      </c>
      <c r="E3844" s="2">
        <v>2</v>
      </c>
      <c r="P3844">
        <v>1</v>
      </c>
      <c r="Q3844" t="str">
        <f t="shared" si="61"/>
        <v>2</v>
      </c>
    </row>
    <row r="3845" spans="1:17" x14ac:dyDescent="0.25">
      <c r="A3845">
        <v>3844</v>
      </c>
      <c r="F3845">
        <v>116.80811400000002</v>
      </c>
      <c r="G3845" s="3">
        <v>3</v>
      </c>
      <c r="H3845">
        <v>117.359948</v>
      </c>
      <c r="I3845" s="4">
        <v>4</v>
      </c>
      <c r="P3845">
        <v>2</v>
      </c>
      <c r="Q3845" t="str">
        <f t="shared" si="61"/>
        <v>34</v>
      </c>
    </row>
    <row r="3846" spans="1:17" x14ac:dyDescent="0.25">
      <c r="A3846">
        <v>3845</v>
      </c>
      <c r="F3846">
        <v>116.80811400000002</v>
      </c>
      <c r="G3846" s="3">
        <v>3</v>
      </c>
      <c r="H3846">
        <v>117.35857100000001</v>
      </c>
      <c r="I3846" s="4">
        <v>4</v>
      </c>
      <c r="P3846">
        <v>2</v>
      </c>
      <c r="Q3846" t="str">
        <f t="shared" si="61"/>
        <v>34</v>
      </c>
    </row>
    <row r="3847" spans="1:17" x14ac:dyDescent="0.25">
      <c r="A3847">
        <v>3846</v>
      </c>
      <c r="F3847">
        <v>116.814592</v>
      </c>
      <c r="G3847" s="3">
        <v>3</v>
      </c>
      <c r="H3847">
        <v>117.40841800000001</v>
      </c>
      <c r="I3847" s="4">
        <v>4</v>
      </c>
      <c r="P3847">
        <v>2</v>
      </c>
      <c r="Q3847" t="str">
        <f t="shared" si="61"/>
        <v>34</v>
      </c>
    </row>
    <row r="3848" spans="1:17" x14ac:dyDescent="0.25">
      <c r="A3848">
        <v>3847</v>
      </c>
      <c r="F3848">
        <v>116.81448900000001</v>
      </c>
      <c r="G3848" s="3">
        <v>3</v>
      </c>
      <c r="H3848">
        <v>117.35413100000001</v>
      </c>
      <c r="I3848" s="4">
        <v>4</v>
      </c>
      <c r="P3848">
        <v>2</v>
      </c>
      <c r="Q3848" t="str">
        <f t="shared" si="61"/>
        <v>34</v>
      </c>
    </row>
    <row r="3849" spans="1:17" x14ac:dyDescent="0.25">
      <c r="A3849">
        <v>3848</v>
      </c>
      <c r="F3849">
        <v>116.802144</v>
      </c>
      <c r="G3849" s="3">
        <v>3</v>
      </c>
      <c r="H3849">
        <v>117.37397900000001</v>
      </c>
      <c r="I3849" s="4">
        <v>4</v>
      </c>
      <c r="P3849">
        <v>2</v>
      </c>
      <c r="Q3849" t="str">
        <f t="shared" si="61"/>
        <v>34</v>
      </c>
    </row>
    <row r="3850" spans="1:17" x14ac:dyDescent="0.25">
      <c r="A3850">
        <v>3849</v>
      </c>
      <c r="F3850">
        <v>116.795152</v>
      </c>
      <c r="G3850" s="3">
        <v>3</v>
      </c>
      <c r="H3850">
        <v>117.40831500000002</v>
      </c>
      <c r="I3850" s="4">
        <v>4</v>
      </c>
      <c r="P3850">
        <v>2</v>
      </c>
      <c r="Q3850" t="str">
        <f t="shared" si="61"/>
        <v>34</v>
      </c>
    </row>
    <row r="3851" spans="1:17" x14ac:dyDescent="0.25">
      <c r="A3851">
        <v>3850</v>
      </c>
      <c r="F3851">
        <v>116.788163</v>
      </c>
      <c r="G3851" s="3">
        <v>3</v>
      </c>
      <c r="H3851">
        <v>117.40428700000001</v>
      </c>
      <c r="I3851" s="4">
        <v>4</v>
      </c>
      <c r="P3851">
        <v>2</v>
      </c>
      <c r="Q3851" t="str">
        <f t="shared" si="61"/>
        <v>34</v>
      </c>
    </row>
    <row r="3852" spans="1:17" x14ac:dyDescent="0.25">
      <c r="A3852">
        <v>3851</v>
      </c>
      <c r="F3852">
        <v>116.72908100000001</v>
      </c>
      <c r="G3852" s="3">
        <v>3</v>
      </c>
      <c r="H3852">
        <v>117.359948</v>
      </c>
      <c r="I3852" s="4">
        <v>4</v>
      </c>
      <c r="P3852">
        <v>2</v>
      </c>
      <c r="Q3852" t="str">
        <f t="shared" si="61"/>
        <v>34</v>
      </c>
    </row>
    <row r="3853" spans="1:17" x14ac:dyDescent="0.25">
      <c r="A3853">
        <v>3852</v>
      </c>
      <c r="F3853">
        <v>116.80811400000002</v>
      </c>
      <c r="G3853" s="3">
        <v>3</v>
      </c>
      <c r="H3853">
        <v>117.359948</v>
      </c>
      <c r="I3853" s="4">
        <v>4</v>
      </c>
      <c r="P3853">
        <v>2</v>
      </c>
      <c r="Q3853" t="str">
        <f t="shared" si="61"/>
        <v>34</v>
      </c>
    </row>
    <row r="3854" spans="1:17" x14ac:dyDescent="0.25">
      <c r="A3854">
        <v>3853</v>
      </c>
      <c r="B3854">
        <v>97.817245000000014</v>
      </c>
      <c r="C3854" s="5">
        <v>1</v>
      </c>
      <c r="P3854">
        <v>1</v>
      </c>
      <c r="Q3854" t="str">
        <f t="shared" si="61"/>
        <v>1</v>
      </c>
    </row>
    <row r="3855" spans="1:17" x14ac:dyDescent="0.25">
      <c r="A3855">
        <v>3854</v>
      </c>
      <c r="B3855">
        <v>97.864900000000006</v>
      </c>
      <c r="C3855" s="5">
        <v>1</v>
      </c>
      <c r="P3855">
        <v>1</v>
      </c>
      <c r="Q3855" t="str">
        <f t="shared" si="61"/>
        <v>1</v>
      </c>
    </row>
    <row r="3856" spans="1:17" x14ac:dyDescent="0.25">
      <c r="A3856">
        <v>3855</v>
      </c>
      <c r="B3856">
        <v>97.842450000000014</v>
      </c>
      <c r="C3856" s="5">
        <v>1</v>
      </c>
      <c r="P3856">
        <v>1</v>
      </c>
      <c r="Q3856" t="str">
        <f t="shared" si="61"/>
        <v>1</v>
      </c>
    </row>
    <row r="3857" spans="1:17" x14ac:dyDescent="0.25">
      <c r="A3857">
        <v>3856</v>
      </c>
      <c r="B3857">
        <v>97.842500000000001</v>
      </c>
      <c r="C3857" s="5">
        <v>1</v>
      </c>
      <c r="D3857">
        <v>94.043777000000006</v>
      </c>
      <c r="E3857" s="2">
        <v>2</v>
      </c>
      <c r="P3857">
        <v>2</v>
      </c>
      <c r="Q3857" t="str">
        <f t="shared" si="61"/>
        <v>12</v>
      </c>
    </row>
    <row r="3858" spans="1:17" x14ac:dyDescent="0.25">
      <c r="A3858">
        <v>3857</v>
      </c>
      <c r="B3858">
        <v>97.832908000000003</v>
      </c>
      <c r="C3858" s="5">
        <v>1</v>
      </c>
      <c r="D3858">
        <v>94.128266000000011</v>
      </c>
      <c r="E3858" s="2">
        <v>2</v>
      </c>
      <c r="P3858">
        <v>2</v>
      </c>
      <c r="Q3858" t="str">
        <f t="shared" si="61"/>
        <v>12</v>
      </c>
    </row>
    <row r="3859" spans="1:17" x14ac:dyDescent="0.25">
      <c r="A3859">
        <v>3858</v>
      </c>
      <c r="B3859">
        <v>97.807449000000005</v>
      </c>
      <c r="C3859" s="5">
        <v>1</v>
      </c>
      <c r="D3859">
        <v>94.042705000000012</v>
      </c>
      <c r="E3859" s="2">
        <v>2</v>
      </c>
      <c r="P3859">
        <v>2</v>
      </c>
      <c r="Q3859" t="str">
        <f t="shared" si="61"/>
        <v>12</v>
      </c>
    </row>
    <row r="3860" spans="1:17" x14ac:dyDescent="0.25">
      <c r="A3860">
        <v>3859</v>
      </c>
      <c r="B3860">
        <v>97.829950000000011</v>
      </c>
      <c r="C3860" s="5">
        <v>1</v>
      </c>
      <c r="D3860">
        <v>94.039184000000006</v>
      </c>
      <c r="E3860" s="2">
        <v>2</v>
      </c>
      <c r="P3860">
        <v>2</v>
      </c>
      <c r="Q3860" t="str">
        <f t="shared" si="61"/>
        <v>12</v>
      </c>
    </row>
    <row r="3861" spans="1:17" x14ac:dyDescent="0.25">
      <c r="A3861">
        <v>3860</v>
      </c>
      <c r="B3861">
        <v>97.817245000000014</v>
      </c>
      <c r="C3861" s="5">
        <v>1</v>
      </c>
      <c r="D3861">
        <v>94.099488000000008</v>
      </c>
      <c r="E3861" s="2">
        <v>2</v>
      </c>
      <c r="P3861">
        <v>2</v>
      </c>
      <c r="Q3861" t="str">
        <f t="shared" si="61"/>
        <v>12</v>
      </c>
    </row>
    <row r="3862" spans="1:17" x14ac:dyDescent="0.25">
      <c r="A3862">
        <v>3861</v>
      </c>
      <c r="D3862">
        <v>94.029336000000001</v>
      </c>
      <c r="E3862" s="2">
        <v>2</v>
      </c>
      <c r="P3862">
        <v>1</v>
      </c>
      <c r="Q3862" t="str">
        <f t="shared" si="61"/>
        <v>2</v>
      </c>
    </row>
    <row r="3863" spans="1:17" x14ac:dyDescent="0.25">
      <c r="A3863">
        <v>3862</v>
      </c>
      <c r="D3863">
        <v>94.062961000000001</v>
      </c>
      <c r="E3863" s="2">
        <v>2</v>
      </c>
      <c r="P3863">
        <v>1</v>
      </c>
      <c r="Q3863" t="str">
        <f t="shared" si="61"/>
        <v>2</v>
      </c>
    </row>
    <row r="3864" spans="1:17" x14ac:dyDescent="0.25">
      <c r="A3864">
        <v>3863</v>
      </c>
      <c r="D3864">
        <v>94.043777000000006</v>
      </c>
      <c r="E3864" s="2">
        <v>2</v>
      </c>
      <c r="P3864">
        <v>1</v>
      </c>
      <c r="Q3864" t="str">
        <f t="shared" si="61"/>
        <v>2</v>
      </c>
    </row>
    <row r="3865" spans="1:17" x14ac:dyDescent="0.25">
      <c r="A3865">
        <v>3864</v>
      </c>
      <c r="P3865">
        <v>0</v>
      </c>
      <c r="Q3865" t="str">
        <f t="shared" si="61"/>
        <v/>
      </c>
    </row>
    <row r="3866" spans="1:17" x14ac:dyDescent="0.25">
      <c r="A3866">
        <v>3865</v>
      </c>
      <c r="F3866">
        <v>92.658469000000011</v>
      </c>
      <c r="G3866" s="3">
        <v>3</v>
      </c>
      <c r="P3866">
        <v>1</v>
      </c>
      <c r="Q3866" t="str">
        <f t="shared" si="61"/>
        <v>3</v>
      </c>
    </row>
    <row r="3867" spans="1:17" x14ac:dyDescent="0.25">
      <c r="A3867">
        <v>3866</v>
      </c>
      <c r="F3867">
        <v>92.575664000000003</v>
      </c>
      <c r="G3867" s="3">
        <v>3</v>
      </c>
      <c r="H3867">
        <v>91.653674000000009</v>
      </c>
      <c r="I3867" s="4">
        <v>4</v>
      </c>
      <c r="P3867">
        <v>2</v>
      </c>
      <c r="Q3867" t="str">
        <f t="shared" si="61"/>
        <v>34</v>
      </c>
    </row>
    <row r="3868" spans="1:17" x14ac:dyDescent="0.25">
      <c r="A3868">
        <v>3867</v>
      </c>
      <c r="F3868">
        <v>92.599439000000004</v>
      </c>
      <c r="G3868" s="3">
        <v>3</v>
      </c>
      <c r="H3868">
        <v>91.593520000000012</v>
      </c>
      <c r="I3868" s="4">
        <v>4</v>
      </c>
      <c r="P3868">
        <v>2</v>
      </c>
      <c r="Q3868" t="str">
        <f t="shared" si="61"/>
        <v>34</v>
      </c>
    </row>
    <row r="3869" spans="1:17" x14ac:dyDescent="0.25">
      <c r="A3869">
        <v>3868</v>
      </c>
      <c r="F3869">
        <v>92.626481000000013</v>
      </c>
      <c r="G3869" s="3">
        <v>3</v>
      </c>
      <c r="H3869">
        <v>91.599643000000015</v>
      </c>
      <c r="I3869" s="4">
        <v>4</v>
      </c>
      <c r="P3869">
        <v>2</v>
      </c>
      <c r="Q3869" t="str">
        <f t="shared" si="61"/>
        <v>34</v>
      </c>
    </row>
    <row r="3870" spans="1:17" x14ac:dyDescent="0.25">
      <c r="A3870">
        <v>3869</v>
      </c>
      <c r="F3870">
        <v>92.600051000000008</v>
      </c>
      <c r="G3870" s="3">
        <v>3</v>
      </c>
      <c r="H3870">
        <v>91.578113000000002</v>
      </c>
      <c r="I3870" s="4">
        <v>4</v>
      </c>
      <c r="P3870">
        <v>2</v>
      </c>
      <c r="Q3870" t="str">
        <f t="shared" si="61"/>
        <v>34</v>
      </c>
    </row>
    <row r="3871" spans="1:17" x14ac:dyDescent="0.25">
      <c r="A3871">
        <v>3870</v>
      </c>
      <c r="F3871">
        <v>92.597806000000006</v>
      </c>
      <c r="G3871" s="3">
        <v>3</v>
      </c>
      <c r="H3871">
        <v>91.604286999999999</v>
      </c>
      <c r="I3871" s="4">
        <v>4</v>
      </c>
      <c r="P3871">
        <v>2</v>
      </c>
      <c r="Q3871" t="str">
        <f t="shared" si="61"/>
        <v>34</v>
      </c>
    </row>
    <row r="3872" spans="1:17" x14ac:dyDescent="0.25">
      <c r="A3872">
        <v>3871</v>
      </c>
      <c r="F3872">
        <v>92.566632000000013</v>
      </c>
      <c r="G3872" s="3">
        <v>3</v>
      </c>
      <c r="H3872">
        <v>91.609798000000012</v>
      </c>
      <c r="I3872" s="4">
        <v>4</v>
      </c>
      <c r="P3872">
        <v>2</v>
      </c>
      <c r="Q3872" t="str">
        <f t="shared" si="61"/>
        <v>34</v>
      </c>
    </row>
    <row r="3873" spans="1:17" x14ac:dyDescent="0.25">
      <c r="A3873">
        <v>3872</v>
      </c>
      <c r="F3873">
        <v>92.579389000000006</v>
      </c>
      <c r="G3873" s="3">
        <v>3</v>
      </c>
      <c r="H3873">
        <v>91.588622000000015</v>
      </c>
      <c r="I3873" s="4">
        <v>4</v>
      </c>
      <c r="P3873">
        <v>2</v>
      </c>
      <c r="Q3873" t="str">
        <f t="shared" si="61"/>
        <v>34</v>
      </c>
    </row>
    <row r="3874" spans="1:17" x14ac:dyDescent="0.25">
      <c r="A3874">
        <v>3873</v>
      </c>
      <c r="F3874">
        <v>92.658469000000011</v>
      </c>
      <c r="G3874" s="3">
        <v>3</v>
      </c>
      <c r="H3874">
        <v>91.591020000000015</v>
      </c>
      <c r="I3874" s="4">
        <v>4</v>
      </c>
      <c r="P3874">
        <v>2</v>
      </c>
      <c r="Q3874" t="str">
        <f t="shared" si="61"/>
        <v>34</v>
      </c>
    </row>
    <row r="3875" spans="1:17" x14ac:dyDescent="0.25">
      <c r="A3875">
        <v>3874</v>
      </c>
      <c r="H3875">
        <v>91.653674000000009</v>
      </c>
      <c r="I3875" s="4">
        <v>4</v>
      </c>
      <c r="P3875">
        <v>1</v>
      </c>
      <c r="Q3875" t="str">
        <f t="shared" si="61"/>
        <v>4</v>
      </c>
    </row>
    <row r="3876" spans="1:17" x14ac:dyDescent="0.25">
      <c r="A3876">
        <v>3875</v>
      </c>
      <c r="H3876">
        <v>91.653674000000009</v>
      </c>
      <c r="I3876" s="4">
        <v>4</v>
      </c>
      <c r="P3876">
        <v>1</v>
      </c>
      <c r="Q3876" t="str">
        <f t="shared" si="61"/>
        <v>4</v>
      </c>
    </row>
    <row r="3877" spans="1:17" x14ac:dyDescent="0.25">
      <c r="A3877">
        <v>3876</v>
      </c>
      <c r="B3877">
        <v>76.268010000000004</v>
      </c>
      <c r="C3877" s="5">
        <v>1</v>
      </c>
      <c r="P3877">
        <v>1</v>
      </c>
      <c r="Q3877" t="str">
        <f t="shared" si="61"/>
        <v>1</v>
      </c>
    </row>
    <row r="3878" spans="1:17" x14ac:dyDescent="0.25">
      <c r="A3878">
        <v>3877</v>
      </c>
      <c r="B3878">
        <v>76.245255</v>
      </c>
      <c r="C3878" s="5">
        <v>1</v>
      </c>
      <c r="P3878">
        <v>1</v>
      </c>
      <c r="Q3878" t="str">
        <f t="shared" si="61"/>
        <v>1</v>
      </c>
    </row>
    <row r="3879" spans="1:17" x14ac:dyDescent="0.25">
      <c r="A3879">
        <v>3878</v>
      </c>
      <c r="B3879">
        <v>76.228010000000012</v>
      </c>
      <c r="C3879" s="5">
        <v>1</v>
      </c>
      <c r="P3879">
        <v>1</v>
      </c>
      <c r="Q3879" t="str">
        <f t="shared" si="61"/>
        <v>1</v>
      </c>
    </row>
    <row r="3880" spans="1:17" x14ac:dyDescent="0.25">
      <c r="A3880">
        <v>3879</v>
      </c>
      <c r="B3880">
        <v>76.279286000000013</v>
      </c>
      <c r="C3880" s="5">
        <v>1</v>
      </c>
      <c r="P3880">
        <v>1</v>
      </c>
      <c r="Q3880" t="str">
        <f t="shared" si="61"/>
        <v>1</v>
      </c>
    </row>
    <row r="3881" spans="1:17" x14ac:dyDescent="0.25">
      <c r="A3881">
        <v>3880</v>
      </c>
      <c r="B3881">
        <v>76.264082000000002</v>
      </c>
      <c r="C3881" s="5">
        <v>1</v>
      </c>
      <c r="P3881">
        <v>1</v>
      </c>
      <c r="Q3881" t="str">
        <f t="shared" si="61"/>
        <v>1</v>
      </c>
    </row>
    <row r="3882" spans="1:17" x14ac:dyDescent="0.25">
      <c r="A3882">
        <v>3881</v>
      </c>
      <c r="B3882">
        <v>76.280101999999999</v>
      </c>
      <c r="C3882" s="5">
        <v>1</v>
      </c>
      <c r="D3882">
        <v>72.414439000000002</v>
      </c>
      <c r="E3882" s="2">
        <v>2</v>
      </c>
      <c r="P3882">
        <v>2</v>
      </c>
      <c r="Q3882" t="str">
        <f t="shared" si="61"/>
        <v>12</v>
      </c>
    </row>
    <row r="3883" spans="1:17" x14ac:dyDescent="0.25">
      <c r="A3883">
        <v>3882</v>
      </c>
      <c r="B3883">
        <v>76.213368000000003</v>
      </c>
      <c r="C3883" s="5">
        <v>1</v>
      </c>
      <c r="D3883">
        <v>72.397041000000002</v>
      </c>
      <c r="E3883" s="2">
        <v>2</v>
      </c>
      <c r="P3883">
        <v>2</v>
      </c>
      <c r="Q3883" t="str">
        <f t="shared" si="61"/>
        <v>12</v>
      </c>
    </row>
    <row r="3884" spans="1:17" x14ac:dyDescent="0.25">
      <c r="A3884">
        <v>3883</v>
      </c>
      <c r="B3884">
        <v>76.268010000000004</v>
      </c>
      <c r="C3884" s="5">
        <v>1</v>
      </c>
      <c r="D3884">
        <v>72.379184000000009</v>
      </c>
      <c r="E3884" s="2">
        <v>2</v>
      </c>
      <c r="P3884">
        <v>2</v>
      </c>
      <c r="Q3884" t="str">
        <f t="shared" si="61"/>
        <v>12</v>
      </c>
    </row>
    <row r="3885" spans="1:17" x14ac:dyDescent="0.25">
      <c r="A3885">
        <v>3884</v>
      </c>
      <c r="D3885">
        <v>72.457704000000007</v>
      </c>
      <c r="E3885" s="2">
        <v>2</v>
      </c>
      <c r="P3885">
        <v>1</v>
      </c>
      <c r="Q3885" t="str">
        <f t="shared" si="61"/>
        <v>2</v>
      </c>
    </row>
    <row r="3886" spans="1:17" x14ac:dyDescent="0.25">
      <c r="A3886">
        <v>3885</v>
      </c>
      <c r="D3886">
        <v>72.453878000000003</v>
      </c>
      <c r="E3886" s="2">
        <v>2</v>
      </c>
      <c r="P3886">
        <v>1</v>
      </c>
      <c r="Q3886" t="str">
        <f t="shared" si="61"/>
        <v>2</v>
      </c>
    </row>
    <row r="3887" spans="1:17" x14ac:dyDescent="0.25">
      <c r="A3887">
        <v>3886</v>
      </c>
      <c r="D3887">
        <v>72.378929000000014</v>
      </c>
      <c r="E3887" s="2">
        <v>2</v>
      </c>
      <c r="P3887">
        <v>1</v>
      </c>
      <c r="Q3887" t="str">
        <f t="shared" si="61"/>
        <v>2</v>
      </c>
    </row>
    <row r="3888" spans="1:17" x14ac:dyDescent="0.25">
      <c r="A3888">
        <v>3887</v>
      </c>
      <c r="D3888">
        <v>72.336174</v>
      </c>
      <c r="E3888" s="2">
        <v>2</v>
      </c>
      <c r="P3888">
        <v>1</v>
      </c>
      <c r="Q3888" t="str">
        <f t="shared" si="61"/>
        <v>2</v>
      </c>
    </row>
    <row r="3889" spans="1:17" x14ac:dyDescent="0.25">
      <c r="A3889">
        <v>3888</v>
      </c>
      <c r="D3889">
        <v>72.414439000000002</v>
      </c>
      <c r="E3889" s="2">
        <v>2</v>
      </c>
      <c r="F3889">
        <v>72.118776000000011</v>
      </c>
      <c r="G3889" s="3">
        <v>3</v>
      </c>
      <c r="P3889">
        <v>2</v>
      </c>
      <c r="Q3889" t="str">
        <f t="shared" si="61"/>
        <v>23</v>
      </c>
    </row>
    <row r="3890" spans="1:17" x14ac:dyDescent="0.25">
      <c r="A3890">
        <v>3889</v>
      </c>
      <c r="F3890">
        <v>72.06341900000001</v>
      </c>
      <c r="G3890" s="3">
        <v>3</v>
      </c>
      <c r="P3890">
        <v>1</v>
      </c>
      <c r="Q3890" t="str">
        <f t="shared" si="61"/>
        <v>3</v>
      </c>
    </row>
    <row r="3891" spans="1:17" x14ac:dyDescent="0.25">
      <c r="A3891">
        <v>3890</v>
      </c>
      <c r="F3891">
        <v>72.034082000000012</v>
      </c>
      <c r="G3891" s="3">
        <v>3</v>
      </c>
      <c r="H3891">
        <v>71.52474500000001</v>
      </c>
      <c r="I3891" s="4">
        <v>4</v>
      </c>
      <c r="P3891">
        <v>2</v>
      </c>
      <c r="Q3891" t="str">
        <f t="shared" si="61"/>
        <v>34</v>
      </c>
    </row>
    <row r="3892" spans="1:17" x14ac:dyDescent="0.25">
      <c r="A3892">
        <v>3891</v>
      </c>
      <c r="F3892">
        <v>72.132500000000007</v>
      </c>
      <c r="G3892" s="3">
        <v>3</v>
      </c>
      <c r="H3892">
        <v>71.434745000000007</v>
      </c>
      <c r="I3892" s="4">
        <v>4</v>
      </c>
      <c r="P3892">
        <v>2</v>
      </c>
      <c r="Q3892" t="str">
        <f t="shared" si="61"/>
        <v>34</v>
      </c>
    </row>
    <row r="3893" spans="1:17" x14ac:dyDescent="0.25">
      <c r="A3893">
        <v>3892</v>
      </c>
      <c r="F3893">
        <v>72.108623000000009</v>
      </c>
      <c r="G3893" s="3">
        <v>3</v>
      </c>
      <c r="H3893">
        <v>71.414031000000008</v>
      </c>
      <c r="I3893" s="4">
        <v>4</v>
      </c>
      <c r="P3893">
        <v>2</v>
      </c>
      <c r="Q3893" t="str">
        <f t="shared" si="61"/>
        <v>34</v>
      </c>
    </row>
    <row r="3894" spans="1:17" x14ac:dyDescent="0.25">
      <c r="A3894">
        <v>3893</v>
      </c>
      <c r="F3894">
        <v>72.067296000000013</v>
      </c>
      <c r="G3894" s="3">
        <v>3</v>
      </c>
      <c r="H3894">
        <v>71.395102000000009</v>
      </c>
      <c r="I3894" s="4">
        <v>4</v>
      </c>
      <c r="P3894">
        <v>2</v>
      </c>
      <c r="Q3894" t="str">
        <f t="shared" si="61"/>
        <v>34</v>
      </c>
    </row>
    <row r="3895" spans="1:17" x14ac:dyDescent="0.25">
      <c r="A3895">
        <v>3894</v>
      </c>
      <c r="F3895">
        <v>72.028010000000009</v>
      </c>
      <c r="G3895" s="3">
        <v>3</v>
      </c>
      <c r="H3895">
        <v>71.401633000000004</v>
      </c>
      <c r="I3895" s="4">
        <v>4</v>
      </c>
      <c r="P3895">
        <v>2</v>
      </c>
      <c r="Q3895" t="str">
        <f t="shared" si="61"/>
        <v>34</v>
      </c>
    </row>
    <row r="3896" spans="1:17" x14ac:dyDescent="0.25">
      <c r="A3896">
        <v>3895</v>
      </c>
      <c r="F3896">
        <v>72.111276000000004</v>
      </c>
      <c r="G3896" s="3">
        <v>3</v>
      </c>
      <c r="H3896">
        <v>71.388572000000011</v>
      </c>
      <c r="I3896" s="4">
        <v>4</v>
      </c>
      <c r="P3896">
        <v>2</v>
      </c>
      <c r="Q3896" t="str">
        <f t="shared" si="61"/>
        <v>34</v>
      </c>
    </row>
    <row r="3897" spans="1:17" x14ac:dyDescent="0.25">
      <c r="A3897">
        <v>3896</v>
      </c>
      <c r="F3897">
        <v>72.118776000000011</v>
      </c>
      <c r="G3897" s="3">
        <v>3</v>
      </c>
      <c r="H3897">
        <v>71.52474500000001</v>
      </c>
      <c r="I3897" s="4">
        <v>4</v>
      </c>
      <c r="P3897">
        <v>2</v>
      </c>
      <c r="Q3897" t="str">
        <f t="shared" si="61"/>
        <v>34</v>
      </c>
    </row>
    <row r="3898" spans="1:17" x14ac:dyDescent="0.25">
      <c r="A3898">
        <v>3897</v>
      </c>
      <c r="B3898">
        <v>54.042011000000009</v>
      </c>
      <c r="C3898" s="5">
        <v>1</v>
      </c>
      <c r="F3898">
        <v>72.125510000000006</v>
      </c>
      <c r="G3898" s="3">
        <v>3</v>
      </c>
      <c r="H3898">
        <v>71.52474500000001</v>
      </c>
      <c r="I3898" s="4">
        <v>4</v>
      </c>
      <c r="P3898">
        <v>3</v>
      </c>
      <c r="Q3898" t="str">
        <f t="shared" si="61"/>
        <v>134</v>
      </c>
    </row>
    <row r="3899" spans="1:17" x14ac:dyDescent="0.25">
      <c r="A3899">
        <v>3898</v>
      </c>
      <c r="B3899">
        <v>54.061378000000012</v>
      </c>
      <c r="C3899" s="5">
        <v>1</v>
      </c>
      <c r="P3899">
        <v>1</v>
      </c>
      <c r="Q3899" t="str">
        <f t="shared" si="61"/>
        <v>1</v>
      </c>
    </row>
    <row r="3900" spans="1:17" x14ac:dyDescent="0.25">
      <c r="A3900">
        <v>3899</v>
      </c>
      <c r="B3900">
        <v>54.072803000000008</v>
      </c>
      <c r="C3900" s="5">
        <v>1</v>
      </c>
      <c r="P3900">
        <v>1</v>
      </c>
      <c r="Q3900" t="str">
        <f t="shared" si="61"/>
        <v>1</v>
      </c>
    </row>
    <row r="3901" spans="1:17" x14ac:dyDescent="0.25">
      <c r="A3901">
        <v>3900</v>
      </c>
      <c r="B3901">
        <v>54.07669400000001</v>
      </c>
      <c r="C3901" s="5">
        <v>1</v>
      </c>
      <c r="P3901">
        <v>1</v>
      </c>
      <c r="Q3901" t="str">
        <f t="shared" si="61"/>
        <v>1</v>
      </c>
    </row>
    <row r="3902" spans="1:17" x14ac:dyDescent="0.25">
      <c r="A3902">
        <v>3901</v>
      </c>
      <c r="B3902">
        <v>54.09521800000001</v>
      </c>
      <c r="C3902" s="5">
        <v>1</v>
      </c>
      <c r="P3902">
        <v>1</v>
      </c>
      <c r="Q3902" t="str">
        <f t="shared" si="61"/>
        <v>1</v>
      </c>
    </row>
    <row r="3903" spans="1:17" x14ac:dyDescent="0.25">
      <c r="A3903">
        <v>3902</v>
      </c>
      <c r="B3903">
        <v>54.08559000000001</v>
      </c>
      <c r="C3903" s="5">
        <v>1</v>
      </c>
      <c r="P3903">
        <v>1</v>
      </c>
      <c r="Q3903" t="str">
        <f t="shared" si="61"/>
        <v>1</v>
      </c>
    </row>
    <row r="3904" spans="1:17" x14ac:dyDescent="0.25">
      <c r="A3904">
        <v>3903</v>
      </c>
      <c r="B3904">
        <v>54.055485000000012</v>
      </c>
      <c r="C3904" s="5">
        <v>1</v>
      </c>
      <c r="P3904">
        <v>1</v>
      </c>
      <c r="Q3904" t="str">
        <f t="shared" si="61"/>
        <v>1</v>
      </c>
    </row>
    <row r="3905" spans="1:17" x14ac:dyDescent="0.25">
      <c r="A3905">
        <v>3904</v>
      </c>
      <c r="B3905">
        <v>54.043644000000008</v>
      </c>
      <c r="C3905" s="5">
        <v>1</v>
      </c>
      <c r="D3905">
        <v>47.160236000000012</v>
      </c>
      <c r="E3905" s="2">
        <v>2</v>
      </c>
      <c r="P3905">
        <v>2</v>
      </c>
      <c r="Q3905" t="str">
        <f t="shared" si="61"/>
        <v>12</v>
      </c>
    </row>
    <row r="3906" spans="1:17" x14ac:dyDescent="0.25">
      <c r="A3906">
        <v>3905</v>
      </c>
      <c r="B3906">
        <v>54.042011000000009</v>
      </c>
      <c r="C3906" s="5">
        <v>1</v>
      </c>
      <c r="D3906">
        <v>47.123398000000009</v>
      </c>
      <c r="E3906" s="2">
        <v>2</v>
      </c>
      <c r="P3906">
        <v>2</v>
      </c>
      <c r="Q3906" t="str">
        <f t="shared" ref="Q3906:Q3969" si="62">CONCATENATE(C3906,E3906,G3906,I3906)</f>
        <v>12</v>
      </c>
    </row>
    <row r="3907" spans="1:17" x14ac:dyDescent="0.25">
      <c r="A3907">
        <v>3906</v>
      </c>
      <c r="D3907">
        <v>47.142235000000007</v>
      </c>
      <c r="E3907" s="2">
        <v>2</v>
      </c>
      <c r="P3907">
        <v>1</v>
      </c>
      <c r="Q3907" t="str">
        <f t="shared" si="62"/>
        <v>2</v>
      </c>
    </row>
    <row r="3908" spans="1:17" x14ac:dyDescent="0.25">
      <c r="A3908">
        <v>3907</v>
      </c>
      <c r="D3908">
        <v>47.140079000000007</v>
      </c>
      <c r="E3908" s="2">
        <v>2</v>
      </c>
      <c r="P3908">
        <v>1</v>
      </c>
      <c r="Q3908" t="str">
        <f t="shared" si="62"/>
        <v>2</v>
      </c>
    </row>
    <row r="3909" spans="1:17" x14ac:dyDescent="0.25">
      <c r="A3909">
        <v>3908</v>
      </c>
      <c r="D3909">
        <v>47.129028000000012</v>
      </c>
      <c r="E3909" s="2">
        <v>2</v>
      </c>
      <c r="P3909">
        <v>1</v>
      </c>
      <c r="Q3909" t="str">
        <f t="shared" si="62"/>
        <v>2</v>
      </c>
    </row>
    <row r="3910" spans="1:17" x14ac:dyDescent="0.25">
      <c r="A3910">
        <v>3909</v>
      </c>
      <c r="D3910">
        <v>47.143604000000011</v>
      </c>
      <c r="E3910" s="2">
        <v>2</v>
      </c>
      <c r="P3910">
        <v>1</v>
      </c>
      <c r="Q3910" t="str">
        <f t="shared" si="62"/>
        <v>2</v>
      </c>
    </row>
    <row r="3911" spans="1:17" x14ac:dyDescent="0.25">
      <c r="A3911">
        <v>3910</v>
      </c>
      <c r="D3911">
        <v>47.096348000000006</v>
      </c>
      <c r="E3911" s="2">
        <v>2</v>
      </c>
      <c r="P3911">
        <v>1</v>
      </c>
      <c r="Q3911" t="str">
        <f t="shared" si="62"/>
        <v>2</v>
      </c>
    </row>
    <row r="3912" spans="1:17" x14ac:dyDescent="0.25">
      <c r="A3912">
        <v>3911</v>
      </c>
      <c r="D3912">
        <v>47.160236000000012</v>
      </c>
      <c r="E3912" s="2">
        <v>2</v>
      </c>
      <c r="F3912">
        <v>47.157081000000012</v>
      </c>
      <c r="G3912" s="3">
        <v>3</v>
      </c>
      <c r="P3912">
        <v>2</v>
      </c>
      <c r="Q3912" t="str">
        <f t="shared" si="62"/>
        <v>23</v>
      </c>
    </row>
    <row r="3913" spans="1:17" x14ac:dyDescent="0.25">
      <c r="A3913">
        <v>3912</v>
      </c>
      <c r="F3913">
        <v>47.178760000000011</v>
      </c>
      <c r="G3913" s="3">
        <v>3</v>
      </c>
      <c r="P3913">
        <v>1</v>
      </c>
      <c r="Q3913" t="str">
        <f t="shared" si="62"/>
        <v>3</v>
      </c>
    </row>
    <row r="3914" spans="1:17" x14ac:dyDescent="0.25">
      <c r="A3914">
        <v>3913</v>
      </c>
      <c r="F3914">
        <v>47.172184000000009</v>
      </c>
      <c r="G3914" s="3">
        <v>3</v>
      </c>
      <c r="H3914">
        <v>45.387546000000007</v>
      </c>
      <c r="I3914" s="4">
        <v>4</v>
      </c>
      <c r="P3914">
        <v>2</v>
      </c>
      <c r="Q3914" t="str">
        <f t="shared" si="62"/>
        <v>34</v>
      </c>
    </row>
    <row r="3915" spans="1:17" x14ac:dyDescent="0.25">
      <c r="A3915">
        <v>3914</v>
      </c>
      <c r="F3915">
        <v>47.185390000000012</v>
      </c>
      <c r="G3915" s="3">
        <v>3</v>
      </c>
      <c r="H3915">
        <v>45.387546000000007</v>
      </c>
      <c r="I3915" s="4">
        <v>4</v>
      </c>
      <c r="P3915">
        <v>2</v>
      </c>
      <c r="Q3915" t="str">
        <f t="shared" si="62"/>
        <v>34</v>
      </c>
    </row>
    <row r="3916" spans="1:17" x14ac:dyDescent="0.25">
      <c r="A3916">
        <v>3915</v>
      </c>
      <c r="F3916">
        <v>47.160972000000008</v>
      </c>
      <c r="G3916" s="3">
        <v>3</v>
      </c>
      <c r="H3916">
        <v>45.347023000000007</v>
      </c>
      <c r="I3916" s="4">
        <v>4</v>
      </c>
      <c r="P3916">
        <v>2</v>
      </c>
      <c r="Q3916" t="str">
        <f t="shared" si="62"/>
        <v>34</v>
      </c>
    </row>
    <row r="3917" spans="1:17" x14ac:dyDescent="0.25">
      <c r="A3917">
        <v>3916</v>
      </c>
      <c r="F3917">
        <v>47.096187000000008</v>
      </c>
      <c r="G3917" s="3">
        <v>3</v>
      </c>
      <c r="H3917">
        <v>45.323181000000012</v>
      </c>
      <c r="I3917" s="4">
        <v>4</v>
      </c>
      <c r="P3917">
        <v>2</v>
      </c>
      <c r="Q3917" t="str">
        <f t="shared" si="62"/>
        <v>34</v>
      </c>
    </row>
    <row r="3918" spans="1:17" x14ac:dyDescent="0.25">
      <c r="A3918">
        <v>3917</v>
      </c>
      <c r="F3918">
        <v>47.142292000000012</v>
      </c>
      <c r="G3918" s="3">
        <v>3</v>
      </c>
      <c r="H3918">
        <v>45.303760000000011</v>
      </c>
      <c r="I3918" s="4">
        <v>4</v>
      </c>
      <c r="P3918">
        <v>2</v>
      </c>
      <c r="Q3918" t="str">
        <f t="shared" si="62"/>
        <v>34</v>
      </c>
    </row>
    <row r="3919" spans="1:17" x14ac:dyDescent="0.25">
      <c r="A3919">
        <v>3918</v>
      </c>
      <c r="B3919">
        <v>30.276752000000009</v>
      </c>
      <c r="C3919" s="5">
        <v>1</v>
      </c>
      <c r="F3919">
        <v>47.20618000000001</v>
      </c>
      <c r="G3919" s="3">
        <v>3</v>
      </c>
      <c r="H3919">
        <v>45.32686600000001</v>
      </c>
      <c r="I3919" s="4">
        <v>4</v>
      </c>
      <c r="P3919">
        <v>3</v>
      </c>
      <c r="Q3919" t="str">
        <f t="shared" si="62"/>
        <v>134</v>
      </c>
    </row>
    <row r="3920" spans="1:17" x14ac:dyDescent="0.25">
      <c r="A3920">
        <v>3919</v>
      </c>
      <c r="B3920">
        <v>30.287645000000012</v>
      </c>
      <c r="C3920" s="5">
        <v>1</v>
      </c>
      <c r="F3920">
        <v>47.157081000000012</v>
      </c>
      <c r="G3920" s="3">
        <v>3</v>
      </c>
      <c r="H3920">
        <v>45.359230000000011</v>
      </c>
      <c r="I3920" s="4">
        <v>4</v>
      </c>
      <c r="P3920">
        <v>3</v>
      </c>
      <c r="Q3920" t="str">
        <f t="shared" si="62"/>
        <v>134</v>
      </c>
    </row>
    <row r="3921" spans="1:17" x14ac:dyDescent="0.25">
      <c r="A3921">
        <v>3920</v>
      </c>
      <c r="B3921">
        <v>30.245754000000005</v>
      </c>
      <c r="C3921" s="5">
        <v>1</v>
      </c>
      <c r="F3921">
        <v>47.157081000000012</v>
      </c>
      <c r="G3921" s="3">
        <v>3</v>
      </c>
      <c r="H3921">
        <v>45.380493000000008</v>
      </c>
      <c r="I3921" s="4">
        <v>4</v>
      </c>
      <c r="P3921">
        <v>3</v>
      </c>
      <c r="Q3921" t="str">
        <f t="shared" si="62"/>
        <v>134</v>
      </c>
    </row>
    <row r="3922" spans="1:17" x14ac:dyDescent="0.25">
      <c r="A3922">
        <v>3921</v>
      </c>
      <c r="B3922">
        <v>30.288803000000009</v>
      </c>
      <c r="C3922" s="5">
        <v>1</v>
      </c>
      <c r="H3922">
        <v>45.347072000000011</v>
      </c>
      <c r="I3922" s="4">
        <v>4</v>
      </c>
      <c r="P3922">
        <v>2</v>
      </c>
      <c r="Q3922" t="str">
        <f t="shared" si="62"/>
        <v>14</v>
      </c>
    </row>
    <row r="3923" spans="1:17" x14ac:dyDescent="0.25">
      <c r="A3923">
        <v>3922</v>
      </c>
      <c r="B3923">
        <v>30.337116000000009</v>
      </c>
      <c r="C3923" s="5">
        <v>1</v>
      </c>
      <c r="H3923">
        <v>45.387546000000007</v>
      </c>
      <c r="I3923" s="4">
        <v>4</v>
      </c>
      <c r="P3923">
        <v>2</v>
      </c>
      <c r="Q3923" t="str">
        <f t="shared" si="62"/>
        <v>14</v>
      </c>
    </row>
    <row r="3924" spans="1:17" x14ac:dyDescent="0.25">
      <c r="A3924">
        <v>3923</v>
      </c>
      <c r="B3924">
        <v>30.366695000000007</v>
      </c>
      <c r="C3924" s="5">
        <v>1</v>
      </c>
      <c r="H3924">
        <v>45.387546000000007</v>
      </c>
      <c r="I3924" s="4">
        <v>4</v>
      </c>
      <c r="P3924">
        <v>2</v>
      </c>
      <c r="Q3924" t="str">
        <f t="shared" si="62"/>
        <v>14</v>
      </c>
    </row>
    <row r="3925" spans="1:17" x14ac:dyDescent="0.25">
      <c r="A3925">
        <v>3924</v>
      </c>
      <c r="B3925">
        <v>30.321853000000004</v>
      </c>
      <c r="C3925" s="5">
        <v>1</v>
      </c>
      <c r="P3925">
        <v>1</v>
      </c>
      <c r="Q3925" t="str">
        <f t="shared" si="62"/>
        <v>1</v>
      </c>
    </row>
    <row r="3926" spans="1:17" x14ac:dyDescent="0.25">
      <c r="A3926">
        <v>3925</v>
      </c>
      <c r="B3926">
        <v>30.264173000000014</v>
      </c>
      <c r="C3926" s="5">
        <v>1</v>
      </c>
      <c r="D3926">
        <v>25.385549000000012</v>
      </c>
      <c r="E3926" s="2">
        <v>2</v>
      </c>
      <c r="P3926">
        <v>2</v>
      </c>
      <c r="Q3926" t="str">
        <f t="shared" si="62"/>
        <v>12</v>
      </c>
    </row>
    <row r="3927" spans="1:17" x14ac:dyDescent="0.25">
      <c r="A3927">
        <v>3926</v>
      </c>
      <c r="B3927">
        <v>30.220123000000008</v>
      </c>
      <c r="C3927" s="5">
        <v>1</v>
      </c>
      <c r="D3927">
        <v>25.366918000000013</v>
      </c>
      <c r="E3927" s="2">
        <v>2</v>
      </c>
      <c r="P3927">
        <v>2</v>
      </c>
      <c r="Q3927" t="str">
        <f t="shared" si="62"/>
        <v>12</v>
      </c>
    </row>
    <row r="3928" spans="1:17" x14ac:dyDescent="0.25">
      <c r="A3928">
        <v>3927</v>
      </c>
      <c r="B3928">
        <v>30.276752000000009</v>
      </c>
      <c r="C3928" s="5">
        <v>1</v>
      </c>
      <c r="D3928">
        <v>25.372602000000008</v>
      </c>
      <c r="E3928" s="2">
        <v>2</v>
      </c>
      <c r="P3928">
        <v>2</v>
      </c>
      <c r="Q3928" t="str">
        <f t="shared" si="62"/>
        <v>12</v>
      </c>
    </row>
    <row r="3929" spans="1:17" x14ac:dyDescent="0.25">
      <c r="A3929">
        <v>3928</v>
      </c>
      <c r="B3929">
        <v>30.276752000000009</v>
      </c>
      <c r="C3929" s="5">
        <v>1</v>
      </c>
      <c r="D3929">
        <v>25.385233000000014</v>
      </c>
      <c r="E3929" s="2">
        <v>2</v>
      </c>
      <c r="P3929">
        <v>2</v>
      </c>
      <c r="Q3929" t="str">
        <f t="shared" si="62"/>
        <v>12</v>
      </c>
    </row>
    <row r="3930" spans="1:17" x14ac:dyDescent="0.25">
      <c r="A3930">
        <v>3929</v>
      </c>
      <c r="D3930">
        <v>25.39586400000001</v>
      </c>
      <c r="E3930" s="2">
        <v>2</v>
      </c>
      <c r="P3930">
        <v>1</v>
      </c>
      <c r="Q3930" t="str">
        <f t="shared" si="62"/>
        <v>2</v>
      </c>
    </row>
    <row r="3931" spans="1:17" x14ac:dyDescent="0.25">
      <c r="A3931">
        <v>3930</v>
      </c>
      <c r="D3931">
        <v>25.382232000000009</v>
      </c>
      <c r="E3931" s="2">
        <v>2</v>
      </c>
      <c r="P3931">
        <v>1</v>
      </c>
      <c r="Q3931" t="str">
        <f t="shared" si="62"/>
        <v>2</v>
      </c>
    </row>
    <row r="3932" spans="1:17" x14ac:dyDescent="0.25">
      <c r="A3932">
        <v>3931</v>
      </c>
      <c r="D3932">
        <v>25.39675900000001</v>
      </c>
      <c r="E3932" s="2">
        <v>2</v>
      </c>
      <c r="P3932">
        <v>1</v>
      </c>
      <c r="Q3932" t="str">
        <f t="shared" si="62"/>
        <v>2</v>
      </c>
    </row>
    <row r="3933" spans="1:17" x14ac:dyDescent="0.25">
      <c r="A3933">
        <v>3932</v>
      </c>
      <c r="D3933">
        <v>25.339289000000008</v>
      </c>
      <c r="E3933" s="2">
        <v>2</v>
      </c>
      <c r="P3933">
        <v>1</v>
      </c>
      <c r="Q3933" t="str">
        <f t="shared" si="62"/>
        <v>2</v>
      </c>
    </row>
    <row r="3934" spans="1:17" x14ac:dyDescent="0.25">
      <c r="A3934">
        <v>3933</v>
      </c>
      <c r="D3934">
        <v>25.326868000000005</v>
      </c>
      <c r="E3934" s="2">
        <v>2</v>
      </c>
      <c r="P3934">
        <v>1</v>
      </c>
      <c r="Q3934" t="str">
        <f t="shared" si="62"/>
        <v>2</v>
      </c>
    </row>
    <row r="3935" spans="1:17" x14ac:dyDescent="0.25">
      <c r="A3935">
        <v>3934</v>
      </c>
      <c r="D3935">
        <v>25.385549000000012</v>
      </c>
      <c r="E3935" s="2">
        <v>2</v>
      </c>
      <c r="F3935">
        <v>26.560009000000008</v>
      </c>
      <c r="G3935" s="3">
        <v>3</v>
      </c>
      <c r="P3935">
        <v>2</v>
      </c>
      <c r="Q3935" t="str">
        <f t="shared" si="62"/>
        <v>23</v>
      </c>
    </row>
    <row r="3936" spans="1:17" x14ac:dyDescent="0.25">
      <c r="A3936">
        <v>3935</v>
      </c>
      <c r="D3936">
        <v>25.385549000000012</v>
      </c>
      <c r="E3936" s="2">
        <v>2</v>
      </c>
      <c r="F3936">
        <v>26.560009000000008</v>
      </c>
      <c r="G3936" s="3">
        <v>3</v>
      </c>
      <c r="P3936">
        <v>2</v>
      </c>
      <c r="Q3936" t="str">
        <f t="shared" si="62"/>
        <v>23</v>
      </c>
    </row>
    <row r="3937" spans="1:17" x14ac:dyDescent="0.25">
      <c r="A3937">
        <v>3936</v>
      </c>
      <c r="F3937">
        <v>26.560009000000008</v>
      </c>
      <c r="G3937" s="3">
        <v>3</v>
      </c>
      <c r="P3937">
        <v>1</v>
      </c>
      <c r="Q3937" t="str">
        <f t="shared" si="62"/>
        <v>3</v>
      </c>
    </row>
    <row r="3938" spans="1:17" x14ac:dyDescent="0.25">
      <c r="A3938">
        <v>3937</v>
      </c>
      <c r="F3938">
        <v>26.560009000000008</v>
      </c>
      <c r="G3938" s="3">
        <v>3</v>
      </c>
      <c r="J3938">
        <v>38.781017000000013</v>
      </c>
      <c r="K3938" t="s">
        <v>22</v>
      </c>
      <c r="Q3938" t="str">
        <f t="shared" si="62"/>
        <v>3</v>
      </c>
    </row>
    <row r="3939" spans="1:17" x14ac:dyDescent="0.25">
      <c r="A3939">
        <v>3938</v>
      </c>
      <c r="Q3939" t="str">
        <f t="shared" si="62"/>
        <v/>
      </c>
    </row>
    <row r="3940" spans="1:17" x14ac:dyDescent="0.25">
      <c r="A3940">
        <v>3939</v>
      </c>
      <c r="J3940">
        <v>39.098526000000007</v>
      </c>
      <c r="K3940" t="s">
        <v>22</v>
      </c>
      <c r="Q3940" t="str">
        <f t="shared" si="62"/>
        <v/>
      </c>
    </row>
    <row r="3941" spans="1:17" x14ac:dyDescent="0.25">
      <c r="A3941">
        <v>3940</v>
      </c>
      <c r="D3941">
        <v>23.01915300000001</v>
      </c>
      <c r="E3941" s="2">
        <v>2</v>
      </c>
      <c r="P3941">
        <v>1</v>
      </c>
      <c r="Q3941" t="str">
        <f t="shared" si="62"/>
        <v>2</v>
      </c>
    </row>
    <row r="3942" spans="1:17" x14ac:dyDescent="0.25">
      <c r="A3942">
        <v>3941</v>
      </c>
      <c r="D3942">
        <v>22.968998000000013</v>
      </c>
      <c r="E3942" s="2">
        <v>2</v>
      </c>
      <c r="F3942">
        <v>16.24326700000001</v>
      </c>
      <c r="G3942" s="3">
        <v>3</v>
      </c>
      <c r="P3942">
        <v>2</v>
      </c>
      <c r="Q3942" t="str">
        <f t="shared" si="62"/>
        <v>23</v>
      </c>
    </row>
    <row r="3943" spans="1:17" x14ac:dyDescent="0.25">
      <c r="A3943">
        <v>3942</v>
      </c>
      <c r="D3943">
        <v>23.005365000000012</v>
      </c>
      <c r="E3943" s="2">
        <v>2</v>
      </c>
      <c r="F3943">
        <v>16.320104000000008</v>
      </c>
      <c r="G3943" s="3">
        <v>3</v>
      </c>
      <c r="P3943">
        <v>2</v>
      </c>
      <c r="Q3943" t="str">
        <f t="shared" si="62"/>
        <v>23</v>
      </c>
    </row>
    <row r="3944" spans="1:17" x14ac:dyDescent="0.25">
      <c r="A3944">
        <v>3943</v>
      </c>
      <c r="D3944">
        <v>23.006523000000008</v>
      </c>
      <c r="E3944" s="2">
        <v>2</v>
      </c>
      <c r="F3944">
        <v>16.250845000000012</v>
      </c>
      <c r="G3944" s="3">
        <v>3</v>
      </c>
      <c r="P3944">
        <v>2</v>
      </c>
      <c r="Q3944" t="str">
        <f t="shared" si="62"/>
        <v>23</v>
      </c>
    </row>
    <row r="3945" spans="1:17" x14ac:dyDescent="0.25">
      <c r="A3945">
        <v>3944</v>
      </c>
      <c r="D3945">
        <v>23.026838000000012</v>
      </c>
      <c r="E3945" s="2">
        <v>2</v>
      </c>
      <c r="F3945">
        <v>16.240214000000009</v>
      </c>
      <c r="G3945" s="3">
        <v>3</v>
      </c>
      <c r="P3945">
        <v>2</v>
      </c>
      <c r="Q3945" t="str">
        <f t="shared" si="62"/>
        <v>23</v>
      </c>
    </row>
    <row r="3946" spans="1:17" x14ac:dyDescent="0.25">
      <c r="A3946">
        <v>3945</v>
      </c>
      <c r="D3946">
        <v>23.01236500000001</v>
      </c>
      <c r="E3946" s="2">
        <v>2</v>
      </c>
      <c r="F3946">
        <v>16.235214000000013</v>
      </c>
      <c r="G3946" s="3">
        <v>3</v>
      </c>
      <c r="P3946">
        <v>2</v>
      </c>
      <c r="Q3946" t="str">
        <f t="shared" si="62"/>
        <v>23</v>
      </c>
    </row>
    <row r="3947" spans="1:17" x14ac:dyDescent="0.25">
      <c r="A3947">
        <v>3946</v>
      </c>
      <c r="D3947">
        <v>23.018259000000008</v>
      </c>
      <c r="E3947" s="2">
        <v>2</v>
      </c>
      <c r="F3947">
        <v>16.193953000000008</v>
      </c>
      <c r="G3947" s="3">
        <v>3</v>
      </c>
      <c r="P3947">
        <v>2</v>
      </c>
      <c r="Q3947" t="str">
        <f t="shared" si="62"/>
        <v>23</v>
      </c>
    </row>
    <row r="3948" spans="1:17" x14ac:dyDescent="0.25">
      <c r="A3948">
        <v>3947</v>
      </c>
      <c r="D3948">
        <v>23.053154000000006</v>
      </c>
      <c r="E3948" s="2">
        <v>2</v>
      </c>
      <c r="F3948">
        <v>16.217900000000007</v>
      </c>
      <c r="G3948" s="3">
        <v>3</v>
      </c>
      <c r="P3948">
        <v>2</v>
      </c>
      <c r="Q3948" t="str">
        <f t="shared" si="62"/>
        <v>23</v>
      </c>
    </row>
    <row r="3949" spans="1:17" x14ac:dyDescent="0.25">
      <c r="A3949">
        <v>3948</v>
      </c>
      <c r="D3949">
        <v>23.16714600000001</v>
      </c>
      <c r="E3949" s="2">
        <v>2</v>
      </c>
      <c r="F3949">
        <v>16.175955000000009</v>
      </c>
      <c r="G3949" s="3">
        <v>3</v>
      </c>
      <c r="P3949">
        <v>2</v>
      </c>
      <c r="Q3949" t="str">
        <f t="shared" si="62"/>
        <v>23</v>
      </c>
    </row>
    <row r="3950" spans="1:17" x14ac:dyDescent="0.25">
      <c r="A3950">
        <v>3949</v>
      </c>
      <c r="D3950">
        <v>23.01915300000001</v>
      </c>
      <c r="E3950" s="2">
        <v>2</v>
      </c>
      <c r="F3950">
        <v>16.14437800000001</v>
      </c>
      <c r="G3950" s="3">
        <v>3</v>
      </c>
      <c r="P3950">
        <v>2</v>
      </c>
      <c r="Q3950" t="str">
        <f t="shared" si="62"/>
        <v>23</v>
      </c>
    </row>
    <row r="3951" spans="1:17" x14ac:dyDescent="0.25">
      <c r="A3951">
        <v>3950</v>
      </c>
      <c r="F3951">
        <v>16.24326700000001</v>
      </c>
      <c r="G3951" s="3">
        <v>3</v>
      </c>
      <c r="P3951">
        <v>1</v>
      </c>
      <c r="Q3951" t="str">
        <f t="shared" si="62"/>
        <v>3</v>
      </c>
    </row>
    <row r="3952" spans="1:17" x14ac:dyDescent="0.25">
      <c r="A3952">
        <v>3951</v>
      </c>
      <c r="F3952">
        <v>16.24326700000001</v>
      </c>
      <c r="G3952" s="3">
        <v>3</v>
      </c>
      <c r="H3952">
        <v>23.121990000000011</v>
      </c>
      <c r="I3952" s="4">
        <v>4</v>
      </c>
      <c r="P3952">
        <v>2</v>
      </c>
      <c r="Q3952" t="str">
        <f t="shared" si="62"/>
        <v>34</v>
      </c>
    </row>
    <row r="3953" spans="1:17" x14ac:dyDescent="0.25">
      <c r="A3953">
        <v>3952</v>
      </c>
      <c r="F3953">
        <v>16.24326700000001</v>
      </c>
      <c r="G3953" s="3">
        <v>3</v>
      </c>
      <c r="H3953">
        <v>23.061310000000006</v>
      </c>
      <c r="I3953" s="4">
        <v>4</v>
      </c>
      <c r="P3953">
        <v>2</v>
      </c>
      <c r="Q3953" t="str">
        <f t="shared" si="62"/>
        <v>34</v>
      </c>
    </row>
    <row r="3954" spans="1:17" x14ac:dyDescent="0.25">
      <c r="A3954">
        <v>3953</v>
      </c>
      <c r="H3954">
        <v>23.095045000000013</v>
      </c>
      <c r="I3954" s="4">
        <v>4</v>
      </c>
      <c r="P3954">
        <v>1</v>
      </c>
      <c r="Q3954" t="str">
        <f t="shared" si="62"/>
        <v>4</v>
      </c>
    </row>
    <row r="3955" spans="1:17" x14ac:dyDescent="0.25">
      <c r="A3955">
        <v>3954</v>
      </c>
      <c r="H3955">
        <v>23.147095000000007</v>
      </c>
      <c r="I3955" s="4">
        <v>4</v>
      </c>
      <c r="P3955">
        <v>1</v>
      </c>
      <c r="Q3955" t="str">
        <f t="shared" si="62"/>
        <v>4</v>
      </c>
    </row>
    <row r="3956" spans="1:17" x14ac:dyDescent="0.25">
      <c r="A3956">
        <v>3955</v>
      </c>
      <c r="H3956">
        <v>23.17177800000001</v>
      </c>
      <c r="I3956" s="4">
        <v>4</v>
      </c>
      <c r="P3956">
        <v>1</v>
      </c>
      <c r="Q3956" t="str">
        <f t="shared" si="62"/>
        <v>4</v>
      </c>
    </row>
    <row r="3957" spans="1:17" x14ac:dyDescent="0.25">
      <c r="A3957">
        <v>3956</v>
      </c>
      <c r="H3957">
        <v>23.142568000000011</v>
      </c>
      <c r="I3957" s="4">
        <v>4</v>
      </c>
      <c r="P3957">
        <v>1</v>
      </c>
      <c r="Q3957" t="str">
        <f t="shared" si="62"/>
        <v>4</v>
      </c>
    </row>
    <row r="3958" spans="1:17" x14ac:dyDescent="0.25">
      <c r="A3958">
        <v>3957</v>
      </c>
      <c r="H3958">
        <v>23.128727000000012</v>
      </c>
      <c r="I3958" s="4">
        <v>4</v>
      </c>
      <c r="P3958">
        <v>1</v>
      </c>
      <c r="Q3958" t="str">
        <f t="shared" si="62"/>
        <v>4</v>
      </c>
    </row>
    <row r="3959" spans="1:17" x14ac:dyDescent="0.25">
      <c r="A3959">
        <v>3958</v>
      </c>
      <c r="H3959">
        <v>23.121990000000011</v>
      </c>
      <c r="I3959" s="4">
        <v>4</v>
      </c>
      <c r="P3959">
        <v>1</v>
      </c>
      <c r="Q3959" t="str">
        <f t="shared" si="62"/>
        <v>4</v>
      </c>
    </row>
    <row r="3960" spans="1:17" x14ac:dyDescent="0.25">
      <c r="A3960">
        <v>3959</v>
      </c>
      <c r="B3960">
        <v>38.316356000000006</v>
      </c>
      <c r="C3960" s="5">
        <v>1</v>
      </c>
      <c r="H3960">
        <v>23.121990000000011</v>
      </c>
      <c r="I3960" s="4">
        <v>4</v>
      </c>
      <c r="P3960">
        <v>2</v>
      </c>
      <c r="Q3960" t="str">
        <f t="shared" si="62"/>
        <v>14</v>
      </c>
    </row>
    <row r="3961" spans="1:17" x14ac:dyDescent="0.25">
      <c r="A3961">
        <v>3960</v>
      </c>
      <c r="B3961">
        <v>38.296623000000011</v>
      </c>
      <c r="C3961" s="5">
        <v>1</v>
      </c>
      <c r="P3961">
        <v>1</v>
      </c>
      <c r="Q3961" t="str">
        <f t="shared" si="62"/>
        <v>1</v>
      </c>
    </row>
    <row r="3962" spans="1:17" x14ac:dyDescent="0.25">
      <c r="A3962">
        <v>3961</v>
      </c>
      <c r="B3962">
        <v>38.299728000000009</v>
      </c>
      <c r="C3962" s="5">
        <v>1</v>
      </c>
      <c r="P3962">
        <v>1</v>
      </c>
      <c r="Q3962" t="str">
        <f t="shared" si="62"/>
        <v>1</v>
      </c>
    </row>
    <row r="3963" spans="1:17" x14ac:dyDescent="0.25">
      <c r="A3963">
        <v>3962</v>
      </c>
      <c r="B3963">
        <v>38.300571000000012</v>
      </c>
      <c r="C3963" s="5">
        <v>1</v>
      </c>
      <c r="P3963">
        <v>1</v>
      </c>
      <c r="Q3963" t="str">
        <f t="shared" si="62"/>
        <v>1</v>
      </c>
    </row>
    <row r="3964" spans="1:17" x14ac:dyDescent="0.25">
      <c r="A3964">
        <v>3963</v>
      </c>
      <c r="B3964">
        <v>38.321094000000009</v>
      </c>
      <c r="C3964" s="5">
        <v>1</v>
      </c>
      <c r="P3964">
        <v>1</v>
      </c>
      <c r="Q3964" t="str">
        <f t="shared" si="62"/>
        <v>1</v>
      </c>
    </row>
    <row r="3965" spans="1:17" x14ac:dyDescent="0.25">
      <c r="A3965">
        <v>3964</v>
      </c>
      <c r="B3965">
        <v>38.311096000000006</v>
      </c>
      <c r="C3965" s="5">
        <v>1</v>
      </c>
      <c r="P3965">
        <v>1</v>
      </c>
      <c r="Q3965" t="str">
        <f t="shared" si="62"/>
        <v>1</v>
      </c>
    </row>
    <row r="3966" spans="1:17" x14ac:dyDescent="0.25">
      <c r="A3966">
        <v>3965</v>
      </c>
      <c r="B3966">
        <v>38.360092000000009</v>
      </c>
      <c r="C3966" s="5">
        <v>1</v>
      </c>
      <c r="P3966">
        <v>1</v>
      </c>
      <c r="Q3966" t="str">
        <f t="shared" si="62"/>
        <v>1</v>
      </c>
    </row>
    <row r="3967" spans="1:17" x14ac:dyDescent="0.25">
      <c r="A3967">
        <v>3966</v>
      </c>
      <c r="B3967">
        <v>38.389042000000011</v>
      </c>
      <c r="C3967" s="5">
        <v>1</v>
      </c>
      <c r="D3967">
        <v>44.818577000000012</v>
      </c>
      <c r="E3967" s="2">
        <v>2</v>
      </c>
      <c r="P3967">
        <v>2</v>
      </c>
      <c r="Q3967" t="str">
        <f t="shared" si="62"/>
        <v>12</v>
      </c>
    </row>
    <row r="3968" spans="1:17" x14ac:dyDescent="0.25">
      <c r="A3968">
        <v>3967</v>
      </c>
      <c r="B3968">
        <v>38.316356000000006</v>
      </c>
      <c r="C3968" s="5">
        <v>1</v>
      </c>
      <c r="D3968">
        <v>44.798313000000007</v>
      </c>
      <c r="E3968" s="2">
        <v>2</v>
      </c>
      <c r="P3968">
        <v>2</v>
      </c>
      <c r="Q3968" t="str">
        <f t="shared" si="62"/>
        <v>12</v>
      </c>
    </row>
    <row r="3969" spans="1:17" x14ac:dyDescent="0.25">
      <c r="A3969">
        <v>3968</v>
      </c>
      <c r="D3969">
        <v>44.811050000000009</v>
      </c>
      <c r="E3969" s="2">
        <v>2</v>
      </c>
      <c r="P3969">
        <v>1</v>
      </c>
      <c r="Q3969" t="str">
        <f t="shared" si="62"/>
        <v>2</v>
      </c>
    </row>
    <row r="3970" spans="1:17" x14ac:dyDescent="0.25">
      <c r="A3970">
        <v>3969</v>
      </c>
      <c r="D3970">
        <v>44.865787000000012</v>
      </c>
      <c r="E3970" s="2">
        <v>2</v>
      </c>
      <c r="P3970">
        <v>1</v>
      </c>
      <c r="Q3970" t="str">
        <f t="shared" ref="Q3970:Q4033" si="63">CONCATENATE(C3970,E3970,G3970,I3970)</f>
        <v>2</v>
      </c>
    </row>
    <row r="3971" spans="1:17" x14ac:dyDescent="0.25">
      <c r="A3971">
        <v>3970</v>
      </c>
      <c r="D3971">
        <v>44.889889000000011</v>
      </c>
      <c r="E3971" s="2">
        <v>2</v>
      </c>
      <c r="P3971">
        <v>1</v>
      </c>
      <c r="Q3971" t="str">
        <f t="shared" si="63"/>
        <v>2</v>
      </c>
    </row>
    <row r="3972" spans="1:17" x14ac:dyDescent="0.25">
      <c r="A3972">
        <v>3971</v>
      </c>
      <c r="D3972">
        <v>44.818577000000012</v>
      </c>
      <c r="E3972" s="2">
        <v>2</v>
      </c>
      <c r="F3972">
        <v>41.718540000000012</v>
      </c>
      <c r="G3972" s="3">
        <v>3</v>
      </c>
      <c r="P3972">
        <v>2</v>
      </c>
      <c r="Q3972" t="str">
        <f t="shared" si="63"/>
        <v>23</v>
      </c>
    </row>
    <row r="3973" spans="1:17" x14ac:dyDescent="0.25">
      <c r="A3973">
        <v>3972</v>
      </c>
      <c r="D3973">
        <v>44.818577000000012</v>
      </c>
      <c r="E3973" s="2">
        <v>2</v>
      </c>
      <c r="F3973">
        <v>41.744747000000011</v>
      </c>
      <c r="G3973" s="3">
        <v>3</v>
      </c>
      <c r="P3973">
        <v>2</v>
      </c>
      <c r="Q3973" t="str">
        <f t="shared" si="63"/>
        <v>23</v>
      </c>
    </row>
    <row r="3974" spans="1:17" x14ac:dyDescent="0.25">
      <c r="A3974">
        <v>3973</v>
      </c>
      <c r="F3974">
        <v>41.71069700000001</v>
      </c>
      <c r="G3974" s="3">
        <v>3</v>
      </c>
      <c r="H3974">
        <v>44.802524000000012</v>
      </c>
      <c r="I3974" s="4">
        <v>4</v>
      </c>
      <c r="P3974">
        <v>2</v>
      </c>
      <c r="Q3974" t="str">
        <f t="shared" si="63"/>
        <v>34</v>
      </c>
    </row>
    <row r="3975" spans="1:17" x14ac:dyDescent="0.25">
      <c r="A3975">
        <v>3974</v>
      </c>
      <c r="F3975">
        <v>41.700012000000008</v>
      </c>
      <c r="G3975" s="3">
        <v>3</v>
      </c>
      <c r="H3975">
        <v>44.778000000000006</v>
      </c>
      <c r="I3975" s="4">
        <v>4</v>
      </c>
      <c r="P3975">
        <v>2</v>
      </c>
      <c r="Q3975" t="str">
        <f t="shared" si="63"/>
        <v>34</v>
      </c>
    </row>
    <row r="3976" spans="1:17" x14ac:dyDescent="0.25">
      <c r="A3976">
        <v>3975</v>
      </c>
      <c r="F3976">
        <v>41.741379000000009</v>
      </c>
      <c r="G3976" s="3">
        <v>3</v>
      </c>
      <c r="H3976">
        <v>44.799576000000009</v>
      </c>
      <c r="I3976" s="4">
        <v>4</v>
      </c>
      <c r="P3976">
        <v>2</v>
      </c>
      <c r="Q3976" t="str">
        <f t="shared" si="63"/>
        <v>34</v>
      </c>
    </row>
    <row r="3977" spans="1:17" x14ac:dyDescent="0.25">
      <c r="A3977">
        <v>3976</v>
      </c>
      <c r="F3977">
        <v>41.725223000000007</v>
      </c>
      <c r="G3977" s="3">
        <v>3</v>
      </c>
      <c r="H3977">
        <v>44.812366000000011</v>
      </c>
      <c r="I3977" s="4">
        <v>4</v>
      </c>
      <c r="P3977">
        <v>2</v>
      </c>
      <c r="Q3977" t="str">
        <f t="shared" si="63"/>
        <v>34</v>
      </c>
    </row>
    <row r="3978" spans="1:17" x14ac:dyDescent="0.25">
      <c r="A3978">
        <v>3977</v>
      </c>
      <c r="F3978">
        <v>41.708645000000011</v>
      </c>
      <c r="G3978" s="3">
        <v>3</v>
      </c>
      <c r="H3978">
        <v>44.792263000000013</v>
      </c>
      <c r="I3978" s="4">
        <v>4</v>
      </c>
      <c r="P3978">
        <v>2</v>
      </c>
      <c r="Q3978" t="str">
        <f t="shared" si="63"/>
        <v>34</v>
      </c>
    </row>
    <row r="3979" spans="1:17" x14ac:dyDescent="0.25">
      <c r="A3979">
        <v>3978</v>
      </c>
      <c r="F3979">
        <v>41.718540000000012</v>
      </c>
      <c r="G3979" s="3">
        <v>3</v>
      </c>
      <c r="H3979">
        <v>44.848526000000007</v>
      </c>
      <c r="I3979" s="4">
        <v>4</v>
      </c>
      <c r="P3979">
        <v>2</v>
      </c>
      <c r="Q3979" t="str">
        <f t="shared" si="63"/>
        <v>34</v>
      </c>
    </row>
    <row r="3980" spans="1:17" x14ac:dyDescent="0.25">
      <c r="A3980">
        <v>3979</v>
      </c>
      <c r="H3980">
        <v>44.852733000000008</v>
      </c>
      <c r="I3980" s="4">
        <v>4</v>
      </c>
      <c r="P3980">
        <v>1</v>
      </c>
      <c r="Q3980" t="str">
        <f t="shared" si="63"/>
        <v>4</v>
      </c>
    </row>
    <row r="3981" spans="1:17" x14ac:dyDescent="0.25">
      <c r="A3981">
        <v>3980</v>
      </c>
      <c r="H3981">
        <v>44.802524000000012</v>
      </c>
      <c r="I3981" s="4">
        <v>4</v>
      </c>
      <c r="P3981">
        <v>1</v>
      </c>
      <c r="Q3981" t="str">
        <f t="shared" si="63"/>
        <v>4</v>
      </c>
    </row>
    <row r="3982" spans="1:17" x14ac:dyDescent="0.25">
      <c r="A3982">
        <v>3981</v>
      </c>
      <c r="P3982">
        <v>0</v>
      </c>
      <c r="Q3982" t="str">
        <f t="shared" si="63"/>
        <v/>
      </c>
    </row>
    <row r="3983" spans="1:17" x14ac:dyDescent="0.25">
      <c r="A3983">
        <v>3982</v>
      </c>
      <c r="B3983">
        <v>63.296974000000006</v>
      </c>
      <c r="C3983" s="5">
        <v>1</v>
      </c>
      <c r="P3983">
        <v>1</v>
      </c>
      <c r="Q3983" t="str">
        <f t="shared" si="63"/>
        <v>1</v>
      </c>
    </row>
    <row r="3984" spans="1:17" x14ac:dyDescent="0.25">
      <c r="A3984">
        <v>3983</v>
      </c>
      <c r="B3984">
        <v>63.281029000000011</v>
      </c>
      <c r="C3984" s="5">
        <v>1</v>
      </c>
      <c r="P3984">
        <v>1</v>
      </c>
      <c r="Q3984" t="str">
        <f t="shared" si="63"/>
        <v>1</v>
      </c>
    </row>
    <row r="3985" spans="1:17" x14ac:dyDescent="0.25">
      <c r="A3985">
        <v>3984</v>
      </c>
      <c r="B3985">
        <v>63.251083000000008</v>
      </c>
      <c r="C3985" s="5">
        <v>1</v>
      </c>
      <c r="P3985">
        <v>1</v>
      </c>
      <c r="Q3985" t="str">
        <f t="shared" si="63"/>
        <v>1</v>
      </c>
    </row>
    <row r="3986" spans="1:17" x14ac:dyDescent="0.25">
      <c r="A3986">
        <v>3985</v>
      </c>
      <c r="B3986">
        <v>63.23819000000001</v>
      </c>
      <c r="C3986" s="5">
        <v>1</v>
      </c>
      <c r="P3986">
        <v>1</v>
      </c>
      <c r="Q3986" t="str">
        <f t="shared" si="63"/>
        <v>1</v>
      </c>
    </row>
    <row r="3987" spans="1:17" x14ac:dyDescent="0.25">
      <c r="A3987">
        <v>3986</v>
      </c>
      <c r="B3987">
        <v>63.246189000000008</v>
      </c>
      <c r="C3987" s="5">
        <v>1</v>
      </c>
      <c r="P3987">
        <v>1</v>
      </c>
      <c r="Q3987" t="str">
        <f t="shared" si="63"/>
        <v>1</v>
      </c>
    </row>
    <row r="3988" spans="1:17" x14ac:dyDescent="0.25">
      <c r="A3988">
        <v>3987</v>
      </c>
      <c r="B3988">
        <v>63.275554000000007</v>
      </c>
      <c r="C3988" s="5">
        <v>1</v>
      </c>
      <c r="P3988">
        <v>1</v>
      </c>
      <c r="Q3988" t="str">
        <f t="shared" si="63"/>
        <v>1</v>
      </c>
    </row>
    <row r="3989" spans="1:17" x14ac:dyDescent="0.25">
      <c r="A3989">
        <v>3988</v>
      </c>
      <c r="B3989">
        <v>63.309341000000011</v>
      </c>
      <c r="C3989" s="5">
        <v>1</v>
      </c>
      <c r="D3989">
        <v>68.079971</v>
      </c>
      <c r="E3989" s="2">
        <v>2</v>
      </c>
      <c r="P3989">
        <v>2</v>
      </c>
      <c r="Q3989" t="str">
        <f t="shared" si="63"/>
        <v>12</v>
      </c>
    </row>
    <row r="3990" spans="1:17" x14ac:dyDescent="0.25">
      <c r="A3990">
        <v>3989</v>
      </c>
      <c r="B3990">
        <v>63.332817000000013</v>
      </c>
      <c r="C3990" s="5">
        <v>1</v>
      </c>
      <c r="D3990">
        <v>68.124023000000008</v>
      </c>
      <c r="E3990" s="2">
        <v>2</v>
      </c>
      <c r="P3990">
        <v>2</v>
      </c>
      <c r="Q3990" t="str">
        <f t="shared" si="63"/>
        <v>12</v>
      </c>
    </row>
    <row r="3991" spans="1:17" x14ac:dyDescent="0.25">
      <c r="A3991">
        <v>3990</v>
      </c>
      <c r="B3991">
        <v>63.296974000000006</v>
      </c>
      <c r="C3991" s="5">
        <v>1</v>
      </c>
      <c r="D3991">
        <v>68.090236000000004</v>
      </c>
      <c r="E3991" s="2">
        <v>2</v>
      </c>
      <c r="P3991">
        <v>2</v>
      </c>
      <c r="Q3991" t="str">
        <f t="shared" si="63"/>
        <v>12</v>
      </c>
    </row>
    <row r="3992" spans="1:17" x14ac:dyDescent="0.25">
      <c r="A3992">
        <v>3991</v>
      </c>
      <c r="D3992">
        <v>68.081497000000013</v>
      </c>
      <c r="E3992" s="2">
        <v>2</v>
      </c>
      <c r="P3992">
        <v>1</v>
      </c>
      <c r="Q3992" t="str">
        <f t="shared" si="63"/>
        <v>2</v>
      </c>
    </row>
    <row r="3993" spans="1:17" x14ac:dyDescent="0.25">
      <c r="A3993">
        <v>3992</v>
      </c>
      <c r="D3993">
        <v>68.112335000000002</v>
      </c>
      <c r="E3993" s="2">
        <v>2</v>
      </c>
      <c r="P3993">
        <v>1</v>
      </c>
      <c r="Q3993" t="str">
        <f t="shared" si="63"/>
        <v>2</v>
      </c>
    </row>
    <row r="3994" spans="1:17" x14ac:dyDescent="0.25">
      <c r="A3994">
        <v>3993</v>
      </c>
      <c r="D3994">
        <v>68.126129000000006</v>
      </c>
      <c r="E3994" s="2">
        <v>2</v>
      </c>
      <c r="F3994">
        <v>66.659523000000007</v>
      </c>
      <c r="G3994" s="3">
        <v>3</v>
      </c>
      <c r="P3994">
        <v>2</v>
      </c>
      <c r="Q3994" t="str">
        <f t="shared" si="63"/>
        <v>23</v>
      </c>
    </row>
    <row r="3995" spans="1:17" x14ac:dyDescent="0.25">
      <c r="A3995">
        <v>3994</v>
      </c>
      <c r="D3995">
        <v>68.079971</v>
      </c>
      <c r="E3995" s="2">
        <v>2</v>
      </c>
      <c r="F3995">
        <v>66.679420000000007</v>
      </c>
      <c r="G3995" s="3">
        <v>3</v>
      </c>
      <c r="H3995">
        <v>67.790726000000006</v>
      </c>
      <c r="I3995" s="4">
        <v>4</v>
      </c>
      <c r="P3995">
        <v>3</v>
      </c>
      <c r="Q3995" t="str">
        <f t="shared" si="63"/>
        <v>234</v>
      </c>
    </row>
    <row r="3996" spans="1:17" x14ac:dyDescent="0.25">
      <c r="A3996">
        <v>3995</v>
      </c>
      <c r="F3996">
        <v>66.722622000000001</v>
      </c>
      <c r="G3996" s="3">
        <v>3</v>
      </c>
      <c r="H3996">
        <v>67.83098600000001</v>
      </c>
      <c r="I3996" s="4">
        <v>4</v>
      </c>
      <c r="P3996">
        <v>2</v>
      </c>
      <c r="Q3996" t="str">
        <f t="shared" si="63"/>
        <v>34</v>
      </c>
    </row>
    <row r="3997" spans="1:17" x14ac:dyDescent="0.25">
      <c r="A3997">
        <v>3996</v>
      </c>
      <c r="F3997">
        <v>66.737045000000009</v>
      </c>
      <c r="G3997" s="3">
        <v>3</v>
      </c>
      <c r="H3997">
        <v>67.769935000000004</v>
      </c>
      <c r="I3997" s="4">
        <v>4</v>
      </c>
      <c r="P3997">
        <v>2</v>
      </c>
      <c r="Q3997" t="str">
        <f t="shared" si="63"/>
        <v>34</v>
      </c>
    </row>
    <row r="3998" spans="1:17" x14ac:dyDescent="0.25">
      <c r="A3998">
        <v>3997</v>
      </c>
      <c r="F3998">
        <v>66.709575000000001</v>
      </c>
      <c r="G3998" s="3">
        <v>3</v>
      </c>
      <c r="H3998">
        <v>67.776512000000011</v>
      </c>
      <c r="I3998" s="4">
        <v>4</v>
      </c>
      <c r="P3998">
        <v>2</v>
      </c>
      <c r="Q3998" t="str">
        <f t="shared" si="63"/>
        <v>34</v>
      </c>
    </row>
    <row r="3999" spans="1:17" x14ac:dyDescent="0.25">
      <c r="A3999">
        <v>3998</v>
      </c>
      <c r="F3999">
        <v>66.684154000000007</v>
      </c>
      <c r="G3999" s="3">
        <v>3</v>
      </c>
      <c r="H3999">
        <v>67.805565000000001</v>
      </c>
      <c r="I3999" s="4">
        <v>4</v>
      </c>
      <c r="P3999">
        <v>2</v>
      </c>
      <c r="Q3999" t="str">
        <f t="shared" si="63"/>
        <v>34</v>
      </c>
    </row>
    <row r="4000" spans="1:17" x14ac:dyDescent="0.25">
      <c r="A4000">
        <v>3999</v>
      </c>
      <c r="F4000">
        <v>66.707312999999999</v>
      </c>
      <c r="G4000" s="3">
        <v>3</v>
      </c>
      <c r="H4000">
        <v>67.797516000000002</v>
      </c>
      <c r="I4000" s="4">
        <v>4</v>
      </c>
      <c r="P4000">
        <v>2</v>
      </c>
      <c r="Q4000" t="str">
        <f t="shared" si="63"/>
        <v>34</v>
      </c>
    </row>
    <row r="4001" spans="1:17" x14ac:dyDescent="0.25">
      <c r="A4001">
        <v>4000</v>
      </c>
      <c r="F4001">
        <v>66.722206</v>
      </c>
      <c r="G4001" s="3">
        <v>3</v>
      </c>
      <c r="H4001">
        <v>67.809669000000014</v>
      </c>
      <c r="I4001" s="4">
        <v>4</v>
      </c>
      <c r="P4001">
        <v>2</v>
      </c>
      <c r="Q4001" t="str">
        <f t="shared" si="63"/>
        <v>34</v>
      </c>
    </row>
    <row r="4002" spans="1:17" x14ac:dyDescent="0.25">
      <c r="A4002">
        <v>4001</v>
      </c>
      <c r="F4002">
        <v>66.659523000000007</v>
      </c>
      <c r="G4002" s="3">
        <v>3</v>
      </c>
      <c r="H4002">
        <v>67.84535200000002</v>
      </c>
      <c r="I4002" s="4">
        <v>4</v>
      </c>
      <c r="P4002">
        <v>2</v>
      </c>
      <c r="Q4002" t="str">
        <f t="shared" si="63"/>
        <v>34</v>
      </c>
    </row>
    <row r="4003" spans="1:17" x14ac:dyDescent="0.25">
      <c r="A4003">
        <v>4002</v>
      </c>
      <c r="H4003">
        <v>67.790726000000006</v>
      </c>
      <c r="I4003" s="4">
        <v>4</v>
      </c>
      <c r="P4003">
        <v>1</v>
      </c>
      <c r="Q4003" t="str">
        <f t="shared" si="63"/>
        <v>4</v>
      </c>
    </row>
    <row r="4004" spans="1:17" x14ac:dyDescent="0.25">
      <c r="A4004">
        <v>4003</v>
      </c>
      <c r="P4004">
        <v>0</v>
      </c>
      <c r="Q4004" t="str">
        <f t="shared" si="63"/>
        <v/>
      </c>
    </row>
    <row r="4005" spans="1:17" x14ac:dyDescent="0.25">
      <c r="A4005">
        <v>4004</v>
      </c>
      <c r="P4005">
        <v>0</v>
      </c>
      <c r="Q4005" t="str">
        <f t="shared" si="63"/>
        <v/>
      </c>
    </row>
    <row r="4006" spans="1:17" x14ac:dyDescent="0.25">
      <c r="A4006">
        <v>4005</v>
      </c>
      <c r="B4006">
        <v>84.31357100000001</v>
      </c>
      <c r="C4006" s="5">
        <v>1</v>
      </c>
      <c r="P4006">
        <v>1</v>
      </c>
      <c r="Q4006" t="str">
        <f t="shared" si="63"/>
        <v>1</v>
      </c>
    </row>
    <row r="4007" spans="1:17" x14ac:dyDescent="0.25">
      <c r="A4007">
        <v>4006</v>
      </c>
      <c r="B4007">
        <v>84.262500000000003</v>
      </c>
      <c r="C4007" s="5">
        <v>1</v>
      </c>
      <c r="P4007">
        <v>1</v>
      </c>
      <c r="Q4007" t="str">
        <f t="shared" si="63"/>
        <v>1</v>
      </c>
    </row>
    <row r="4008" spans="1:17" x14ac:dyDescent="0.25">
      <c r="A4008">
        <v>4007</v>
      </c>
      <c r="B4008">
        <v>84.267092000000005</v>
      </c>
      <c r="C4008" s="5">
        <v>1</v>
      </c>
      <c r="P4008">
        <v>1</v>
      </c>
      <c r="Q4008" t="str">
        <f t="shared" si="63"/>
        <v>1</v>
      </c>
    </row>
    <row r="4009" spans="1:17" x14ac:dyDescent="0.25">
      <c r="A4009">
        <v>4008</v>
      </c>
      <c r="B4009">
        <v>84.246531000000004</v>
      </c>
      <c r="C4009" s="5">
        <v>1</v>
      </c>
      <c r="P4009">
        <v>1</v>
      </c>
      <c r="Q4009" t="str">
        <f t="shared" si="63"/>
        <v>1</v>
      </c>
    </row>
    <row r="4010" spans="1:17" x14ac:dyDescent="0.25">
      <c r="A4010">
        <v>4009</v>
      </c>
      <c r="B4010">
        <v>84.230919</v>
      </c>
      <c r="C4010" s="5">
        <v>1</v>
      </c>
      <c r="D4010">
        <v>87.826173000000011</v>
      </c>
      <c r="E4010" s="2">
        <v>2</v>
      </c>
      <c r="P4010">
        <v>2</v>
      </c>
      <c r="Q4010" t="str">
        <f t="shared" si="63"/>
        <v>12</v>
      </c>
    </row>
    <row r="4011" spans="1:17" x14ac:dyDescent="0.25">
      <c r="A4011">
        <v>4010</v>
      </c>
      <c r="B4011">
        <v>84.308316000000005</v>
      </c>
      <c r="C4011" s="5">
        <v>1</v>
      </c>
      <c r="D4011">
        <v>87.822755000000001</v>
      </c>
      <c r="E4011" s="2">
        <v>2</v>
      </c>
      <c r="P4011">
        <v>2</v>
      </c>
      <c r="Q4011" t="str">
        <f t="shared" si="63"/>
        <v>12</v>
      </c>
    </row>
    <row r="4012" spans="1:17" x14ac:dyDescent="0.25">
      <c r="A4012">
        <v>4011</v>
      </c>
      <c r="B4012">
        <v>84.308164000000005</v>
      </c>
      <c r="C4012" s="5">
        <v>1</v>
      </c>
      <c r="D4012">
        <v>87.816529000000003</v>
      </c>
      <c r="E4012" s="2">
        <v>2</v>
      </c>
      <c r="P4012">
        <v>2</v>
      </c>
      <c r="Q4012" t="str">
        <f t="shared" si="63"/>
        <v>12</v>
      </c>
    </row>
    <row r="4013" spans="1:17" x14ac:dyDescent="0.25">
      <c r="A4013">
        <v>4012</v>
      </c>
      <c r="B4013">
        <v>84.31357100000001</v>
      </c>
      <c r="C4013" s="5">
        <v>1</v>
      </c>
      <c r="D4013">
        <v>87.816428000000002</v>
      </c>
      <c r="E4013" s="2">
        <v>2</v>
      </c>
      <c r="P4013">
        <v>2</v>
      </c>
      <c r="Q4013" t="str">
        <f t="shared" si="63"/>
        <v>12</v>
      </c>
    </row>
    <row r="4014" spans="1:17" x14ac:dyDescent="0.25">
      <c r="A4014">
        <v>4013</v>
      </c>
      <c r="D4014">
        <v>87.827397000000005</v>
      </c>
      <c r="E4014" s="2">
        <v>2</v>
      </c>
      <c r="P4014">
        <v>1</v>
      </c>
      <c r="Q4014" t="str">
        <f t="shared" si="63"/>
        <v>2</v>
      </c>
    </row>
    <row r="4015" spans="1:17" x14ac:dyDescent="0.25">
      <c r="A4015">
        <v>4014</v>
      </c>
      <c r="D4015">
        <v>87.842551000000014</v>
      </c>
      <c r="E4015" s="2">
        <v>2</v>
      </c>
      <c r="P4015">
        <v>1</v>
      </c>
      <c r="Q4015" t="str">
        <f t="shared" si="63"/>
        <v>2</v>
      </c>
    </row>
    <row r="4016" spans="1:17" x14ac:dyDescent="0.25">
      <c r="A4016">
        <v>4015</v>
      </c>
      <c r="D4016">
        <v>87.991582000000008</v>
      </c>
      <c r="E4016" s="2">
        <v>2</v>
      </c>
      <c r="P4016">
        <v>1</v>
      </c>
      <c r="Q4016" t="str">
        <f t="shared" si="63"/>
        <v>2</v>
      </c>
    </row>
    <row r="4017" spans="1:17" x14ac:dyDescent="0.25">
      <c r="A4017">
        <v>4016</v>
      </c>
      <c r="D4017">
        <v>87.826173000000011</v>
      </c>
      <c r="E4017" s="2">
        <v>2</v>
      </c>
      <c r="P4017">
        <v>1</v>
      </c>
      <c r="Q4017" t="str">
        <f t="shared" si="63"/>
        <v>2</v>
      </c>
    </row>
    <row r="4018" spans="1:17" x14ac:dyDescent="0.25">
      <c r="A4018">
        <v>4017</v>
      </c>
      <c r="F4018">
        <v>89.114644000000013</v>
      </c>
      <c r="G4018" s="3">
        <v>3</v>
      </c>
      <c r="H4018">
        <v>89.070409000000012</v>
      </c>
      <c r="I4018" s="4">
        <v>4</v>
      </c>
      <c r="P4018">
        <v>2</v>
      </c>
      <c r="Q4018" t="str">
        <f t="shared" si="63"/>
        <v>34</v>
      </c>
    </row>
    <row r="4019" spans="1:17" x14ac:dyDescent="0.25">
      <c r="A4019">
        <v>4018</v>
      </c>
      <c r="F4019">
        <v>89.146735000000007</v>
      </c>
      <c r="G4019" s="3">
        <v>3</v>
      </c>
      <c r="H4019">
        <v>89.067552000000006</v>
      </c>
      <c r="I4019" s="4">
        <v>4</v>
      </c>
      <c r="P4019">
        <v>2</v>
      </c>
      <c r="Q4019" t="str">
        <f t="shared" si="63"/>
        <v>34</v>
      </c>
    </row>
    <row r="4020" spans="1:17" x14ac:dyDescent="0.25">
      <c r="A4020">
        <v>4019</v>
      </c>
      <c r="F4020">
        <v>89.136123000000012</v>
      </c>
      <c r="G4020" s="3">
        <v>3</v>
      </c>
      <c r="H4020">
        <v>89.056787000000014</v>
      </c>
      <c r="I4020" s="4">
        <v>4</v>
      </c>
      <c r="P4020">
        <v>2</v>
      </c>
      <c r="Q4020" t="str">
        <f t="shared" si="63"/>
        <v>34</v>
      </c>
    </row>
    <row r="4021" spans="1:17" x14ac:dyDescent="0.25">
      <c r="A4021">
        <v>4020</v>
      </c>
      <c r="F4021">
        <v>89.11173500000001</v>
      </c>
      <c r="G4021" s="3">
        <v>3</v>
      </c>
      <c r="H4021">
        <v>89.076837000000012</v>
      </c>
      <c r="I4021" s="4">
        <v>4</v>
      </c>
      <c r="P4021">
        <v>2</v>
      </c>
      <c r="Q4021" t="str">
        <f t="shared" si="63"/>
        <v>34</v>
      </c>
    </row>
    <row r="4022" spans="1:17" x14ac:dyDescent="0.25">
      <c r="A4022">
        <v>4021</v>
      </c>
      <c r="F4022">
        <v>89.102704000000003</v>
      </c>
      <c r="G4022" s="3">
        <v>3</v>
      </c>
      <c r="H4022">
        <v>89.052501000000007</v>
      </c>
      <c r="I4022" s="4">
        <v>4</v>
      </c>
      <c r="P4022">
        <v>2</v>
      </c>
      <c r="Q4022" t="str">
        <f t="shared" si="63"/>
        <v>34</v>
      </c>
    </row>
    <row r="4023" spans="1:17" x14ac:dyDescent="0.25">
      <c r="A4023">
        <v>4022</v>
      </c>
      <c r="F4023">
        <v>89.058316000000005</v>
      </c>
      <c r="G4023" s="3">
        <v>3</v>
      </c>
      <c r="H4023">
        <v>89.015460000000004</v>
      </c>
      <c r="I4023" s="4">
        <v>4</v>
      </c>
      <c r="P4023">
        <v>2</v>
      </c>
      <c r="Q4023" t="str">
        <f t="shared" si="63"/>
        <v>34</v>
      </c>
    </row>
    <row r="4024" spans="1:17" x14ac:dyDescent="0.25">
      <c r="A4024">
        <v>4023</v>
      </c>
      <c r="F4024">
        <v>89.095101</v>
      </c>
      <c r="G4024" s="3">
        <v>3</v>
      </c>
      <c r="H4024">
        <v>88.992652000000007</v>
      </c>
      <c r="I4024" s="4">
        <v>4</v>
      </c>
      <c r="P4024">
        <v>2</v>
      </c>
      <c r="Q4024" t="str">
        <f t="shared" si="63"/>
        <v>34</v>
      </c>
    </row>
    <row r="4025" spans="1:17" x14ac:dyDescent="0.25">
      <c r="A4025">
        <v>4024</v>
      </c>
      <c r="F4025">
        <v>89.114644000000013</v>
      </c>
      <c r="G4025" s="3">
        <v>3</v>
      </c>
      <c r="H4025">
        <v>89.070409000000012</v>
      </c>
      <c r="I4025" s="4">
        <v>4</v>
      </c>
      <c r="P4025">
        <v>2</v>
      </c>
      <c r="Q4025" t="str">
        <f t="shared" si="63"/>
        <v>34</v>
      </c>
    </row>
    <row r="4026" spans="1:17" x14ac:dyDescent="0.25">
      <c r="A4026">
        <v>4025</v>
      </c>
      <c r="B4026">
        <v>107.98530700000001</v>
      </c>
      <c r="C4026" s="5">
        <v>1</v>
      </c>
      <c r="H4026">
        <v>89.070409000000012</v>
      </c>
      <c r="I4026" s="4">
        <v>4</v>
      </c>
      <c r="P4026">
        <v>2</v>
      </c>
      <c r="Q4026" t="str">
        <f t="shared" si="63"/>
        <v>14</v>
      </c>
    </row>
    <row r="4027" spans="1:17" x14ac:dyDescent="0.25">
      <c r="A4027">
        <v>4026</v>
      </c>
      <c r="B4027">
        <v>108.01755300000001</v>
      </c>
      <c r="C4027" s="5">
        <v>1</v>
      </c>
      <c r="P4027">
        <v>1</v>
      </c>
      <c r="Q4027" t="str">
        <f t="shared" si="63"/>
        <v>1</v>
      </c>
    </row>
    <row r="4028" spans="1:17" x14ac:dyDescent="0.25">
      <c r="A4028">
        <v>4027</v>
      </c>
      <c r="B4028">
        <v>108.001836</v>
      </c>
      <c r="C4028" s="5">
        <v>1</v>
      </c>
      <c r="P4028">
        <v>1</v>
      </c>
      <c r="Q4028" t="str">
        <f t="shared" si="63"/>
        <v>1</v>
      </c>
    </row>
    <row r="4029" spans="1:17" x14ac:dyDescent="0.25">
      <c r="A4029">
        <v>4028</v>
      </c>
      <c r="B4029">
        <v>107.98602000000001</v>
      </c>
      <c r="C4029" s="5">
        <v>1</v>
      </c>
      <c r="P4029">
        <v>1</v>
      </c>
      <c r="Q4029" t="str">
        <f t="shared" si="63"/>
        <v>1</v>
      </c>
    </row>
    <row r="4030" spans="1:17" x14ac:dyDescent="0.25">
      <c r="A4030">
        <v>4029</v>
      </c>
      <c r="B4030">
        <v>108.006326</v>
      </c>
      <c r="C4030" s="5">
        <v>1</v>
      </c>
      <c r="D4030">
        <v>111.69520300000001</v>
      </c>
      <c r="E4030" s="2">
        <v>2</v>
      </c>
      <c r="P4030">
        <v>2</v>
      </c>
      <c r="Q4030" t="str">
        <f t="shared" si="63"/>
        <v>12</v>
      </c>
    </row>
    <row r="4031" spans="1:17" x14ac:dyDescent="0.25">
      <c r="A4031">
        <v>4030</v>
      </c>
      <c r="B4031">
        <v>108.021939</v>
      </c>
      <c r="C4031" s="5">
        <v>1</v>
      </c>
      <c r="D4031">
        <v>111.69520300000001</v>
      </c>
      <c r="E4031" s="2">
        <v>2</v>
      </c>
      <c r="P4031">
        <v>2</v>
      </c>
      <c r="Q4031" t="str">
        <f t="shared" si="63"/>
        <v>12</v>
      </c>
    </row>
    <row r="4032" spans="1:17" x14ac:dyDescent="0.25">
      <c r="A4032">
        <v>4031</v>
      </c>
      <c r="B4032">
        <v>108.04189000000001</v>
      </c>
      <c r="C4032" s="5">
        <v>1</v>
      </c>
      <c r="D4032">
        <v>111.65535800000001</v>
      </c>
      <c r="E4032" s="2">
        <v>2</v>
      </c>
      <c r="P4032">
        <v>2</v>
      </c>
      <c r="Q4032" t="str">
        <f t="shared" si="63"/>
        <v>12</v>
      </c>
    </row>
    <row r="4033" spans="1:17" x14ac:dyDescent="0.25">
      <c r="A4033">
        <v>4032</v>
      </c>
      <c r="B4033">
        <v>108.05173600000001</v>
      </c>
      <c r="C4033" s="5">
        <v>1</v>
      </c>
      <c r="D4033">
        <v>111.64969400000001</v>
      </c>
      <c r="E4033" s="2">
        <v>2</v>
      </c>
      <c r="P4033">
        <v>2</v>
      </c>
      <c r="Q4033" t="str">
        <f t="shared" si="63"/>
        <v>12</v>
      </c>
    </row>
    <row r="4034" spans="1:17" x14ac:dyDescent="0.25">
      <c r="A4034">
        <v>4033</v>
      </c>
      <c r="B4034">
        <v>107.98530700000001</v>
      </c>
      <c r="C4034" s="5">
        <v>1</v>
      </c>
      <c r="D4034">
        <v>111.70112300000001</v>
      </c>
      <c r="E4034" s="2">
        <v>2</v>
      </c>
      <c r="P4034">
        <v>2</v>
      </c>
      <c r="Q4034" t="str">
        <f t="shared" ref="Q4034:Q4097" si="64">CONCATENATE(C4034,E4034,G4034,I4034)</f>
        <v>12</v>
      </c>
    </row>
    <row r="4035" spans="1:17" x14ac:dyDescent="0.25">
      <c r="A4035">
        <v>4034</v>
      </c>
      <c r="D4035">
        <v>111.674745</v>
      </c>
      <c r="E4035" s="2">
        <v>2</v>
      </c>
      <c r="P4035">
        <v>1</v>
      </c>
      <c r="Q4035" t="str">
        <f t="shared" si="64"/>
        <v>2</v>
      </c>
    </row>
    <row r="4036" spans="1:17" x14ac:dyDescent="0.25">
      <c r="A4036">
        <v>4035</v>
      </c>
      <c r="D4036">
        <v>111.758725</v>
      </c>
      <c r="E4036" s="2">
        <v>2</v>
      </c>
      <c r="P4036">
        <v>1</v>
      </c>
      <c r="Q4036" t="str">
        <f t="shared" si="64"/>
        <v>2</v>
      </c>
    </row>
    <row r="4037" spans="1:17" x14ac:dyDescent="0.25">
      <c r="A4037">
        <v>4036</v>
      </c>
      <c r="D4037">
        <v>111.69520300000001</v>
      </c>
      <c r="E4037" s="2">
        <v>2</v>
      </c>
      <c r="P4037">
        <v>1</v>
      </c>
      <c r="Q4037" t="str">
        <f t="shared" si="64"/>
        <v>2</v>
      </c>
    </row>
    <row r="4038" spans="1:17" x14ac:dyDescent="0.25">
      <c r="A4038">
        <v>4037</v>
      </c>
      <c r="P4038">
        <v>0</v>
      </c>
      <c r="Q4038" t="str">
        <f t="shared" si="64"/>
        <v/>
      </c>
    </row>
    <row r="4039" spans="1:17" x14ac:dyDescent="0.25">
      <c r="A4039">
        <v>4038</v>
      </c>
      <c r="F4039">
        <v>114.45183700000001</v>
      </c>
      <c r="G4039" s="3">
        <v>3</v>
      </c>
      <c r="H4039">
        <v>113.694337</v>
      </c>
      <c r="I4039" s="4">
        <v>4</v>
      </c>
      <c r="P4039">
        <v>2</v>
      </c>
      <c r="Q4039" t="str">
        <f t="shared" si="64"/>
        <v>34</v>
      </c>
    </row>
    <row r="4040" spans="1:17" x14ac:dyDescent="0.25">
      <c r="A4040">
        <v>4039</v>
      </c>
      <c r="F4040">
        <v>114.468469</v>
      </c>
      <c r="G4040" s="3">
        <v>3</v>
      </c>
      <c r="H4040">
        <v>113.730458</v>
      </c>
      <c r="I4040" s="4">
        <v>4</v>
      </c>
      <c r="P4040">
        <v>2</v>
      </c>
      <c r="Q4040" t="str">
        <f t="shared" si="64"/>
        <v>34</v>
      </c>
    </row>
    <row r="4041" spans="1:17" x14ac:dyDescent="0.25">
      <c r="A4041">
        <v>4040</v>
      </c>
      <c r="F4041">
        <v>114.47596800000001</v>
      </c>
      <c r="G4041" s="3">
        <v>3</v>
      </c>
      <c r="H4041">
        <v>113.704644</v>
      </c>
      <c r="I4041" s="4">
        <v>4</v>
      </c>
      <c r="P4041">
        <v>2</v>
      </c>
      <c r="Q4041" t="str">
        <f t="shared" si="64"/>
        <v>34</v>
      </c>
    </row>
    <row r="4042" spans="1:17" x14ac:dyDescent="0.25">
      <c r="A4042">
        <v>4041</v>
      </c>
      <c r="F4042">
        <v>114.47959200000001</v>
      </c>
      <c r="G4042" s="3">
        <v>3</v>
      </c>
      <c r="H4042">
        <v>113.70607100000001</v>
      </c>
      <c r="I4042" s="4">
        <v>4</v>
      </c>
      <c r="P4042">
        <v>2</v>
      </c>
      <c r="Q4042" t="str">
        <f t="shared" si="64"/>
        <v>34</v>
      </c>
    </row>
    <row r="4043" spans="1:17" x14ac:dyDescent="0.25">
      <c r="A4043">
        <v>4042</v>
      </c>
      <c r="F4043">
        <v>114.488011</v>
      </c>
      <c r="G4043" s="3">
        <v>3</v>
      </c>
      <c r="H4043">
        <v>113.71474600000001</v>
      </c>
      <c r="I4043" s="4">
        <v>4</v>
      </c>
      <c r="P4043">
        <v>2</v>
      </c>
      <c r="Q4043" t="str">
        <f t="shared" si="64"/>
        <v>34</v>
      </c>
    </row>
    <row r="4044" spans="1:17" x14ac:dyDescent="0.25">
      <c r="A4044">
        <v>4043</v>
      </c>
      <c r="F4044">
        <v>114.49632400000002</v>
      </c>
      <c r="G4044" s="3">
        <v>3</v>
      </c>
      <c r="H4044">
        <v>113.68178700000001</v>
      </c>
      <c r="I4044" s="4">
        <v>4</v>
      </c>
      <c r="P4044">
        <v>2</v>
      </c>
      <c r="Q4044" t="str">
        <f t="shared" si="64"/>
        <v>34</v>
      </c>
    </row>
    <row r="4045" spans="1:17" x14ac:dyDescent="0.25">
      <c r="A4045">
        <v>4044</v>
      </c>
      <c r="F4045">
        <v>114.53893000000001</v>
      </c>
      <c r="G4045" s="3">
        <v>3</v>
      </c>
      <c r="H4045">
        <v>113.70209200000001</v>
      </c>
      <c r="I4045" s="4">
        <v>4</v>
      </c>
      <c r="P4045">
        <v>2</v>
      </c>
      <c r="Q4045" t="str">
        <f t="shared" si="64"/>
        <v>34</v>
      </c>
    </row>
    <row r="4046" spans="1:17" x14ac:dyDescent="0.25">
      <c r="A4046">
        <v>4045</v>
      </c>
      <c r="F4046">
        <v>114.45183700000001</v>
      </c>
      <c r="G4046" s="3">
        <v>3</v>
      </c>
      <c r="H4046">
        <v>113.74479400000001</v>
      </c>
      <c r="I4046" s="4">
        <v>4</v>
      </c>
      <c r="P4046">
        <v>2</v>
      </c>
      <c r="Q4046" t="str">
        <f t="shared" si="64"/>
        <v>34</v>
      </c>
    </row>
    <row r="4047" spans="1:17" x14ac:dyDescent="0.25">
      <c r="A4047">
        <v>4046</v>
      </c>
      <c r="F4047">
        <v>114.45183700000001</v>
      </c>
      <c r="G4047" s="3">
        <v>3</v>
      </c>
      <c r="H4047">
        <v>113.694337</v>
      </c>
      <c r="I4047" s="4">
        <v>4</v>
      </c>
      <c r="P4047">
        <v>2</v>
      </c>
      <c r="Q4047" t="str">
        <f t="shared" si="64"/>
        <v>34</v>
      </c>
    </row>
    <row r="4048" spans="1:17" x14ac:dyDescent="0.25">
      <c r="A4048">
        <v>4047</v>
      </c>
      <c r="P4048">
        <v>0</v>
      </c>
      <c r="Q4048" t="str">
        <f t="shared" si="64"/>
        <v/>
      </c>
    </row>
    <row r="4049" spans="1:17" x14ac:dyDescent="0.25">
      <c r="A4049">
        <v>4048</v>
      </c>
      <c r="P4049">
        <v>0</v>
      </c>
      <c r="Q4049" t="str">
        <f t="shared" si="64"/>
        <v/>
      </c>
    </row>
    <row r="4050" spans="1:17" x14ac:dyDescent="0.25">
      <c r="A4050">
        <v>4049</v>
      </c>
      <c r="P4050">
        <v>0</v>
      </c>
      <c r="Q4050" t="str">
        <f t="shared" si="64"/>
        <v/>
      </c>
    </row>
    <row r="4051" spans="1:17" x14ac:dyDescent="0.25">
      <c r="A4051">
        <v>4050</v>
      </c>
      <c r="D4051">
        <v>133.179845</v>
      </c>
      <c r="E4051" s="2">
        <v>2</v>
      </c>
      <c r="P4051">
        <v>1</v>
      </c>
      <c r="Q4051" t="str">
        <f t="shared" si="64"/>
        <v>2</v>
      </c>
    </row>
    <row r="4052" spans="1:17" x14ac:dyDescent="0.25">
      <c r="A4052">
        <v>4051</v>
      </c>
      <c r="D4052">
        <v>133.19045700000001</v>
      </c>
      <c r="E4052" s="2">
        <v>2</v>
      </c>
      <c r="P4052">
        <v>1</v>
      </c>
      <c r="Q4052" t="str">
        <f t="shared" si="64"/>
        <v>2</v>
      </c>
    </row>
    <row r="4053" spans="1:17" x14ac:dyDescent="0.25">
      <c r="A4053">
        <v>4052</v>
      </c>
      <c r="D4053">
        <v>133.179845</v>
      </c>
      <c r="E4053" s="2">
        <v>2</v>
      </c>
      <c r="P4053">
        <v>1</v>
      </c>
      <c r="Q4053" t="str">
        <f t="shared" si="64"/>
        <v>2</v>
      </c>
    </row>
    <row r="4054" spans="1:17" x14ac:dyDescent="0.25">
      <c r="A4054">
        <v>4053</v>
      </c>
      <c r="D4054">
        <v>133.179845</v>
      </c>
      <c r="E4054" s="2">
        <v>2</v>
      </c>
      <c r="P4054">
        <v>1</v>
      </c>
      <c r="Q4054" t="str">
        <f t="shared" si="64"/>
        <v>2</v>
      </c>
    </row>
    <row r="4055" spans="1:17" x14ac:dyDescent="0.25">
      <c r="A4055">
        <v>4054</v>
      </c>
      <c r="B4055">
        <v>149.71458899999999</v>
      </c>
      <c r="C4055" s="5">
        <v>1</v>
      </c>
      <c r="D4055">
        <v>133.179845</v>
      </c>
      <c r="E4055" s="2">
        <v>2</v>
      </c>
      <c r="P4055">
        <v>2</v>
      </c>
      <c r="Q4055" t="str">
        <f t="shared" si="64"/>
        <v>12</v>
      </c>
    </row>
    <row r="4056" spans="1:17" x14ac:dyDescent="0.25">
      <c r="A4056">
        <v>4055</v>
      </c>
      <c r="B4056">
        <v>149.71458899999999</v>
      </c>
      <c r="C4056" s="5">
        <v>1</v>
      </c>
      <c r="D4056">
        <v>133.179845</v>
      </c>
      <c r="E4056" s="2">
        <v>2</v>
      </c>
      <c r="P4056">
        <v>2</v>
      </c>
      <c r="Q4056" t="str">
        <f t="shared" si="64"/>
        <v>12</v>
      </c>
    </row>
    <row r="4057" spans="1:17" x14ac:dyDescent="0.25">
      <c r="A4057">
        <v>4056</v>
      </c>
      <c r="B4057">
        <v>149.71458899999999</v>
      </c>
      <c r="C4057" s="5">
        <v>1</v>
      </c>
      <c r="D4057">
        <v>133.179845</v>
      </c>
      <c r="E4057" s="2">
        <v>2</v>
      </c>
      <c r="P4057">
        <v>2</v>
      </c>
      <c r="Q4057" t="str">
        <f t="shared" si="64"/>
        <v>12</v>
      </c>
    </row>
    <row r="4058" spans="1:17" x14ac:dyDescent="0.25">
      <c r="A4058">
        <v>4057</v>
      </c>
      <c r="B4058">
        <v>149.71458899999999</v>
      </c>
      <c r="C4058" s="5">
        <v>1</v>
      </c>
      <c r="D4058">
        <v>133.179845</v>
      </c>
      <c r="E4058" s="2">
        <v>2</v>
      </c>
      <c r="P4058">
        <v>2</v>
      </c>
      <c r="Q4058" t="str">
        <f t="shared" si="64"/>
        <v>12</v>
      </c>
    </row>
    <row r="4059" spans="1:17" x14ac:dyDescent="0.25">
      <c r="A4059">
        <v>4058</v>
      </c>
      <c r="B4059">
        <v>149.71458899999999</v>
      </c>
      <c r="C4059" s="5">
        <v>1</v>
      </c>
      <c r="P4059">
        <v>1</v>
      </c>
      <c r="Q4059" t="str">
        <f t="shared" si="64"/>
        <v>1</v>
      </c>
    </row>
    <row r="4060" spans="1:17" x14ac:dyDescent="0.25">
      <c r="A4060">
        <v>4059</v>
      </c>
      <c r="B4060">
        <v>149.71458899999999</v>
      </c>
      <c r="C4060" s="5">
        <v>1</v>
      </c>
      <c r="P4060">
        <v>1</v>
      </c>
      <c r="Q4060" t="str">
        <f t="shared" si="64"/>
        <v>1</v>
      </c>
    </row>
    <row r="4061" spans="1:17" x14ac:dyDescent="0.25">
      <c r="A4061">
        <v>4060</v>
      </c>
      <c r="B4061">
        <v>149.71458899999999</v>
      </c>
      <c r="C4061" s="5">
        <v>1</v>
      </c>
      <c r="P4061">
        <v>1</v>
      </c>
      <c r="Q4061" t="str">
        <f t="shared" si="64"/>
        <v>1</v>
      </c>
    </row>
    <row r="4062" spans="1:17" x14ac:dyDescent="0.25">
      <c r="A4062">
        <v>4061</v>
      </c>
      <c r="P4062">
        <v>0</v>
      </c>
      <c r="Q4062" t="str">
        <f t="shared" si="64"/>
        <v/>
      </c>
    </row>
    <row r="4063" spans="1:17" x14ac:dyDescent="0.25">
      <c r="A4063">
        <v>4062</v>
      </c>
      <c r="F4063">
        <v>150.97448700000001</v>
      </c>
      <c r="G4063" s="3">
        <v>3</v>
      </c>
      <c r="H4063">
        <v>149.79744599999998</v>
      </c>
      <c r="I4063" s="4">
        <v>4</v>
      </c>
      <c r="P4063">
        <v>2</v>
      </c>
      <c r="Q4063" t="str">
        <f t="shared" si="64"/>
        <v>34</v>
      </c>
    </row>
    <row r="4064" spans="1:17" x14ac:dyDescent="0.25">
      <c r="A4064">
        <v>4063</v>
      </c>
      <c r="F4064">
        <v>150.97448700000001</v>
      </c>
      <c r="G4064" s="3">
        <v>3</v>
      </c>
      <c r="H4064">
        <v>149.79744599999998</v>
      </c>
      <c r="I4064" s="4">
        <v>4</v>
      </c>
      <c r="P4064">
        <v>2</v>
      </c>
      <c r="Q4064" t="str">
        <f t="shared" si="64"/>
        <v>34</v>
      </c>
    </row>
    <row r="4065" spans="1:17" x14ac:dyDescent="0.25">
      <c r="A4065">
        <v>4064</v>
      </c>
      <c r="F4065">
        <v>150.97448700000001</v>
      </c>
      <c r="G4065" s="3">
        <v>3</v>
      </c>
      <c r="H4065">
        <v>149.79744599999998</v>
      </c>
      <c r="I4065" s="4">
        <v>4</v>
      </c>
      <c r="P4065">
        <v>2</v>
      </c>
      <c r="Q4065" t="str">
        <f t="shared" si="64"/>
        <v>34</v>
      </c>
    </row>
    <row r="4066" spans="1:17" x14ac:dyDescent="0.25">
      <c r="A4066">
        <v>4065</v>
      </c>
      <c r="F4066">
        <v>150.97448700000001</v>
      </c>
      <c r="G4066" s="3">
        <v>3</v>
      </c>
      <c r="H4066">
        <v>149.79744599999998</v>
      </c>
      <c r="I4066" s="4">
        <v>4</v>
      </c>
      <c r="P4066">
        <v>2</v>
      </c>
      <c r="Q4066" t="str">
        <f t="shared" si="64"/>
        <v>34</v>
      </c>
    </row>
    <row r="4067" spans="1:17" x14ac:dyDescent="0.25">
      <c r="A4067">
        <v>4066</v>
      </c>
      <c r="F4067">
        <v>150.97448700000001</v>
      </c>
      <c r="G4067" s="3">
        <v>3</v>
      </c>
      <c r="H4067">
        <v>149.79744599999998</v>
      </c>
      <c r="I4067" s="4">
        <v>4</v>
      </c>
      <c r="P4067">
        <v>2</v>
      </c>
      <c r="Q4067" t="str">
        <f t="shared" si="64"/>
        <v>34</v>
      </c>
    </row>
    <row r="4068" spans="1:17" x14ac:dyDescent="0.25">
      <c r="A4068">
        <v>4067</v>
      </c>
      <c r="F4068">
        <v>150.97448700000001</v>
      </c>
      <c r="G4068" s="3">
        <v>3</v>
      </c>
      <c r="H4068">
        <v>149.79744599999998</v>
      </c>
      <c r="I4068" s="4">
        <v>4</v>
      </c>
      <c r="P4068">
        <v>2</v>
      </c>
      <c r="Q4068" t="str">
        <f t="shared" si="64"/>
        <v>34</v>
      </c>
    </row>
    <row r="4069" spans="1:17" x14ac:dyDescent="0.25">
      <c r="A4069">
        <v>4068</v>
      </c>
      <c r="F4069">
        <v>150.97448700000001</v>
      </c>
      <c r="G4069" s="3">
        <v>3</v>
      </c>
      <c r="H4069">
        <v>149.79744599999998</v>
      </c>
      <c r="I4069" s="4">
        <v>4</v>
      </c>
      <c r="P4069">
        <v>2</v>
      </c>
      <c r="Q4069" t="str">
        <f t="shared" si="64"/>
        <v>34</v>
      </c>
    </row>
    <row r="4070" spans="1:17" x14ac:dyDescent="0.25">
      <c r="A4070">
        <v>4069</v>
      </c>
      <c r="F4070">
        <v>150.97448700000001</v>
      </c>
      <c r="G4070" s="3">
        <v>3</v>
      </c>
      <c r="H4070">
        <v>149.79744599999998</v>
      </c>
      <c r="I4070" s="4">
        <v>4</v>
      </c>
      <c r="P4070">
        <v>2</v>
      </c>
      <c r="Q4070" t="str">
        <f t="shared" si="64"/>
        <v>34</v>
      </c>
    </row>
    <row r="4071" spans="1:17" x14ac:dyDescent="0.25">
      <c r="A4071">
        <v>4070</v>
      </c>
      <c r="F4071">
        <v>150.97448700000001</v>
      </c>
      <c r="G4071" s="3">
        <v>3</v>
      </c>
      <c r="P4071">
        <v>1</v>
      </c>
      <c r="Q4071" t="str">
        <f t="shared" si="64"/>
        <v>3</v>
      </c>
    </row>
    <row r="4072" spans="1:17" x14ac:dyDescent="0.25">
      <c r="A4072">
        <v>4071</v>
      </c>
      <c r="P4072">
        <v>0</v>
      </c>
      <c r="Q4072" t="str">
        <f t="shared" si="64"/>
        <v/>
      </c>
    </row>
    <row r="4073" spans="1:17" x14ac:dyDescent="0.25">
      <c r="A4073">
        <v>4072</v>
      </c>
      <c r="D4073">
        <v>166.212345</v>
      </c>
      <c r="E4073" s="2">
        <v>2</v>
      </c>
      <c r="P4073">
        <v>1</v>
      </c>
      <c r="Q4073" t="str">
        <f t="shared" si="64"/>
        <v>2</v>
      </c>
    </row>
    <row r="4074" spans="1:17" x14ac:dyDescent="0.25">
      <c r="A4074">
        <v>4073</v>
      </c>
      <c r="D4074">
        <v>166.23581300000001</v>
      </c>
      <c r="E4074" s="2">
        <v>2</v>
      </c>
      <c r="P4074">
        <v>1</v>
      </c>
      <c r="Q4074" t="str">
        <f t="shared" si="64"/>
        <v>2</v>
      </c>
    </row>
    <row r="4075" spans="1:17" x14ac:dyDescent="0.25">
      <c r="A4075">
        <v>4074</v>
      </c>
      <c r="D4075">
        <v>166.17316099999999</v>
      </c>
      <c r="E4075" s="2">
        <v>2</v>
      </c>
      <c r="P4075">
        <v>1</v>
      </c>
      <c r="Q4075" t="str">
        <f t="shared" si="64"/>
        <v>2</v>
      </c>
    </row>
    <row r="4076" spans="1:17" x14ac:dyDescent="0.25">
      <c r="A4076">
        <v>4075</v>
      </c>
      <c r="D4076">
        <v>166.19759999999999</v>
      </c>
      <c r="E4076" s="2">
        <v>2</v>
      </c>
      <c r="P4076">
        <v>1</v>
      </c>
      <c r="Q4076" t="str">
        <f t="shared" si="64"/>
        <v>2</v>
      </c>
    </row>
    <row r="4077" spans="1:17" x14ac:dyDescent="0.25">
      <c r="A4077">
        <v>4076</v>
      </c>
      <c r="D4077">
        <v>166.17724099999998</v>
      </c>
      <c r="E4077" s="2">
        <v>2</v>
      </c>
      <c r="P4077">
        <v>1</v>
      </c>
      <c r="Q4077" t="str">
        <f t="shared" si="64"/>
        <v>2</v>
      </c>
    </row>
    <row r="4078" spans="1:17" x14ac:dyDescent="0.25">
      <c r="A4078">
        <v>4077</v>
      </c>
      <c r="D4078">
        <v>166.22647499999999</v>
      </c>
      <c r="E4078" s="2">
        <v>2</v>
      </c>
      <c r="P4078">
        <v>1</v>
      </c>
      <c r="Q4078" t="str">
        <f t="shared" si="64"/>
        <v>2</v>
      </c>
    </row>
    <row r="4079" spans="1:17" x14ac:dyDescent="0.25">
      <c r="A4079">
        <v>4078</v>
      </c>
      <c r="B4079">
        <v>170.79821199999998</v>
      </c>
      <c r="C4079" s="5">
        <v>1</v>
      </c>
      <c r="D4079">
        <v>166.275049</v>
      </c>
      <c r="E4079" s="2">
        <v>2</v>
      </c>
      <c r="P4079">
        <v>2</v>
      </c>
      <c r="Q4079" t="str">
        <f t="shared" si="64"/>
        <v>12</v>
      </c>
    </row>
    <row r="4080" spans="1:17" x14ac:dyDescent="0.25">
      <c r="A4080">
        <v>4079</v>
      </c>
      <c r="B4080">
        <v>170.75815999999998</v>
      </c>
      <c r="C4080" s="5">
        <v>1</v>
      </c>
      <c r="D4080">
        <v>166.34948800000001</v>
      </c>
      <c r="E4080" s="2">
        <v>2</v>
      </c>
      <c r="P4080">
        <v>2</v>
      </c>
      <c r="Q4080" t="str">
        <f t="shared" si="64"/>
        <v>12</v>
      </c>
    </row>
    <row r="4081" spans="1:17" x14ac:dyDescent="0.25">
      <c r="A4081">
        <v>4080</v>
      </c>
      <c r="B4081">
        <v>170.75152800000001</v>
      </c>
      <c r="C4081" s="5">
        <v>1</v>
      </c>
      <c r="D4081">
        <v>166.212345</v>
      </c>
      <c r="E4081" s="2">
        <v>2</v>
      </c>
      <c r="P4081">
        <v>2</v>
      </c>
      <c r="Q4081" t="str">
        <f t="shared" si="64"/>
        <v>12</v>
      </c>
    </row>
    <row r="4082" spans="1:17" x14ac:dyDescent="0.25">
      <c r="A4082">
        <v>4081</v>
      </c>
      <c r="B4082">
        <v>170.76040499999999</v>
      </c>
      <c r="C4082" s="5">
        <v>1</v>
      </c>
      <c r="P4082">
        <v>1</v>
      </c>
      <c r="Q4082" t="str">
        <f t="shared" si="64"/>
        <v>1</v>
      </c>
    </row>
    <row r="4083" spans="1:17" x14ac:dyDescent="0.25">
      <c r="A4083">
        <v>4082</v>
      </c>
      <c r="B4083">
        <v>170.80096599999999</v>
      </c>
      <c r="C4083" s="5">
        <v>1</v>
      </c>
      <c r="P4083">
        <v>1</v>
      </c>
      <c r="Q4083" t="str">
        <f t="shared" si="64"/>
        <v>1</v>
      </c>
    </row>
    <row r="4084" spans="1:17" x14ac:dyDescent="0.25">
      <c r="A4084">
        <v>4083</v>
      </c>
      <c r="B4084">
        <v>170.673619</v>
      </c>
      <c r="C4084" s="5">
        <v>1</v>
      </c>
      <c r="P4084">
        <v>1</v>
      </c>
      <c r="Q4084" t="str">
        <f t="shared" si="64"/>
        <v>1</v>
      </c>
    </row>
    <row r="4085" spans="1:17" x14ac:dyDescent="0.25">
      <c r="A4085">
        <v>4084</v>
      </c>
      <c r="B4085">
        <v>170.79821199999998</v>
      </c>
      <c r="C4085" s="5">
        <v>1</v>
      </c>
      <c r="P4085">
        <v>1</v>
      </c>
      <c r="Q4085" t="str">
        <f t="shared" si="64"/>
        <v>1</v>
      </c>
    </row>
    <row r="4086" spans="1:17" x14ac:dyDescent="0.25">
      <c r="A4086">
        <v>4085</v>
      </c>
      <c r="F4086">
        <v>171.51831299999998</v>
      </c>
      <c r="G4086" s="3">
        <v>3</v>
      </c>
      <c r="P4086">
        <v>1</v>
      </c>
      <c r="Q4086" t="str">
        <f t="shared" si="64"/>
        <v>3</v>
      </c>
    </row>
    <row r="4087" spans="1:17" x14ac:dyDescent="0.25">
      <c r="A4087">
        <v>4086</v>
      </c>
      <c r="F4087">
        <v>171.537497</v>
      </c>
      <c r="G4087" s="3">
        <v>3</v>
      </c>
      <c r="H4087">
        <v>171.40249699999998</v>
      </c>
      <c r="I4087" s="4">
        <v>4</v>
      </c>
      <c r="P4087">
        <v>2</v>
      </c>
      <c r="Q4087" t="str">
        <f t="shared" si="64"/>
        <v>34</v>
      </c>
    </row>
    <row r="4088" spans="1:17" x14ac:dyDescent="0.25">
      <c r="A4088">
        <v>4087</v>
      </c>
      <c r="F4088">
        <v>171.527344</v>
      </c>
      <c r="G4088" s="3">
        <v>3</v>
      </c>
      <c r="H4088">
        <v>171.415863</v>
      </c>
      <c r="I4088" s="4">
        <v>4</v>
      </c>
      <c r="P4088">
        <v>2</v>
      </c>
      <c r="Q4088" t="str">
        <f t="shared" si="64"/>
        <v>34</v>
      </c>
    </row>
    <row r="4089" spans="1:17" x14ac:dyDescent="0.25">
      <c r="A4089">
        <v>4088</v>
      </c>
      <c r="F4089">
        <v>171.552447</v>
      </c>
      <c r="G4089" s="3">
        <v>3</v>
      </c>
      <c r="H4089">
        <v>171.38152700000001</v>
      </c>
      <c r="I4089" s="4">
        <v>4</v>
      </c>
      <c r="P4089">
        <v>2</v>
      </c>
      <c r="Q4089" t="str">
        <f t="shared" si="64"/>
        <v>34</v>
      </c>
    </row>
    <row r="4090" spans="1:17" x14ac:dyDescent="0.25">
      <c r="A4090">
        <v>4089</v>
      </c>
      <c r="F4090">
        <v>171.54764999999998</v>
      </c>
      <c r="G4090" s="3">
        <v>3</v>
      </c>
      <c r="H4090">
        <v>171.390558</v>
      </c>
      <c r="I4090" s="4">
        <v>4</v>
      </c>
      <c r="P4090">
        <v>2</v>
      </c>
      <c r="Q4090" t="str">
        <f t="shared" si="64"/>
        <v>34</v>
      </c>
    </row>
    <row r="4091" spans="1:17" x14ac:dyDescent="0.25">
      <c r="A4091">
        <v>4090</v>
      </c>
      <c r="F4091">
        <v>171.51764900000001</v>
      </c>
      <c r="G4091" s="3">
        <v>3</v>
      </c>
      <c r="H4091">
        <v>171.35504699999998</v>
      </c>
      <c r="I4091" s="4">
        <v>4</v>
      </c>
      <c r="P4091">
        <v>2</v>
      </c>
      <c r="Q4091" t="str">
        <f t="shared" si="64"/>
        <v>34</v>
      </c>
    </row>
    <row r="4092" spans="1:17" x14ac:dyDescent="0.25">
      <c r="A4092">
        <v>4091</v>
      </c>
      <c r="F4092">
        <v>171.48540499999999</v>
      </c>
      <c r="G4092" s="3">
        <v>3</v>
      </c>
      <c r="H4092">
        <v>171.39647500000001</v>
      </c>
      <c r="I4092" s="4">
        <v>4</v>
      </c>
      <c r="P4092">
        <v>2</v>
      </c>
      <c r="Q4092" t="str">
        <f t="shared" si="64"/>
        <v>34</v>
      </c>
    </row>
    <row r="4093" spans="1:17" x14ac:dyDescent="0.25">
      <c r="A4093">
        <v>4092</v>
      </c>
      <c r="F4093">
        <v>171.537497</v>
      </c>
      <c r="G4093" s="3">
        <v>3</v>
      </c>
      <c r="H4093">
        <v>171.40249699999998</v>
      </c>
      <c r="I4093" s="4">
        <v>4</v>
      </c>
      <c r="P4093">
        <v>2</v>
      </c>
      <c r="Q4093" t="str">
        <f t="shared" si="64"/>
        <v>34</v>
      </c>
    </row>
    <row r="4094" spans="1:17" x14ac:dyDescent="0.25">
      <c r="A4094">
        <v>4093</v>
      </c>
      <c r="P4094">
        <v>0</v>
      </c>
      <c r="Q4094" t="str">
        <f t="shared" si="64"/>
        <v/>
      </c>
    </row>
    <row r="4095" spans="1:17" x14ac:dyDescent="0.25">
      <c r="A4095">
        <v>4094</v>
      </c>
      <c r="P4095">
        <v>0</v>
      </c>
      <c r="Q4095" t="str">
        <f t="shared" si="64"/>
        <v/>
      </c>
    </row>
    <row r="4096" spans="1:17" x14ac:dyDescent="0.25">
      <c r="A4096">
        <v>4095</v>
      </c>
      <c r="D4096">
        <v>192.13060999999999</v>
      </c>
      <c r="E4096" s="2">
        <v>2</v>
      </c>
      <c r="P4096">
        <v>1</v>
      </c>
      <c r="Q4096" t="str">
        <f t="shared" si="64"/>
        <v>2</v>
      </c>
    </row>
    <row r="4097" spans="1:17" x14ac:dyDescent="0.25">
      <c r="A4097">
        <v>4096</v>
      </c>
      <c r="D4097">
        <v>192.13060999999999</v>
      </c>
      <c r="E4097" s="2">
        <v>2</v>
      </c>
      <c r="P4097">
        <v>1</v>
      </c>
      <c r="Q4097" t="str">
        <f t="shared" si="64"/>
        <v>2</v>
      </c>
    </row>
    <row r="4098" spans="1:17" x14ac:dyDescent="0.25">
      <c r="A4098">
        <v>4097</v>
      </c>
      <c r="D4098">
        <v>192.13060999999999</v>
      </c>
      <c r="E4098" s="2">
        <v>2</v>
      </c>
      <c r="P4098">
        <v>1</v>
      </c>
      <c r="Q4098" t="str">
        <f t="shared" ref="Q4098:Q4161" si="65">CONCATENATE(C4098,E4098,G4098,I4098)</f>
        <v>2</v>
      </c>
    </row>
    <row r="4099" spans="1:17" x14ac:dyDescent="0.25">
      <c r="A4099">
        <v>4098</v>
      </c>
      <c r="D4099">
        <v>192.13581299999998</v>
      </c>
      <c r="E4099" s="2">
        <v>2</v>
      </c>
      <c r="P4099">
        <v>1</v>
      </c>
      <c r="Q4099" t="str">
        <f t="shared" si="65"/>
        <v>2</v>
      </c>
    </row>
    <row r="4100" spans="1:17" x14ac:dyDescent="0.25">
      <c r="A4100">
        <v>4099</v>
      </c>
      <c r="D4100">
        <v>192.14198499999998</v>
      </c>
      <c r="E4100" s="2">
        <v>2</v>
      </c>
      <c r="P4100">
        <v>1</v>
      </c>
      <c r="Q4100" t="str">
        <f t="shared" si="65"/>
        <v>2</v>
      </c>
    </row>
    <row r="4101" spans="1:17" x14ac:dyDescent="0.25">
      <c r="A4101">
        <v>4100</v>
      </c>
      <c r="B4101">
        <v>197.613058</v>
      </c>
      <c r="C4101" s="5">
        <v>1</v>
      </c>
      <c r="D4101">
        <v>192.14402999999999</v>
      </c>
      <c r="E4101" s="2">
        <v>2</v>
      </c>
      <c r="P4101">
        <v>2</v>
      </c>
      <c r="Q4101" t="str">
        <f t="shared" si="65"/>
        <v>12</v>
      </c>
    </row>
    <row r="4102" spans="1:17" x14ac:dyDescent="0.25">
      <c r="A4102">
        <v>4101</v>
      </c>
      <c r="B4102">
        <v>197.65907899999999</v>
      </c>
      <c r="C4102" s="5">
        <v>1</v>
      </c>
      <c r="D4102">
        <v>192.22765199999998</v>
      </c>
      <c r="E4102" s="2">
        <v>2</v>
      </c>
      <c r="P4102">
        <v>2</v>
      </c>
      <c r="Q4102" t="str">
        <f t="shared" si="65"/>
        <v>12</v>
      </c>
    </row>
    <row r="4103" spans="1:17" x14ac:dyDescent="0.25">
      <c r="A4103">
        <v>4102</v>
      </c>
      <c r="B4103">
        <v>197.63382200000001</v>
      </c>
      <c r="C4103" s="5">
        <v>1</v>
      </c>
      <c r="D4103">
        <v>192.13060999999999</v>
      </c>
      <c r="E4103" s="2">
        <v>2</v>
      </c>
      <c r="P4103">
        <v>2</v>
      </c>
      <c r="Q4103" t="str">
        <f t="shared" si="65"/>
        <v>12</v>
      </c>
    </row>
    <row r="4104" spans="1:17" x14ac:dyDescent="0.25">
      <c r="A4104">
        <v>4103</v>
      </c>
      <c r="B4104">
        <v>197.63555700000001</v>
      </c>
      <c r="C4104" s="5">
        <v>1</v>
      </c>
      <c r="D4104">
        <v>192.13060999999999</v>
      </c>
      <c r="E4104" s="2">
        <v>2</v>
      </c>
      <c r="P4104">
        <v>2</v>
      </c>
      <c r="Q4104" t="str">
        <f t="shared" si="65"/>
        <v>12</v>
      </c>
    </row>
    <row r="4105" spans="1:17" x14ac:dyDescent="0.25">
      <c r="A4105">
        <v>4104</v>
      </c>
      <c r="B4105">
        <v>197.660303</v>
      </c>
      <c r="C4105" s="5">
        <v>1</v>
      </c>
      <c r="P4105">
        <v>1</v>
      </c>
      <c r="Q4105" t="str">
        <f t="shared" si="65"/>
        <v>1</v>
      </c>
    </row>
    <row r="4106" spans="1:17" x14ac:dyDescent="0.25">
      <c r="A4106">
        <v>4105</v>
      </c>
      <c r="B4106">
        <v>197.661169</v>
      </c>
      <c r="C4106" s="5">
        <v>1</v>
      </c>
      <c r="P4106">
        <v>1</v>
      </c>
      <c r="Q4106" t="str">
        <f t="shared" si="65"/>
        <v>1</v>
      </c>
    </row>
    <row r="4107" spans="1:17" x14ac:dyDescent="0.25">
      <c r="A4107">
        <v>4106</v>
      </c>
      <c r="B4107">
        <v>197.613058</v>
      </c>
      <c r="C4107" s="5">
        <v>1</v>
      </c>
      <c r="P4107">
        <v>1</v>
      </c>
      <c r="Q4107" t="str">
        <f t="shared" si="65"/>
        <v>1</v>
      </c>
    </row>
    <row r="4108" spans="1:17" x14ac:dyDescent="0.25">
      <c r="A4108">
        <v>4107</v>
      </c>
      <c r="F4108">
        <v>199.044028</v>
      </c>
      <c r="G4108" s="3">
        <v>3</v>
      </c>
      <c r="H4108">
        <v>198.45999699999999</v>
      </c>
      <c r="I4108" s="4">
        <v>4</v>
      </c>
      <c r="P4108">
        <v>2</v>
      </c>
      <c r="Q4108" t="str">
        <f t="shared" si="65"/>
        <v>34</v>
      </c>
    </row>
    <row r="4109" spans="1:17" x14ac:dyDescent="0.25">
      <c r="A4109">
        <v>4108</v>
      </c>
      <c r="F4109">
        <v>199.01959099999999</v>
      </c>
      <c r="G4109" s="3">
        <v>3</v>
      </c>
      <c r="H4109">
        <v>198.4452</v>
      </c>
      <c r="I4109" s="4">
        <v>4</v>
      </c>
      <c r="P4109">
        <v>2</v>
      </c>
      <c r="Q4109" t="str">
        <f t="shared" si="65"/>
        <v>34</v>
      </c>
    </row>
    <row r="4110" spans="1:17" x14ac:dyDescent="0.25">
      <c r="A4110">
        <v>4109</v>
      </c>
      <c r="F4110">
        <v>199.08203699999999</v>
      </c>
      <c r="G4110" s="3">
        <v>3</v>
      </c>
      <c r="H4110">
        <v>198.453722</v>
      </c>
      <c r="I4110" s="4">
        <v>4</v>
      </c>
      <c r="P4110">
        <v>2</v>
      </c>
      <c r="Q4110" t="str">
        <f t="shared" si="65"/>
        <v>34</v>
      </c>
    </row>
    <row r="4111" spans="1:17" x14ac:dyDescent="0.25">
      <c r="A4111">
        <v>4110</v>
      </c>
      <c r="F4111">
        <v>199.063467</v>
      </c>
      <c r="G4111" s="3">
        <v>3</v>
      </c>
      <c r="H4111">
        <v>198.46688699999999</v>
      </c>
      <c r="I4111" s="4">
        <v>4</v>
      </c>
      <c r="P4111">
        <v>2</v>
      </c>
      <c r="Q4111" t="str">
        <f t="shared" si="65"/>
        <v>34</v>
      </c>
    </row>
    <row r="4112" spans="1:17" x14ac:dyDescent="0.25">
      <c r="A4112">
        <v>4111</v>
      </c>
      <c r="F4112">
        <v>199.04463799999999</v>
      </c>
      <c r="G4112" s="3">
        <v>3</v>
      </c>
      <c r="H4112">
        <v>198.460047</v>
      </c>
      <c r="I4112" s="4">
        <v>4</v>
      </c>
      <c r="P4112">
        <v>2</v>
      </c>
      <c r="Q4112" t="str">
        <f t="shared" si="65"/>
        <v>34</v>
      </c>
    </row>
    <row r="4113" spans="1:17" x14ac:dyDescent="0.25">
      <c r="A4113">
        <v>4112</v>
      </c>
      <c r="F4113">
        <v>199.069693</v>
      </c>
      <c r="G4113" s="3">
        <v>3</v>
      </c>
      <c r="H4113">
        <v>198.50964199999999</v>
      </c>
      <c r="I4113" s="4">
        <v>4</v>
      </c>
      <c r="P4113">
        <v>2</v>
      </c>
      <c r="Q4113" t="str">
        <f t="shared" si="65"/>
        <v>34</v>
      </c>
    </row>
    <row r="4114" spans="1:17" x14ac:dyDescent="0.25">
      <c r="A4114">
        <v>4113</v>
      </c>
      <c r="F4114">
        <v>199.08780099999998</v>
      </c>
      <c r="G4114" s="3">
        <v>3</v>
      </c>
      <c r="H4114">
        <v>198.50790599999999</v>
      </c>
      <c r="I4114" s="4">
        <v>4</v>
      </c>
      <c r="P4114">
        <v>2</v>
      </c>
      <c r="Q4114" t="str">
        <f t="shared" si="65"/>
        <v>34</v>
      </c>
    </row>
    <row r="4115" spans="1:17" x14ac:dyDescent="0.25">
      <c r="A4115">
        <v>4114</v>
      </c>
      <c r="F4115">
        <v>199.044028</v>
      </c>
      <c r="G4115" s="3">
        <v>3</v>
      </c>
      <c r="H4115">
        <v>198.45999699999999</v>
      </c>
      <c r="I4115" s="4">
        <v>4</v>
      </c>
      <c r="P4115">
        <v>2</v>
      </c>
      <c r="Q4115" t="str">
        <f t="shared" si="65"/>
        <v>34</v>
      </c>
    </row>
    <row r="4116" spans="1:17" x14ac:dyDescent="0.25">
      <c r="A4116">
        <v>4115</v>
      </c>
      <c r="F4116">
        <v>199.044028</v>
      </c>
      <c r="G4116" s="3">
        <v>3</v>
      </c>
      <c r="P4116">
        <v>1</v>
      </c>
      <c r="Q4116" t="str">
        <f t="shared" si="65"/>
        <v>3</v>
      </c>
    </row>
    <row r="4117" spans="1:17" x14ac:dyDescent="0.25">
      <c r="A4117">
        <v>4116</v>
      </c>
      <c r="P4117">
        <v>0</v>
      </c>
      <c r="Q4117" t="str">
        <f t="shared" si="65"/>
        <v/>
      </c>
    </row>
    <row r="4118" spans="1:17" x14ac:dyDescent="0.25">
      <c r="A4118">
        <v>4117</v>
      </c>
      <c r="D4118">
        <v>216.30843400000001</v>
      </c>
      <c r="E4118" s="2">
        <v>2</v>
      </c>
      <c r="P4118">
        <v>1</v>
      </c>
      <c r="Q4118" t="str">
        <f t="shared" si="65"/>
        <v>2</v>
      </c>
    </row>
    <row r="4119" spans="1:17" x14ac:dyDescent="0.25">
      <c r="A4119">
        <v>4118</v>
      </c>
      <c r="D4119">
        <v>216.309293</v>
      </c>
      <c r="E4119" s="2">
        <v>2</v>
      </c>
      <c r="P4119">
        <v>1</v>
      </c>
      <c r="Q4119" t="str">
        <f t="shared" si="65"/>
        <v>2</v>
      </c>
    </row>
    <row r="4120" spans="1:17" x14ac:dyDescent="0.25">
      <c r="A4120">
        <v>4119</v>
      </c>
      <c r="D4120">
        <v>216.34237400000001</v>
      </c>
      <c r="E4120" s="2">
        <v>2</v>
      </c>
      <c r="P4120">
        <v>1</v>
      </c>
      <c r="Q4120" t="str">
        <f t="shared" si="65"/>
        <v>2</v>
      </c>
    </row>
    <row r="4121" spans="1:17" x14ac:dyDescent="0.25">
      <c r="A4121">
        <v>4120</v>
      </c>
      <c r="B4121">
        <v>221.00515100000001</v>
      </c>
      <c r="C4121" s="5">
        <v>1</v>
      </c>
      <c r="D4121">
        <v>216.31090900000001</v>
      </c>
      <c r="E4121" s="2">
        <v>2</v>
      </c>
      <c r="P4121">
        <v>2</v>
      </c>
      <c r="Q4121" t="str">
        <f t="shared" si="65"/>
        <v>12</v>
      </c>
    </row>
    <row r="4122" spans="1:17" x14ac:dyDescent="0.25">
      <c r="A4122">
        <v>4121</v>
      </c>
      <c r="B4122">
        <v>221.132272</v>
      </c>
      <c r="C4122" s="5">
        <v>1</v>
      </c>
      <c r="D4122">
        <v>216.33106100000001</v>
      </c>
      <c r="E4122" s="2">
        <v>2</v>
      </c>
      <c r="P4122">
        <v>2</v>
      </c>
      <c r="Q4122" t="str">
        <f t="shared" si="65"/>
        <v>12</v>
      </c>
    </row>
    <row r="4123" spans="1:17" x14ac:dyDescent="0.25">
      <c r="A4123">
        <v>4122</v>
      </c>
      <c r="B4123">
        <v>221.05686800000001</v>
      </c>
      <c r="C4123" s="5">
        <v>1</v>
      </c>
      <c r="D4123">
        <v>216.34414100000001</v>
      </c>
      <c r="E4123" s="2">
        <v>2</v>
      </c>
      <c r="P4123">
        <v>2</v>
      </c>
      <c r="Q4123" t="str">
        <f t="shared" si="65"/>
        <v>12</v>
      </c>
    </row>
    <row r="4124" spans="1:17" x14ac:dyDescent="0.25">
      <c r="A4124">
        <v>4123</v>
      </c>
      <c r="B4124">
        <v>221.03833299999999</v>
      </c>
      <c r="C4124" s="5">
        <v>1</v>
      </c>
      <c r="D4124">
        <v>216.35510099999999</v>
      </c>
      <c r="E4124" s="2">
        <v>2</v>
      </c>
      <c r="P4124">
        <v>2</v>
      </c>
      <c r="Q4124" t="str">
        <f t="shared" si="65"/>
        <v>12</v>
      </c>
    </row>
    <row r="4125" spans="1:17" x14ac:dyDescent="0.25">
      <c r="A4125">
        <v>4124</v>
      </c>
      <c r="B4125">
        <v>221.027424</v>
      </c>
      <c r="C4125" s="5">
        <v>1</v>
      </c>
      <c r="D4125">
        <v>216.30843400000001</v>
      </c>
      <c r="E4125" s="2">
        <v>2</v>
      </c>
      <c r="P4125">
        <v>2</v>
      </c>
      <c r="Q4125" t="str">
        <f t="shared" si="65"/>
        <v>12</v>
      </c>
    </row>
    <row r="4126" spans="1:17" x14ac:dyDescent="0.25">
      <c r="A4126">
        <v>4125</v>
      </c>
      <c r="B4126">
        <v>221.05894000000001</v>
      </c>
      <c r="C4126" s="5">
        <v>1</v>
      </c>
      <c r="P4126">
        <v>1</v>
      </c>
      <c r="Q4126" t="str">
        <f t="shared" si="65"/>
        <v>1</v>
      </c>
    </row>
    <row r="4127" spans="1:17" x14ac:dyDescent="0.25">
      <c r="A4127">
        <v>4126</v>
      </c>
      <c r="B4127">
        <v>221.04292899999999</v>
      </c>
      <c r="C4127" s="5">
        <v>1</v>
      </c>
      <c r="P4127">
        <v>1</v>
      </c>
      <c r="Q4127" t="str">
        <f t="shared" si="65"/>
        <v>1</v>
      </c>
    </row>
    <row r="4128" spans="1:17" x14ac:dyDescent="0.25">
      <c r="A4128">
        <v>4127</v>
      </c>
      <c r="B4128">
        <v>221.03595999999999</v>
      </c>
      <c r="C4128" s="5">
        <v>1</v>
      </c>
      <c r="P4128">
        <v>1</v>
      </c>
      <c r="Q4128" t="str">
        <f t="shared" si="65"/>
        <v>1</v>
      </c>
    </row>
    <row r="4129" spans="1:17" x14ac:dyDescent="0.25">
      <c r="A4129">
        <v>4128</v>
      </c>
      <c r="B4129">
        <v>221.05686800000001</v>
      </c>
      <c r="C4129" s="5">
        <v>1</v>
      </c>
      <c r="P4129">
        <v>1</v>
      </c>
      <c r="Q4129" t="str">
        <f t="shared" si="65"/>
        <v>1</v>
      </c>
    </row>
    <row r="4130" spans="1:17" x14ac:dyDescent="0.25">
      <c r="A4130">
        <v>4129</v>
      </c>
      <c r="B4130">
        <v>221.05686800000001</v>
      </c>
      <c r="C4130" s="5">
        <v>1</v>
      </c>
      <c r="H4130">
        <v>221.28848400000001</v>
      </c>
      <c r="I4130" s="4">
        <v>4</v>
      </c>
      <c r="P4130">
        <v>2</v>
      </c>
      <c r="Q4130" t="str">
        <f t="shared" si="65"/>
        <v>14</v>
      </c>
    </row>
    <row r="4131" spans="1:17" x14ac:dyDescent="0.25">
      <c r="A4131">
        <v>4130</v>
      </c>
      <c r="F4131">
        <v>222.583585</v>
      </c>
      <c r="G4131" s="3">
        <v>3</v>
      </c>
      <c r="H4131">
        <v>221.28848400000001</v>
      </c>
      <c r="I4131" s="4">
        <v>4</v>
      </c>
      <c r="P4131">
        <v>2</v>
      </c>
      <c r="Q4131" t="str">
        <f t="shared" si="65"/>
        <v>34</v>
      </c>
    </row>
    <row r="4132" spans="1:17" x14ac:dyDescent="0.25">
      <c r="A4132">
        <v>4131</v>
      </c>
      <c r="F4132">
        <v>222.62767600000001</v>
      </c>
      <c r="G4132" s="3">
        <v>3</v>
      </c>
      <c r="H4132">
        <v>221.287071</v>
      </c>
      <c r="I4132" s="4">
        <v>4</v>
      </c>
      <c r="P4132">
        <v>2</v>
      </c>
      <c r="Q4132" t="str">
        <f t="shared" si="65"/>
        <v>34</v>
      </c>
    </row>
    <row r="4133" spans="1:17" x14ac:dyDescent="0.25">
      <c r="A4133">
        <v>4132</v>
      </c>
      <c r="F4133">
        <v>222.62090799999999</v>
      </c>
      <c r="G4133" s="3">
        <v>3</v>
      </c>
      <c r="H4133">
        <v>221.252827</v>
      </c>
      <c r="I4133" s="4">
        <v>4</v>
      </c>
      <c r="P4133">
        <v>2</v>
      </c>
      <c r="Q4133" t="str">
        <f t="shared" si="65"/>
        <v>34</v>
      </c>
    </row>
    <row r="4134" spans="1:17" x14ac:dyDescent="0.25">
      <c r="A4134">
        <v>4133</v>
      </c>
      <c r="F4134">
        <v>222.61863600000001</v>
      </c>
      <c r="G4134" s="3">
        <v>3</v>
      </c>
      <c r="H4134">
        <v>221.11474699999999</v>
      </c>
      <c r="I4134" s="4">
        <v>4</v>
      </c>
      <c r="P4134">
        <v>2</v>
      </c>
      <c r="Q4134" t="str">
        <f t="shared" si="65"/>
        <v>34</v>
      </c>
    </row>
    <row r="4135" spans="1:17" x14ac:dyDescent="0.25">
      <c r="A4135">
        <v>4134</v>
      </c>
      <c r="F4135">
        <v>222.63742400000001</v>
      </c>
      <c r="G4135" s="3">
        <v>3</v>
      </c>
      <c r="H4135">
        <v>221.14414099999999</v>
      </c>
      <c r="I4135" s="4">
        <v>4</v>
      </c>
      <c r="P4135">
        <v>2</v>
      </c>
      <c r="Q4135" t="str">
        <f t="shared" si="65"/>
        <v>34</v>
      </c>
    </row>
    <row r="4136" spans="1:17" x14ac:dyDescent="0.25">
      <c r="A4136">
        <v>4135</v>
      </c>
      <c r="F4136">
        <v>222.62191799999999</v>
      </c>
      <c r="G4136" s="3">
        <v>3</v>
      </c>
      <c r="H4136">
        <v>221.26116200000001</v>
      </c>
      <c r="I4136" s="4">
        <v>4</v>
      </c>
      <c r="P4136">
        <v>2</v>
      </c>
      <c r="Q4136" t="str">
        <f t="shared" si="65"/>
        <v>34</v>
      </c>
    </row>
    <row r="4137" spans="1:17" x14ac:dyDescent="0.25">
      <c r="A4137">
        <v>4136</v>
      </c>
      <c r="F4137">
        <v>222.57328200000001</v>
      </c>
      <c r="G4137" s="3">
        <v>3</v>
      </c>
      <c r="H4137">
        <v>221.28848400000001</v>
      </c>
      <c r="I4137" s="4">
        <v>4</v>
      </c>
      <c r="P4137">
        <v>2</v>
      </c>
      <c r="Q4137" t="str">
        <f t="shared" si="65"/>
        <v>34</v>
      </c>
    </row>
    <row r="4138" spans="1:17" x14ac:dyDescent="0.25">
      <c r="A4138">
        <v>4137</v>
      </c>
      <c r="F4138">
        <v>222.611009</v>
      </c>
      <c r="G4138" s="3">
        <v>3</v>
      </c>
      <c r="H4138">
        <v>221.28848400000001</v>
      </c>
      <c r="I4138" s="4">
        <v>4</v>
      </c>
      <c r="P4138">
        <v>2</v>
      </c>
      <c r="Q4138" t="str">
        <f t="shared" si="65"/>
        <v>34</v>
      </c>
    </row>
    <row r="4139" spans="1:17" x14ac:dyDescent="0.25">
      <c r="A4139">
        <v>4138</v>
      </c>
      <c r="D4139">
        <v>238.38944499999999</v>
      </c>
      <c r="E4139" s="2">
        <v>2</v>
      </c>
      <c r="F4139">
        <v>222.583585</v>
      </c>
      <c r="G4139" s="3">
        <v>3</v>
      </c>
      <c r="P4139">
        <v>2</v>
      </c>
      <c r="Q4139" t="str">
        <f t="shared" si="65"/>
        <v>23</v>
      </c>
    </row>
    <row r="4140" spans="1:17" x14ac:dyDescent="0.25">
      <c r="A4140">
        <v>4139</v>
      </c>
      <c r="D4140">
        <v>238.36843400000001</v>
      </c>
      <c r="E4140" s="2">
        <v>2</v>
      </c>
      <c r="P4140">
        <v>1</v>
      </c>
      <c r="Q4140" t="str">
        <f t="shared" si="65"/>
        <v>2</v>
      </c>
    </row>
    <row r="4141" spans="1:17" x14ac:dyDescent="0.25">
      <c r="A4141">
        <v>4140</v>
      </c>
      <c r="D4141">
        <v>238.36540300000001</v>
      </c>
      <c r="E4141" s="2">
        <v>2</v>
      </c>
      <c r="P4141">
        <v>1</v>
      </c>
      <c r="Q4141" t="str">
        <f t="shared" si="65"/>
        <v>2</v>
      </c>
    </row>
    <row r="4142" spans="1:17" x14ac:dyDescent="0.25">
      <c r="A4142">
        <v>4141</v>
      </c>
      <c r="D4142">
        <v>238.380706</v>
      </c>
      <c r="E4142" s="2">
        <v>2</v>
      </c>
      <c r="P4142">
        <v>1</v>
      </c>
      <c r="Q4142" t="str">
        <f t="shared" si="65"/>
        <v>2</v>
      </c>
    </row>
    <row r="4143" spans="1:17" x14ac:dyDescent="0.25">
      <c r="A4143">
        <v>4142</v>
      </c>
      <c r="D4143">
        <v>238.368788</v>
      </c>
      <c r="E4143" s="2">
        <v>2</v>
      </c>
      <c r="P4143">
        <v>1</v>
      </c>
      <c r="Q4143" t="str">
        <f t="shared" si="65"/>
        <v>2</v>
      </c>
    </row>
    <row r="4144" spans="1:17" x14ac:dyDescent="0.25">
      <c r="A4144">
        <v>4143</v>
      </c>
      <c r="B4144">
        <v>244.873332</v>
      </c>
      <c r="C4144" s="5">
        <v>1</v>
      </c>
      <c r="D4144">
        <v>238.39560599999999</v>
      </c>
      <c r="E4144" s="2">
        <v>2</v>
      </c>
      <c r="P4144">
        <v>2</v>
      </c>
      <c r="Q4144" t="str">
        <f t="shared" si="65"/>
        <v>12</v>
      </c>
    </row>
    <row r="4145" spans="1:17" x14ac:dyDescent="0.25">
      <c r="A4145">
        <v>4144</v>
      </c>
      <c r="B4145">
        <v>244.929644</v>
      </c>
      <c r="C4145" s="5">
        <v>1</v>
      </c>
      <c r="D4145">
        <v>238.40711999999999</v>
      </c>
      <c r="E4145" s="2">
        <v>2</v>
      </c>
      <c r="P4145">
        <v>2</v>
      </c>
      <c r="Q4145" t="str">
        <f t="shared" si="65"/>
        <v>12</v>
      </c>
    </row>
    <row r="4146" spans="1:17" x14ac:dyDescent="0.25">
      <c r="A4146">
        <v>4145</v>
      </c>
      <c r="B4146">
        <v>244.96727199999998</v>
      </c>
      <c r="C4146" s="5">
        <v>1</v>
      </c>
      <c r="D4146">
        <v>238.43898799999999</v>
      </c>
      <c r="E4146" s="2">
        <v>2</v>
      </c>
      <c r="P4146">
        <v>2</v>
      </c>
      <c r="Q4146" t="str">
        <f t="shared" si="65"/>
        <v>12</v>
      </c>
    </row>
    <row r="4147" spans="1:17" x14ac:dyDescent="0.25">
      <c r="A4147">
        <v>4146</v>
      </c>
      <c r="B4147">
        <v>244.95646199999999</v>
      </c>
      <c r="C4147" s="5">
        <v>1</v>
      </c>
      <c r="D4147">
        <v>238.38944499999999</v>
      </c>
      <c r="E4147" s="2">
        <v>2</v>
      </c>
      <c r="P4147">
        <v>2</v>
      </c>
      <c r="Q4147" t="str">
        <f t="shared" si="65"/>
        <v>12</v>
      </c>
    </row>
    <row r="4148" spans="1:17" x14ac:dyDescent="0.25">
      <c r="A4148">
        <v>4147</v>
      </c>
      <c r="B4148">
        <v>244.94752399999999</v>
      </c>
      <c r="C4148" s="5">
        <v>1</v>
      </c>
      <c r="P4148">
        <v>1</v>
      </c>
      <c r="Q4148" t="str">
        <f t="shared" si="65"/>
        <v>1</v>
      </c>
    </row>
    <row r="4149" spans="1:17" x14ac:dyDescent="0.25">
      <c r="A4149">
        <v>4148</v>
      </c>
      <c r="B4149">
        <v>244.92626100000001</v>
      </c>
      <c r="C4149" s="5">
        <v>1</v>
      </c>
      <c r="P4149">
        <v>1</v>
      </c>
      <c r="Q4149" t="str">
        <f t="shared" si="65"/>
        <v>1</v>
      </c>
    </row>
    <row r="4150" spans="1:17" x14ac:dyDescent="0.25">
      <c r="A4150">
        <v>4149</v>
      </c>
      <c r="B4150">
        <v>244.94585699999999</v>
      </c>
      <c r="C4150" s="5">
        <v>1</v>
      </c>
      <c r="P4150">
        <v>1</v>
      </c>
      <c r="Q4150" t="str">
        <f t="shared" si="65"/>
        <v>1</v>
      </c>
    </row>
    <row r="4151" spans="1:17" x14ac:dyDescent="0.25">
      <c r="A4151">
        <v>4150</v>
      </c>
      <c r="B4151">
        <v>245.02030099999999</v>
      </c>
      <c r="C4151" s="5">
        <v>1</v>
      </c>
      <c r="P4151">
        <v>1</v>
      </c>
      <c r="Q4151" t="str">
        <f t="shared" si="65"/>
        <v>1</v>
      </c>
    </row>
    <row r="4152" spans="1:17" x14ac:dyDescent="0.25">
      <c r="A4152">
        <v>4151</v>
      </c>
      <c r="B4152">
        <v>245.046817</v>
      </c>
      <c r="C4152" s="5">
        <v>1</v>
      </c>
      <c r="P4152">
        <v>1</v>
      </c>
      <c r="Q4152" t="str">
        <f t="shared" si="65"/>
        <v>1</v>
      </c>
    </row>
    <row r="4153" spans="1:17" x14ac:dyDescent="0.25">
      <c r="A4153">
        <v>4152</v>
      </c>
      <c r="B4153">
        <v>244.929644</v>
      </c>
      <c r="C4153" s="5">
        <v>1</v>
      </c>
      <c r="P4153">
        <v>1</v>
      </c>
      <c r="Q4153" t="str">
        <f t="shared" si="65"/>
        <v>1</v>
      </c>
    </row>
    <row r="4154" spans="1:17" x14ac:dyDescent="0.25">
      <c r="A4154">
        <v>4153</v>
      </c>
      <c r="H4154">
        <v>246.28494899999998</v>
      </c>
      <c r="I4154" s="4">
        <v>4</v>
      </c>
      <c r="P4154">
        <v>1</v>
      </c>
      <c r="Q4154" t="str">
        <f t="shared" si="65"/>
        <v>4</v>
      </c>
    </row>
    <row r="4155" spans="1:17" x14ac:dyDescent="0.25">
      <c r="A4155">
        <v>4154</v>
      </c>
      <c r="H4155">
        <v>246.31918999999999</v>
      </c>
      <c r="I4155" s="4">
        <v>4</v>
      </c>
      <c r="P4155">
        <v>1</v>
      </c>
      <c r="Q4155" t="str">
        <f t="shared" si="65"/>
        <v>4</v>
      </c>
    </row>
    <row r="4156" spans="1:17" x14ac:dyDescent="0.25">
      <c r="A4156">
        <v>4155</v>
      </c>
      <c r="F4156">
        <v>248.36207100000001</v>
      </c>
      <c r="G4156" s="3">
        <v>3</v>
      </c>
      <c r="H4156">
        <v>246.290705</v>
      </c>
      <c r="I4156" s="4">
        <v>4</v>
      </c>
      <c r="P4156">
        <v>2</v>
      </c>
      <c r="Q4156" t="str">
        <f t="shared" si="65"/>
        <v>34</v>
      </c>
    </row>
    <row r="4157" spans="1:17" x14ac:dyDescent="0.25">
      <c r="A4157">
        <v>4156</v>
      </c>
      <c r="F4157">
        <v>248.44792799999999</v>
      </c>
      <c r="G4157" s="3">
        <v>3</v>
      </c>
      <c r="H4157">
        <v>246.282321</v>
      </c>
      <c r="I4157" s="4">
        <v>4</v>
      </c>
      <c r="P4157">
        <v>2</v>
      </c>
      <c r="Q4157" t="str">
        <f t="shared" si="65"/>
        <v>34</v>
      </c>
    </row>
    <row r="4158" spans="1:17" x14ac:dyDescent="0.25">
      <c r="A4158">
        <v>4157</v>
      </c>
      <c r="F4158">
        <v>248.460353</v>
      </c>
      <c r="G4158" s="3">
        <v>3</v>
      </c>
      <c r="H4158">
        <v>246.30822999999998</v>
      </c>
      <c r="I4158" s="4">
        <v>4</v>
      </c>
      <c r="P4158">
        <v>2</v>
      </c>
      <c r="Q4158" t="str">
        <f t="shared" si="65"/>
        <v>34</v>
      </c>
    </row>
    <row r="4159" spans="1:17" x14ac:dyDescent="0.25">
      <c r="A4159">
        <v>4158</v>
      </c>
      <c r="F4159">
        <v>248.462321</v>
      </c>
      <c r="G4159" s="3">
        <v>3</v>
      </c>
      <c r="H4159">
        <v>246.31989899999999</v>
      </c>
      <c r="I4159" s="4">
        <v>4</v>
      </c>
      <c r="P4159">
        <v>2</v>
      </c>
      <c r="Q4159" t="str">
        <f t="shared" si="65"/>
        <v>34</v>
      </c>
    </row>
    <row r="4160" spans="1:17" x14ac:dyDescent="0.25">
      <c r="A4160">
        <v>4159</v>
      </c>
      <c r="D4160">
        <v>261.710555</v>
      </c>
      <c r="E4160" s="2">
        <v>2</v>
      </c>
      <c r="F4160">
        <v>248.44004699999999</v>
      </c>
      <c r="G4160" s="3">
        <v>3</v>
      </c>
      <c r="H4160">
        <v>246.25029999999998</v>
      </c>
      <c r="I4160" s="4">
        <v>4</v>
      </c>
      <c r="P4160">
        <v>3</v>
      </c>
      <c r="Q4160" t="str">
        <f t="shared" si="65"/>
        <v>234</v>
      </c>
    </row>
    <row r="4161" spans="1:17" x14ac:dyDescent="0.25">
      <c r="A4161">
        <v>4160</v>
      </c>
      <c r="D4161">
        <v>261.70979599999998</v>
      </c>
      <c r="E4161" s="2">
        <v>2</v>
      </c>
      <c r="F4161">
        <v>248.47722099999999</v>
      </c>
      <c r="G4161" s="3">
        <v>3</v>
      </c>
      <c r="H4161">
        <v>246.22005000000001</v>
      </c>
      <c r="I4161" s="4">
        <v>4</v>
      </c>
      <c r="P4161">
        <v>3</v>
      </c>
      <c r="Q4161" t="str">
        <f t="shared" si="65"/>
        <v>234</v>
      </c>
    </row>
    <row r="4162" spans="1:17" x14ac:dyDescent="0.25">
      <c r="A4162">
        <v>4161</v>
      </c>
      <c r="D4162">
        <v>261.71348399999999</v>
      </c>
      <c r="E4162" s="2">
        <v>2</v>
      </c>
      <c r="F4162">
        <v>248.47393700000001</v>
      </c>
      <c r="G4162" s="3">
        <v>3</v>
      </c>
      <c r="H4162">
        <v>246.28494899999998</v>
      </c>
      <c r="I4162" s="4">
        <v>4</v>
      </c>
      <c r="P4162">
        <v>3</v>
      </c>
      <c r="Q4162" t="str">
        <f t="shared" ref="Q4162:Q4225" si="66">CONCATENATE(C4162,E4162,G4162,I4162)</f>
        <v>234</v>
      </c>
    </row>
    <row r="4163" spans="1:17" x14ac:dyDescent="0.25">
      <c r="A4163">
        <v>4162</v>
      </c>
      <c r="D4163">
        <v>261.72297500000002</v>
      </c>
      <c r="E4163" s="2">
        <v>2</v>
      </c>
      <c r="F4163">
        <v>248.45605699999999</v>
      </c>
      <c r="G4163" s="3">
        <v>3</v>
      </c>
      <c r="H4163">
        <v>246.28494899999998</v>
      </c>
      <c r="I4163" s="4">
        <v>4</v>
      </c>
      <c r="P4163">
        <v>3</v>
      </c>
      <c r="Q4163" t="str">
        <f t="shared" si="66"/>
        <v>234</v>
      </c>
    </row>
    <row r="4164" spans="1:17" x14ac:dyDescent="0.25">
      <c r="A4164">
        <v>4163</v>
      </c>
      <c r="D4164">
        <v>261.782374</v>
      </c>
      <c r="E4164" s="2">
        <v>2</v>
      </c>
      <c r="F4164">
        <v>248.43343199999998</v>
      </c>
      <c r="G4164" s="3">
        <v>3</v>
      </c>
      <c r="P4164">
        <v>2</v>
      </c>
      <c r="Q4164" t="str">
        <f t="shared" si="66"/>
        <v>23</v>
      </c>
    </row>
    <row r="4165" spans="1:17" x14ac:dyDescent="0.25">
      <c r="A4165">
        <v>4164</v>
      </c>
      <c r="D4165">
        <v>261.76439199999999</v>
      </c>
      <c r="E4165" s="2">
        <v>2</v>
      </c>
      <c r="F4165">
        <v>248.36207100000001</v>
      </c>
      <c r="G4165" s="3">
        <v>3</v>
      </c>
      <c r="P4165">
        <v>2</v>
      </c>
      <c r="Q4165" t="str">
        <f t="shared" si="66"/>
        <v>23</v>
      </c>
    </row>
    <row r="4166" spans="1:17" x14ac:dyDescent="0.25">
      <c r="A4166">
        <v>4165</v>
      </c>
      <c r="D4166">
        <v>261.77277600000002</v>
      </c>
      <c r="E4166" s="2">
        <v>2</v>
      </c>
      <c r="F4166">
        <v>248.36207100000001</v>
      </c>
      <c r="G4166" s="3">
        <v>3</v>
      </c>
      <c r="P4166">
        <v>2</v>
      </c>
      <c r="Q4166" t="str">
        <f t="shared" si="66"/>
        <v>23</v>
      </c>
    </row>
    <row r="4167" spans="1:17" x14ac:dyDescent="0.25">
      <c r="A4167">
        <v>4166</v>
      </c>
      <c r="D4167">
        <v>261.74540200000001</v>
      </c>
      <c r="E4167" s="2">
        <v>2</v>
      </c>
      <c r="P4167">
        <v>1</v>
      </c>
      <c r="Q4167" t="str">
        <f t="shared" si="66"/>
        <v>2</v>
      </c>
    </row>
    <row r="4168" spans="1:17" x14ac:dyDescent="0.25">
      <c r="A4168">
        <v>4167</v>
      </c>
      <c r="D4168">
        <v>261.79620999999997</v>
      </c>
      <c r="E4168" s="2">
        <v>2</v>
      </c>
      <c r="P4168">
        <v>1</v>
      </c>
      <c r="Q4168" t="str">
        <f t="shared" si="66"/>
        <v>2</v>
      </c>
    </row>
    <row r="4169" spans="1:17" x14ac:dyDescent="0.25">
      <c r="A4169">
        <v>4168</v>
      </c>
      <c r="D4169">
        <v>261.79514999999998</v>
      </c>
      <c r="E4169" s="2">
        <v>2</v>
      </c>
      <c r="P4169">
        <v>1</v>
      </c>
      <c r="Q4169" t="str">
        <f t="shared" si="66"/>
        <v>2</v>
      </c>
    </row>
    <row r="4170" spans="1:17" x14ac:dyDescent="0.25">
      <c r="A4170">
        <v>4169</v>
      </c>
      <c r="B4170">
        <v>268.43575199999998</v>
      </c>
      <c r="C4170" s="5">
        <v>1</v>
      </c>
      <c r="D4170">
        <v>261.87873300000001</v>
      </c>
      <c r="E4170" s="2">
        <v>2</v>
      </c>
      <c r="P4170">
        <v>2</v>
      </c>
      <c r="Q4170" t="str">
        <f t="shared" si="66"/>
        <v>12</v>
      </c>
    </row>
    <row r="4171" spans="1:17" x14ac:dyDescent="0.25">
      <c r="A4171">
        <v>4170</v>
      </c>
      <c r="B4171">
        <v>268.42206399999998</v>
      </c>
      <c r="C4171" s="5">
        <v>1</v>
      </c>
      <c r="D4171">
        <v>261.710555</v>
      </c>
      <c r="E4171" s="2">
        <v>2</v>
      </c>
      <c r="P4171">
        <v>2</v>
      </c>
      <c r="Q4171" t="str">
        <f t="shared" si="66"/>
        <v>12</v>
      </c>
    </row>
    <row r="4172" spans="1:17" x14ac:dyDescent="0.25">
      <c r="A4172">
        <v>4171</v>
      </c>
      <c r="B4172">
        <v>268.42989599999999</v>
      </c>
      <c r="C4172" s="5">
        <v>1</v>
      </c>
      <c r="P4172">
        <v>1</v>
      </c>
      <c r="Q4172" t="str">
        <f t="shared" si="66"/>
        <v>1</v>
      </c>
    </row>
    <row r="4173" spans="1:17" x14ac:dyDescent="0.25">
      <c r="A4173">
        <v>4172</v>
      </c>
      <c r="B4173">
        <v>268.39353399999999</v>
      </c>
      <c r="C4173" s="5">
        <v>1</v>
      </c>
      <c r="P4173">
        <v>1</v>
      </c>
      <c r="Q4173" t="str">
        <f t="shared" si="66"/>
        <v>1</v>
      </c>
    </row>
    <row r="4174" spans="1:17" x14ac:dyDescent="0.25">
      <c r="A4174">
        <v>4173</v>
      </c>
      <c r="B4174">
        <v>268.33918599999998</v>
      </c>
      <c r="C4174" s="5">
        <v>1</v>
      </c>
      <c r="P4174">
        <v>1</v>
      </c>
      <c r="Q4174" t="str">
        <f t="shared" si="66"/>
        <v>1</v>
      </c>
    </row>
    <row r="4175" spans="1:17" x14ac:dyDescent="0.25">
      <c r="A4175">
        <v>4174</v>
      </c>
      <c r="B4175">
        <v>268.36206700000002</v>
      </c>
      <c r="C4175" s="5">
        <v>1</v>
      </c>
      <c r="P4175">
        <v>1</v>
      </c>
      <c r="Q4175" t="str">
        <f t="shared" si="66"/>
        <v>1</v>
      </c>
    </row>
    <row r="4176" spans="1:17" x14ac:dyDescent="0.25">
      <c r="A4176">
        <v>4175</v>
      </c>
      <c r="B4176">
        <v>268.402873</v>
      </c>
      <c r="C4176" s="5">
        <v>1</v>
      </c>
      <c r="H4176">
        <v>265.15484900000001</v>
      </c>
      <c r="I4176" s="4">
        <v>4</v>
      </c>
      <c r="P4176">
        <v>2</v>
      </c>
      <c r="Q4176" t="str">
        <f t="shared" si="66"/>
        <v>14</v>
      </c>
    </row>
    <row r="4177" spans="1:17" x14ac:dyDescent="0.25">
      <c r="A4177">
        <v>4176</v>
      </c>
      <c r="B4177">
        <v>268.51756899999998</v>
      </c>
      <c r="C4177" s="5">
        <v>1</v>
      </c>
      <c r="H4177">
        <v>265.15484900000001</v>
      </c>
      <c r="I4177" s="4">
        <v>4</v>
      </c>
      <c r="P4177">
        <v>2</v>
      </c>
      <c r="Q4177" t="str">
        <f t="shared" si="66"/>
        <v>14</v>
      </c>
    </row>
    <row r="4178" spans="1:17" x14ac:dyDescent="0.25">
      <c r="A4178">
        <v>4177</v>
      </c>
      <c r="B4178">
        <v>268.48555599999997</v>
      </c>
      <c r="C4178" s="5">
        <v>1</v>
      </c>
      <c r="H4178">
        <v>265.15484900000001</v>
      </c>
      <c r="I4178" s="4">
        <v>4</v>
      </c>
      <c r="P4178">
        <v>2</v>
      </c>
      <c r="Q4178" t="str">
        <f t="shared" si="66"/>
        <v>14</v>
      </c>
    </row>
    <row r="4179" spans="1:17" x14ac:dyDescent="0.25">
      <c r="A4179">
        <v>4178</v>
      </c>
      <c r="B4179">
        <v>268.43575199999998</v>
      </c>
      <c r="C4179" s="5">
        <v>1</v>
      </c>
      <c r="H4179">
        <v>265.15484900000001</v>
      </c>
      <c r="I4179" s="4">
        <v>4</v>
      </c>
      <c r="P4179">
        <v>2</v>
      </c>
      <c r="Q4179" t="str">
        <f t="shared" si="66"/>
        <v>14</v>
      </c>
    </row>
    <row r="4180" spans="1:17" x14ac:dyDescent="0.25">
      <c r="A4180">
        <v>4179</v>
      </c>
      <c r="B4180">
        <v>268.43575199999998</v>
      </c>
      <c r="C4180" s="5">
        <v>1</v>
      </c>
      <c r="H4180">
        <v>265.15484900000001</v>
      </c>
      <c r="I4180" s="4">
        <v>4</v>
      </c>
      <c r="P4180">
        <v>2</v>
      </c>
      <c r="Q4180" t="str">
        <f t="shared" si="66"/>
        <v>14</v>
      </c>
    </row>
    <row r="4181" spans="1:17" x14ac:dyDescent="0.25">
      <c r="A4181">
        <v>4180</v>
      </c>
      <c r="B4181">
        <v>268.43575199999998</v>
      </c>
      <c r="C4181" s="5">
        <v>1</v>
      </c>
      <c r="F4181">
        <v>268.73813100000001</v>
      </c>
      <c r="G4181" s="3">
        <v>3</v>
      </c>
      <c r="H4181">
        <v>265.15484900000001</v>
      </c>
      <c r="I4181" s="4">
        <v>4</v>
      </c>
      <c r="P4181">
        <v>3</v>
      </c>
      <c r="Q4181" t="str">
        <f t="shared" si="66"/>
        <v>134</v>
      </c>
    </row>
    <row r="4182" spans="1:17" x14ac:dyDescent="0.25">
      <c r="A4182">
        <v>4181</v>
      </c>
      <c r="F4182">
        <v>268.73813100000001</v>
      </c>
      <c r="G4182" s="3">
        <v>3</v>
      </c>
      <c r="H4182">
        <v>265.15484900000001</v>
      </c>
      <c r="I4182" s="4">
        <v>4</v>
      </c>
      <c r="P4182">
        <v>2</v>
      </c>
      <c r="Q4182" t="str">
        <f t="shared" si="66"/>
        <v>34</v>
      </c>
    </row>
    <row r="4183" spans="1:17" x14ac:dyDescent="0.25">
      <c r="A4183">
        <v>4182</v>
      </c>
      <c r="F4183">
        <v>268.73813100000001</v>
      </c>
      <c r="G4183" s="3">
        <v>3</v>
      </c>
      <c r="H4183">
        <v>265.15484900000001</v>
      </c>
      <c r="I4183" s="4">
        <v>4</v>
      </c>
      <c r="J4183">
        <v>235.57615899999999</v>
      </c>
      <c r="K4183" t="s">
        <v>22</v>
      </c>
      <c r="Q4183" t="str">
        <f t="shared" si="66"/>
        <v>34</v>
      </c>
    </row>
    <row r="4184" spans="1:17" x14ac:dyDescent="0.25">
      <c r="A4184">
        <v>4183</v>
      </c>
      <c r="Q4184" t="str">
        <f t="shared" si="66"/>
        <v/>
      </c>
    </row>
    <row r="4185" spans="1:17" x14ac:dyDescent="0.25">
      <c r="A4185">
        <v>4184</v>
      </c>
      <c r="J4185">
        <v>236.10843299999999</v>
      </c>
      <c r="K4185" t="s">
        <v>22</v>
      </c>
      <c r="Q4185" t="str">
        <f t="shared" si="66"/>
        <v/>
      </c>
    </row>
    <row r="4186" spans="1:17" x14ac:dyDescent="0.25">
      <c r="A4186">
        <v>4185</v>
      </c>
      <c r="Q4186" t="str">
        <f t="shared" si="66"/>
        <v/>
      </c>
    </row>
    <row r="4187" spans="1:17" x14ac:dyDescent="0.25">
      <c r="A4187">
        <v>4186</v>
      </c>
      <c r="D4187">
        <v>249.23181399999999</v>
      </c>
      <c r="E4187" s="2">
        <v>2</v>
      </c>
      <c r="P4187">
        <v>1</v>
      </c>
      <c r="Q4187" t="str">
        <f t="shared" si="66"/>
        <v>2</v>
      </c>
    </row>
    <row r="4188" spans="1:17" x14ac:dyDescent="0.25">
      <c r="A4188">
        <v>4187</v>
      </c>
      <c r="D4188">
        <v>249.28752399999999</v>
      </c>
      <c r="E4188" s="2">
        <v>2</v>
      </c>
      <c r="P4188">
        <v>1</v>
      </c>
      <c r="Q4188" t="str">
        <f t="shared" si="66"/>
        <v>2</v>
      </c>
    </row>
    <row r="4189" spans="1:17" x14ac:dyDescent="0.25">
      <c r="A4189">
        <v>4188</v>
      </c>
      <c r="D4189">
        <v>249.28423900000001</v>
      </c>
      <c r="E4189" s="2">
        <v>2</v>
      </c>
      <c r="P4189">
        <v>1</v>
      </c>
      <c r="Q4189" t="str">
        <f t="shared" si="66"/>
        <v>2</v>
      </c>
    </row>
    <row r="4190" spans="1:17" x14ac:dyDescent="0.25">
      <c r="A4190">
        <v>4189</v>
      </c>
      <c r="D4190">
        <v>249.27363500000001</v>
      </c>
      <c r="E4190" s="2">
        <v>2</v>
      </c>
      <c r="P4190">
        <v>1</v>
      </c>
      <c r="Q4190" t="str">
        <f t="shared" si="66"/>
        <v>2</v>
      </c>
    </row>
    <row r="4191" spans="1:17" x14ac:dyDescent="0.25">
      <c r="A4191">
        <v>4190</v>
      </c>
      <c r="D4191">
        <v>249.24439100000001</v>
      </c>
      <c r="E4191" s="2">
        <v>2</v>
      </c>
      <c r="P4191">
        <v>1</v>
      </c>
      <c r="Q4191" t="str">
        <f t="shared" si="66"/>
        <v>2</v>
      </c>
    </row>
    <row r="4192" spans="1:17" x14ac:dyDescent="0.25">
      <c r="A4192">
        <v>4191</v>
      </c>
      <c r="D4192">
        <v>249.25792999999999</v>
      </c>
      <c r="E4192" s="2">
        <v>2</v>
      </c>
      <c r="P4192">
        <v>1</v>
      </c>
      <c r="Q4192" t="str">
        <f t="shared" si="66"/>
        <v>2</v>
      </c>
    </row>
    <row r="4193" spans="1:17" x14ac:dyDescent="0.25">
      <c r="A4193">
        <v>4192</v>
      </c>
      <c r="D4193">
        <v>249.26292699999999</v>
      </c>
      <c r="E4193" s="2">
        <v>2</v>
      </c>
      <c r="P4193">
        <v>1</v>
      </c>
      <c r="Q4193" t="str">
        <f t="shared" si="66"/>
        <v>2</v>
      </c>
    </row>
    <row r="4194" spans="1:17" x14ac:dyDescent="0.25">
      <c r="A4194">
        <v>4193</v>
      </c>
      <c r="D4194">
        <v>249.30555200000001</v>
      </c>
      <c r="E4194" s="2">
        <v>2</v>
      </c>
      <c r="P4194">
        <v>1</v>
      </c>
      <c r="Q4194" t="str">
        <f t="shared" si="66"/>
        <v>2</v>
      </c>
    </row>
    <row r="4195" spans="1:17" x14ac:dyDescent="0.25">
      <c r="A4195">
        <v>4194</v>
      </c>
      <c r="D4195">
        <v>249.28570400000001</v>
      </c>
      <c r="E4195" s="2">
        <v>2</v>
      </c>
      <c r="P4195">
        <v>1</v>
      </c>
      <c r="Q4195" t="str">
        <f t="shared" si="66"/>
        <v>2</v>
      </c>
    </row>
    <row r="4196" spans="1:17" x14ac:dyDescent="0.25">
      <c r="A4196">
        <v>4195</v>
      </c>
      <c r="B4196">
        <v>241.708279</v>
      </c>
      <c r="C4196" s="5">
        <v>1</v>
      </c>
      <c r="D4196">
        <v>249.31868600000001</v>
      </c>
      <c r="E4196" s="2">
        <v>2</v>
      </c>
      <c r="P4196">
        <v>2</v>
      </c>
      <c r="Q4196" t="str">
        <f t="shared" si="66"/>
        <v>12</v>
      </c>
    </row>
    <row r="4197" spans="1:17" x14ac:dyDescent="0.25">
      <c r="A4197">
        <v>4196</v>
      </c>
      <c r="B4197">
        <v>241.706311</v>
      </c>
      <c r="C4197" s="5">
        <v>1</v>
      </c>
      <c r="D4197">
        <v>249.27277599999999</v>
      </c>
      <c r="E4197" s="2">
        <v>2</v>
      </c>
      <c r="P4197">
        <v>2</v>
      </c>
      <c r="Q4197" t="str">
        <f t="shared" si="66"/>
        <v>12</v>
      </c>
    </row>
    <row r="4198" spans="1:17" x14ac:dyDescent="0.25">
      <c r="A4198">
        <v>4197</v>
      </c>
      <c r="B4198">
        <v>241.736716</v>
      </c>
      <c r="C4198" s="5">
        <v>1</v>
      </c>
      <c r="P4198">
        <v>1</v>
      </c>
      <c r="Q4198" t="str">
        <f t="shared" si="66"/>
        <v>1</v>
      </c>
    </row>
    <row r="4199" spans="1:17" x14ac:dyDescent="0.25">
      <c r="A4199">
        <v>4198</v>
      </c>
      <c r="B4199">
        <v>241.69388800000002</v>
      </c>
      <c r="C4199" s="5">
        <v>1</v>
      </c>
      <c r="P4199">
        <v>1</v>
      </c>
      <c r="Q4199" t="str">
        <f t="shared" si="66"/>
        <v>1</v>
      </c>
    </row>
    <row r="4200" spans="1:17" x14ac:dyDescent="0.25">
      <c r="A4200">
        <v>4199</v>
      </c>
      <c r="B4200">
        <v>241.67656399999998</v>
      </c>
      <c r="C4200" s="5">
        <v>1</v>
      </c>
      <c r="H4200">
        <v>247.45651100000001</v>
      </c>
      <c r="I4200" s="4">
        <v>4</v>
      </c>
      <c r="P4200">
        <v>2</v>
      </c>
      <c r="Q4200" t="str">
        <f t="shared" si="66"/>
        <v>14</v>
      </c>
    </row>
    <row r="4201" spans="1:17" x14ac:dyDescent="0.25">
      <c r="A4201">
        <v>4200</v>
      </c>
      <c r="B4201">
        <v>241.67732100000001</v>
      </c>
      <c r="C4201" s="5">
        <v>1</v>
      </c>
      <c r="H4201">
        <v>247.45651100000001</v>
      </c>
      <c r="I4201" s="4">
        <v>4</v>
      </c>
      <c r="P4201">
        <v>2</v>
      </c>
      <c r="Q4201" t="str">
        <f t="shared" si="66"/>
        <v>14</v>
      </c>
    </row>
    <row r="4202" spans="1:17" x14ac:dyDescent="0.25">
      <c r="A4202">
        <v>4201</v>
      </c>
      <c r="B4202">
        <v>241.67560499999999</v>
      </c>
      <c r="C4202" s="5">
        <v>1</v>
      </c>
      <c r="F4202">
        <v>244.60893899999999</v>
      </c>
      <c r="G4202" s="3">
        <v>3</v>
      </c>
      <c r="H4202">
        <v>247.33600899999999</v>
      </c>
      <c r="I4202" s="4">
        <v>4</v>
      </c>
      <c r="P4202">
        <v>3</v>
      </c>
      <c r="Q4202" t="str">
        <f t="shared" si="66"/>
        <v>134</v>
      </c>
    </row>
    <row r="4203" spans="1:17" x14ac:dyDescent="0.25">
      <c r="A4203">
        <v>4202</v>
      </c>
      <c r="B4203">
        <v>241.663432</v>
      </c>
      <c r="C4203" s="5">
        <v>1</v>
      </c>
      <c r="F4203">
        <v>244.62474700000001</v>
      </c>
      <c r="G4203" s="3">
        <v>3</v>
      </c>
      <c r="H4203">
        <v>247.340857</v>
      </c>
      <c r="I4203" s="4">
        <v>4</v>
      </c>
      <c r="P4203">
        <v>3</v>
      </c>
      <c r="Q4203" t="str">
        <f t="shared" si="66"/>
        <v>134</v>
      </c>
    </row>
    <row r="4204" spans="1:17" x14ac:dyDescent="0.25">
      <c r="A4204">
        <v>4203</v>
      </c>
      <c r="B4204">
        <v>241.708279</v>
      </c>
      <c r="C4204" s="5">
        <v>1</v>
      </c>
      <c r="F4204">
        <v>244.62307999999999</v>
      </c>
      <c r="G4204" s="3">
        <v>3</v>
      </c>
      <c r="H4204">
        <v>247.38454300000001</v>
      </c>
      <c r="I4204" s="4">
        <v>4</v>
      </c>
      <c r="P4204">
        <v>3</v>
      </c>
      <c r="Q4204" t="str">
        <f t="shared" si="66"/>
        <v>134</v>
      </c>
    </row>
    <row r="4205" spans="1:17" x14ac:dyDescent="0.25">
      <c r="A4205">
        <v>4204</v>
      </c>
      <c r="B4205">
        <v>241.708279</v>
      </c>
      <c r="C4205" s="5">
        <v>1</v>
      </c>
      <c r="F4205">
        <v>244.58631399999999</v>
      </c>
      <c r="G4205" s="3">
        <v>3</v>
      </c>
      <c r="H4205">
        <v>247.36595800000001</v>
      </c>
      <c r="I4205" s="4">
        <v>4</v>
      </c>
      <c r="P4205">
        <v>3</v>
      </c>
      <c r="Q4205" t="str">
        <f t="shared" si="66"/>
        <v>134</v>
      </c>
    </row>
    <row r="4206" spans="1:17" x14ac:dyDescent="0.25">
      <c r="A4206">
        <v>4205</v>
      </c>
      <c r="F4206">
        <v>244.59328299999999</v>
      </c>
      <c r="G4206" s="3">
        <v>3</v>
      </c>
      <c r="H4206">
        <v>247.410605</v>
      </c>
      <c r="I4206" s="4">
        <v>4</v>
      </c>
      <c r="P4206">
        <v>2</v>
      </c>
      <c r="Q4206" t="str">
        <f t="shared" si="66"/>
        <v>34</v>
      </c>
    </row>
    <row r="4207" spans="1:17" x14ac:dyDescent="0.25">
      <c r="A4207">
        <v>4206</v>
      </c>
      <c r="F4207">
        <v>244.64156600000001</v>
      </c>
      <c r="G4207" s="3">
        <v>3</v>
      </c>
      <c r="H4207">
        <v>247.44171399999999</v>
      </c>
      <c r="I4207" s="4">
        <v>4</v>
      </c>
      <c r="P4207">
        <v>2</v>
      </c>
      <c r="Q4207" t="str">
        <f t="shared" si="66"/>
        <v>34</v>
      </c>
    </row>
    <row r="4208" spans="1:17" x14ac:dyDescent="0.25">
      <c r="A4208">
        <v>4207</v>
      </c>
      <c r="F4208">
        <v>244.57232199999999</v>
      </c>
      <c r="G4208" s="3">
        <v>3</v>
      </c>
      <c r="H4208">
        <v>247.41691499999999</v>
      </c>
      <c r="I4208" s="4">
        <v>4</v>
      </c>
      <c r="P4208">
        <v>2</v>
      </c>
      <c r="Q4208" t="str">
        <f t="shared" si="66"/>
        <v>34</v>
      </c>
    </row>
    <row r="4209" spans="1:17" x14ac:dyDescent="0.25">
      <c r="A4209">
        <v>4208</v>
      </c>
      <c r="F4209">
        <v>244.56752299999999</v>
      </c>
      <c r="G4209" s="3">
        <v>3</v>
      </c>
      <c r="H4209">
        <v>247.45651100000001</v>
      </c>
      <c r="I4209" s="4">
        <v>4</v>
      </c>
      <c r="P4209">
        <v>2</v>
      </c>
      <c r="Q4209" t="str">
        <f t="shared" si="66"/>
        <v>34</v>
      </c>
    </row>
    <row r="4210" spans="1:17" x14ac:dyDescent="0.25">
      <c r="A4210">
        <v>4209</v>
      </c>
      <c r="F4210">
        <v>244.60262599999999</v>
      </c>
      <c r="G4210" s="3">
        <v>3</v>
      </c>
      <c r="H4210">
        <v>247.45651100000001</v>
      </c>
      <c r="I4210" s="4">
        <v>4</v>
      </c>
      <c r="P4210">
        <v>2</v>
      </c>
      <c r="Q4210" t="str">
        <f t="shared" si="66"/>
        <v>34</v>
      </c>
    </row>
    <row r="4211" spans="1:17" x14ac:dyDescent="0.25">
      <c r="A4211">
        <v>4210</v>
      </c>
      <c r="F4211">
        <v>244.60893899999999</v>
      </c>
      <c r="G4211" s="3">
        <v>3</v>
      </c>
      <c r="P4211">
        <v>1</v>
      </c>
      <c r="Q4211" t="str">
        <f t="shared" si="66"/>
        <v>3</v>
      </c>
    </row>
    <row r="4212" spans="1:17" x14ac:dyDescent="0.25">
      <c r="A4212">
        <v>4211</v>
      </c>
      <c r="F4212">
        <v>244.60893899999999</v>
      </c>
      <c r="G4212" s="3">
        <v>3</v>
      </c>
      <c r="P4212">
        <v>1</v>
      </c>
      <c r="Q4212" t="str">
        <f t="shared" si="66"/>
        <v>3</v>
      </c>
    </row>
    <row r="4213" spans="1:17" x14ac:dyDescent="0.25">
      <c r="A4213">
        <v>4212</v>
      </c>
      <c r="P4213">
        <v>0</v>
      </c>
      <c r="Q4213" t="str">
        <f t="shared" si="66"/>
        <v/>
      </c>
    </row>
    <row r="4214" spans="1:17" x14ac:dyDescent="0.25">
      <c r="A4214">
        <v>4213</v>
      </c>
      <c r="P4214">
        <v>0</v>
      </c>
      <c r="Q4214" t="str">
        <f t="shared" si="66"/>
        <v/>
      </c>
    </row>
    <row r="4215" spans="1:17" x14ac:dyDescent="0.25">
      <c r="A4215">
        <v>4214</v>
      </c>
      <c r="D4215">
        <v>225.71328299999999</v>
      </c>
      <c r="E4215" s="2">
        <v>2</v>
      </c>
      <c r="P4215">
        <v>1</v>
      </c>
      <c r="Q4215" t="str">
        <f t="shared" si="66"/>
        <v>2</v>
      </c>
    </row>
    <row r="4216" spans="1:17" x14ac:dyDescent="0.25">
      <c r="A4216">
        <v>4215</v>
      </c>
      <c r="D4216">
        <v>225.674342</v>
      </c>
      <c r="E4216" s="2">
        <v>2</v>
      </c>
      <c r="P4216">
        <v>1</v>
      </c>
      <c r="Q4216" t="str">
        <f t="shared" si="66"/>
        <v>2</v>
      </c>
    </row>
    <row r="4217" spans="1:17" x14ac:dyDescent="0.25">
      <c r="A4217">
        <v>4216</v>
      </c>
      <c r="D4217">
        <v>225.68838399999999</v>
      </c>
      <c r="E4217" s="2">
        <v>2</v>
      </c>
      <c r="P4217">
        <v>1</v>
      </c>
      <c r="Q4217" t="str">
        <f t="shared" si="66"/>
        <v>2</v>
      </c>
    </row>
    <row r="4218" spans="1:17" x14ac:dyDescent="0.25">
      <c r="A4218">
        <v>4217</v>
      </c>
      <c r="D4218">
        <v>225.664444</v>
      </c>
      <c r="E4218" s="2">
        <v>2</v>
      </c>
      <c r="P4218">
        <v>1</v>
      </c>
      <c r="Q4218" t="str">
        <f t="shared" si="66"/>
        <v>2</v>
      </c>
    </row>
    <row r="4219" spans="1:17" x14ac:dyDescent="0.25">
      <c r="A4219">
        <v>4218</v>
      </c>
      <c r="D4219">
        <v>225.672121</v>
      </c>
      <c r="E4219" s="2">
        <v>2</v>
      </c>
      <c r="P4219">
        <v>1</v>
      </c>
      <c r="Q4219" t="str">
        <f t="shared" si="66"/>
        <v>2</v>
      </c>
    </row>
    <row r="4220" spans="1:17" x14ac:dyDescent="0.25">
      <c r="A4220">
        <v>4219</v>
      </c>
      <c r="D4220">
        <v>225.64707100000001</v>
      </c>
      <c r="E4220" s="2">
        <v>2</v>
      </c>
      <c r="P4220">
        <v>1</v>
      </c>
      <c r="Q4220" t="str">
        <f t="shared" si="66"/>
        <v>2</v>
      </c>
    </row>
    <row r="4221" spans="1:17" x14ac:dyDescent="0.25">
      <c r="A4221">
        <v>4220</v>
      </c>
      <c r="B4221">
        <v>220.81848500000001</v>
      </c>
      <c r="C4221" s="5">
        <v>1</v>
      </c>
      <c r="D4221">
        <v>225.602677</v>
      </c>
      <c r="E4221" s="2">
        <v>2</v>
      </c>
      <c r="P4221">
        <v>2</v>
      </c>
      <c r="Q4221" t="str">
        <f t="shared" si="66"/>
        <v>12</v>
      </c>
    </row>
    <row r="4222" spans="1:17" x14ac:dyDescent="0.25">
      <c r="A4222">
        <v>4221</v>
      </c>
      <c r="B4222">
        <v>220.81848500000001</v>
      </c>
      <c r="C4222" s="5">
        <v>1</v>
      </c>
      <c r="D4222">
        <v>225.59171599999999</v>
      </c>
      <c r="E4222" s="2">
        <v>2</v>
      </c>
      <c r="P4222">
        <v>2</v>
      </c>
      <c r="Q4222" t="str">
        <f t="shared" si="66"/>
        <v>12</v>
      </c>
    </row>
    <row r="4223" spans="1:17" x14ac:dyDescent="0.25">
      <c r="A4223">
        <v>4222</v>
      </c>
      <c r="B4223">
        <v>220.75045499999999</v>
      </c>
      <c r="C4223" s="5">
        <v>1</v>
      </c>
      <c r="D4223">
        <v>225.56631300000001</v>
      </c>
      <c r="E4223" s="2">
        <v>2</v>
      </c>
      <c r="P4223">
        <v>2</v>
      </c>
      <c r="Q4223" t="str">
        <f t="shared" si="66"/>
        <v>12</v>
      </c>
    </row>
    <row r="4224" spans="1:17" x14ac:dyDescent="0.25">
      <c r="A4224">
        <v>4223</v>
      </c>
      <c r="B4224">
        <v>220.78858500000001</v>
      </c>
      <c r="C4224" s="5">
        <v>1</v>
      </c>
      <c r="D4224">
        <v>225.71328299999999</v>
      </c>
      <c r="E4224" s="2">
        <v>2</v>
      </c>
      <c r="P4224">
        <v>2</v>
      </c>
      <c r="Q4224" t="str">
        <f t="shared" si="66"/>
        <v>12</v>
      </c>
    </row>
    <row r="4225" spans="1:17" x14ac:dyDescent="0.25">
      <c r="A4225">
        <v>4224</v>
      </c>
      <c r="B4225">
        <v>220.81752499999999</v>
      </c>
      <c r="C4225" s="5">
        <v>1</v>
      </c>
      <c r="H4225">
        <v>224.643989</v>
      </c>
      <c r="I4225" s="4">
        <v>4</v>
      </c>
      <c r="P4225">
        <v>2</v>
      </c>
      <c r="Q4225" t="str">
        <f t="shared" si="66"/>
        <v>14</v>
      </c>
    </row>
    <row r="4226" spans="1:17" x14ac:dyDescent="0.25">
      <c r="A4226">
        <v>4225</v>
      </c>
      <c r="B4226">
        <v>220.78100900000001</v>
      </c>
      <c r="C4226" s="5">
        <v>1</v>
      </c>
      <c r="F4226">
        <v>223.400353</v>
      </c>
      <c r="G4226" s="3">
        <v>3</v>
      </c>
      <c r="H4226">
        <v>224.59762499999999</v>
      </c>
      <c r="I4226" s="4">
        <v>4</v>
      </c>
      <c r="P4226">
        <v>3</v>
      </c>
      <c r="Q4226" t="str">
        <f t="shared" ref="Q4226:Q4289" si="67">CONCATENATE(C4226,E4226,G4226,I4226)</f>
        <v>134</v>
      </c>
    </row>
    <row r="4227" spans="1:17" x14ac:dyDescent="0.25">
      <c r="A4227">
        <v>4226</v>
      </c>
      <c r="B4227">
        <v>220.74318099999999</v>
      </c>
      <c r="C4227" s="5">
        <v>1</v>
      </c>
      <c r="F4227">
        <v>223.300151</v>
      </c>
      <c r="G4227" s="3">
        <v>3</v>
      </c>
      <c r="H4227">
        <v>224.5951</v>
      </c>
      <c r="I4227" s="4">
        <v>4</v>
      </c>
      <c r="P4227">
        <v>3</v>
      </c>
      <c r="Q4227" t="str">
        <f t="shared" si="67"/>
        <v>134</v>
      </c>
    </row>
    <row r="4228" spans="1:17" x14ac:dyDescent="0.25">
      <c r="A4228">
        <v>4227</v>
      </c>
      <c r="B4228">
        <v>220.81848500000001</v>
      </c>
      <c r="C4228" s="5">
        <v>1</v>
      </c>
      <c r="F4228">
        <v>223.312172</v>
      </c>
      <c r="G4228" s="3">
        <v>3</v>
      </c>
      <c r="H4228">
        <v>224.59141299999999</v>
      </c>
      <c r="I4228" s="4">
        <v>4</v>
      </c>
      <c r="P4228">
        <v>3</v>
      </c>
      <c r="Q4228" t="str">
        <f t="shared" si="67"/>
        <v>134</v>
      </c>
    </row>
    <row r="4229" spans="1:17" x14ac:dyDescent="0.25">
      <c r="A4229">
        <v>4228</v>
      </c>
      <c r="F4229">
        <v>223.28338299999999</v>
      </c>
      <c r="G4229" s="3">
        <v>3</v>
      </c>
      <c r="H4229">
        <v>224.611313</v>
      </c>
      <c r="I4229" s="4">
        <v>4</v>
      </c>
      <c r="P4229">
        <v>2</v>
      </c>
      <c r="Q4229" t="str">
        <f t="shared" si="67"/>
        <v>34</v>
      </c>
    </row>
    <row r="4230" spans="1:17" x14ac:dyDescent="0.25">
      <c r="A4230">
        <v>4229</v>
      </c>
      <c r="F4230">
        <v>223.28580700000001</v>
      </c>
      <c r="G4230" s="3">
        <v>3</v>
      </c>
      <c r="H4230">
        <v>224.52984799999999</v>
      </c>
      <c r="I4230" s="4">
        <v>4</v>
      </c>
      <c r="P4230">
        <v>2</v>
      </c>
      <c r="Q4230" t="str">
        <f t="shared" si="67"/>
        <v>34</v>
      </c>
    </row>
    <row r="4231" spans="1:17" x14ac:dyDescent="0.25">
      <c r="A4231">
        <v>4230</v>
      </c>
      <c r="F4231">
        <v>223.36570699999999</v>
      </c>
      <c r="G4231" s="3">
        <v>3</v>
      </c>
      <c r="H4231">
        <v>224.59590900000001</v>
      </c>
      <c r="I4231" s="4">
        <v>4</v>
      </c>
      <c r="P4231">
        <v>2</v>
      </c>
      <c r="Q4231" t="str">
        <f t="shared" si="67"/>
        <v>34</v>
      </c>
    </row>
    <row r="4232" spans="1:17" x14ac:dyDescent="0.25">
      <c r="A4232">
        <v>4231</v>
      </c>
      <c r="F4232">
        <v>223.38595899999999</v>
      </c>
      <c r="G4232" s="3">
        <v>3</v>
      </c>
      <c r="H4232">
        <v>224.63702000000001</v>
      </c>
      <c r="I4232" s="4">
        <v>4</v>
      </c>
      <c r="P4232">
        <v>2</v>
      </c>
      <c r="Q4232" t="str">
        <f t="shared" si="67"/>
        <v>34</v>
      </c>
    </row>
    <row r="4233" spans="1:17" x14ac:dyDescent="0.25">
      <c r="A4233">
        <v>4232</v>
      </c>
      <c r="F4233">
        <v>223.30202</v>
      </c>
      <c r="G4233" s="3">
        <v>3</v>
      </c>
      <c r="H4233">
        <v>224.643989</v>
      </c>
      <c r="I4233" s="4">
        <v>4</v>
      </c>
      <c r="P4233">
        <v>2</v>
      </c>
      <c r="Q4233" t="str">
        <f t="shared" si="67"/>
        <v>34</v>
      </c>
    </row>
    <row r="4234" spans="1:17" x14ac:dyDescent="0.25">
      <c r="A4234">
        <v>4233</v>
      </c>
      <c r="F4234">
        <v>223.400353</v>
      </c>
      <c r="G4234" s="3">
        <v>3</v>
      </c>
      <c r="P4234">
        <v>1</v>
      </c>
      <c r="Q4234" t="str">
        <f t="shared" si="67"/>
        <v>3</v>
      </c>
    </row>
    <row r="4235" spans="1:17" x14ac:dyDescent="0.25">
      <c r="A4235">
        <v>4234</v>
      </c>
      <c r="F4235">
        <v>223.400353</v>
      </c>
      <c r="G4235" s="3">
        <v>3</v>
      </c>
      <c r="P4235">
        <v>1</v>
      </c>
      <c r="Q4235" t="str">
        <f t="shared" si="67"/>
        <v>3</v>
      </c>
    </row>
    <row r="4236" spans="1:17" x14ac:dyDescent="0.25">
      <c r="A4236">
        <v>4235</v>
      </c>
      <c r="P4236">
        <v>0</v>
      </c>
      <c r="Q4236" t="str">
        <f t="shared" si="67"/>
        <v/>
      </c>
    </row>
    <row r="4237" spans="1:17" x14ac:dyDescent="0.25">
      <c r="A4237">
        <v>4236</v>
      </c>
      <c r="P4237">
        <v>0</v>
      </c>
      <c r="Q4237" t="str">
        <f t="shared" si="67"/>
        <v/>
      </c>
    </row>
    <row r="4238" spans="1:17" x14ac:dyDescent="0.25">
      <c r="A4238">
        <v>4237</v>
      </c>
      <c r="D4238">
        <v>205.074488</v>
      </c>
      <c r="E4238" s="2">
        <v>2</v>
      </c>
      <c r="P4238">
        <v>1</v>
      </c>
      <c r="Q4238" t="str">
        <f t="shared" si="67"/>
        <v>2</v>
      </c>
    </row>
    <row r="4239" spans="1:17" x14ac:dyDescent="0.25">
      <c r="A4239">
        <v>4238</v>
      </c>
      <c r="D4239">
        <v>205.11683499999998</v>
      </c>
      <c r="E4239" s="2">
        <v>2</v>
      </c>
      <c r="P4239">
        <v>1</v>
      </c>
      <c r="Q4239" t="str">
        <f t="shared" si="67"/>
        <v>2</v>
      </c>
    </row>
    <row r="4240" spans="1:17" x14ac:dyDescent="0.25">
      <c r="A4240">
        <v>4239</v>
      </c>
      <c r="D4240">
        <v>205.08729399999999</v>
      </c>
      <c r="E4240" s="2">
        <v>2</v>
      </c>
      <c r="P4240">
        <v>1</v>
      </c>
      <c r="Q4240" t="str">
        <f t="shared" si="67"/>
        <v>2</v>
      </c>
    </row>
    <row r="4241" spans="1:17" x14ac:dyDescent="0.25">
      <c r="A4241">
        <v>4240</v>
      </c>
      <c r="D4241">
        <v>205.07912999999999</v>
      </c>
      <c r="E4241" s="2">
        <v>2</v>
      </c>
      <c r="P4241">
        <v>1</v>
      </c>
      <c r="Q4241" t="str">
        <f t="shared" si="67"/>
        <v>2</v>
      </c>
    </row>
    <row r="4242" spans="1:17" x14ac:dyDescent="0.25">
      <c r="A4242">
        <v>4241</v>
      </c>
      <c r="D4242">
        <v>205.06571399999999</v>
      </c>
      <c r="E4242" s="2">
        <v>2</v>
      </c>
      <c r="P4242">
        <v>1</v>
      </c>
      <c r="Q4242" t="str">
        <f t="shared" si="67"/>
        <v>2</v>
      </c>
    </row>
    <row r="4243" spans="1:17" x14ac:dyDescent="0.25">
      <c r="A4243">
        <v>4242</v>
      </c>
      <c r="D4243">
        <v>205.10417799999999</v>
      </c>
      <c r="E4243" s="2">
        <v>2</v>
      </c>
      <c r="P4243">
        <v>1</v>
      </c>
      <c r="Q4243" t="str">
        <f t="shared" si="67"/>
        <v>2</v>
      </c>
    </row>
    <row r="4244" spans="1:17" x14ac:dyDescent="0.25">
      <c r="A4244">
        <v>4243</v>
      </c>
      <c r="B4244">
        <v>200.14959199999998</v>
      </c>
      <c r="C4244" s="5">
        <v>1</v>
      </c>
      <c r="D4244">
        <v>205.098871</v>
      </c>
      <c r="E4244" s="2">
        <v>2</v>
      </c>
      <c r="P4244">
        <v>2</v>
      </c>
      <c r="Q4244" t="str">
        <f t="shared" si="67"/>
        <v>12</v>
      </c>
    </row>
    <row r="4245" spans="1:17" x14ac:dyDescent="0.25">
      <c r="A4245">
        <v>4244</v>
      </c>
      <c r="B4245">
        <v>200.2227</v>
      </c>
      <c r="C4245" s="5">
        <v>1</v>
      </c>
      <c r="D4245">
        <v>205.138159</v>
      </c>
      <c r="E4245" s="2">
        <v>2</v>
      </c>
      <c r="P4245">
        <v>2</v>
      </c>
      <c r="Q4245" t="str">
        <f t="shared" si="67"/>
        <v>12</v>
      </c>
    </row>
    <row r="4246" spans="1:17" x14ac:dyDescent="0.25">
      <c r="A4246">
        <v>4245</v>
      </c>
      <c r="B4246">
        <v>200.21836300000001</v>
      </c>
      <c r="C4246" s="5">
        <v>1</v>
      </c>
      <c r="D4246">
        <v>205.074488</v>
      </c>
      <c r="E4246" s="2">
        <v>2</v>
      </c>
      <c r="P4246">
        <v>2</v>
      </c>
      <c r="Q4246" t="str">
        <f t="shared" si="67"/>
        <v>12</v>
      </c>
    </row>
    <row r="4247" spans="1:17" x14ac:dyDescent="0.25">
      <c r="A4247">
        <v>4246</v>
      </c>
      <c r="B4247">
        <v>200.16484299999999</v>
      </c>
      <c r="C4247" s="5">
        <v>1</v>
      </c>
      <c r="P4247">
        <v>1</v>
      </c>
      <c r="Q4247" t="str">
        <f t="shared" si="67"/>
        <v>1</v>
      </c>
    </row>
    <row r="4248" spans="1:17" x14ac:dyDescent="0.25">
      <c r="A4248">
        <v>4247</v>
      </c>
      <c r="B4248">
        <v>200.15611899999999</v>
      </c>
      <c r="C4248" s="5">
        <v>1</v>
      </c>
      <c r="P4248">
        <v>1</v>
      </c>
      <c r="Q4248" t="str">
        <f t="shared" si="67"/>
        <v>1</v>
      </c>
    </row>
    <row r="4249" spans="1:17" x14ac:dyDescent="0.25">
      <c r="A4249">
        <v>4248</v>
      </c>
      <c r="B4249">
        <v>200.35132399999998</v>
      </c>
      <c r="C4249" s="5">
        <v>1</v>
      </c>
      <c r="F4249">
        <v>201.52351999999999</v>
      </c>
      <c r="G4249" s="3">
        <v>3</v>
      </c>
      <c r="H4249">
        <v>201.74918199999999</v>
      </c>
      <c r="I4249" s="4">
        <v>4</v>
      </c>
      <c r="P4249">
        <v>3</v>
      </c>
      <c r="Q4249" t="str">
        <f t="shared" si="67"/>
        <v>134</v>
      </c>
    </row>
    <row r="4250" spans="1:17" x14ac:dyDescent="0.25">
      <c r="A4250">
        <v>4249</v>
      </c>
      <c r="B4250">
        <v>200.14959199999998</v>
      </c>
      <c r="C4250" s="5">
        <v>1</v>
      </c>
      <c r="F4250">
        <v>201.52234099999998</v>
      </c>
      <c r="G4250" s="3">
        <v>3</v>
      </c>
      <c r="H4250">
        <v>201.654944</v>
      </c>
      <c r="I4250" s="4">
        <v>4</v>
      </c>
      <c r="P4250">
        <v>3</v>
      </c>
      <c r="Q4250" t="str">
        <f t="shared" si="67"/>
        <v>134</v>
      </c>
    </row>
    <row r="4251" spans="1:17" x14ac:dyDescent="0.25">
      <c r="A4251">
        <v>4250</v>
      </c>
      <c r="F4251">
        <v>201.585509</v>
      </c>
      <c r="G4251" s="3">
        <v>3</v>
      </c>
      <c r="H4251">
        <v>201.68928699999998</v>
      </c>
      <c r="I4251" s="4">
        <v>4</v>
      </c>
      <c r="P4251">
        <v>2</v>
      </c>
      <c r="Q4251" t="str">
        <f t="shared" si="67"/>
        <v>34</v>
      </c>
    </row>
    <row r="4252" spans="1:17" x14ac:dyDescent="0.25">
      <c r="A4252">
        <v>4251</v>
      </c>
      <c r="F4252">
        <v>201.56295599999999</v>
      </c>
      <c r="G4252" s="3">
        <v>3</v>
      </c>
      <c r="H4252">
        <v>201.68509899999998</v>
      </c>
      <c r="I4252" s="4">
        <v>4</v>
      </c>
      <c r="P4252">
        <v>2</v>
      </c>
      <c r="Q4252" t="str">
        <f t="shared" si="67"/>
        <v>34</v>
      </c>
    </row>
    <row r="4253" spans="1:17" x14ac:dyDescent="0.25">
      <c r="A4253">
        <v>4252</v>
      </c>
      <c r="F4253">
        <v>201.55010099999998</v>
      </c>
      <c r="G4253" s="3">
        <v>3</v>
      </c>
      <c r="H4253">
        <v>201.71249599999999</v>
      </c>
      <c r="I4253" s="4">
        <v>4</v>
      </c>
      <c r="P4253">
        <v>2</v>
      </c>
      <c r="Q4253" t="str">
        <f t="shared" si="67"/>
        <v>34</v>
      </c>
    </row>
    <row r="4254" spans="1:17" x14ac:dyDescent="0.25">
      <c r="A4254">
        <v>4253</v>
      </c>
      <c r="F4254">
        <v>201.53591399999999</v>
      </c>
      <c r="G4254" s="3">
        <v>3</v>
      </c>
      <c r="H4254">
        <v>201.748514</v>
      </c>
      <c r="I4254" s="4">
        <v>4</v>
      </c>
      <c r="P4254">
        <v>2</v>
      </c>
      <c r="Q4254" t="str">
        <f t="shared" si="67"/>
        <v>34</v>
      </c>
    </row>
    <row r="4255" spans="1:17" x14ac:dyDescent="0.25">
      <c r="A4255">
        <v>4254</v>
      </c>
      <c r="F4255">
        <v>201.54214300000001</v>
      </c>
      <c r="G4255" s="3">
        <v>3</v>
      </c>
      <c r="H4255">
        <v>201.735049</v>
      </c>
      <c r="I4255" s="4">
        <v>4</v>
      </c>
      <c r="P4255">
        <v>2</v>
      </c>
      <c r="Q4255" t="str">
        <f t="shared" si="67"/>
        <v>34</v>
      </c>
    </row>
    <row r="4256" spans="1:17" x14ac:dyDescent="0.25">
      <c r="A4256">
        <v>4255</v>
      </c>
      <c r="F4256">
        <v>201.55188199999998</v>
      </c>
      <c r="G4256" s="3">
        <v>3</v>
      </c>
      <c r="H4256">
        <v>201.709284</v>
      </c>
      <c r="I4256" s="4">
        <v>4</v>
      </c>
      <c r="P4256">
        <v>2</v>
      </c>
      <c r="Q4256" t="str">
        <f t="shared" si="67"/>
        <v>34</v>
      </c>
    </row>
    <row r="4257" spans="1:17" x14ac:dyDescent="0.25">
      <c r="A4257">
        <v>4256</v>
      </c>
      <c r="F4257">
        <v>201.52351999999999</v>
      </c>
      <c r="G4257" s="3">
        <v>3</v>
      </c>
      <c r="H4257">
        <v>201.74918199999999</v>
      </c>
      <c r="I4257" s="4">
        <v>4</v>
      </c>
      <c r="P4257">
        <v>2</v>
      </c>
      <c r="Q4257" t="str">
        <f t="shared" si="67"/>
        <v>34</v>
      </c>
    </row>
    <row r="4258" spans="1:17" x14ac:dyDescent="0.25">
      <c r="A4258">
        <v>4257</v>
      </c>
      <c r="P4258">
        <v>0</v>
      </c>
      <c r="Q4258" t="str">
        <f t="shared" si="67"/>
        <v/>
      </c>
    </row>
    <row r="4259" spans="1:17" x14ac:dyDescent="0.25">
      <c r="A4259">
        <v>4258</v>
      </c>
      <c r="D4259">
        <v>182.06004899999999</v>
      </c>
      <c r="E4259" s="2">
        <v>2</v>
      </c>
      <c r="P4259">
        <v>1</v>
      </c>
      <c r="Q4259" t="str">
        <f t="shared" si="67"/>
        <v>2</v>
      </c>
    </row>
    <row r="4260" spans="1:17" x14ac:dyDescent="0.25">
      <c r="A4260">
        <v>4259</v>
      </c>
      <c r="D4260">
        <v>182.07346899999999</v>
      </c>
      <c r="E4260" s="2">
        <v>2</v>
      </c>
      <c r="P4260">
        <v>1</v>
      </c>
      <c r="Q4260" t="str">
        <f t="shared" si="67"/>
        <v>2</v>
      </c>
    </row>
    <row r="4261" spans="1:17" x14ac:dyDescent="0.25">
      <c r="A4261">
        <v>4260</v>
      </c>
      <c r="D4261">
        <v>182.07877199999999</v>
      </c>
      <c r="E4261" s="2">
        <v>2</v>
      </c>
      <c r="P4261">
        <v>1</v>
      </c>
      <c r="Q4261" t="str">
        <f t="shared" si="67"/>
        <v>2</v>
      </c>
    </row>
    <row r="4262" spans="1:17" x14ac:dyDescent="0.25">
      <c r="A4262">
        <v>4261</v>
      </c>
      <c r="D4262">
        <v>182.06667899999999</v>
      </c>
      <c r="E4262" s="2">
        <v>2</v>
      </c>
      <c r="P4262">
        <v>1</v>
      </c>
      <c r="Q4262" t="str">
        <f t="shared" si="67"/>
        <v>2</v>
      </c>
    </row>
    <row r="4263" spans="1:17" x14ac:dyDescent="0.25">
      <c r="A4263">
        <v>4262</v>
      </c>
      <c r="D4263">
        <v>182.05397599999998</v>
      </c>
      <c r="E4263" s="2">
        <v>2</v>
      </c>
      <c r="P4263">
        <v>1</v>
      </c>
      <c r="Q4263" t="str">
        <f t="shared" si="67"/>
        <v>2</v>
      </c>
    </row>
    <row r="4264" spans="1:17" x14ac:dyDescent="0.25">
      <c r="A4264">
        <v>4263</v>
      </c>
      <c r="D4264">
        <v>182.03489500000001</v>
      </c>
      <c r="E4264" s="2">
        <v>2</v>
      </c>
      <c r="P4264">
        <v>1</v>
      </c>
      <c r="Q4264" t="str">
        <f t="shared" si="67"/>
        <v>2</v>
      </c>
    </row>
    <row r="4265" spans="1:17" x14ac:dyDescent="0.25">
      <c r="A4265">
        <v>4264</v>
      </c>
      <c r="B4265">
        <v>177.25331299999999</v>
      </c>
      <c r="C4265" s="5">
        <v>1</v>
      </c>
      <c r="D4265">
        <v>182.04244399999999</v>
      </c>
      <c r="E4265" s="2">
        <v>2</v>
      </c>
      <c r="P4265">
        <v>2</v>
      </c>
      <c r="Q4265" t="str">
        <f t="shared" si="67"/>
        <v>12</v>
      </c>
    </row>
    <row r="4266" spans="1:17" x14ac:dyDescent="0.25">
      <c r="A4266">
        <v>4265</v>
      </c>
      <c r="B4266">
        <v>177.26709</v>
      </c>
      <c r="C4266" s="5">
        <v>1</v>
      </c>
      <c r="D4266">
        <v>182.025049</v>
      </c>
      <c r="E4266" s="2">
        <v>2</v>
      </c>
      <c r="P4266">
        <v>2</v>
      </c>
      <c r="Q4266" t="str">
        <f t="shared" si="67"/>
        <v>12</v>
      </c>
    </row>
    <row r="4267" spans="1:17" x14ac:dyDescent="0.25">
      <c r="A4267">
        <v>4266</v>
      </c>
      <c r="B4267">
        <v>177.40678199999999</v>
      </c>
      <c r="C4267" s="5">
        <v>1</v>
      </c>
      <c r="D4267">
        <v>182.06004899999999</v>
      </c>
      <c r="E4267" s="2">
        <v>2</v>
      </c>
      <c r="P4267">
        <v>2</v>
      </c>
      <c r="Q4267" t="str">
        <f t="shared" si="67"/>
        <v>12</v>
      </c>
    </row>
    <row r="4268" spans="1:17" x14ac:dyDescent="0.25">
      <c r="A4268">
        <v>4267</v>
      </c>
      <c r="B4268">
        <v>177.355864</v>
      </c>
      <c r="C4268" s="5">
        <v>1</v>
      </c>
      <c r="P4268">
        <v>1</v>
      </c>
      <c r="Q4268" t="str">
        <f t="shared" si="67"/>
        <v>1</v>
      </c>
    </row>
    <row r="4269" spans="1:17" x14ac:dyDescent="0.25">
      <c r="A4269">
        <v>4268</v>
      </c>
      <c r="B4269">
        <v>177.25331299999999</v>
      </c>
      <c r="C4269" s="5">
        <v>1</v>
      </c>
      <c r="P4269">
        <v>1</v>
      </c>
      <c r="Q4269" t="str">
        <f t="shared" si="67"/>
        <v>1</v>
      </c>
    </row>
    <row r="4270" spans="1:17" x14ac:dyDescent="0.25">
      <c r="A4270">
        <v>4269</v>
      </c>
      <c r="B4270">
        <v>177.25331299999999</v>
      </c>
      <c r="C4270" s="5">
        <v>1</v>
      </c>
      <c r="P4270">
        <v>1</v>
      </c>
      <c r="Q4270" t="str">
        <f t="shared" si="67"/>
        <v>1</v>
      </c>
    </row>
    <row r="4271" spans="1:17" x14ac:dyDescent="0.25">
      <c r="A4271">
        <v>4270</v>
      </c>
      <c r="B4271">
        <v>177.25331299999999</v>
      </c>
      <c r="C4271" s="5">
        <v>1</v>
      </c>
      <c r="F4271">
        <v>178.46714</v>
      </c>
      <c r="G4271" s="3">
        <v>3</v>
      </c>
      <c r="H4271">
        <v>177.13463999999999</v>
      </c>
      <c r="I4271" s="4">
        <v>4</v>
      </c>
      <c r="P4271">
        <v>3</v>
      </c>
      <c r="Q4271" t="str">
        <f t="shared" si="67"/>
        <v>134</v>
      </c>
    </row>
    <row r="4272" spans="1:17" x14ac:dyDescent="0.25">
      <c r="A4272">
        <v>4271</v>
      </c>
      <c r="F4272">
        <v>178.47438299999999</v>
      </c>
      <c r="G4272" s="3">
        <v>3</v>
      </c>
      <c r="H4272">
        <v>177.09525099999999</v>
      </c>
      <c r="I4272" s="4">
        <v>4</v>
      </c>
      <c r="P4272">
        <v>2</v>
      </c>
      <c r="Q4272" t="str">
        <f t="shared" si="67"/>
        <v>34</v>
      </c>
    </row>
    <row r="4273" spans="1:17" x14ac:dyDescent="0.25">
      <c r="A4273">
        <v>4272</v>
      </c>
      <c r="F4273">
        <v>178.452597</v>
      </c>
      <c r="G4273" s="3">
        <v>3</v>
      </c>
      <c r="H4273">
        <v>177.07846699999999</v>
      </c>
      <c r="I4273" s="4">
        <v>4</v>
      </c>
      <c r="P4273">
        <v>2</v>
      </c>
      <c r="Q4273" t="str">
        <f t="shared" si="67"/>
        <v>34</v>
      </c>
    </row>
    <row r="4274" spans="1:17" x14ac:dyDescent="0.25">
      <c r="A4274">
        <v>4273</v>
      </c>
      <c r="F4274">
        <v>178.44953699999999</v>
      </c>
      <c r="G4274" s="3">
        <v>3</v>
      </c>
      <c r="H4274">
        <v>177.034437</v>
      </c>
      <c r="I4274" s="4">
        <v>4</v>
      </c>
      <c r="P4274">
        <v>2</v>
      </c>
      <c r="Q4274" t="str">
        <f t="shared" si="67"/>
        <v>34</v>
      </c>
    </row>
    <row r="4275" spans="1:17" x14ac:dyDescent="0.25">
      <c r="A4275">
        <v>4274</v>
      </c>
      <c r="F4275">
        <v>178.43188699999999</v>
      </c>
      <c r="G4275" s="3">
        <v>3</v>
      </c>
      <c r="H4275">
        <v>177.026016</v>
      </c>
      <c r="I4275" s="4">
        <v>4</v>
      </c>
      <c r="P4275">
        <v>2</v>
      </c>
      <c r="Q4275" t="str">
        <f t="shared" si="67"/>
        <v>34</v>
      </c>
    </row>
    <row r="4276" spans="1:17" x14ac:dyDescent="0.25">
      <c r="A4276">
        <v>4275</v>
      </c>
      <c r="F4276">
        <v>178.47484399999999</v>
      </c>
      <c r="G4276" s="3">
        <v>3</v>
      </c>
      <c r="H4276">
        <v>177.070761</v>
      </c>
      <c r="I4276" s="4">
        <v>4</v>
      </c>
      <c r="P4276">
        <v>2</v>
      </c>
      <c r="Q4276" t="str">
        <f t="shared" si="67"/>
        <v>34</v>
      </c>
    </row>
    <row r="4277" spans="1:17" x14ac:dyDescent="0.25">
      <c r="A4277">
        <v>4276</v>
      </c>
      <c r="F4277">
        <v>178.508364</v>
      </c>
      <c r="G4277" s="3">
        <v>3</v>
      </c>
      <c r="H4277">
        <v>177.05759799999998</v>
      </c>
      <c r="I4277" s="4">
        <v>4</v>
      </c>
      <c r="P4277">
        <v>2</v>
      </c>
      <c r="Q4277" t="str">
        <f t="shared" si="67"/>
        <v>34</v>
      </c>
    </row>
    <row r="4278" spans="1:17" x14ac:dyDescent="0.25">
      <c r="A4278">
        <v>4277</v>
      </c>
      <c r="F4278">
        <v>178.50765100000001</v>
      </c>
      <c r="G4278" s="3">
        <v>3</v>
      </c>
      <c r="H4278">
        <v>177.09851699999999</v>
      </c>
      <c r="I4278" s="4">
        <v>4</v>
      </c>
      <c r="P4278">
        <v>2</v>
      </c>
      <c r="Q4278" t="str">
        <f t="shared" si="67"/>
        <v>34</v>
      </c>
    </row>
    <row r="4279" spans="1:17" x14ac:dyDescent="0.25">
      <c r="A4279">
        <v>4278</v>
      </c>
      <c r="F4279">
        <v>178.45749699999999</v>
      </c>
      <c r="G4279" s="3">
        <v>3</v>
      </c>
      <c r="H4279">
        <v>177.13463999999999</v>
      </c>
      <c r="I4279" s="4">
        <v>4</v>
      </c>
      <c r="P4279">
        <v>2</v>
      </c>
      <c r="Q4279" t="str">
        <f t="shared" si="67"/>
        <v>34</v>
      </c>
    </row>
    <row r="4280" spans="1:17" x14ac:dyDescent="0.25">
      <c r="A4280">
        <v>4279</v>
      </c>
      <c r="D4280">
        <v>161.289895</v>
      </c>
      <c r="E4280" s="2">
        <v>2</v>
      </c>
      <c r="P4280">
        <v>1</v>
      </c>
      <c r="Q4280" t="str">
        <f t="shared" si="67"/>
        <v>2</v>
      </c>
    </row>
    <row r="4281" spans="1:17" x14ac:dyDescent="0.25">
      <c r="A4281">
        <v>4280</v>
      </c>
      <c r="D4281">
        <v>161.289895</v>
      </c>
      <c r="E4281" s="2">
        <v>2</v>
      </c>
      <c r="P4281">
        <v>1</v>
      </c>
      <c r="Q4281" t="str">
        <f t="shared" si="67"/>
        <v>2</v>
      </c>
    </row>
    <row r="4282" spans="1:17" x14ac:dyDescent="0.25">
      <c r="A4282">
        <v>4281</v>
      </c>
      <c r="D4282">
        <v>161.327395</v>
      </c>
      <c r="E4282" s="2">
        <v>2</v>
      </c>
      <c r="P4282">
        <v>1</v>
      </c>
      <c r="Q4282" t="str">
        <f t="shared" si="67"/>
        <v>2</v>
      </c>
    </row>
    <row r="4283" spans="1:17" x14ac:dyDescent="0.25">
      <c r="A4283">
        <v>4282</v>
      </c>
      <c r="D4283">
        <v>161.34499699999998</v>
      </c>
      <c r="E4283" s="2">
        <v>2</v>
      </c>
      <c r="P4283">
        <v>1</v>
      </c>
      <c r="Q4283" t="str">
        <f t="shared" si="67"/>
        <v>2</v>
      </c>
    </row>
    <row r="4284" spans="1:17" x14ac:dyDescent="0.25">
      <c r="A4284">
        <v>4283</v>
      </c>
      <c r="D4284">
        <v>161.35678300000001</v>
      </c>
      <c r="E4284" s="2">
        <v>2</v>
      </c>
      <c r="P4284">
        <v>1</v>
      </c>
      <c r="Q4284" t="str">
        <f t="shared" si="67"/>
        <v>2</v>
      </c>
    </row>
    <row r="4285" spans="1:17" x14ac:dyDescent="0.25">
      <c r="A4285">
        <v>4284</v>
      </c>
      <c r="B4285">
        <v>157.64173099999999</v>
      </c>
      <c r="C4285" s="5">
        <v>1</v>
      </c>
      <c r="D4285">
        <v>161.25724099999999</v>
      </c>
      <c r="E4285" s="2">
        <v>2</v>
      </c>
      <c r="P4285">
        <v>2</v>
      </c>
      <c r="Q4285" t="str">
        <f t="shared" si="67"/>
        <v>12</v>
      </c>
    </row>
    <row r="4286" spans="1:17" x14ac:dyDescent="0.25">
      <c r="A4286">
        <v>4285</v>
      </c>
      <c r="B4286">
        <v>157.64173099999999</v>
      </c>
      <c r="C4286" s="5">
        <v>1</v>
      </c>
      <c r="D4286">
        <v>161.24326299999998</v>
      </c>
      <c r="E4286" s="2">
        <v>2</v>
      </c>
      <c r="P4286">
        <v>2</v>
      </c>
      <c r="Q4286" t="str">
        <f t="shared" si="67"/>
        <v>12</v>
      </c>
    </row>
    <row r="4287" spans="1:17" x14ac:dyDescent="0.25">
      <c r="A4287">
        <v>4286</v>
      </c>
      <c r="B4287">
        <v>157.64173099999999</v>
      </c>
      <c r="C4287" s="5">
        <v>1</v>
      </c>
      <c r="D4287">
        <v>161.24698699999999</v>
      </c>
      <c r="E4287" s="2">
        <v>2</v>
      </c>
      <c r="P4287">
        <v>2</v>
      </c>
      <c r="Q4287" t="str">
        <f t="shared" si="67"/>
        <v>12</v>
      </c>
    </row>
    <row r="4288" spans="1:17" x14ac:dyDescent="0.25">
      <c r="A4288">
        <v>4287</v>
      </c>
      <c r="B4288">
        <v>157.64173099999999</v>
      </c>
      <c r="C4288" s="5">
        <v>1</v>
      </c>
      <c r="D4288">
        <v>161.289895</v>
      </c>
      <c r="E4288" s="2">
        <v>2</v>
      </c>
      <c r="P4288">
        <v>2</v>
      </c>
      <c r="Q4288" t="str">
        <f t="shared" si="67"/>
        <v>12</v>
      </c>
    </row>
    <row r="4289" spans="1:17" x14ac:dyDescent="0.25">
      <c r="A4289">
        <v>4288</v>
      </c>
      <c r="B4289">
        <v>157.64173099999999</v>
      </c>
      <c r="C4289" s="5">
        <v>1</v>
      </c>
      <c r="P4289">
        <v>1</v>
      </c>
      <c r="Q4289" t="str">
        <f t="shared" si="67"/>
        <v>1</v>
      </c>
    </row>
    <row r="4290" spans="1:17" x14ac:dyDescent="0.25">
      <c r="A4290">
        <v>4289</v>
      </c>
      <c r="B4290">
        <v>157.64173099999999</v>
      </c>
      <c r="C4290" s="5">
        <v>1</v>
      </c>
      <c r="P4290">
        <v>1</v>
      </c>
      <c r="Q4290" t="str">
        <f t="shared" ref="Q4290:Q4353" si="68">CONCATENATE(C4290,E4290,G4290,I4290)</f>
        <v>1</v>
      </c>
    </row>
    <row r="4291" spans="1:17" x14ac:dyDescent="0.25">
      <c r="A4291">
        <v>4290</v>
      </c>
      <c r="B4291">
        <v>157.64173099999999</v>
      </c>
      <c r="C4291" s="5">
        <v>1</v>
      </c>
      <c r="P4291">
        <v>1</v>
      </c>
      <c r="Q4291" t="str">
        <f t="shared" si="68"/>
        <v>1</v>
      </c>
    </row>
    <row r="4292" spans="1:17" x14ac:dyDescent="0.25">
      <c r="A4292">
        <v>4291</v>
      </c>
      <c r="B4292">
        <v>157.64173099999999</v>
      </c>
      <c r="C4292" s="5">
        <v>1</v>
      </c>
      <c r="F4292">
        <v>158.451426</v>
      </c>
      <c r="G4292" s="3">
        <v>3</v>
      </c>
      <c r="P4292">
        <v>2</v>
      </c>
      <c r="Q4292" t="str">
        <f t="shared" si="68"/>
        <v>13</v>
      </c>
    </row>
    <row r="4293" spans="1:17" x14ac:dyDescent="0.25">
      <c r="A4293">
        <v>4292</v>
      </c>
      <c r="B4293">
        <v>157.64173099999999</v>
      </c>
      <c r="C4293" s="5">
        <v>1</v>
      </c>
      <c r="F4293">
        <v>158.451426</v>
      </c>
      <c r="G4293" s="3">
        <v>3</v>
      </c>
      <c r="H4293">
        <v>157.55050799999998</v>
      </c>
      <c r="I4293" s="4">
        <v>4</v>
      </c>
      <c r="P4293">
        <v>3</v>
      </c>
      <c r="Q4293" t="str">
        <f t="shared" si="68"/>
        <v>134</v>
      </c>
    </row>
    <row r="4294" spans="1:17" x14ac:dyDescent="0.25">
      <c r="A4294">
        <v>4293</v>
      </c>
      <c r="F4294">
        <v>158.44601699999998</v>
      </c>
      <c r="G4294" s="3">
        <v>3</v>
      </c>
      <c r="H4294">
        <v>157.54060999999999</v>
      </c>
      <c r="I4294" s="4">
        <v>4</v>
      </c>
      <c r="P4294">
        <v>2</v>
      </c>
      <c r="Q4294" t="str">
        <f t="shared" si="68"/>
        <v>34</v>
      </c>
    </row>
    <row r="4295" spans="1:17" x14ac:dyDescent="0.25">
      <c r="A4295">
        <v>4294</v>
      </c>
      <c r="F4295">
        <v>158.41560999999999</v>
      </c>
      <c r="G4295" s="3">
        <v>3</v>
      </c>
      <c r="H4295">
        <v>157.466171</v>
      </c>
      <c r="I4295" s="4">
        <v>4</v>
      </c>
      <c r="P4295">
        <v>2</v>
      </c>
      <c r="Q4295" t="str">
        <f t="shared" si="68"/>
        <v>34</v>
      </c>
    </row>
    <row r="4296" spans="1:17" x14ac:dyDescent="0.25">
      <c r="A4296">
        <v>4295</v>
      </c>
      <c r="F4296">
        <v>158.416732</v>
      </c>
      <c r="G4296" s="3">
        <v>3</v>
      </c>
      <c r="H4296">
        <v>157.460711</v>
      </c>
      <c r="I4296" s="4">
        <v>4</v>
      </c>
      <c r="P4296">
        <v>2</v>
      </c>
      <c r="Q4296" t="str">
        <f t="shared" si="68"/>
        <v>34</v>
      </c>
    </row>
    <row r="4297" spans="1:17" x14ac:dyDescent="0.25">
      <c r="A4297">
        <v>4296</v>
      </c>
      <c r="F4297">
        <v>158.40346599999998</v>
      </c>
      <c r="G4297" s="3">
        <v>3</v>
      </c>
      <c r="H4297">
        <v>157.47764999999998</v>
      </c>
      <c r="I4297" s="4">
        <v>4</v>
      </c>
      <c r="P4297">
        <v>2</v>
      </c>
      <c r="Q4297" t="str">
        <f t="shared" si="68"/>
        <v>34</v>
      </c>
    </row>
    <row r="4298" spans="1:17" x14ac:dyDescent="0.25">
      <c r="A4298">
        <v>4297</v>
      </c>
      <c r="F4298">
        <v>158.39356899999999</v>
      </c>
      <c r="G4298" s="3">
        <v>3</v>
      </c>
      <c r="H4298">
        <v>157.55050799999998</v>
      </c>
      <c r="I4298" s="4">
        <v>4</v>
      </c>
      <c r="P4298">
        <v>2</v>
      </c>
      <c r="Q4298" t="str">
        <f t="shared" si="68"/>
        <v>34</v>
      </c>
    </row>
    <row r="4299" spans="1:17" x14ac:dyDescent="0.25">
      <c r="A4299">
        <v>4298</v>
      </c>
      <c r="F4299">
        <v>158.372905</v>
      </c>
      <c r="G4299" s="3">
        <v>3</v>
      </c>
      <c r="H4299">
        <v>157.55050799999998</v>
      </c>
      <c r="I4299" s="4">
        <v>4</v>
      </c>
      <c r="P4299">
        <v>2</v>
      </c>
      <c r="Q4299" t="str">
        <f t="shared" si="68"/>
        <v>34</v>
      </c>
    </row>
    <row r="4300" spans="1:17" x14ac:dyDescent="0.25">
      <c r="A4300">
        <v>4299</v>
      </c>
      <c r="P4300">
        <v>0</v>
      </c>
      <c r="Q4300" t="str">
        <f t="shared" si="68"/>
        <v/>
      </c>
    </row>
    <row r="4301" spans="1:17" x14ac:dyDescent="0.25">
      <c r="A4301">
        <v>4300</v>
      </c>
      <c r="P4301">
        <v>0</v>
      </c>
      <c r="Q4301" t="str">
        <f t="shared" si="68"/>
        <v/>
      </c>
    </row>
    <row r="4302" spans="1:17" x14ac:dyDescent="0.25">
      <c r="A4302">
        <v>4301</v>
      </c>
      <c r="P4302">
        <v>0</v>
      </c>
      <c r="Q4302" t="str">
        <f t="shared" si="68"/>
        <v/>
      </c>
    </row>
    <row r="4303" spans="1:17" x14ac:dyDescent="0.25">
      <c r="A4303">
        <v>4302</v>
      </c>
      <c r="P4303">
        <v>0</v>
      </c>
      <c r="Q4303" t="str">
        <f t="shared" si="68"/>
        <v/>
      </c>
    </row>
    <row r="4304" spans="1:17" x14ac:dyDescent="0.25">
      <c r="A4304">
        <v>4303</v>
      </c>
      <c r="D4304">
        <v>129.88332100000002</v>
      </c>
      <c r="E4304" s="2">
        <v>2</v>
      </c>
      <c r="P4304">
        <v>1</v>
      </c>
      <c r="Q4304" t="str">
        <f t="shared" si="68"/>
        <v>2</v>
      </c>
    </row>
    <row r="4305" spans="1:17" x14ac:dyDescent="0.25">
      <c r="A4305">
        <v>4304</v>
      </c>
      <c r="D4305">
        <v>129.863618</v>
      </c>
      <c r="E4305" s="2">
        <v>2</v>
      </c>
      <c r="P4305">
        <v>1</v>
      </c>
      <c r="Q4305" t="str">
        <f t="shared" si="68"/>
        <v>2</v>
      </c>
    </row>
    <row r="4306" spans="1:17" x14ac:dyDescent="0.25">
      <c r="A4306">
        <v>4305</v>
      </c>
      <c r="D4306">
        <v>129.84694000000002</v>
      </c>
      <c r="E4306" s="2">
        <v>2</v>
      </c>
      <c r="P4306">
        <v>1</v>
      </c>
      <c r="Q4306" t="str">
        <f t="shared" si="68"/>
        <v>2</v>
      </c>
    </row>
    <row r="4307" spans="1:17" x14ac:dyDescent="0.25">
      <c r="A4307">
        <v>4306</v>
      </c>
      <c r="B4307">
        <v>126.23367000000002</v>
      </c>
      <c r="C4307" s="5">
        <v>1</v>
      </c>
      <c r="D4307">
        <v>129.93234699999999</v>
      </c>
      <c r="E4307" s="2">
        <v>2</v>
      </c>
      <c r="P4307">
        <v>2</v>
      </c>
      <c r="Q4307" t="str">
        <f t="shared" si="68"/>
        <v>12</v>
      </c>
    </row>
    <row r="4308" spans="1:17" x14ac:dyDescent="0.25">
      <c r="A4308">
        <v>4307</v>
      </c>
      <c r="B4308">
        <v>126.114591</v>
      </c>
      <c r="C4308" s="5">
        <v>1</v>
      </c>
      <c r="D4308">
        <v>129.974492</v>
      </c>
      <c r="E4308" s="2">
        <v>2</v>
      </c>
      <c r="P4308">
        <v>2</v>
      </c>
      <c r="Q4308" t="str">
        <f t="shared" si="68"/>
        <v>12</v>
      </c>
    </row>
    <row r="4309" spans="1:17" x14ac:dyDescent="0.25">
      <c r="A4309">
        <v>4308</v>
      </c>
      <c r="B4309">
        <v>126.13678900000001</v>
      </c>
      <c r="C4309" s="5">
        <v>1</v>
      </c>
      <c r="D4309">
        <v>129.98842000000002</v>
      </c>
      <c r="E4309" s="2">
        <v>2</v>
      </c>
      <c r="P4309">
        <v>2</v>
      </c>
      <c r="Q4309" t="str">
        <f t="shared" si="68"/>
        <v>12</v>
      </c>
    </row>
    <row r="4310" spans="1:17" x14ac:dyDescent="0.25">
      <c r="A4310">
        <v>4309</v>
      </c>
      <c r="B4310">
        <v>126.116017</v>
      </c>
      <c r="C4310" s="5">
        <v>1</v>
      </c>
      <c r="D4310">
        <v>129.86566300000001</v>
      </c>
      <c r="E4310" s="2">
        <v>2</v>
      </c>
      <c r="P4310">
        <v>2</v>
      </c>
      <c r="Q4310" t="str">
        <f t="shared" si="68"/>
        <v>12</v>
      </c>
    </row>
    <row r="4311" spans="1:17" x14ac:dyDescent="0.25">
      <c r="A4311">
        <v>4310</v>
      </c>
      <c r="B4311">
        <v>126.16586800000002</v>
      </c>
      <c r="C4311" s="5">
        <v>1</v>
      </c>
      <c r="D4311">
        <v>129.88332100000002</v>
      </c>
      <c r="E4311" s="2">
        <v>2</v>
      </c>
      <c r="P4311">
        <v>2</v>
      </c>
      <c r="Q4311" t="str">
        <f t="shared" si="68"/>
        <v>12</v>
      </c>
    </row>
    <row r="4312" spans="1:17" x14ac:dyDescent="0.25">
      <c r="A4312">
        <v>4311</v>
      </c>
      <c r="B4312">
        <v>126.09259900000001</v>
      </c>
      <c r="C4312" s="5">
        <v>1</v>
      </c>
      <c r="P4312">
        <v>1</v>
      </c>
      <c r="Q4312" t="str">
        <f t="shared" si="68"/>
        <v>1</v>
      </c>
    </row>
    <row r="4313" spans="1:17" x14ac:dyDescent="0.25">
      <c r="A4313">
        <v>4312</v>
      </c>
      <c r="B4313">
        <v>126.114591</v>
      </c>
      <c r="C4313" s="5">
        <v>1</v>
      </c>
      <c r="P4313">
        <v>1</v>
      </c>
      <c r="Q4313" t="str">
        <f t="shared" si="68"/>
        <v>1</v>
      </c>
    </row>
    <row r="4314" spans="1:17" x14ac:dyDescent="0.25">
      <c r="A4314">
        <v>4313</v>
      </c>
      <c r="P4314">
        <v>0</v>
      </c>
      <c r="Q4314" t="str">
        <f t="shared" si="68"/>
        <v/>
      </c>
    </row>
    <row r="4315" spans="1:17" x14ac:dyDescent="0.25">
      <c r="A4315">
        <v>4314</v>
      </c>
      <c r="F4315">
        <v>126.055768</v>
      </c>
      <c r="G4315" s="3">
        <v>3</v>
      </c>
      <c r="H4315">
        <v>126.12132400000002</v>
      </c>
      <c r="I4315" s="4">
        <v>4</v>
      </c>
      <c r="P4315">
        <v>2</v>
      </c>
      <c r="Q4315" t="str">
        <f t="shared" si="68"/>
        <v>34</v>
      </c>
    </row>
    <row r="4316" spans="1:17" x14ac:dyDescent="0.25">
      <c r="A4316">
        <v>4315</v>
      </c>
      <c r="F4316">
        <v>126.16051200000001</v>
      </c>
      <c r="G4316" s="3">
        <v>3</v>
      </c>
      <c r="H4316">
        <v>126.12035900000001</v>
      </c>
      <c r="I4316" s="4">
        <v>4</v>
      </c>
      <c r="P4316">
        <v>2</v>
      </c>
      <c r="Q4316" t="str">
        <f t="shared" si="68"/>
        <v>34</v>
      </c>
    </row>
    <row r="4317" spans="1:17" x14ac:dyDescent="0.25">
      <c r="A4317">
        <v>4316</v>
      </c>
      <c r="F4317">
        <v>126.09953800000001</v>
      </c>
      <c r="G4317" s="3">
        <v>3</v>
      </c>
      <c r="H4317">
        <v>126.14342200000002</v>
      </c>
      <c r="I4317" s="4">
        <v>4</v>
      </c>
      <c r="P4317">
        <v>2</v>
      </c>
      <c r="Q4317" t="str">
        <f t="shared" si="68"/>
        <v>34</v>
      </c>
    </row>
    <row r="4318" spans="1:17" x14ac:dyDescent="0.25">
      <c r="A4318">
        <v>4317</v>
      </c>
      <c r="F4318">
        <v>126.04862300000001</v>
      </c>
      <c r="G4318" s="3">
        <v>3</v>
      </c>
      <c r="H4318">
        <v>126.17785800000001</v>
      </c>
      <c r="I4318" s="4">
        <v>4</v>
      </c>
      <c r="P4318">
        <v>2</v>
      </c>
      <c r="Q4318" t="str">
        <f t="shared" si="68"/>
        <v>34</v>
      </c>
    </row>
    <row r="4319" spans="1:17" x14ac:dyDescent="0.25">
      <c r="A4319">
        <v>4318</v>
      </c>
      <c r="F4319">
        <v>126.02265300000001</v>
      </c>
      <c r="G4319" s="3">
        <v>3</v>
      </c>
      <c r="H4319">
        <v>126.246633</v>
      </c>
      <c r="I4319" s="4">
        <v>4</v>
      </c>
      <c r="P4319">
        <v>2</v>
      </c>
      <c r="Q4319" t="str">
        <f t="shared" si="68"/>
        <v>34</v>
      </c>
    </row>
    <row r="4320" spans="1:17" x14ac:dyDescent="0.25">
      <c r="A4320">
        <v>4319</v>
      </c>
      <c r="F4320">
        <v>126.045816</v>
      </c>
      <c r="G4320" s="3">
        <v>3</v>
      </c>
      <c r="H4320">
        <v>126.27081800000001</v>
      </c>
      <c r="I4320" s="4">
        <v>4</v>
      </c>
      <c r="P4320">
        <v>2</v>
      </c>
      <c r="Q4320" t="str">
        <f t="shared" si="68"/>
        <v>34</v>
      </c>
    </row>
    <row r="4321" spans="1:17" x14ac:dyDescent="0.25">
      <c r="A4321">
        <v>4320</v>
      </c>
      <c r="F4321">
        <v>126.055768</v>
      </c>
      <c r="G4321" s="3">
        <v>3</v>
      </c>
      <c r="H4321">
        <v>126.12132400000002</v>
      </c>
      <c r="I4321" s="4">
        <v>4</v>
      </c>
      <c r="P4321">
        <v>2</v>
      </c>
      <c r="Q4321" t="str">
        <f t="shared" si="68"/>
        <v>34</v>
      </c>
    </row>
    <row r="4322" spans="1:17" x14ac:dyDescent="0.25">
      <c r="A4322">
        <v>4321</v>
      </c>
      <c r="P4322">
        <v>0</v>
      </c>
      <c r="Q4322" t="str">
        <f t="shared" si="68"/>
        <v/>
      </c>
    </row>
    <row r="4323" spans="1:17" x14ac:dyDescent="0.25">
      <c r="A4323">
        <v>4322</v>
      </c>
      <c r="P4323">
        <v>0</v>
      </c>
      <c r="Q4323" t="str">
        <f t="shared" si="68"/>
        <v/>
      </c>
    </row>
    <row r="4324" spans="1:17" x14ac:dyDescent="0.25">
      <c r="A4324">
        <v>4323</v>
      </c>
      <c r="P4324">
        <v>0</v>
      </c>
      <c r="Q4324" t="str">
        <f t="shared" si="68"/>
        <v/>
      </c>
    </row>
    <row r="4325" spans="1:17" x14ac:dyDescent="0.25">
      <c r="A4325">
        <v>4324</v>
      </c>
      <c r="P4325">
        <v>0</v>
      </c>
      <c r="Q4325" t="str">
        <f t="shared" si="68"/>
        <v/>
      </c>
    </row>
    <row r="4326" spans="1:17" x14ac:dyDescent="0.25">
      <c r="A4326">
        <v>4325</v>
      </c>
      <c r="P4326">
        <v>0</v>
      </c>
      <c r="Q4326" t="str">
        <f t="shared" si="68"/>
        <v/>
      </c>
    </row>
    <row r="4327" spans="1:17" x14ac:dyDescent="0.25">
      <c r="A4327">
        <v>4326</v>
      </c>
      <c r="D4327">
        <v>102.684438</v>
      </c>
      <c r="E4327" s="2">
        <v>2</v>
      </c>
      <c r="P4327">
        <v>1</v>
      </c>
      <c r="Q4327" t="str">
        <f t="shared" si="68"/>
        <v>2</v>
      </c>
    </row>
    <row r="4328" spans="1:17" x14ac:dyDescent="0.25">
      <c r="A4328">
        <v>4327</v>
      </c>
      <c r="D4328">
        <v>102.66423500000001</v>
      </c>
      <c r="E4328" s="2">
        <v>2</v>
      </c>
      <c r="P4328">
        <v>1</v>
      </c>
      <c r="Q4328" t="str">
        <f t="shared" si="68"/>
        <v>2</v>
      </c>
    </row>
    <row r="4329" spans="1:17" x14ac:dyDescent="0.25">
      <c r="A4329">
        <v>4328</v>
      </c>
      <c r="D4329">
        <v>102.66842</v>
      </c>
      <c r="E4329" s="2">
        <v>2</v>
      </c>
      <c r="P4329">
        <v>1</v>
      </c>
      <c r="Q4329" t="str">
        <f t="shared" si="68"/>
        <v>2</v>
      </c>
    </row>
    <row r="4330" spans="1:17" x14ac:dyDescent="0.25">
      <c r="A4330">
        <v>4329</v>
      </c>
      <c r="D4330">
        <v>102.659795</v>
      </c>
      <c r="E4330" s="2">
        <v>2</v>
      </c>
      <c r="P4330">
        <v>1</v>
      </c>
      <c r="Q4330" t="str">
        <f t="shared" si="68"/>
        <v>2</v>
      </c>
    </row>
    <row r="4331" spans="1:17" x14ac:dyDescent="0.25">
      <c r="A4331">
        <v>4330</v>
      </c>
      <c r="B4331">
        <v>97.826581000000004</v>
      </c>
      <c r="C4331" s="5">
        <v>1</v>
      </c>
      <c r="D4331">
        <v>102.660562</v>
      </c>
      <c r="E4331" s="2">
        <v>2</v>
      </c>
      <c r="P4331">
        <v>2</v>
      </c>
      <c r="Q4331" t="str">
        <f t="shared" si="68"/>
        <v>12</v>
      </c>
    </row>
    <row r="4332" spans="1:17" x14ac:dyDescent="0.25">
      <c r="A4332">
        <v>4331</v>
      </c>
      <c r="B4332">
        <v>97.884082000000006</v>
      </c>
      <c r="C4332" s="5">
        <v>1</v>
      </c>
      <c r="D4332">
        <v>102.666326</v>
      </c>
      <c r="E4332" s="2">
        <v>2</v>
      </c>
      <c r="P4332">
        <v>2</v>
      </c>
      <c r="Q4332" t="str">
        <f t="shared" si="68"/>
        <v>12</v>
      </c>
    </row>
    <row r="4333" spans="1:17" x14ac:dyDescent="0.25">
      <c r="A4333">
        <v>4332</v>
      </c>
      <c r="B4333">
        <v>97.887653</v>
      </c>
      <c r="C4333" s="5">
        <v>1</v>
      </c>
      <c r="D4333">
        <v>102.67469500000001</v>
      </c>
      <c r="E4333" s="2">
        <v>2</v>
      </c>
      <c r="P4333">
        <v>2</v>
      </c>
      <c r="Q4333" t="str">
        <f t="shared" si="68"/>
        <v>12</v>
      </c>
    </row>
    <row r="4334" spans="1:17" x14ac:dyDescent="0.25">
      <c r="A4334">
        <v>4333</v>
      </c>
      <c r="B4334">
        <v>97.846479000000016</v>
      </c>
      <c r="C4334" s="5">
        <v>1</v>
      </c>
      <c r="D4334">
        <v>102.684438</v>
      </c>
      <c r="E4334" s="2">
        <v>2</v>
      </c>
      <c r="P4334">
        <v>2</v>
      </c>
      <c r="Q4334" t="str">
        <f t="shared" si="68"/>
        <v>12</v>
      </c>
    </row>
    <row r="4335" spans="1:17" x14ac:dyDescent="0.25">
      <c r="A4335">
        <v>4334</v>
      </c>
      <c r="B4335">
        <v>97.840511000000006</v>
      </c>
      <c r="C4335" s="5">
        <v>1</v>
      </c>
      <c r="P4335">
        <v>1</v>
      </c>
      <c r="Q4335" t="str">
        <f t="shared" si="68"/>
        <v>1</v>
      </c>
    </row>
    <row r="4336" spans="1:17" x14ac:dyDescent="0.25">
      <c r="A4336">
        <v>4335</v>
      </c>
      <c r="B4336">
        <v>97.826581000000004</v>
      </c>
      <c r="C4336" s="5">
        <v>1</v>
      </c>
      <c r="P4336">
        <v>1</v>
      </c>
      <c r="Q4336" t="str">
        <f t="shared" si="68"/>
        <v>1</v>
      </c>
    </row>
    <row r="4337" spans="1:17" x14ac:dyDescent="0.25">
      <c r="A4337">
        <v>4336</v>
      </c>
      <c r="B4337">
        <v>97.826581000000004</v>
      </c>
      <c r="C4337" s="5">
        <v>1</v>
      </c>
      <c r="F4337">
        <v>98.365970000000004</v>
      </c>
      <c r="G4337" s="3">
        <v>3</v>
      </c>
      <c r="P4337">
        <v>2</v>
      </c>
      <c r="Q4337" t="str">
        <f t="shared" si="68"/>
        <v>13</v>
      </c>
    </row>
    <row r="4338" spans="1:17" x14ac:dyDescent="0.25">
      <c r="A4338">
        <v>4337</v>
      </c>
      <c r="F4338">
        <v>98.365970000000004</v>
      </c>
      <c r="G4338" s="3">
        <v>3</v>
      </c>
      <c r="H4338">
        <v>97.624591000000009</v>
      </c>
      <c r="I4338" s="4">
        <v>4</v>
      </c>
      <c r="P4338">
        <v>2</v>
      </c>
      <c r="Q4338" t="str">
        <f t="shared" si="68"/>
        <v>34</v>
      </c>
    </row>
    <row r="4339" spans="1:17" x14ac:dyDescent="0.25">
      <c r="A4339">
        <v>4338</v>
      </c>
      <c r="F4339">
        <v>98.344642000000007</v>
      </c>
      <c r="G4339" s="3">
        <v>3</v>
      </c>
      <c r="H4339">
        <v>97.655408000000008</v>
      </c>
      <c r="I4339" s="4">
        <v>4</v>
      </c>
      <c r="P4339">
        <v>2</v>
      </c>
      <c r="Q4339" t="str">
        <f t="shared" si="68"/>
        <v>34</v>
      </c>
    </row>
    <row r="4340" spans="1:17" x14ac:dyDescent="0.25">
      <c r="A4340">
        <v>4339</v>
      </c>
      <c r="F4340">
        <v>98.348827</v>
      </c>
      <c r="G4340" s="3">
        <v>3</v>
      </c>
      <c r="H4340">
        <v>97.643979000000002</v>
      </c>
      <c r="I4340" s="4">
        <v>4</v>
      </c>
      <c r="P4340">
        <v>2</v>
      </c>
      <c r="Q4340" t="str">
        <f t="shared" si="68"/>
        <v>34</v>
      </c>
    </row>
    <row r="4341" spans="1:17" x14ac:dyDescent="0.25">
      <c r="A4341">
        <v>4340</v>
      </c>
      <c r="F4341">
        <v>98.341531000000003</v>
      </c>
      <c r="G4341" s="3">
        <v>3</v>
      </c>
      <c r="H4341">
        <v>97.656839000000005</v>
      </c>
      <c r="I4341" s="4">
        <v>4</v>
      </c>
      <c r="P4341">
        <v>2</v>
      </c>
      <c r="Q4341" t="str">
        <f t="shared" si="68"/>
        <v>34</v>
      </c>
    </row>
    <row r="4342" spans="1:17" x14ac:dyDescent="0.25">
      <c r="A4342">
        <v>4341</v>
      </c>
      <c r="F4342">
        <v>98.335611</v>
      </c>
      <c r="G4342" s="3">
        <v>3</v>
      </c>
      <c r="H4342">
        <v>97.65643</v>
      </c>
      <c r="I4342" s="4">
        <v>4</v>
      </c>
      <c r="P4342">
        <v>2</v>
      </c>
      <c r="Q4342" t="str">
        <f t="shared" si="68"/>
        <v>34</v>
      </c>
    </row>
    <row r="4343" spans="1:17" x14ac:dyDescent="0.25">
      <c r="A4343">
        <v>4342</v>
      </c>
      <c r="F4343">
        <v>98.347654000000006</v>
      </c>
      <c r="G4343" s="3">
        <v>3</v>
      </c>
      <c r="H4343">
        <v>97.706224000000006</v>
      </c>
      <c r="I4343" s="4">
        <v>4</v>
      </c>
      <c r="P4343">
        <v>2</v>
      </c>
      <c r="Q4343" t="str">
        <f t="shared" si="68"/>
        <v>34</v>
      </c>
    </row>
    <row r="4344" spans="1:17" x14ac:dyDescent="0.25">
      <c r="A4344">
        <v>4343</v>
      </c>
      <c r="F4344">
        <v>98.365970000000004</v>
      </c>
      <c r="G4344" s="3">
        <v>3</v>
      </c>
      <c r="H4344">
        <v>97.672296000000003</v>
      </c>
      <c r="I4344" s="4">
        <v>4</v>
      </c>
      <c r="P4344">
        <v>2</v>
      </c>
      <c r="Q4344" t="str">
        <f t="shared" si="68"/>
        <v>34</v>
      </c>
    </row>
    <row r="4345" spans="1:17" x14ac:dyDescent="0.25">
      <c r="A4345">
        <v>4344</v>
      </c>
      <c r="H4345">
        <v>97.624591000000009</v>
      </c>
      <c r="I4345" s="4">
        <v>4</v>
      </c>
      <c r="P4345">
        <v>1</v>
      </c>
      <c r="Q4345" t="str">
        <f t="shared" si="68"/>
        <v>4</v>
      </c>
    </row>
    <row r="4346" spans="1:17" x14ac:dyDescent="0.25">
      <c r="A4346">
        <v>4345</v>
      </c>
      <c r="P4346">
        <v>0</v>
      </c>
      <c r="Q4346" t="str">
        <f t="shared" si="68"/>
        <v/>
      </c>
    </row>
    <row r="4347" spans="1:17" x14ac:dyDescent="0.25">
      <c r="A4347">
        <v>4346</v>
      </c>
      <c r="D4347">
        <v>79.002806000000007</v>
      </c>
      <c r="E4347" s="2">
        <v>2</v>
      </c>
      <c r="P4347">
        <v>1</v>
      </c>
      <c r="Q4347" t="str">
        <f t="shared" si="68"/>
        <v>2</v>
      </c>
    </row>
    <row r="4348" spans="1:17" x14ac:dyDescent="0.25">
      <c r="A4348">
        <v>4347</v>
      </c>
      <c r="D4348">
        <v>78.912705000000003</v>
      </c>
      <c r="E4348" s="2">
        <v>2</v>
      </c>
      <c r="P4348">
        <v>1</v>
      </c>
      <c r="Q4348" t="str">
        <f t="shared" si="68"/>
        <v>2</v>
      </c>
    </row>
    <row r="4349" spans="1:17" x14ac:dyDescent="0.25">
      <c r="A4349">
        <v>4348</v>
      </c>
      <c r="D4349">
        <v>78.929082000000008</v>
      </c>
      <c r="E4349" s="2">
        <v>2</v>
      </c>
      <c r="P4349">
        <v>1</v>
      </c>
      <c r="Q4349" t="str">
        <f t="shared" si="68"/>
        <v>2</v>
      </c>
    </row>
    <row r="4350" spans="1:17" x14ac:dyDescent="0.25">
      <c r="A4350">
        <v>4349</v>
      </c>
      <c r="D4350">
        <v>78.975102000000007</v>
      </c>
      <c r="E4350" s="2">
        <v>2</v>
      </c>
      <c r="P4350">
        <v>1</v>
      </c>
      <c r="Q4350" t="str">
        <f t="shared" si="68"/>
        <v>2</v>
      </c>
    </row>
    <row r="4351" spans="1:17" x14ac:dyDescent="0.25">
      <c r="A4351">
        <v>4350</v>
      </c>
      <c r="D4351">
        <v>78.968266</v>
      </c>
      <c r="E4351" s="2">
        <v>2</v>
      </c>
      <c r="P4351">
        <v>1</v>
      </c>
      <c r="Q4351" t="str">
        <f t="shared" si="68"/>
        <v>2</v>
      </c>
    </row>
    <row r="4352" spans="1:17" x14ac:dyDescent="0.25">
      <c r="A4352">
        <v>4351</v>
      </c>
      <c r="B4352">
        <v>74.97173500000001</v>
      </c>
      <c r="C4352" s="5">
        <v>1</v>
      </c>
      <c r="D4352">
        <v>78.970969000000011</v>
      </c>
      <c r="E4352" s="2">
        <v>2</v>
      </c>
      <c r="P4352">
        <v>2</v>
      </c>
      <c r="Q4352" t="str">
        <f t="shared" si="68"/>
        <v>12</v>
      </c>
    </row>
    <row r="4353" spans="1:17" x14ac:dyDescent="0.25">
      <c r="A4353">
        <v>4352</v>
      </c>
      <c r="B4353">
        <v>74.97173500000001</v>
      </c>
      <c r="C4353" s="5">
        <v>1</v>
      </c>
      <c r="D4353">
        <v>78.950510000000008</v>
      </c>
      <c r="E4353" s="2">
        <v>2</v>
      </c>
      <c r="P4353">
        <v>2</v>
      </c>
      <c r="Q4353" t="str">
        <f t="shared" si="68"/>
        <v>12</v>
      </c>
    </row>
    <row r="4354" spans="1:17" x14ac:dyDescent="0.25">
      <c r="A4354">
        <v>4353</v>
      </c>
      <c r="B4354">
        <v>74.951990000000009</v>
      </c>
      <c r="C4354" s="5">
        <v>1</v>
      </c>
      <c r="D4354">
        <v>78.979133000000004</v>
      </c>
      <c r="E4354" s="2">
        <v>2</v>
      </c>
      <c r="P4354">
        <v>2</v>
      </c>
      <c r="Q4354" t="str">
        <f t="shared" ref="Q4354:Q4417" si="69">CONCATENATE(C4354,E4354,G4354,I4354)</f>
        <v>12</v>
      </c>
    </row>
    <row r="4355" spans="1:17" x14ac:dyDescent="0.25">
      <c r="A4355">
        <v>4354</v>
      </c>
      <c r="B4355">
        <v>74.92744900000001</v>
      </c>
      <c r="C4355" s="5">
        <v>1</v>
      </c>
      <c r="D4355">
        <v>79.002806000000007</v>
      </c>
      <c r="E4355" s="2">
        <v>2</v>
      </c>
      <c r="P4355">
        <v>2</v>
      </c>
      <c r="Q4355" t="str">
        <f t="shared" si="69"/>
        <v>12</v>
      </c>
    </row>
    <row r="4356" spans="1:17" x14ac:dyDescent="0.25">
      <c r="A4356">
        <v>4355</v>
      </c>
      <c r="B4356">
        <v>74.949337000000014</v>
      </c>
      <c r="C4356" s="5">
        <v>1</v>
      </c>
      <c r="P4356">
        <v>1</v>
      </c>
      <c r="Q4356" t="str">
        <f t="shared" si="69"/>
        <v>1</v>
      </c>
    </row>
    <row r="4357" spans="1:17" x14ac:dyDescent="0.25">
      <c r="A4357">
        <v>4356</v>
      </c>
      <c r="B4357">
        <v>74.960255000000004</v>
      </c>
      <c r="C4357" s="5">
        <v>1</v>
      </c>
      <c r="P4357">
        <v>1</v>
      </c>
      <c r="Q4357" t="str">
        <f t="shared" si="69"/>
        <v>1</v>
      </c>
    </row>
    <row r="4358" spans="1:17" x14ac:dyDescent="0.25">
      <c r="A4358">
        <v>4357</v>
      </c>
      <c r="B4358">
        <v>74.97173500000001</v>
      </c>
      <c r="C4358" s="5">
        <v>1</v>
      </c>
      <c r="P4358">
        <v>1</v>
      </c>
      <c r="Q4358" t="str">
        <f t="shared" si="69"/>
        <v>1</v>
      </c>
    </row>
    <row r="4359" spans="1:17" x14ac:dyDescent="0.25">
      <c r="A4359">
        <v>4358</v>
      </c>
      <c r="F4359">
        <v>74.57137800000001</v>
      </c>
      <c r="G4359" s="3">
        <v>3</v>
      </c>
      <c r="H4359">
        <v>74.569286000000005</v>
      </c>
      <c r="I4359" s="4">
        <v>4</v>
      </c>
      <c r="P4359">
        <v>2</v>
      </c>
      <c r="Q4359" t="str">
        <f t="shared" si="69"/>
        <v>34</v>
      </c>
    </row>
    <row r="4360" spans="1:17" x14ac:dyDescent="0.25">
      <c r="A4360">
        <v>4359</v>
      </c>
      <c r="F4360">
        <v>74.551684000000009</v>
      </c>
      <c r="G4360" s="3">
        <v>3</v>
      </c>
      <c r="H4360">
        <v>74.568776000000014</v>
      </c>
      <c r="I4360" s="4">
        <v>4</v>
      </c>
      <c r="P4360">
        <v>2</v>
      </c>
      <c r="Q4360" t="str">
        <f t="shared" si="69"/>
        <v>34</v>
      </c>
    </row>
    <row r="4361" spans="1:17" x14ac:dyDescent="0.25">
      <c r="A4361">
        <v>4360</v>
      </c>
      <c r="F4361">
        <v>74.518113</v>
      </c>
      <c r="G4361" s="3">
        <v>3</v>
      </c>
      <c r="H4361">
        <v>74.552194000000014</v>
      </c>
      <c r="I4361" s="4">
        <v>4</v>
      </c>
      <c r="P4361">
        <v>2</v>
      </c>
      <c r="Q4361" t="str">
        <f t="shared" si="69"/>
        <v>34</v>
      </c>
    </row>
    <row r="4362" spans="1:17" x14ac:dyDescent="0.25">
      <c r="A4362">
        <v>4361</v>
      </c>
      <c r="F4362">
        <v>74.50663200000001</v>
      </c>
      <c r="G4362" s="3">
        <v>3</v>
      </c>
      <c r="H4362">
        <v>74.515459000000007</v>
      </c>
      <c r="I4362" s="4">
        <v>4</v>
      </c>
      <c r="P4362">
        <v>2</v>
      </c>
      <c r="Q4362" t="str">
        <f t="shared" si="69"/>
        <v>34</v>
      </c>
    </row>
    <row r="4363" spans="1:17" x14ac:dyDescent="0.25">
      <c r="A4363">
        <v>4362</v>
      </c>
      <c r="F4363">
        <v>74.506837000000004</v>
      </c>
      <c r="G4363" s="3">
        <v>3</v>
      </c>
      <c r="H4363">
        <v>74.530101999999999</v>
      </c>
      <c r="I4363" s="4">
        <v>4</v>
      </c>
      <c r="P4363">
        <v>2</v>
      </c>
      <c r="Q4363" t="str">
        <f t="shared" si="69"/>
        <v>34</v>
      </c>
    </row>
    <row r="4364" spans="1:17" x14ac:dyDescent="0.25">
      <c r="A4364">
        <v>4363</v>
      </c>
      <c r="F4364">
        <v>74.494388000000001</v>
      </c>
      <c r="G4364" s="3">
        <v>3</v>
      </c>
      <c r="H4364">
        <v>74.525408000000013</v>
      </c>
      <c r="I4364" s="4">
        <v>4</v>
      </c>
      <c r="P4364">
        <v>2</v>
      </c>
      <c r="Q4364" t="str">
        <f t="shared" si="69"/>
        <v>34</v>
      </c>
    </row>
    <row r="4365" spans="1:17" x14ac:dyDescent="0.25">
      <c r="A4365">
        <v>4364</v>
      </c>
      <c r="F4365">
        <v>74.509541000000013</v>
      </c>
      <c r="G4365" s="3">
        <v>3</v>
      </c>
      <c r="H4365">
        <v>74.532194000000004</v>
      </c>
      <c r="I4365" s="4">
        <v>4</v>
      </c>
      <c r="P4365">
        <v>2</v>
      </c>
      <c r="Q4365" t="str">
        <f t="shared" si="69"/>
        <v>34</v>
      </c>
    </row>
    <row r="4366" spans="1:17" x14ac:dyDescent="0.25">
      <c r="A4366">
        <v>4365</v>
      </c>
      <c r="F4366">
        <v>74.57137800000001</v>
      </c>
      <c r="G4366" s="3">
        <v>3</v>
      </c>
      <c r="H4366">
        <v>74.569286000000005</v>
      </c>
      <c r="I4366" s="4">
        <v>4</v>
      </c>
      <c r="P4366">
        <v>2</v>
      </c>
      <c r="Q4366" t="str">
        <f t="shared" si="69"/>
        <v>34</v>
      </c>
    </row>
    <row r="4367" spans="1:17" x14ac:dyDescent="0.25">
      <c r="A4367">
        <v>4366</v>
      </c>
      <c r="F4367">
        <v>74.57137800000001</v>
      </c>
      <c r="G4367" s="3">
        <v>3</v>
      </c>
      <c r="P4367">
        <v>1</v>
      </c>
      <c r="Q4367" t="str">
        <f t="shared" si="69"/>
        <v>3</v>
      </c>
    </row>
    <row r="4368" spans="1:17" x14ac:dyDescent="0.25">
      <c r="A4368">
        <v>4367</v>
      </c>
      <c r="D4368">
        <v>56.806072000000007</v>
      </c>
      <c r="E4368" s="2">
        <v>2</v>
      </c>
      <c r="P4368">
        <v>1</v>
      </c>
      <c r="Q4368" t="str">
        <f t="shared" si="69"/>
        <v>2</v>
      </c>
    </row>
    <row r="4369" spans="1:17" x14ac:dyDescent="0.25">
      <c r="A4369">
        <v>4368</v>
      </c>
      <c r="D4369">
        <v>56.92422100000001</v>
      </c>
      <c r="E4369" s="2">
        <v>2</v>
      </c>
      <c r="P4369">
        <v>1</v>
      </c>
      <c r="Q4369" t="str">
        <f t="shared" si="69"/>
        <v>2</v>
      </c>
    </row>
    <row r="4370" spans="1:17" x14ac:dyDescent="0.25">
      <c r="A4370">
        <v>4369</v>
      </c>
      <c r="D4370">
        <v>56.917118000000009</v>
      </c>
      <c r="E4370" s="2">
        <v>2</v>
      </c>
      <c r="P4370">
        <v>1</v>
      </c>
      <c r="Q4370" t="str">
        <f t="shared" si="69"/>
        <v>2</v>
      </c>
    </row>
    <row r="4371" spans="1:17" x14ac:dyDescent="0.25">
      <c r="A4371">
        <v>4370</v>
      </c>
      <c r="D4371">
        <v>56.912540000000007</v>
      </c>
      <c r="E4371" s="2">
        <v>2</v>
      </c>
      <c r="P4371">
        <v>1</v>
      </c>
      <c r="Q4371" t="str">
        <f t="shared" si="69"/>
        <v>2</v>
      </c>
    </row>
    <row r="4372" spans="1:17" x14ac:dyDescent="0.25">
      <c r="A4372">
        <v>4371</v>
      </c>
      <c r="D4372">
        <v>56.908802000000009</v>
      </c>
      <c r="E4372" s="2">
        <v>2</v>
      </c>
      <c r="P4372">
        <v>1</v>
      </c>
      <c r="Q4372" t="str">
        <f t="shared" si="69"/>
        <v>2</v>
      </c>
    </row>
    <row r="4373" spans="1:17" x14ac:dyDescent="0.25">
      <c r="A4373">
        <v>4372</v>
      </c>
      <c r="D4373">
        <v>56.928642000000011</v>
      </c>
      <c r="E4373" s="2">
        <v>2</v>
      </c>
      <c r="P4373">
        <v>1</v>
      </c>
      <c r="Q4373" t="str">
        <f t="shared" si="69"/>
        <v>2</v>
      </c>
    </row>
    <row r="4374" spans="1:17" x14ac:dyDescent="0.25">
      <c r="A4374">
        <v>4373</v>
      </c>
      <c r="B4374">
        <v>51.434791000000011</v>
      </c>
      <c r="C4374" s="5">
        <v>1</v>
      </c>
      <c r="D4374">
        <v>56.89059000000001</v>
      </c>
      <c r="E4374" s="2">
        <v>2</v>
      </c>
      <c r="P4374">
        <v>2</v>
      </c>
      <c r="Q4374" t="str">
        <f t="shared" si="69"/>
        <v>12</v>
      </c>
    </row>
    <row r="4375" spans="1:17" x14ac:dyDescent="0.25">
      <c r="A4375">
        <v>4374</v>
      </c>
      <c r="B4375">
        <v>51.447841000000011</v>
      </c>
      <c r="C4375" s="5">
        <v>1</v>
      </c>
      <c r="D4375">
        <v>56.910694000000007</v>
      </c>
      <c r="E4375" s="2">
        <v>2</v>
      </c>
      <c r="P4375">
        <v>2</v>
      </c>
      <c r="Q4375" t="str">
        <f t="shared" si="69"/>
        <v>12</v>
      </c>
    </row>
    <row r="4376" spans="1:17" x14ac:dyDescent="0.25">
      <c r="A4376">
        <v>4375</v>
      </c>
      <c r="B4376">
        <v>51.411529000000009</v>
      </c>
      <c r="C4376" s="5">
        <v>1</v>
      </c>
      <c r="D4376">
        <v>56.897487000000012</v>
      </c>
      <c r="E4376" s="2">
        <v>2</v>
      </c>
      <c r="P4376">
        <v>2</v>
      </c>
      <c r="Q4376" t="str">
        <f t="shared" si="69"/>
        <v>12</v>
      </c>
    </row>
    <row r="4377" spans="1:17" x14ac:dyDescent="0.25">
      <c r="A4377">
        <v>4376</v>
      </c>
      <c r="B4377">
        <v>51.426105000000007</v>
      </c>
      <c r="C4377" s="5">
        <v>1</v>
      </c>
      <c r="P4377">
        <v>1</v>
      </c>
      <c r="Q4377" t="str">
        <f t="shared" si="69"/>
        <v>1</v>
      </c>
    </row>
    <row r="4378" spans="1:17" x14ac:dyDescent="0.25">
      <c r="A4378">
        <v>4377</v>
      </c>
      <c r="B4378">
        <v>51.413788000000011</v>
      </c>
      <c r="C4378" s="5">
        <v>1</v>
      </c>
      <c r="P4378">
        <v>1</v>
      </c>
      <c r="Q4378" t="str">
        <f t="shared" si="69"/>
        <v>1</v>
      </c>
    </row>
    <row r="4379" spans="1:17" x14ac:dyDescent="0.25">
      <c r="A4379">
        <v>4378</v>
      </c>
      <c r="B4379">
        <v>51.407528000000006</v>
      </c>
      <c r="C4379" s="5">
        <v>1</v>
      </c>
      <c r="P4379">
        <v>1</v>
      </c>
      <c r="Q4379" t="str">
        <f t="shared" si="69"/>
        <v>1</v>
      </c>
    </row>
    <row r="4380" spans="1:17" x14ac:dyDescent="0.25">
      <c r="A4380">
        <v>4379</v>
      </c>
      <c r="B4380">
        <v>51.434791000000011</v>
      </c>
      <c r="C4380" s="5">
        <v>1</v>
      </c>
      <c r="P4380">
        <v>1</v>
      </c>
      <c r="Q4380" t="str">
        <f t="shared" si="69"/>
        <v>1</v>
      </c>
    </row>
    <row r="4381" spans="1:17" x14ac:dyDescent="0.25">
      <c r="A4381">
        <v>4380</v>
      </c>
      <c r="B4381">
        <v>51.434791000000011</v>
      </c>
      <c r="C4381" s="5">
        <v>1</v>
      </c>
      <c r="P4381">
        <v>1</v>
      </c>
      <c r="Q4381" t="str">
        <f t="shared" si="69"/>
        <v>1</v>
      </c>
    </row>
    <row r="4382" spans="1:17" x14ac:dyDescent="0.25">
      <c r="A4382">
        <v>4381</v>
      </c>
      <c r="F4382">
        <v>49.575996000000011</v>
      </c>
      <c r="G4382" s="3">
        <v>3</v>
      </c>
      <c r="H4382">
        <v>50.090706000000011</v>
      </c>
      <c r="I4382" s="4">
        <v>4</v>
      </c>
      <c r="P4382">
        <v>2</v>
      </c>
      <c r="Q4382" t="str">
        <f t="shared" si="69"/>
        <v>34</v>
      </c>
    </row>
    <row r="4383" spans="1:17" x14ac:dyDescent="0.25">
      <c r="A4383">
        <v>4382</v>
      </c>
      <c r="F4383">
        <v>49.598419000000007</v>
      </c>
      <c r="G4383" s="3">
        <v>3</v>
      </c>
      <c r="H4383">
        <v>50.100075000000011</v>
      </c>
      <c r="I4383" s="4">
        <v>4</v>
      </c>
      <c r="P4383">
        <v>2</v>
      </c>
      <c r="Q4383" t="str">
        <f t="shared" si="69"/>
        <v>34</v>
      </c>
    </row>
    <row r="4384" spans="1:17" x14ac:dyDescent="0.25">
      <c r="A4384">
        <v>4383</v>
      </c>
      <c r="F4384">
        <v>49.608261000000006</v>
      </c>
      <c r="G4384" s="3">
        <v>3</v>
      </c>
      <c r="H4384">
        <v>50.123756000000007</v>
      </c>
      <c r="I4384" s="4">
        <v>4</v>
      </c>
      <c r="P4384">
        <v>2</v>
      </c>
      <c r="Q4384" t="str">
        <f t="shared" si="69"/>
        <v>34</v>
      </c>
    </row>
    <row r="4385" spans="1:17" x14ac:dyDescent="0.25">
      <c r="A4385">
        <v>4384</v>
      </c>
      <c r="F4385">
        <v>49.620941000000009</v>
      </c>
      <c r="G4385" s="3">
        <v>3</v>
      </c>
      <c r="H4385">
        <v>50.101391000000007</v>
      </c>
      <c r="I4385" s="4">
        <v>4</v>
      </c>
      <c r="P4385">
        <v>2</v>
      </c>
      <c r="Q4385" t="str">
        <f t="shared" si="69"/>
        <v>34</v>
      </c>
    </row>
    <row r="4386" spans="1:17" x14ac:dyDescent="0.25">
      <c r="A4386">
        <v>4385</v>
      </c>
      <c r="F4386">
        <v>49.576839000000007</v>
      </c>
      <c r="G4386" s="3">
        <v>3</v>
      </c>
      <c r="H4386">
        <v>50.088863000000011</v>
      </c>
      <c r="I4386" s="4">
        <v>4</v>
      </c>
      <c r="P4386">
        <v>2</v>
      </c>
      <c r="Q4386" t="str">
        <f t="shared" si="69"/>
        <v>34</v>
      </c>
    </row>
    <row r="4387" spans="1:17" x14ac:dyDescent="0.25">
      <c r="A4387">
        <v>4386</v>
      </c>
      <c r="F4387">
        <v>49.669044000000007</v>
      </c>
      <c r="G4387" s="3">
        <v>3</v>
      </c>
      <c r="H4387">
        <v>50.089706000000007</v>
      </c>
      <c r="I4387" s="4">
        <v>4</v>
      </c>
      <c r="P4387">
        <v>2</v>
      </c>
      <c r="Q4387" t="str">
        <f t="shared" si="69"/>
        <v>34</v>
      </c>
    </row>
    <row r="4388" spans="1:17" x14ac:dyDescent="0.25">
      <c r="A4388">
        <v>4387</v>
      </c>
      <c r="F4388">
        <v>49.659729000000006</v>
      </c>
      <c r="G4388" s="3">
        <v>3</v>
      </c>
      <c r="H4388">
        <v>50.100387000000012</v>
      </c>
      <c r="I4388" s="4">
        <v>4</v>
      </c>
      <c r="P4388">
        <v>2</v>
      </c>
      <c r="Q4388" t="str">
        <f t="shared" si="69"/>
        <v>34</v>
      </c>
    </row>
    <row r="4389" spans="1:17" x14ac:dyDescent="0.25">
      <c r="A4389">
        <v>4388</v>
      </c>
      <c r="D4389">
        <v>32.457420000000013</v>
      </c>
      <c r="E4389" s="2">
        <v>2</v>
      </c>
      <c r="F4389">
        <v>49.592365000000008</v>
      </c>
      <c r="G4389" s="3">
        <v>3</v>
      </c>
      <c r="H4389">
        <v>50.090706000000011</v>
      </c>
      <c r="I4389" s="4">
        <v>4</v>
      </c>
      <c r="P4389">
        <v>3</v>
      </c>
      <c r="Q4389" t="str">
        <f t="shared" si="69"/>
        <v>234</v>
      </c>
    </row>
    <row r="4390" spans="1:17" x14ac:dyDescent="0.25">
      <c r="A4390">
        <v>4389</v>
      </c>
      <c r="D4390">
        <v>32.443579000000014</v>
      </c>
      <c r="E4390" s="2">
        <v>2</v>
      </c>
      <c r="F4390">
        <v>49.575996000000011</v>
      </c>
      <c r="G4390" s="3">
        <v>3</v>
      </c>
      <c r="P4390">
        <v>2</v>
      </c>
      <c r="Q4390" t="str">
        <f t="shared" si="69"/>
        <v>23</v>
      </c>
    </row>
    <row r="4391" spans="1:17" x14ac:dyDescent="0.25">
      <c r="A4391">
        <v>4390</v>
      </c>
      <c r="D4391">
        <v>32.423790000000011</v>
      </c>
      <c r="E4391" s="2">
        <v>2</v>
      </c>
      <c r="P4391">
        <v>1</v>
      </c>
      <c r="Q4391" t="str">
        <f t="shared" si="69"/>
        <v>2</v>
      </c>
    </row>
    <row r="4392" spans="1:17" x14ac:dyDescent="0.25">
      <c r="A4392">
        <v>4391</v>
      </c>
      <c r="D4392">
        <v>32.437263000000009</v>
      </c>
      <c r="E4392" s="2">
        <v>2</v>
      </c>
      <c r="P4392">
        <v>1</v>
      </c>
      <c r="Q4392" t="str">
        <f t="shared" si="69"/>
        <v>2</v>
      </c>
    </row>
    <row r="4393" spans="1:17" x14ac:dyDescent="0.25">
      <c r="A4393">
        <v>4392</v>
      </c>
      <c r="D4393">
        <v>32.401951000000011</v>
      </c>
      <c r="E4393" s="2">
        <v>2</v>
      </c>
      <c r="P4393">
        <v>1</v>
      </c>
      <c r="Q4393" t="str">
        <f t="shared" si="69"/>
        <v>2</v>
      </c>
    </row>
    <row r="4394" spans="1:17" x14ac:dyDescent="0.25">
      <c r="A4394">
        <v>4393</v>
      </c>
      <c r="B4394">
        <v>27.335861000000008</v>
      </c>
      <c r="C4394" s="5">
        <v>1</v>
      </c>
      <c r="D4394">
        <v>32.37205500000001</v>
      </c>
      <c r="E4394" s="2">
        <v>2</v>
      </c>
      <c r="P4394">
        <v>2</v>
      </c>
      <c r="Q4394" t="str">
        <f t="shared" si="69"/>
        <v>12</v>
      </c>
    </row>
    <row r="4395" spans="1:17" x14ac:dyDescent="0.25">
      <c r="A4395">
        <v>4394</v>
      </c>
      <c r="B4395">
        <v>27.272287000000006</v>
      </c>
      <c r="C4395" s="5">
        <v>1</v>
      </c>
      <c r="D4395">
        <v>32.337269000000006</v>
      </c>
      <c r="E4395" s="2">
        <v>2</v>
      </c>
      <c r="P4395">
        <v>2</v>
      </c>
      <c r="Q4395" t="str">
        <f t="shared" si="69"/>
        <v>12</v>
      </c>
    </row>
    <row r="4396" spans="1:17" x14ac:dyDescent="0.25">
      <c r="A4396">
        <v>4395</v>
      </c>
      <c r="B4396">
        <v>27.301811000000008</v>
      </c>
      <c r="C4396" s="5">
        <v>1</v>
      </c>
      <c r="D4396">
        <v>32.316585000000011</v>
      </c>
      <c r="E4396" s="2">
        <v>2</v>
      </c>
      <c r="P4396">
        <v>2</v>
      </c>
      <c r="Q4396" t="str">
        <f t="shared" si="69"/>
        <v>12</v>
      </c>
    </row>
    <row r="4397" spans="1:17" x14ac:dyDescent="0.25">
      <c r="A4397">
        <v>4396</v>
      </c>
      <c r="B4397">
        <v>27.289181000000013</v>
      </c>
      <c r="C4397" s="5">
        <v>1</v>
      </c>
      <c r="D4397">
        <v>32.457420000000013</v>
      </c>
      <c r="E4397" s="2">
        <v>2</v>
      </c>
      <c r="P4397">
        <v>2</v>
      </c>
      <c r="Q4397" t="str">
        <f t="shared" si="69"/>
        <v>12</v>
      </c>
    </row>
    <row r="4398" spans="1:17" x14ac:dyDescent="0.25">
      <c r="A4398">
        <v>4397</v>
      </c>
      <c r="B4398">
        <v>27.311180000000007</v>
      </c>
      <c r="C4398" s="5">
        <v>1</v>
      </c>
      <c r="D4398">
        <v>32.457420000000013</v>
      </c>
      <c r="E4398" s="2">
        <v>2</v>
      </c>
      <c r="P4398">
        <v>2</v>
      </c>
      <c r="Q4398" t="str">
        <f t="shared" si="69"/>
        <v>12</v>
      </c>
    </row>
    <row r="4399" spans="1:17" x14ac:dyDescent="0.25">
      <c r="A4399">
        <v>4398</v>
      </c>
      <c r="B4399">
        <v>27.323547000000005</v>
      </c>
      <c r="C4399" s="5">
        <v>1</v>
      </c>
      <c r="P4399">
        <v>1</v>
      </c>
      <c r="Q4399" t="str">
        <f t="shared" si="69"/>
        <v>1</v>
      </c>
    </row>
    <row r="4400" spans="1:17" x14ac:dyDescent="0.25">
      <c r="A4400">
        <v>4399</v>
      </c>
      <c r="B4400">
        <v>27.296549000000013</v>
      </c>
      <c r="C4400" s="5">
        <v>1</v>
      </c>
      <c r="P4400">
        <v>1</v>
      </c>
      <c r="Q4400" t="str">
        <f t="shared" si="69"/>
        <v>1</v>
      </c>
    </row>
    <row r="4401" spans="1:17" x14ac:dyDescent="0.25">
      <c r="A4401">
        <v>4400</v>
      </c>
      <c r="B4401">
        <v>27.277338000000015</v>
      </c>
      <c r="C4401" s="5">
        <v>1</v>
      </c>
      <c r="P4401">
        <v>1</v>
      </c>
      <c r="Q4401" t="str">
        <f t="shared" si="69"/>
        <v>1</v>
      </c>
    </row>
    <row r="4402" spans="1:17" x14ac:dyDescent="0.25">
      <c r="A4402">
        <v>4401</v>
      </c>
      <c r="B4402">
        <v>27.273708000000013</v>
      </c>
      <c r="C4402" s="5">
        <v>1</v>
      </c>
      <c r="P4402">
        <v>1</v>
      </c>
      <c r="Q4402" t="str">
        <f t="shared" si="69"/>
        <v>1</v>
      </c>
    </row>
    <row r="4403" spans="1:17" x14ac:dyDescent="0.25">
      <c r="A4403">
        <v>4402</v>
      </c>
      <c r="B4403">
        <v>27.335861000000008</v>
      </c>
      <c r="C4403" s="5">
        <v>1</v>
      </c>
      <c r="P4403">
        <v>1</v>
      </c>
      <c r="Q4403" t="str">
        <f t="shared" si="69"/>
        <v>1</v>
      </c>
    </row>
    <row r="4404" spans="1:17" x14ac:dyDescent="0.25">
      <c r="A4404">
        <v>4403</v>
      </c>
      <c r="H4404">
        <v>26.909466000000009</v>
      </c>
      <c r="I4404" s="4">
        <v>4</v>
      </c>
      <c r="P4404">
        <v>1</v>
      </c>
      <c r="Q4404" t="str">
        <f t="shared" si="69"/>
        <v>4</v>
      </c>
    </row>
    <row r="4405" spans="1:17" x14ac:dyDescent="0.25">
      <c r="A4405">
        <v>4404</v>
      </c>
      <c r="F4405">
        <v>25.841736000000012</v>
      </c>
      <c r="G4405" s="3">
        <v>3</v>
      </c>
      <c r="H4405">
        <v>26.755737000000011</v>
      </c>
      <c r="I4405" s="4">
        <v>4</v>
      </c>
      <c r="P4405">
        <v>2</v>
      </c>
      <c r="Q4405" t="str">
        <f t="shared" si="69"/>
        <v>34</v>
      </c>
    </row>
    <row r="4406" spans="1:17" x14ac:dyDescent="0.25">
      <c r="A4406">
        <v>4405</v>
      </c>
      <c r="F4406">
        <v>25.859049000000013</v>
      </c>
      <c r="G4406" s="3">
        <v>3</v>
      </c>
      <c r="H4406">
        <v>26.768051000000014</v>
      </c>
      <c r="I4406" s="4">
        <v>4</v>
      </c>
      <c r="P4406">
        <v>2</v>
      </c>
      <c r="Q4406" t="str">
        <f t="shared" si="69"/>
        <v>34</v>
      </c>
    </row>
    <row r="4407" spans="1:17" x14ac:dyDescent="0.25">
      <c r="A4407">
        <v>4406</v>
      </c>
      <c r="F4407">
        <v>25.84284000000001</v>
      </c>
      <c r="G4407" s="3">
        <v>3</v>
      </c>
      <c r="H4407">
        <v>26.753895000000014</v>
      </c>
      <c r="I4407" s="4">
        <v>4</v>
      </c>
      <c r="P4407">
        <v>2</v>
      </c>
      <c r="Q4407" t="str">
        <f t="shared" si="69"/>
        <v>34</v>
      </c>
    </row>
    <row r="4408" spans="1:17" x14ac:dyDescent="0.25">
      <c r="A4408">
        <v>4407</v>
      </c>
      <c r="F4408">
        <v>25.839208000000013</v>
      </c>
      <c r="G4408" s="3">
        <v>3</v>
      </c>
      <c r="H4408">
        <v>26.712265000000009</v>
      </c>
      <c r="I4408" s="4">
        <v>4</v>
      </c>
      <c r="P4408">
        <v>2</v>
      </c>
      <c r="Q4408" t="str">
        <f t="shared" si="69"/>
        <v>34</v>
      </c>
    </row>
    <row r="4409" spans="1:17" x14ac:dyDescent="0.25">
      <c r="A4409">
        <v>4408</v>
      </c>
      <c r="F4409">
        <v>25.824102000000011</v>
      </c>
      <c r="G4409" s="3">
        <v>3</v>
      </c>
      <c r="H4409">
        <v>26.682005000000011</v>
      </c>
      <c r="I4409" s="4">
        <v>4</v>
      </c>
      <c r="P4409">
        <v>2</v>
      </c>
      <c r="Q4409" t="str">
        <f t="shared" si="69"/>
        <v>34</v>
      </c>
    </row>
    <row r="4410" spans="1:17" x14ac:dyDescent="0.25">
      <c r="A4410">
        <v>4409</v>
      </c>
      <c r="D4410">
        <v>14.502258000000012</v>
      </c>
      <c r="E4410" s="2">
        <v>2</v>
      </c>
      <c r="F4410">
        <v>25.821155000000005</v>
      </c>
      <c r="G4410" s="3">
        <v>3</v>
      </c>
      <c r="H4410">
        <v>26.688057000000008</v>
      </c>
      <c r="I4410" s="4">
        <v>4</v>
      </c>
      <c r="P4410">
        <v>3</v>
      </c>
      <c r="Q4410" t="str">
        <f t="shared" si="69"/>
        <v>234</v>
      </c>
    </row>
    <row r="4411" spans="1:17" x14ac:dyDescent="0.25">
      <c r="A4411">
        <v>4410</v>
      </c>
      <c r="D4411">
        <v>14.502258000000012</v>
      </c>
      <c r="E4411" s="2">
        <v>2</v>
      </c>
      <c r="F4411">
        <v>25.825525000000013</v>
      </c>
      <c r="G4411" s="3">
        <v>3</v>
      </c>
      <c r="H4411">
        <v>26.755737000000011</v>
      </c>
      <c r="I4411" s="4">
        <v>4</v>
      </c>
      <c r="P4411">
        <v>3</v>
      </c>
      <c r="Q4411" t="str">
        <f t="shared" si="69"/>
        <v>234</v>
      </c>
    </row>
    <row r="4412" spans="1:17" x14ac:dyDescent="0.25">
      <c r="A4412">
        <v>4411</v>
      </c>
      <c r="D4412">
        <v>14.502258000000012</v>
      </c>
      <c r="E4412" s="2">
        <v>2</v>
      </c>
      <c r="F4412">
        <v>25.772791000000012</v>
      </c>
      <c r="G4412" s="3">
        <v>3</v>
      </c>
      <c r="H4412">
        <v>26.676477000000006</v>
      </c>
      <c r="I4412" s="4">
        <v>4</v>
      </c>
      <c r="P4412">
        <v>3</v>
      </c>
      <c r="Q4412" t="str">
        <f t="shared" si="69"/>
        <v>234</v>
      </c>
    </row>
    <row r="4413" spans="1:17" x14ac:dyDescent="0.25">
      <c r="A4413">
        <v>4412</v>
      </c>
      <c r="D4413">
        <v>14.502258000000012</v>
      </c>
      <c r="E4413" s="2">
        <v>2</v>
      </c>
      <c r="F4413">
        <v>25.808422000000007</v>
      </c>
      <c r="G4413" s="3">
        <v>3</v>
      </c>
      <c r="H4413">
        <v>26.676477000000006</v>
      </c>
      <c r="I4413" s="4">
        <v>4</v>
      </c>
      <c r="P4413">
        <v>3</v>
      </c>
      <c r="Q4413" t="str">
        <f t="shared" si="69"/>
        <v>234</v>
      </c>
    </row>
    <row r="4414" spans="1:17" x14ac:dyDescent="0.25">
      <c r="A4414">
        <v>4413</v>
      </c>
      <c r="D4414">
        <v>14.502258000000012</v>
      </c>
      <c r="E4414" s="2">
        <v>2</v>
      </c>
      <c r="F4414">
        <v>25.841736000000012</v>
      </c>
      <c r="G4414" s="3">
        <v>3</v>
      </c>
      <c r="P4414">
        <v>2</v>
      </c>
      <c r="Q4414" t="str">
        <f t="shared" si="69"/>
        <v>23</v>
      </c>
    </row>
    <row r="4415" spans="1:17" x14ac:dyDescent="0.25">
      <c r="A4415">
        <v>4414</v>
      </c>
      <c r="D4415">
        <v>14.502258000000012</v>
      </c>
      <c r="E4415" s="2">
        <v>2</v>
      </c>
      <c r="F4415">
        <v>25.841736000000012</v>
      </c>
      <c r="G4415" s="3">
        <v>3</v>
      </c>
      <c r="P4415">
        <v>2</v>
      </c>
      <c r="Q4415" t="str">
        <f t="shared" si="69"/>
        <v>23</v>
      </c>
    </row>
    <row r="4416" spans="1:17" x14ac:dyDescent="0.25">
      <c r="A4416">
        <v>4415</v>
      </c>
      <c r="D4416">
        <v>14.502258000000012</v>
      </c>
      <c r="E4416" s="2">
        <v>2</v>
      </c>
      <c r="F4416">
        <v>25.826999000000008</v>
      </c>
      <c r="G4416" s="3">
        <v>3</v>
      </c>
      <c r="P4416">
        <v>2</v>
      </c>
      <c r="Q4416" t="str">
        <f t="shared" si="69"/>
        <v>23</v>
      </c>
    </row>
    <row r="4417" spans="1:17" x14ac:dyDescent="0.25">
      <c r="A4417">
        <v>4416</v>
      </c>
      <c r="B4417">
        <v>11.200389000000008</v>
      </c>
      <c r="C4417" s="5">
        <v>1</v>
      </c>
      <c r="D4417">
        <v>14.502258000000012</v>
      </c>
      <c r="E4417" s="2">
        <v>2</v>
      </c>
      <c r="P4417">
        <v>2</v>
      </c>
      <c r="Q4417" t="str">
        <f t="shared" si="69"/>
        <v>12</v>
      </c>
    </row>
    <row r="4418" spans="1:17" x14ac:dyDescent="0.25">
      <c r="A4418">
        <v>4417</v>
      </c>
      <c r="B4418">
        <v>11.148917000000012</v>
      </c>
      <c r="C4418" s="5">
        <v>1</v>
      </c>
      <c r="D4418">
        <v>14.502258000000012</v>
      </c>
      <c r="E4418" s="2">
        <v>2</v>
      </c>
      <c r="P4418">
        <v>2</v>
      </c>
      <c r="Q4418" t="str">
        <f t="shared" ref="Q4418:Q4425" si="70">CONCATENATE(C4418,E4418,G4418,I4418)</f>
        <v>12</v>
      </c>
    </row>
    <row r="4419" spans="1:17" x14ac:dyDescent="0.25">
      <c r="A4419">
        <v>4418</v>
      </c>
      <c r="B4419">
        <v>11.148917000000012</v>
      </c>
      <c r="C4419" s="5">
        <v>1</v>
      </c>
      <c r="D4419">
        <v>14.502258000000012</v>
      </c>
      <c r="E4419" s="2">
        <v>2</v>
      </c>
      <c r="P4419">
        <v>2</v>
      </c>
      <c r="Q4419" t="str">
        <f t="shared" si="70"/>
        <v>12</v>
      </c>
    </row>
    <row r="4420" spans="1:17" x14ac:dyDescent="0.25">
      <c r="A4420">
        <v>4419</v>
      </c>
      <c r="B4420">
        <v>11.148917000000012</v>
      </c>
      <c r="C4420" s="5">
        <v>1</v>
      </c>
      <c r="D4420">
        <v>14.502258000000012</v>
      </c>
      <c r="E4420" s="2">
        <v>2</v>
      </c>
      <c r="P4420">
        <v>2</v>
      </c>
      <c r="Q4420" t="str">
        <f t="shared" si="70"/>
        <v>12</v>
      </c>
    </row>
    <row r="4421" spans="1:17" x14ac:dyDescent="0.25">
      <c r="A4421">
        <v>4420</v>
      </c>
      <c r="B4421">
        <v>11.148917000000012</v>
      </c>
      <c r="C4421" s="5">
        <v>1</v>
      </c>
      <c r="D4421">
        <v>14.502258000000012</v>
      </c>
      <c r="E4421" s="2">
        <v>2</v>
      </c>
      <c r="P4421">
        <v>2</v>
      </c>
      <c r="Q4421" t="str">
        <f t="shared" si="70"/>
        <v>12</v>
      </c>
    </row>
    <row r="4422" spans="1:17" x14ac:dyDescent="0.25">
      <c r="A4422">
        <v>4421</v>
      </c>
      <c r="B4422">
        <v>11.148917000000012</v>
      </c>
      <c r="C4422" s="5">
        <v>1</v>
      </c>
      <c r="D4422">
        <v>14.502258000000012</v>
      </c>
      <c r="E4422" s="2">
        <v>2</v>
      </c>
      <c r="P4422">
        <v>2</v>
      </c>
      <c r="Q4422" t="str">
        <f t="shared" si="70"/>
        <v>12</v>
      </c>
    </row>
    <row r="4423" spans="1:17" x14ac:dyDescent="0.25">
      <c r="A4423">
        <v>4422</v>
      </c>
      <c r="B4423">
        <v>11.148917000000012</v>
      </c>
      <c r="C4423" s="5">
        <v>1</v>
      </c>
      <c r="D4423">
        <v>14.502258000000012</v>
      </c>
      <c r="E4423" s="2">
        <v>2</v>
      </c>
      <c r="P4423">
        <v>2</v>
      </c>
      <c r="Q4423" t="str">
        <f t="shared" si="70"/>
        <v>12</v>
      </c>
    </row>
    <row r="4424" spans="1:17" x14ac:dyDescent="0.25">
      <c r="A4424">
        <v>4423</v>
      </c>
      <c r="B4424">
        <v>11.148917000000012</v>
      </c>
      <c r="C4424" s="5">
        <v>1</v>
      </c>
      <c r="P4424">
        <v>1</v>
      </c>
      <c r="Q4424" t="str">
        <f t="shared" si="70"/>
        <v>1</v>
      </c>
    </row>
    <row r="4425" spans="1:17" x14ac:dyDescent="0.25">
      <c r="A4425">
        <v>4424</v>
      </c>
      <c r="B4425">
        <v>11.193231000000011</v>
      </c>
      <c r="C4425" s="5">
        <v>1</v>
      </c>
      <c r="J4425">
        <v>39.098526000000007</v>
      </c>
      <c r="K4425" t="s">
        <v>22</v>
      </c>
      <c r="Q4425" t="str">
        <f t="shared" si="7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3FEC-346B-4E50-A047-ACC6BE5C51E6}">
  <dimension ref="A1:F4425"/>
  <sheetViews>
    <sheetView workbookViewId="0">
      <selection sqref="A1:H1048576"/>
    </sheetView>
  </sheetViews>
  <sheetFormatPr defaultRowHeight="15" x14ac:dyDescent="0.25"/>
  <sheetData>
    <row r="1" spans="1:6" x14ac:dyDescent="0.25">
      <c r="A1">
        <v>200</v>
      </c>
      <c r="F1" t="s">
        <v>9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  <c r="F4" t="s">
        <v>22</v>
      </c>
    </row>
    <row r="5" spans="1:6" x14ac:dyDescent="0.25">
      <c r="A5">
        <v>4</v>
      </c>
      <c r="C5" s="2">
        <v>2</v>
      </c>
      <c r="D5" s="3">
        <v>3</v>
      </c>
    </row>
    <row r="6" spans="1:6" x14ac:dyDescent="0.25">
      <c r="A6">
        <v>5</v>
      </c>
      <c r="C6" s="2">
        <v>2</v>
      </c>
      <c r="D6" s="3">
        <v>3</v>
      </c>
    </row>
    <row r="7" spans="1:6" x14ac:dyDescent="0.25">
      <c r="A7">
        <v>6</v>
      </c>
      <c r="C7" s="2">
        <v>2</v>
      </c>
      <c r="D7" s="3">
        <v>3</v>
      </c>
    </row>
    <row r="8" spans="1:6" x14ac:dyDescent="0.25">
      <c r="A8">
        <v>7</v>
      </c>
      <c r="C8" s="2">
        <v>2</v>
      </c>
      <c r="D8" s="3">
        <v>3</v>
      </c>
    </row>
    <row r="9" spans="1:6" x14ac:dyDescent="0.25">
      <c r="A9">
        <v>8</v>
      </c>
      <c r="C9" s="2">
        <v>2</v>
      </c>
      <c r="D9" s="3">
        <v>3</v>
      </c>
    </row>
    <row r="10" spans="1:6" x14ac:dyDescent="0.25">
      <c r="A10">
        <v>9</v>
      </c>
      <c r="C10" s="2">
        <v>2</v>
      </c>
      <c r="D10" s="3">
        <v>3</v>
      </c>
    </row>
    <row r="11" spans="1:6" x14ac:dyDescent="0.25">
      <c r="A11">
        <v>10</v>
      </c>
      <c r="C11" s="2">
        <v>2</v>
      </c>
      <c r="D11" s="3">
        <v>3</v>
      </c>
    </row>
    <row r="12" spans="1:6" x14ac:dyDescent="0.25">
      <c r="A12">
        <v>11</v>
      </c>
      <c r="C12" s="2">
        <v>2</v>
      </c>
      <c r="D12" s="3">
        <v>3</v>
      </c>
    </row>
    <row r="13" spans="1:6" x14ac:dyDescent="0.25">
      <c r="A13">
        <v>12</v>
      </c>
      <c r="C13" s="2">
        <v>2</v>
      </c>
      <c r="D13" s="3">
        <v>3</v>
      </c>
    </row>
    <row r="14" spans="1:6" x14ac:dyDescent="0.25">
      <c r="A14">
        <v>13</v>
      </c>
      <c r="C14" s="2">
        <v>2</v>
      </c>
      <c r="D14" s="3">
        <v>3</v>
      </c>
    </row>
    <row r="15" spans="1:6" x14ac:dyDescent="0.25">
      <c r="A15">
        <v>14</v>
      </c>
      <c r="C15" s="2">
        <v>2</v>
      </c>
      <c r="D15" s="3">
        <v>3</v>
      </c>
    </row>
    <row r="16" spans="1:6" x14ac:dyDescent="0.25">
      <c r="A16">
        <v>15</v>
      </c>
      <c r="C16" s="2">
        <v>2</v>
      </c>
      <c r="D16" s="3">
        <v>3</v>
      </c>
    </row>
    <row r="17" spans="1:5" x14ac:dyDescent="0.25">
      <c r="A17">
        <v>16</v>
      </c>
      <c r="C17" s="2">
        <v>2</v>
      </c>
    </row>
    <row r="18" spans="1:5" x14ac:dyDescent="0.25">
      <c r="A18">
        <v>17</v>
      </c>
    </row>
    <row r="19" spans="1:5" x14ac:dyDescent="0.25">
      <c r="A19">
        <v>18</v>
      </c>
    </row>
    <row r="20" spans="1:5" x14ac:dyDescent="0.25">
      <c r="A20">
        <v>19</v>
      </c>
      <c r="E20" s="4">
        <v>4</v>
      </c>
    </row>
    <row r="21" spans="1:5" x14ac:dyDescent="0.25">
      <c r="A21">
        <v>20</v>
      </c>
      <c r="B21" s="5">
        <v>1</v>
      </c>
      <c r="E21" s="4">
        <v>4</v>
      </c>
    </row>
    <row r="22" spans="1:5" x14ac:dyDescent="0.25">
      <c r="A22">
        <v>21</v>
      </c>
      <c r="B22" s="5">
        <v>1</v>
      </c>
      <c r="E22" s="4">
        <v>4</v>
      </c>
    </row>
    <row r="23" spans="1:5" x14ac:dyDescent="0.25">
      <c r="A23">
        <v>22</v>
      </c>
      <c r="B23" s="5">
        <v>1</v>
      </c>
      <c r="E23" s="4">
        <v>4</v>
      </c>
    </row>
    <row r="24" spans="1:5" x14ac:dyDescent="0.25">
      <c r="A24">
        <v>23</v>
      </c>
      <c r="B24" s="5">
        <v>1</v>
      </c>
      <c r="E24" s="4">
        <v>4</v>
      </c>
    </row>
    <row r="25" spans="1:5" x14ac:dyDescent="0.25">
      <c r="A25">
        <v>24</v>
      </c>
      <c r="B25" s="5">
        <v>1</v>
      </c>
      <c r="E25" s="4">
        <v>4</v>
      </c>
    </row>
    <row r="26" spans="1:5" x14ac:dyDescent="0.25">
      <c r="A26">
        <v>25</v>
      </c>
      <c r="B26" s="5">
        <v>1</v>
      </c>
      <c r="E26" s="4">
        <v>4</v>
      </c>
    </row>
    <row r="27" spans="1:5" x14ac:dyDescent="0.25">
      <c r="A27">
        <v>26</v>
      </c>
      <c r="B27" s="5">
        <v>1</v>
      </c>
      <c r="E27" s="4">
        <v>4</v>
      </c>
    </row>
    <row r="28" spans="1:5" x14ac:dyDescent="0.25">
      <c r="A28">
        <v>27</v>
      </c>
      <c r="B28" s="5">
        <v>1</v>
      </c>
      <c r="E28" s="4">
        <v>4</v>
      </c>
    </row>
    <row r="29" spans="1:5" x14ac:dyDescent="0.25">
      <c r="A29">
        <v>28</v>
      </c>
      <c r="B29" s="5">
        <v>1</v>
      </c>
      <c r="E29" s="4">
        <v>4</v>
      </c>
    </row>
    <row r="30" spans="1:5" x14ac:dyDescent="0.25">
      <c r="A30">
        <v>29</v>
      </c>
      <c r="B30" s="5">
        <v>1</v>
      </c>
      <c r="E30" s="4">
        <v>4</v>
      </c>
    </row>
    <row r="31" spans="1:5" x14ac:dyDescent="0.25">
      <c r="A31">
        <v>30</v>
      </c>
      <c r="B31" s="5">
        <v>1</v>
      </c>
    </row>
    <row r="32" spans="1:5" x14ac:dyDescent="0.25">
      <c r="A32">
        <v>31</v>
      </c>
      <c r="B32" s="5">
        <v>1</v>
      </c>
    </row>
    <row r="33" spans="1:5" x14ac:dyDescent="0.25">
      <c r="A33">
        <v>32</v>
      </c>
      <c r="C33" s="2">
        <v>2</v>
      </c>
    </row>
    <row r="34" spans="1:5" x14ac:dyDescent="0.25">
      <c r="A34">
        <v>33</v>
      </c>
      <c r="C34" s="2">
        <v>2</v>
      </c>
    </row>
    <row r="35" spans="1:5" x14ac:dyDescent="0.25">
      <c r="A35">
        <v>34</v>
      </c>
      <c r="C35" s="2">
        <v>2</v>
      </c>
      <c r="D35" s="3">
        <v>3</v>
      </c>
    </row>
    <row r="36" spans="1:5" x14ac:dyDescent="0.25">
      <c r="A36">
        <v>35</v>
      </c>
      <c r="C36" s="2">
        <v>2</v>
      </c>
      <c r="D36" s="3">
        <v>3</v>
      </c>
    </row>
    <row r="37" spans="1:5" x14ac:dyDescent="0.25">
      <c r="A37">
        <v>36</v>
      </c>
      <c r="C37" s="2">
        <v>2</v>
      </c>
      <c r="D37" s="3">
        <v>3</v>
      </c>
    </row>
    <row r="38" spans="1:5" x14ac:dyDescent="0.25">
      <c r="A38">
        <v>37</v>
      </c>
      <c r="C38" s="2">
        <v>2</v>
      </c>
      <c r="D38" s="3">
        <v>3</v>
      </c>
    </row>
    <row r="39" spans="1:5" x14ac:dyDescent="0.25">
      <c r="A39">
        <v>38</v>
      </c>
      <c r="C39" s="2">
        <v>2</v>
      </c>
      <c r="D39" s="3">
        <v>3</v>
      </c>
    </row>
    <row r="40" spans="1:5" x14ac:dyDescent="0.25">
      <c r="A40">
        <v>39</v>
      </c>
      <c r="C40" s="2">
        <v>2</v>
      </c>
      <c r="D40" s="3">
        <v>3</v>
      </c>
    </row>
    <row r="41" spans="1:5" x14ac:dyDescent="0.25">
      <c r="A41">
        <v>40</v>
      </c>
      <c r="C41" s="2">
        <v>2</v>
      </c>
      <c r="D41" s="3">
        <v>3</v>
      </c>
    </row>
    <row r="42" spans="1:5" x14ac:dyDescent="0.25">
      <c r="A42">
        <v>41</v>
      </c>
      <c r="C42" s="2">
        <v>2</v>
      </c>
      <c r="D42" s="3">
        <v>3</v>
      </c>
    </row>
    <row r="43" spans="1:5" x14ac:dyDescent="0.25">
      <c r="A43">
        <v>42</v>
      </c>
      <c r="C43" s="2">
        <v>2</v>
      </c>
      <c r="D43" s="3">
        <v>3</v>
      </c>
    </row>
    <row r="44" spans="1:5" x14ac:dyDescent="0.25">
      <c r="A44">
        <v>43</v>
      </c>
      <c r="D44" s="3">
        <v>3</v>
      </c>
    </row>
    <row r="45" spans="1:5" x14ac:dyDescent="0.25">
      <c r="A45">
        <v>44</v>
      </c>
    </row>
    <row r="46" spans="1:5" x14ac:dyDescent="0.25">
      <c r="A46">
        <v>45</v>
      </c>
      <c r="E46" s="4">
        <v>4</v>
      </c>
    </row>
    <row r="47" spans="1:5" x14ac:dyDescent="0.25">
      <c r="A47">
        <v>46</v>
      </c>
      <c r="E47" s="4">
        <v>4</v>
      </c>
    </row>
    <row r="48" spans="1:5" x14ac:dyDescent="0.25">
      <c r="A48">
        <v>47</v>
      </c>
      <c r="B48" s="5">
        <v>1</v>
      </c>
      <c r="E48" s="4">
        <v>4</v>
      </c>
    </row>
    <row r="49" spans="1:5" x14ac:dyDescent="0.25">
      <c r="A49">
        <v>48</v>
      </c>
      <c r="B49" s="5">
        <v>1</v>
      </c>
      <c r="E49" s="4">
        <v>4</v>
      </c>
    </row>
    <row r="50" spans="1:5" x14ac:dyDescent="0.25">
      <c r="A50">
        <v>49</v>
      </c>
      <c r="B50" s="5">
        <v>1</v>
      </c>
      <c r="E50" s="4">
        <v>4</v>
      </c>
    </row>
    <row r="51" spans="1:5" x14ac:dyDescent="0.25">
      <c r="A51">
        <v>50</v>
      </c>
      <c r="B51" s="5">
        <v>1</v>
      </c>
      <c r="E51" s="4">
        <v>4</v>
      </c>
    </row>
    <row r="52" spans="1:5" x14ac:dyDescent="0.25">
      <c r="A52">
        <v>51</v>
      </c>
      <c r="B52" s="5">
        <v>1</v>
      </c>
      <c r="E52" s="4">
        <v>4</v>
      </c>
    </row>
    <row r="53" spans="1:5" x14ac:dyDescent="0.25">
      <c r="A53">
        <v>52</v>
      </c>
      <c r="B53" s="5">
        <v>1</v>
      </c>
      <c r="E53" s="4">
        <v>4</v>
      </c>
    </row>
    <row r="54" spans="1:5" x14ac:dyDescent="0.25">
      <c r="A54">
        <v>53</v>
      </c>
      <c r="B54" s="5">
        <v>1</v>
      </c>
      <c r="E54" s="4">
        <v>4</v>
      </c>
    </row>
    <row r="55" spans="1:5" x14ac:dyDescent="0.25">
      <c r="A55">
        <v>54</v>
      </c>
      <c r="B55" s="5">
        <v>1</v>
      </c>
    </row>
    <row r="56" spans="1:5" x14ac:dyDescent="0.25">
      <c r="A56">
        <v>55</v>
      </c>
      <c r="B56" s="5">
        <v>1</v>
      </c>
    </row>
    <row r="57" spans="1:5" x14ac:dyDescent="0.25">
      <c r="A57">
        <v>56</v>
      </c>
      <c r="B57" s="5">
        <v>1</v>
      </c>
    </row>
    <row r="58" spans="1:5" x14ac:dyDescent="0.25">
      <c r="A58">
        <v>57</v>
      </c>
      <c r="B58" s="5">
        <v>1</v>
      </c>
    </row>
    <row r="59" spans="1:5" x14ac:dyDescent="0.25">
      <c r="A59">
        <v>58</v>
      </c>
      <c r="C59" s="2">
        <v>2</v>
      </c>
    </row>
    <row r="60" spans="1:5" x14ac:dyDescent="0.25">
      <c r="A60">
        <v>59</v>
      </c>
      <c r="C60" s="2">
        <v>2</v>
      </c>
    </row>
    <row r="61" spans="1:5" x14ac:dyDescent="0.25">
      <c r="A61">
        <v>60</v>
      </c>
      <c r="C61" s="2">
        <v>2</v>
      </c>
      <c r="D61" s="3">
        <v>3</v>
      </c>
    </row>
    <row r="62" spans="1:5" x14ac:dyDescent="0.25">
      <c r="A62">
        <v>61</v>
      </c>
      <c r="C62" s="2">
        <v>2</v>
      </c>
      <c r="D62" s="3">
        <v>3</v>
      </c>
    </row>
    <row r="63" spans="1:5" x14ac:dyDescent="0.25">
      <c r="A63">
        <v>62</v>
      </c>
      <c r="C63" s="2">
        <v>2</v>
      </c>
      <c r="D63" s="3">
        <v>3</v>
      </c>
    </row>
    <row r="64" spans="1:5" x14ac:dyDescent="0.25">
      <c r="A64">
        <v>63</v>
      </c>
      <c r="C64" s="2">
        <v>2</v>
      </c>
      <c r="D64" s="3">
        <v>3</v>
      </c>
    </row>
    <row r="65" spans="1:5" x14ac:dyDescent="0.25">
      <c r="A65">
        <v>64</v>
      </c>
      <c r="C65" s="2">
        <v>2</v>
      </c>
      <c r="D65" s="3">
        <v>3</v>
      </c>
    </row>
    <row r="66" spans="1:5" x14ac:dyDescent="0.25">
      <c r="A66">
        <v>65</v>
      </c>
      <c r="C66" s="2">
        <v>2</v>
      </c>
      <c r="D66" s="3">
        <v>3</v>
      </c>
    </row>
    <row r="67" spans="1:5" x14ac:dyDescent="0.25">
      <c r="A67">
        <v>66</v>
      </c>
      <c r="C67" s="2">
        <v>2</v>
      </c>
      <c r="D67" s="3">
        <v>3</v>
      </c>
      <c r="E67" s="4">
        <v>4</v>
      </c>
    </row>
    <row r="68" spans="1:5" x14ac:dyDescent="0.25">
      <c r="A68">
        <v>67</v>
      </c>
      <c r="D68" s="3">
        <v>3</v>
      </c>
      <c r="E68" s="4">
        <v>4</v>
      </c>
    </row>
    <row r="69" spans="1:5" x14ac:dyDescent="0.25">
      <c r="A69">
        <v>68</v>
      </c>
      <c r="D69" s="3">
        <v>3</v>
      </c>
      <c r="E69" s="4">
        <v>4</v>
      </c>
    </row>
    <row r="70" spans="1:5" x14ac:dyDescent="0.25">
      <c r="A70">
        <v>69</v>
      </c>
      <c r="D70" s="3">
        <v>3</v>
      </c>
      <c r="E70" s="4">
        <v>4</v>
      </c>
    </row>
    <row r="71" spans="1:5" x14ac:dyDescent="0.25">
      <c r="A71">
        <v>70</v>
      </c>
      <c r="E71" s="4">
        <v>4</v>
      </c>
    </row>
    <row r="72" spans="1:5" x14ac:dyDescent="0.25">
      <c r="A72">
        <v>71</v>
      </c>
      <c r="E72" s="4">
        <v>4</v>
      </c>
    </row>
    <row r="73" spans="1:5" x14ac:dyDescent="0.25">
      <c r="A73">
        <v>72</v>
      </c>
      <c r="E73" s="4">
        <v>4</v>
      </c>
    </row>
    <row r="74" spans="1:5" x14ac:dyDescent="0.25">
      <c r="A74">
        <v>73</v>
      </c>
      <c r="B74" s="5">
        <v>1</v>
      </c>
      <c r="E74" s="4">
        <v>4</v>
      </c>
    </row>
    <row r="75" spans="1:5" x14ac:dyDescent="0.25">
      <c r="A75">
        <v>74</v>
      </c>
      <c r="B75" s="5">
        <v>1</v>
      </c>
      <c r="E75" s="4">
        <v>4</v>
      </c>
    </row>
    <row r="76" spans="1:5" x14ac:dyDescent="0.25">
      <c r="A76">
        <v>75</v>
      </c>
      <c r="B76" s="5">
        <v>1</v>
      </c>
    </row>
    <row r="77" spans="1:5" x14ac:dyDescent="0.25">
      <c r="A77">
        <v>76</v>
      </c>
      <c r="B77" s="5">
        <v>1</v>
      </c>
    </row>
    <row r="78" spans="1:5" x14ac:dyDescent="0.25">
      <c r="A78">
        <v>77</v>
      </c>
      <c r="B78" s="5">
        <v>1</v>
      </c>
    </row>
    <row r="79" spans="1:5" x14ac:dyDescent="0.25">
      <c r="A79">
        <v>78</v>
      </c>
      <c r="B79" s="5">
        <v>1</v>
      </c>
    </row>
    <row r="80" spans="1:5" x14ac:dyDescent="0.25">
      <c r="A80">
        <v>79</v>
      </c>
      <c r="B80" s="5">
        <v>1</v>
      </c>
    </row>
    <row r="81" spans="1:5" x14ac:dyDescent="0.25">
      <c r="A81">
        <v>80</v>
      </c>
      <c r="B81" s="5">
        <v>1</v>
      </c>
      <c r="C81" s="2">
        <v>2</v>
      </c>
    </row>
    <row r="82" spans="1:5" x14ac:dyDescent="0.25">
      <c r="A82">
        <v>81</v>
      </c>
      <c r="B82" s="5">
        <v>1</v>
      </c>
      <c r="C82" s="2">
        <v>2</v>
      </c>
    </row>
    <row r="83" spans="1:5" x14ac:dyDescent="0.25">
      <c r="A83">
        <v>82</v>
      </c>
      <c r="B83" s="5">
        <v>1</v>
      </c>
      <c r="C83" s="2">
        <v>2</v>
      </c>
    </row>
    <row r="84" spans="1:5" x14ac:dyDescent="0.25">
      <c r="A84">
        <v>83</v>
      </c>
      <c r="C84" s="2">
        <v>2</v>
      </c>
    </row>
    <row r="85" spans="1:5" x14ac:dyDescent="0.25">
      <c r="A85">
        <v>84</v>
      </c>
      <c r="C85" s="2">
        <v>2</v>
      </c>
    </row>
    <row r="86" spans="1:5" x14ac:dyDescent="0.25">
      <c r="A86">
        <v>85</v>
      </c>
      <c r="C86" s="2">
        <v>2</v>
      </c>
      <c r="D86" s="3">
        <v>3</v>
      </c>
    </row>
    <row r="87" spans="1:5" x14ac:dyDescent="0.25">
      <c r="A87">
        <v>86</v>
      </c>
      <c r="C87" s="2">
        <v>2</v>
      </c>
      <c r="D87" s="3">
        <v>3</v>
      </c>
    </row>
    <row r="88" spans="1:5" x14ac:dyDescent="0.25">
      <c r="A88">
        <v>87</v>
      </c>
      <c r="C88" s="2">
        <v>2</v>
      </c>
      <c r="D88" s="3">
        <v>3</v>
      </c>
    </row>
    <row r="89" spans="1:5" x14ac:dyDescent="0.25">
      <c r="A89">
        <v>88</v>
      </c>
      <c r="D89" s="3">
        <v>3</v>
      </c>
      <c r="E89" s="4">
        <v>4</v>
      </c>
    </row>
    <row r="90" spans="1:5" x14ac:dyDescent="0.25">
      <c r="A90">
        <v>89</v>
      </c>
      <c r="D90" s="3">
        <v>3</v>
      </c>
      <c r="E90" s="4">
        <v>4</v>
      </c>
    </row>
    <row r="91" spans="1:5" x14ac:dyDescent="0.25">
      <c r="A91">
        <v>90</v>
      </c>
      <c r="D91" s="3">
        <v>3</v>
      </c>
      <c r="E91" s="4">
        <v>4</v>
      </c>
    </row>
    <row r="92" spans="1:5" x14ac:dyDescent="0.25">
      <c r="A92">
        <v>91</v>
      </c>
      <c r="D92" s="3">
        <v>3</v>
      </c>
      <c r="E92" s="4">
        <v>4</v>
      </c>
    </row>
    <row r="93" spans="1:5" x14ac:dyDescent="0.25">
      <c r="A93">
        <v>92</v>
      </c>
      <c r="D93" s="3">
        <v>3</v>
      </c>
      <c r="E93" s="4">
        <v>4</v>
      </c>
    </row>
    <row r="94" spans="1:5" x14ac:dyDescent="0.25">
      <c r="A94">
        <v>93</v>
      </c>
      <c r="D94" s="3">
        <v>3</v>
      </c>
      <c r="E94" s="4">
        <v>4</v>
      </c>
    </row>
    <row r="95" spans="1:5" x14ac:dyDescent="0.25">
      <c r="A95">
        <v>94</v>
      </c>
      <c r="D95" s="3">
        <v>3</v>
      </c>
      <c r="E95" s="4">
        <v>4</v>
      </c>
    </row>
    <row r="96" spans="1:5" x14ac:dyDescent="0.25">
      <c r="A96">
        <v>95</v>
      </c>
      <c r="D96" s="3">
        <v>3</v>
      </c>
      <c r="E96" s="4">
        <v>4</v>
      </c>
    </row>
    <row r="97" spans="1:5" x14ac:dyDescent="0.25">
      <c r="A97">
        <v>96</v>
      </c>
      <c r="E97" s="4">
        <v>4</v>
      </c>
    </row>
    <row r="98" spans="1:5" x14ac:dyDescent="0.25">
      <c r="A98">
        <v>97</v>
      </c>
      <c r="E98" s="4">
        <v>4</v>
      </c>
    </row>
    <row r="99" spans="1:5" x14ac:dyDescent="0.25">
      <c r="A99">
        <v>98</v>
      </c>
    </row>
    <row r="100" spans="1:5" x14ac:dyDescent="0.25">
      <c r="A100">
        <v>99</v>
      </c>
      <c r="B100" s="5">
        <v>1</v>
      </c>
    </row>
    <row r="101" spans="1:5" x14ac:dyDescent="0.25">
      <c r="A101">
        <v>100</v>
      </c>
      <c r="B101" s="5">
        <v>1</v>
      </c>
    </row>
    <row r="102" spans="1:5" x14ac:dyDescent="0.25">
      <c r="A102">
        <v>101</v>
      </c>
      <c r="B102" s="5">
        <v>1</v>
      </c>
    </row>
    <row r="103" spans="1:5" x14ac:dyDescent="0.25">
      <c r="A103">
        <v>102</v>
      </c>
      <c r="B103" s="5">
        <v>1</v>
      </c>
    </row>
    <row r="104" spans="1:5" x14ac:dyDescent="0.25">
      <c r="A104">
        <v>103</v>
      </c>
      <c r="B104" s="5">
        <v>1</v>
      </c>
    </row>
    <row r="105" spans="1:5" x14ac:dyDescent="0.25">
      <c r="A105">
        <v>104</v>
      </c>
      <c r="B105" s="5">
        <v>1</v>
      </c>
      <c r="C105" s="2">
        <v>2</v>
      </c>
    </row>
    <row r="106" spans="1:5" x14ac:dyDescent="0.25">
      <c r="A106">
        <v>105</v>
      </c>
      <c r="B106" s="5">
        <v>1</v>
      </c>
      <c r="C106" s="2">
        <v>2</v>
      </c>
    </row>
    <row r="107" spans="1:5" x14ac:dyDescent="0.25">
      <c r="A107">
        <v>106</v>
      </c>
      <c r="B107" s="5">
        <v>1</v>
      </c>
      <c r="C107" s="2">
        <v>2</v>
      </c>
    </row>
    <row r="108" spans="1:5" x14ac:dyDescent="0.25">
      <c r="A108">
        <v>107</v>
      </c>
      <c r="B108" s="5">
        <v>1</v>
      </c>
      <c r="C108" s="2">
        <v>2</v>
      </c>
    </row>
    <row r="109" spans="1:5" x14ac:dyDescent="0.25">
      <c r="A109">
        <v>108</v>
      </c>
      <c r="B109" s="5">
        <v>1</v>
      </c>
      <c r="C109" s="2">
        <v>2</v>
      </c>
    </row>
    <row r="110" spans="1:5" x14ac:dyDescent="0.25">
      <c r="A110">
        <v>109</v>
      </c>
      <c r="C110" s="2">
        <v>2</v>
      </c>
    </row>
    <row r="111" spans="1:5" x14ac:dyDescent="0.25">
      <c r="A111">
        <v>110</v>
      </c>
      <c r="C111" s="2">
        <v>2</v>
      </c>
      <c r="D111" s="3">
        <v>3</v>
      </c>
      <c r="E111" s="4">
        <v>4</v>
      </c>
    </row>
    <row r="112" spans="1:5" x14ac:dyDescent="0.25">
      <c r="A112">
        <v>111</v>
      </c>
      <c r="D112" s="3">
        <v>3</v>
      </c>
      <c r="E112" s="4">
        <v>4</v>
      </c>
    </row>
    <row r="113" spans="1:5" x14ac:dyDescent="0.25">
      <c r="A113">
        <v>112</v>
      </c>
      <c r="D113" s="3">
        <v>3</v>
      </c>
      <c r="E113" s="4">
        <v>4</v>
      </c>
    </row>
    <row r="114" spans="1:5" x14ac:dyDescent="0.25">
      <c r="A114">
        <v>113</v>
      </c>
      <c r="D114" s="3">
        <v>3</v>
      </c>
      <c r="E114" s="4">
        <v>4</v>
      </c>
    </row>
    <row r="115" spans="1:5" x14ac:dyDescent="0.25">
      <c r="A115">
        <v>114</v>
      </c>
      <c r="D115" s="3">
        <v>3</v>
      </c>
      <c r="E115" s="4">
        <v>4</v>
      </c>
    </row>
    <row r="116" spans="1:5" x14ac:dyDescent="0.25">
      <c r="A116">
        <v>115</v>
      </c>
      <c r="D116" s="3">
        <v>3</v>
      </c>
      <c r="E116" s="4">
        <v>4</v>
      </c>
    </row>
    <row r="117" spans="1:5" x14ac:dyDescent="0.25">
      <c r="A117">
        <v>116</v>
      </c>
      <c r="D117" s="3">
        <v>3</v>
      </c>
      <c r="E117" s="4">
        <v>4</v>
      </c>
    </row>
    <row r="118" spans="1:5" x14ac:dyDescent="0.25">
      <c r="A118">
        <v>117</v>
      </c>
      <c r="D118" s="3">
        <v>3</v>
      </c>
      <c r="E118" s="4">
        <v>4</v>
      </c>
    </row>
    <row r="119" spans="1:5" x14ac:dyDescent="0.25">
      <c r="A119">
        <v>118</v>
      </c>
      <c r="D119" s="3">
        <v>3</v>
      </c>
      <c r="E119" s="4">
        <v>4</v>
      </c>
    </row>
    <row r="120" spans="1:5" x14ac:dyDescent="0.25">
      <c r="A120">
        <v>119</v>
      </c>
    </row>
    <row r="121" spans="1:5" x14ac:dyDescent="0.25">
      <c r="A121">
        <v>120</v>
      </c>
    </row>
    <row r="122" spans="1:5" x14ac:dyDescent="0.25">
      <c r="A122">
        <v>121</v>
      </c>
    </row>
    <row r="123" spans="1:5" x14ac:dyDescent="0.25">
      <c r="A123">
        <v>122</v>
      </c>
    </row>
    <row r="124" spans="1:5" x14ac:dyDescent="0.25">
      <c r="A124">
        <v>123</v>
      </c>
    </row>
    <row r="125" spans="1:5" x14ac:dyDescent="0.25">
      <c r="A125">
        <v>124</v>
      </c>
      <c r="C125" s="2">
        <v>2</v>
      </c>
    </row>
    <row r="126" spans="1:5" x14ac:dyDescent="0.25">
      <c r="A126">
        <v>125</v>
      </c>
      <c r="C126" s="2">
        <v>2</v>
      </c>
    </row>
    <row r="127" spans="1:5" x14ac:dyDescent="0.25">
      <c r="A127">
        <v>126</v>
      </c>
      <c r="C127" s="2">
        <v>2</v>
      </c>
    </row>
    <row r="128" spans="1:5" x14ac:dyDescent="0.25">
      <c r="A128">
        <v>127</v>
      </c>
      <c r="C128" s="2">
        <v>2</v>
      </c>
    </row>
    <row r="129" spans="1:5" x14ac:dyDescent="0.25">
      <c r="A129">
        <v>128</v>
      </c>
      <c r="C129" s="2">
        <v>2</v>
      </c>
    </row>
    <row r="130" spans="1:5" x14ac:dyDescent="0.25">
      <c r="A130">
        <v>129</v>
      </c>
      <c r="B130" s="5">
        <v>1</v>
      </c>
      <c r="C130" s="2">
        <v>2</v>
      </c>
    </row>
    <row r="131" spans="1:5" x14ac:dyDescent="0.25">
      <c r="A131">
        <v>130</v>
      </c>
      <c r="B131" s="5">
        <v>1</v>
      </c>
      <c r="C131" s="2">
        <v>2</v>
      </c>
    </row>
    <row r="132" spans="1:5" x14ac:dyDescent="0.25">
      <c r="A132">
        <v>131</v>
      </c>
      <c r="B132" s="5">
        <v>1</v>
      </c>
      <c r="C132" s="2">
        <v>2</v>
      </c>
    </row>
    <row r="133" spans="1:5" x14ac:dyDescent="0.25">
      <c r="A133">
        <v>132</v>
      </c>
      <c r="B133" s="5">
        <v>1</v>
      </c>
      <c r="C133" s="2">
        <v>2</v>
      </c>
    </row>
    <row r="134" spans="1:5" x14ac:dyDescent="0.25">
      <c r="A134">
        <v>133</v>
      </c>
      <c r="B134" s="5">
        <v>1</v>
      </c>
    </row>
    <row r="135" spans="1:5" x14ac:dyDescent="0.25">
      <c r="A135">
        <v>134</v>
      </c>
      <c r="B135" s="5">
        <v>1</v>
      </c>
      <c r="D135" s="3">
        <v>3</v>
      </c>
      <c r="E135" s="4">
        <v>4</v>
      </c>
    </row>
    <row r="136" spans="1:5" x14ac:dyDescent="0.25">
      <c r="A136">
        <v>135</v>
      </c>
      <c r="B136" s="5">
        <v>1</v>
      </c>
      <c r="D136" s="3">
        <v>3</v>
      </c>
      <c r="E136" s="4">
        <v>4</v>
      </c>
    </row>
    <row r="137" spans="1:5" x14ac:dyDescent="0.25">
      <c r="A137">
        <v>136</v>
      </c>
      <c r="D137" s="3">
        <v>3</v>
      </c>
      <c r="E137" s="4">
        <v>4</v>
      </c>
    </row>
    <row r="138" spans="1:5" x14ac:dyDescent="0.25">
      <c r="A138">
        <v>137</v>
      </c>
      <c r="D138" s="3">
        <v>3</v>
      </c>
      <c r="E138" s="4">
        <v>4</v>
      </c>
    </row>
    <row r="139" spans="1:5" x14ac:dyDescent="0.25">
      <c r="A139">
        <v>138</v>
      </c>
      <c r="D139" s="3">
        <v>3</v>
      </c>
      <c r="E139" s="4">
        <v>4</v>
      </c>
    </row>
    <row r="140" spans="1:5" x14ac:dyDescent="0.25">
      <c r="A140">
        <v>139</v>
      </c>
      <c r="D140" s="3">
        <v>3</v>
      </c>
      <c r="E140" s="4">
        <v>4</v>
      </c>
    </row>
    <row r="141" spans="1:5" x14ac:dyDescent="0.25">
      <c r="A141">
        <v>140</v>
      </c>
      <c r="D141" s="3">
        <v>3</v>
      </c>
      <c r="E141" s="4">
        <v>4</v>
      </c>
    </row>
    <row r="142" spans="1:5" x14ac:dyDescent="0.25">
      <c r="A142">
        <v>141</v>
      </c>
      <c r="D142" s="3">
        <v>3</v>
      </c>
      <c r="E142" s="4">
        <v>4</v>
      </c>
    </row>
    <row r="143" spans="1:5" x14ac:dyDescent="0.25">
      <c r="A143">
        <v>142</v>
      </c>
      <c r="D143" s="3">
        <v>3</v>
      </c>
    </row>
    <row r="144" spans="1:5" x14ac:dyDescent="0.25">
      <c r="A144">
        <v>143</v>
      </c>
    </row>
    <row r="145" spans="1:5" x14ac:dyDescent="0.25">
      <c r="A145">
        <v>144</v>
      </c>
    </row>
    <row r="146" spans="1:5" x14ac:dyDescent="0.25">
      <c r="A146">
        <v>145</v>
      </c>
    </row>
    <row r="147" spans="1:5" x14ac:dyDescent="0.25">
      <c r="A147">
        <v>146</v>
      </c>
      <c r="C147" s="2">
        <v>2</v>
      </c>
    </row>
    <row r="148" spans="1:5" x14ac:dyDescent="0.25">
      <c r="A148">
        <v>147</v>
      </c>
      <c r="C148" s="2">
        <v>2</v>
      </c>
    </row>
    <row r="149" spans="1:5" x14ac:dyDescent="0.25">
      <c r="A149">
        <v>148</v>
      </c>
      <c r="C149" s="2">
        <v>2</v>
      </c>
    </row>
    <row r="150" spans="1:5" x14ac:dyDescent="0.25">
      <c r="A150">
        <v>149</v>
      </c>
      <c r="C150" s="2">
        <v>2</v>
      </c>
    </row>
    <row r="151" spans="1:5" x14ac:dyDescent="0.25">
      <c r="A151">
        <v>150</v>
      </c>
      <c r="C151" s="2">
        <v>2</v>
      </c>
    </row>
    <row r="152" spans="1:5" x14ac:dyDescent="0.25">
      <c r="A152">
        <v>151</v>
      </c>
      <c r="C152" s="2">
        <v>2</v>
      </c>
    </row>
    <row r="153" spans="1:5" x14ac:dyDescent="0.25">
      <c r="A153">
        <v>152</v>
      </c>
      <c r="B153" s="5">
        <v>1</v>
      </c>
      <c r="C153" s="2">
        <v>2</v>
      </c>
    </row>
    <row r="154" spans="1:5" x14ac:dyDescent="0.25">
      <c r="A154">
        <v>153</v>
      </c>
      <c r="B154" s="5">
        <v>1</v>
      </c>
      <c r="C154" s="2">
        <v>2</v>
      </c>
    </row>
    <row r="155" spans="1:5" x14ac:dyDescent="0.25">
      <c r="A155">
        <v>154</v>
      </c>
      <c r="B155" s="5">
        <v>1</v>
      </c>
      <c r="C155" s="2">
        <v>2</v>
      </c>
    </row>
    <row r="156" spans="1:5" x14ac:dyDescent="0.25">
      <c r="A156">
        <v>155</v>
      </c>
      <c r="B156" s="5">
        <v>1</v>
      </c>
    </row>
    <row r="157" spans="1:5" x14ac:dyDescent="0.25">
      <c r="A157">
        <v>156</v>
      </c>
      <c r="B157" s="5">
        <v>1</v>
      </c>
    </row>
    <row r="158" spans="1:5" x14ac:dyDescent="0.25">
      <c r="A158">
        <v>157</v>
      </c>
      <c r="B158" s="5">
        <v>1</v>
      </c>
    </row>
    <row r="159" spans="1:5" x14ac:dyDescent="0.25">
      <c r="A159">
        <v>158</v>
      </c>
      <c r="B159" s="5">
        <v>1</v>
      </c>
      <c r="D159" s="3">
        <v>3</v>
      </c>
      <c r="E159" s="4">
        <v>4</v>
      </c>
    </row>
    <row r="160" spans="1:5" x14ac:dyDescent="0.25">
      <c r="A160">
        <v>159</v>
      </c>
      <c r="D160" s="3">
        <v>3</v>
      </c>
      <c r="E160" s="4">
        <v>4</v>
      </c>
    </row>
    <row r="161" spans="1:5" x14ac:dyDescent="0.25">
      <c r="A161">
        <v>160</v>
      </c>
      <c r="D161" s="3">
        <v>3</v>
      </c>
      <c r="E161" s="4">
        <v>4</v>
      </c>
    </row>
    <row r="162" spans="1:5" x14ac:dyDescent="0.25">
      <c r="A162">
        <v>161</v>
      </c>
      <c r="D162" s="3">
        <v>3</v>
      </c>
      <c r="E162" s="4">
        <v>4</v>
      </c>
    </row>
    <row r="163" spans="1:5" x14ac:dyDescent="0.25">
      <c r="A163">
        <v>162</v>
      </c>
      <c r="D163" s="3">
        <v>3</v>
      </c>
      <c r="E163" s="4">
        <v>4</v>
      </c>
    </row>
    <row r="164" spans="1:5" x14ac:dyDescent="0.25">
      <c r="A164">
        <v>163</v>
      </c>
      <c r="D164" s="3">
        <v>3</v>
      </c>
      <c r="E164" s="4">
        <v>4</v>
      </c>
    </row>
    <row r="165" spans="1:5" x14ac:dyDescent="0.25">
      <c r="A165">
        <v>164</v>
      </c>
      <c r="D165" s="3">
        <v>3</v>
      </c>
      <c r="E165" s="4">
        <v>4</v>
      </c>
    </row>
    <row r="166" spans="1:5" x14ac:dyDescent="0.25">
      <c r="A166">
        <v>165</v>
      </c>
      <c r="D166" s="3">
        <v>3</v>
      </c>
      <c r="E166" s="4">
        <v>4</v>
      </c>
    </row>
    <row r="167" spans="1:5" x14ac:dyDescent="0.25">
      <c r="A167">
        <v>166</v>
      </c>
      <c r="C167" s="2">
        <v>2</v>
      </c>
      <c r="D167" s="3">
        <v>3</v>
      </c>
    </row>
    <row r="168" spans="1:5" x14ac:dyDescent="0.25">
      <c r="A168">
        <v>167</v>
      </c>
      <c r="C168" s="2">
        <v>2</v>
      </c>
    </row>
    <row r="169" spans="1:5" x14ac:dyDescent="0.25">
      <c r="A169">
        <v>168</v>
      </c>
      <c r="C169" s="2">
        <v>2</v>
      </c>
    </row>
    <row r="170" spans="1:5" x14ac:dyDescent="0.25">
      <c r="A170">
        <v>169</v>
      </c>
      <c r="C170" s="2">
        <v>2</v>
      </c>
    </row>
    <row r="171" spans="1:5" x14ac:dyDescent="0.25">
      <c r="A171">
        <v>170</v>
      </c>
      <c r="C171" s="2">
        <v>2</v>
      </c>
    </row>
    <row r="172" spans="1:5" x14ac:dyDescent="0.25">
      <c r="A172">
        <v>171</v>
      </c>
      <c r="C172" s="2">
        <v>2</v>
      </c>
    </row>
    <row r="173" spans="1:5" x14ac:dyDescent="0.25">
      <c r="A173">
        <v>172</v>
      </c>
      <c r="B173" s="5">
        <v>1</v>
      </c>
      <c r="C173" s="2">
        <v>2</v>
      </c>
    </row>
    <row r="174" spans="1:5" x14ac:dyDescent="0.25">
      <c r="A174">
        <v>173</v>
      </c>
      <c r="B174" s="5">
        <v>1</v>
      </c>
      <c r="C174" s="2">
        <v>2</v>
      </c>
    </row>
    <row r="175" spans="1:5" x14ac:dyDescent="0.25">
      <c r="A175">
        <v>174</v>
      </c>
      <c r="B175" s="5">
        <v>1</v>
      </c>
      <c r="C175" s="2">
        <v>2</v>
      </c>
    </row>
    <row r="176" spans="1:5" x14ac:dyDescent="0.25">
      <c r="A176">
        <v>175</v>
      </c>
      <c r="B176" s="5">
        <v>1</v>
      </c>
    </row>
    <row r="177" spans="1:5" x14ac:dyDescent="0.25">
      <c r="A177">
        <v>176</v>
      </c>
      <c r="B177" s="5">
        <v>1</v>
      </c>
    </row>
    <row r="178" spans="1:5" x14ac:dyDescent="0.25">
      <c r="A178">
        <v>177</v>
      </c>
      <c r="B178" s="5">
        <v>1</v>
      </c>
    </row>
    <row r="179" spans="1:5" x14ac:dyDescent="0.25">
      <c r="A179">
        <v>178</v>
      </c>
      <c r="B179" s="5">
        <v>1</v>
      </c>
      <c r="E179" s="4">
        <v>4</v>
      </c>
    </row>
    <row r="180" spans="1:5" x14ac:dyDescent="0.25">
      <c r="A180">
        <v>179</v>
      </c>
      <c r="B180" s="5">
        <v>1</v>
      </c>
      <c r="D180" s="3">
        <v>3</v>
      </c>
      <c r="E180" s="4">
        <v>4</v>
      </c>
    </row>
    <row r="181" spans="1:5" x14ac:dyDescent="0.25">
      <c r="A181">
        <v>180</v>
      </c>
      <c r="D181" s="3">
        <v>3</v>
      </c>
      <c r="E181" s="4">
        <v>4</v>
      </c>
    </row>
    <row r="182" spans="1:5" x14ac:dyDescent="0.25">
      <c r="A182">
        <v>181</v>
      </c>
      <c r="D182" s="3">
        <v>3</v>
      </c>
      <c r="E182" s="4">
        <v>4</v>
      </c>
    </row>
    <row r="183" spans="1:5" x14ac:dyDescent="0.25">
      <c r="A183">
        <v>182</v>
      </c>
      <c r="D183" s="3">
        <v>3</v>
      </c>
      <c r="E183" s="4">
        <v>4</v>
      </c>
    </row>
    <row r="184" spans="1:5" x14ac:dyDescent="0.25">
      <c r="A184">
        <v>183</v>
      </c>
      <c r="D184" s="3">
        <v>3</v>
      </c>
      <c r="E184" s="4">
        <v>4</v>
      </c>
    </row>
    <row r="185" spans="1:5" x14ac:dyDescent="0.25">
      <c r="A185">
        <v>184</v>
      </c>
      <c r="D185" s="3">
        <v>3</v>
      </c>
      <c r="E185" s="4">
        <v>4</v>
      </c>
    </row>
    <row r="186" spans="1:5" x14ac:dyDescent="0.25">
      <c r="A186">
        <v>185</v>
      </c>
      <c r="D186" s="3">
        <v>3</v>
      </c>
      <c r="E186" s="4">
        <v>4</v>
      </c>
    </row>
    <row r="187" spans="1:5" x14ac:dyDescent="0.25">
      <c r="A187">
        <v>186</v>
      </c>
      <c r="D187" s="3">
        <v>3</v>
      </c>
      <c r="E187" s="4">
        <v>4</v>
      </c>
    </row>
    <row r="188" spans="1:5" x14ac:dyDescent="0.25">
      <c r="A188">
        <v>187</v>
      </c>
      <c r="D188" s="3">
        <v>3</v>
      </c>
      <c r="E188" s="4">
        <v>4</v>
      </c>
    </row>
    <row r="189" spans="1:5" x14ac:dyDescent="0.25">
      <c r="A189">
        <v>188</v>
      </c>
      <c r="C189" s="2">
        <v>2</v>
      </c>
    </row>
    <row r="190" spans="1:5" x14ac:dyDescent="0.25">
      <c r="A190">
        <v>189</v>
      </c>
      <c r="C190" s="2">
        <v>2</v>
      </c>
    </row>
    <row r="191" spans="1:5" x14ac:dyDescent="0.25">
      <c r="A191">
        <v>190</v>
      </c>
      <c r="C191" s="2">
        <v>2</v>
      </c>
    </row>
    <row r="192" spans="1:5" x14ac:dyDescent="0.25">
      <c r="A192">
        <v>191</v>
      </c>
      <c r="C192" s="2">
        <v>2</v>
      </c>
    </row>
    <row r="193" spans="1:5" x14ac:dyDescent="0.25">
      <c r="A193">
        <v>192</v>
      </c>
      <c r="C193" s="2">
        <v>2</v>
      </c>
    </row>
    <row r="194" spans="1:5" x14ac:dyDescent="0.25">
      <c r="A194">
        <v>193</v>
      </c>
      <c r="C194" s="2">
        <v>2</v>
      </c>
    </row>
    <row r="195" spans="1:5" x14ac:dyDescent="0.25">
      <c r="A195">
        <v>194</v>
      </c>
      <c r="C195" s="2">
        <v>2</v>
      </c>
    </row>
    <row r="196" spans="1:5" x14ac:dyDescent="0.25">
      <c r="A196">
        <v>195</v>
      </c>
      <c r="B196" s="5">
        <v>1</v>
      </c>
      <c r="C196" s="2">
        <v>2</v>
      </c>
    </row>
    <row r="197" spans="1:5" x14ac:dyDescent="0.25">
      <c r="A197">
        <v>196</v>
      </c>
      <c r="B197" s="5">
        <v>1</v>
      </c>
      <c r="C197" s="2">
        <v>2</v>
      </c>
    </row>
    <row r="198" spans="1:5" x14ac:dyDescent="0.25">
      <c r="A198">
        <v>197</v>
      </c>
      <c r="B198" s="5">
        <v>1</v>
      </c>
      <c r="C198" s="2">
        <v>2</v>
      </c>
    </row>
    <row r="199" spans="1:5" x14ac:dyDescent="0.25">
      <c r="A199">
        <v>198</v>
      </c>
      <c r="B199" s="5">
        <v>1</v>
      </c>
    </row>
    <row r="200" spans="1:5" x14ac:dyDescent="0.25">
      <c r="A200">
        <v>199</v>
      </c>
      <c r="B200" s="5">
        <v>1</v>
      </c>
    </row>
    <row r="201" spans="1:5" x14ac:dyDescent="0.25">
      <c r="A201">
        <v>200</v>
      </c>
      <c r="B201" s="5">
        <v>1</v>
      </c>
    </row>
    <row r="202" spans="1:5" x14ac:dyDescent="0.25">
      <c r="A202">
        <v>201</v>
      </c>
      <c r="B202" s="5">
        <v>1</v>
      </c>
    </row>
    <row r="203" spans="1:5" x14ac:dyDescent="0.25">
      <c r="A203">
        <v>202</v>
      </c>
      <c r="B203" s="5">
        <v>1</v>
      </c>
      <c r="E203" s="4">
        <v>4</v>
      </c>
    </row>
    <row r="204" spans="1:5" x14ac:dyDescent="0.25">
      <c r="A204">
        <v>203</v>
      </c>
      <c r="B204" s="5">
        <v>1</v>
      </c>
      <c r="D204" s="3">
        <v>3</v>
      </c>
      <c r="E204" s="4">
        <v>4</v>
      </c>
    </row>
    <row r="205" spans="1:5" x14ac:dyDescent="0.25">
      <c r="A205">
        <v>204</v>
      </c>
      <c r="D205" s="3">
        <v>3</v>
      </c>
      <c r="E205" s="4">
        <v>4</v>
      </c>
    </row>
    <row r="206" spans="1:5" x14ac:dyDescent="0.25">
      <c r="A206">
        <v>205</v>
      </c>
      <c r="D206" s="3">
        <v>3</v>
      </c>
      <c r="E206" s="4">
        <v>4</v>
      </c>
    </row>
    <row r="207" spans="1:5" x14ac:dyDescent="0.25">
      <c r="A207">
        <v>206</v>
      </c>
      <c r="D207" s="3">
        <v>3</v>
      </c>
      <c r="E207" s="4">
        <v>4</v>
      </c>
    </row>
    <row r="208" spans="1:5" x14ac:dyDescent="0.25">
      <c r="A208">
        <v>207</v>
      </c>
      <c r="D208" s="3">
        <v>3</v>
      </c>
      <c r="E208" s="4">
        <v>4</v>
      </c>
    </row>
    <row r="209" spans="1:6" x14ac:dyDescent="0.25">
      <c r="A209">
        <v>208</v>
      </c>
      <c r="D209" s="3">
        <v>3</v>
      </c>
      <c r="E209" s="4">
        <v>4</v>
      </c>
    </row>
    <row r="210" spans="1:6" x14ac:dyDescent="0.25">
      <c r="A210">
        <v>209</v>
      </c>
      <c r="C210" s="2">
        <v>2</v>
      </c>
      <c r="D210" s="3">
        <v>3</v>
      </c>
      <c r="E210" s="4">
        <v>4</v>
      </c>
    </row>
    <row r="211" spans="1:6" x14ac:dyDescent="0.25">
      <c r="A211">
        <v>210</v>
      </c>
      <c r="C211" s="2">
        <v>2</v>
      </c>
      <c r="D211" s="3">
        <v>3</v>
      </c>
      <c r="E211" s="4">
        <v>4</v>
      </c>
    </row>
    <row r="212" spans="1:6" x14ac:dyDescent="0.25">
      <c r="A212">
        <v>211</v>
      </c>
      <c r="C212" s="2">
        <v>2</v>
      </c>
      <c r="D212" s="3">
        <v>3</v>
      </c>
    </row>
    <row r="213" spans="1:6" x14ac:dyDescent="0.25">
      <c r="A213">
        <v>212</v>
      </c>
      <c r="C213" s="2">
        <v>2</v>
      </c>
      <c r="D213" s="3">
        <v>3</v>
      </c>
    </row>
    <row r="214" spans="1:6" x14ac:dyDescent="0.25">
      <c r="A214">
        <v>213</v>
      </c>
      <c r="C214" s="2">
        <v>2</v>
      </c>
      <c r="D214" s="3">
        <v>3</v>
      </c>
    </row>
    <row r="215" spans="1:6" x14ac:dyDescent="0.25">
      <c r="A215">
        <v>214</v>
      </c>
      <c r="C215" s="2">
        <v>2</v>
      </c>
    </row>
    <row r="216" spans="1:6" x14ac:dyDescent="0.25">
      <c r="A216">
        <v>215</v>
      </c>
      <c r="B216" s="5">
        <v>1</v>
      </c>
      <c r="C216" s="2">
        <v>2</v>
      </c>
    </row>
    <row r="217" spans="1:6" x14ac:dyDescent="0.25">
      <c r="A217">
        <v>216</v>
      </c>
      <c r="B217" s="5">
        <v>1</v>
      </c>
      <c r="C217" s="2">
        <v>2</v>
      </c>
    </row>
    <row r="218" spans="1:6" x14ac:dyDescent="0.25">
      <c r="A218">
        <v>217</v>
      </c>
      <c r="B218" s="5">
        <v>1</v>
      </c>
      <c r="C218" s="2">
        <v>2</v>
      </c>
    </row>
    <row r="219" spans="1:6" x14ac:dyDescent="0.25">
      <c r="A219">
        <v>218</v>
      </c>
      <c r="B219" s="5">
        <v>1</v>
      </c>
      <c r="C219" s="2">
        <v>2</v>
      </c>
    </row>
    <row r="220" spans="1:6" x14ac:dyDescent="0.25">
      <c r="A220">
        <v>219</v>
      </c>
      <c r="B220" s="5">
        <v>1</v>
      </c>
      <c r="C220" s="2">
        <v>2</v>
      </c>
    </row>
    <row r="221" spans="1:6" x14ac:dyDescent="0.25">
      <c r="A221">
        <v>220</v>
      </c>
      <c r="B221" s="5">
        <v>1</v>
      </c>
      <c r="C221" s="2">
        <v>2</v>
      </c>
    </row>
    <row r="222" spans="1:6" x14ac:dyDescent="0.25">
      <c r="A222">
        <v>221</v>
      </c>
      <c r="B222" s="5">
        <v>1</v>
      </c>
    </row>
    <row r="223" spans="1:6" x14ac:dyDescent="0.25">
      <c r="A223">
        <v>222</v>
      </c>
      <c r="B223" s="5">
        <v>1</v>
      </c>
      <c r="F223" t="s">
        <v>22</v>
      </c>
    </row>
    <row r="224" spans="1:6" x14ac:dyDescent="0.25">
      <c r="A224">
        <v>223</v>
      </c>
    </row>
    <row r="225" spans="1:6" x14ac:dyDescent="0.25">
      <c r="A225">
        <v>224</v>
      </c>
      <c r="F225" t="s">
        <v>22</v>
      </c>
    </row>
    <row r="226" spans="1:6" x14ac:dyDescent="0.25">
      <c r="A226">
        <v>225</v>
      </c>
      <c r="C226" s="2">
        <v>2</v>
      </c>
    </row>
    <row r="227" spans="1:6" x14ac:dyDescent="0.25">
      <c r="A227">
        <v>226</v>
      </c>
      <c r="C227" s="2">
        <v>2</v>
      </c>
    </row>
    <row r="228" spans="1:6" x14ac:dyDescent="0.25">
      <c r="A228">
        <v>227</v>
      </c>
      <c r="C228" s="2">
        <v>2</v>
      </c>
      <c r="D228" s="3">
        <v>3</v>
      </c>
    </row>
    <row r="229" spans="1:6" x14ac:dyDescent="0.25">
      <c r="A229">
        <v>228</v>
      </c>
      <c r="C229" s="2">
        <v>2</v>
      </c>
      <c r="D229" s="3">
        <v>3</v>
      </c>
    </row>
    <row r="230" spans="1:6" x14ac:dyDescent="0.25">
      <c r="A230">
        <v>229</v>
      </c>
      <c r="C230" s="2">
        <v>2</v>
      </c>
      <c r="D230" s="3">
        <v>3</v>
      </c>
    </row>
    <row r="231" spans="1:6" x14ac:dyDescent="0.25">
      <c r="A231">
        <v>230</v>
      </c>
      <c r="C231" s="2">
        <v>2</v>
      </c>
      <c r="D231" s="3">
        <v>3</v>
      </c>
    </row>
    <row r="232" spans="1:6" x14ac:dyDescent="0.25">
      <c r="A232">
        <v>231</v>
      </c>
      <c r="C232" s="2">
        <v>2</v>
      </c>
      <c r="D232" s="3">
        <v>3</v>
      </c>
    </row>
    <row r="233" spans="1:6" x14ac:dyDescent="0.25">
      <c r="A233">
        <v>232</v>
      </c>
      <c r="C233" s="2">
        <v>2</v>
      </c>
      <c r="D233" s="3">
        <v>3</v>
      </c>
    </row>
    <row r="234" spans="1:6" x14ac:dyDescent="0.25">
      <c r="A234">
        <v>233</v>
      </c>
      <c r="C234" s="2">
        <v>2</v>
      </c>
      <c r="D234" s="3">
        <v>3</v>
      </c>
    </row>
    <row r="235" spans="1:6" x14ac:dyDescent="0.25">
      <c r="A235">
        <v>234</v>
      </c>
      <c r="C235" s="2">
        <v>2</v>
      </c>
      <c r="D235" s="3">
        <v>3</v>
      </c>
    </row>
    <row r="236" spans="1:6" x14ac:dyDescent="0.25">
      <c r="A236">
        <v>235</v>
      </c>
      <c r="C236" s="2">
        <v>2</v>
      </c>
      <c r="D236" s="3">
        <v>3</v>
      </c>
    </row>
    <row r="237" spans="1:6" x14ac:dyDescent="0.25">
      <c r="A237">
        <v>236</v>
      </c>
      <c r="C237" s="2">
        <v>2</v>
      </c>
      <c r="D237" s="3">
        <v>3</v>
      </c>
    </row>
    <row r="238" spans="1:6" x14ac:dyDescent="0.25">
      <c r="A238">
        <v>237</v>
      </c>
      <c r="C238" s="2">
        <v>2</v>
      </c>
      <c r="D238" s="3">
        <v>3</v>
      </c>
    </row>
    <row r="239" spans="1:6" x14ac:dyDescent="0.25">
      <c r="A239">
        <v>238</v>
      </c>
      <c r="C239" s="2">
        <v>2</v>
      </c>
      <c r="D239" s="3">
        <v>3</v>
      </c>
    </row>
    <row r="240" spans="1:6" x14ac:dyDescent="0.25">
      <c r="A240">
        <v>239</v>
      </c>
      <c r="C240" s="2">
        <v>2</v>
      </c>
      <c r="D240" s="3">
        <v>3</v>
      </c>
    </row>
    <row r="241" spans="1:5" x14ac:dyDescent="0.25">
      <c r="A241">
        <v>240</v>
      </c>
      <c r="C241" s="2">
        <v>2</v>
      </c>
      <c r="D241" s="3">
        <v>3</v>
      </c>
    </row>
    <row r="242" spans="1:5" x14ac:dyDescent="0.25">
      <c r="A242">
        <v>241</v>
      </c>
      <c r="C242" s="2">
        <v>2</v>
      </c>
      <c r="D242" s="3">
        <v>3</v>
      </c>
    </row>
    <row r="243" spans="1:5" x14ac:dyDescent="0.25">
      <c r="A243">
        <v>242</v>
      </c>
      <c r="C243" s="2">
        <v>2</v>
      </c>
      <c r="D243" s="3">
        <v>3</v>
      </c>
    </row>
    <row r="244" spans="1:5" x14ac:dyDescent="0.25">
      <c r="A244">
        <v>243</v>
      </c>
      <c r="D244" s="3">
        <v>3</v>
      </c>
    </row>
    <row r="245" spans="1:5" x14ac:dyDescent="0.25">
      <c r="A245">
        <v>244</v>
      </c>
      <c r="E245" s="4">
        <v>4</v>
      </c>
    </row>
    <row r="246" spans="1:5" x14ac:dyDescent="0.25">
      <c r="A246">
        <v>245</v>
      </c>
      <c r="B246" s="5">
        <v>1</v>
      </c>
      <c r="E246" s="4">
        <v>4</v>
      </c>
    </row>
    <row r="247" spans="1:5" x14ac:dyDescent="0.25">
      <c r="A247">
        <v>246</v>
      </c>
      <c r="B247" s="5">
        <v>1</v>
      </c>
      <c r="E247" s="4">
        <v>4</v>
      </c>
    </row>
    <row r="248" spans="1:5" x14ac:dyDescent="0.25">
      <c r="A248">
        <v>247</v>
      </c>
      <c r="B248" s="5">
        <v>1</v>
      </c>
      <c r="E248" s="4">
        <v>4</v>
      </c>
    </row>
    <row r="249" spans="1:5" x14ac:dyDescent="0.25">
      <c r="A249">
        <v>248</v>
      </c>
      <c r="B249" s="5">
        <v>1</v>
      </c>
      <c r="E249" s="4">
        <v>4</v>
      </c>
    </row>
    <row r="250" spans="1:5" x14ac:dyDescent="0.25">
      <c r="A250">
        <v>249</v>
      </c>
      <c r="B250" s="5">
        <v>1</v>
      </c>
      <c r="E250" s="4">
        <v>4</v>
      </c>
    </row>
    <row r="251" spans="1:5" x14ac:dyDescent="0.25">
      <c r="A251">
        <v>250</v>
      </c>
      <c r="B251" s="5">
        <v>1</v>
      </c>
      <c r="E251" s="4">
        <v>4</v>
      </c>
    </row>
    <row r="252" spans="1:5" x14ac:dyDescent="0.25">
      <c r="A252">
        <v>251</v>
      </c>
      <c r="B252" s="5">
        <v>1</v>
      </c>
      <c r="E252" s="4">
        <v>4</v>
      </c>
    </row>
    <row r="253" spans="1:5" x14ac:dyDescent="0.25">
      <c r="A253">
        <v>252</v>
      </c>
      <c r="B253" s="5">
        <v>1</v>
      </c>
      <c r="E253" s="4">
        <v>4</v>
      </c>
    </row>
    <row r="254" spans="1:5" x14ac:dyDescent="0.25">
      <c r="A254">
        <v>253</v>
      </c>
      <c r="B254" s="5">
        <v>1</v>
      </c>
      <c r="E254" s="4">
        <v>4</v>
      </c>
    </row>
    <row r="255" spans="1:5" x14ac:dyDescent="0.25">
      <c r="A255">
        <v>254</v>
      </c>
      <c r="B255" s="5">
        <v>1</v>
      </c>
      <c r="E255" s="4">
        <v>4</v>
      </c>
    </row>
    <row r="256" spans="1:5" x14ac:dyDescent="0.25">
      <c r="A256">
        <v>255</v>
      </c>
      <c r="B256" s="5">
        <v>1</v>
      </c>
      <c r="E256" s="4">
        <v>4</v>
      </c>
    </row>
    <row r="257" spans="1:5" x14ac:dyDescent="0.25">
      <c r="A257">
        <v>256</v>
      </c>
      <c r="B257" s="5">
        <v>1</v>
      </c>
      <c r="E257" s="4">
        <v>4</v>
      </c>
    </row>
    <row r="258" spans="1:5" x14ac:dyDescent="0.25">
      <c r="A258">
        <v>257</v>
      </c>
      <c r="B258" s="5">
        <v>1</v>
      </c>
      <c r="E258" s="4">
        <v>4</v>
      </c>
    </row>
    <row r="259" spans="1:5" x14ac:dyDescent="0.25">
      <c r="A259">
        <v>258</v>
      </c>
      <c r="B259" s="5">
        <v>1</v>
      </c>
      <c r="E259" s="4">
        <v>4</v>
      </c>
    </row>
    <row r="260" spans="1:5" x14ac:dyDescent="0.25">
      <c r="A260">
        <v>259</v>
      </c>
      <c r="B260" s="5">
        <v>1</v>
      </c>
    </row>
    <row r="261" spans="1:5" x14ac:dyDescent="0.25">
      <c r="A261">
        <v>260</v>
      </c>
      <c r="B261" s="5">
        <v>1</v>
      </c>
      <c r="C261" s="2">
        <v>2</v>
      </c>
    </row>
    <row r="262" spans="1:5" x14ac:dyDescent="0.25">
      <c r="A262">
        <v>261</v>
      </c>
      <c r="C262" s="2">
        <v>2</v>
      </c>
    </row>
    <row r="263" spans="1:5" x14ac:dyDescent="0.25">
      <c r="A263">
        <v>262</v>
      </c>
      <c r="C263" s="2">
        <v>2</v>
      </c>
      <c r="D263" s="3">
        <v>3</v>
      </c>
    </row>
    <row r="264" spans="1:5" x14ac:dyDescent="0.25">
      <c r="A264">
        <v>263</v>
      </c>
      <c r="C264" s="2">
        <v>2</v>
      </c>
      <c r="D264" s="3">
        <v>3</v>
      </c>
    </row>
    <row r="265" spans="1:5" x14ac:dyDescent="0.25">
      <c r="A265">
        <v>264</v>
      </c>
      <c r="C265" s="2">
        <v>2</v>
      </c>
      <c r="D265" s="3">
        <v>3</v>
      </c>
    </row>
    <row r="266" spans="1:5" x14ac:dyDescent="0.25">
      <c r="A266">
        <v>265</v>
      </c>
      <c r="C266" s="2">
        <v>2</v>
      </c>
      <c r="D266" s="3">
        <v>3</v>
      </c>
    </row>
    <row r="267" spans="1:5" x14ac:dyDescent="0.25">
      <c r="A267">
        <v>266</v>
      </c>
      <c r="C267" s="2">
        <v>2</v>
      </c>
      <c r="D267" s="3">
        <v>3</v>
      </c>
    </row>
    <row r="268" spans="1:5" x14ac:dyDescent="0.25">
      <c r="A268">
        <v>267</v>
      </c>
      <c r="C268" s="2">
        <v>2</v>
      </c>
      <c r="D268" s="3">
        <v>3</v>
      </c>
    </row>
    <row r="269" spans="1:5" x14ac:dyDescent="0.25">
      <c r="A269">
        <v>268</v>
      </c>
      <c r="C269" s="2">
        <v>2</v>
      </c>
      <c r="D269" s="3">
        <v>3</v>
      </c>
    </row>
    <row r="270" spans="1:5" x14ac:dyDescent="0.25">
      <c r="A270">
        <v>269</v>
      </c>
      <c r="C270" s="2">
        <v>2</v>
      </c>
      <c r="D270" s="3">
        <v>3</v>
      </c>
    </row>
    <row r="271" spans="1:5" x14ac:dyDescent="0.25">
      <c r="A271">
        <v>270</v>
      </c>
      <c r="C271" s="2">
        <v>2</v>
      </c>
      <c r="D271" s="3">
        <v>3</v>
      </c>
    </row>
    <row r="272" spans="1:5" x14ac:dyDescent="0.25">
      <c r="A272">
        <v>271</v>
      </c>
      <c r="C272" s="2">
        <v>2</v>
      </c>
      <c r="D272" s="3">
        <v>3</v>
      </c>
    </row>
    <row r="273" spans="1:5" x14ac:dyDescent="0.25">
      <c r="A273">
        <v>272</v>
      </c>
      <c r="C273" s="2">
        <v>2</v>
      </c>
      <c r="D273" s="3">
        <v>3</v>
      </c>
    </row>
    <row r="274" spans="1:5" x14ac:dyDescent="0.25">
      <c r="A274">
        <v>273</v>
      </c>
      <c r="D274" s="3">
        <v>3</v>
      </c>
    </row>
    <row r="275" spans="1:5" x14ac:dyDescent="0.25">
      <c r="A275">
        <v>274</v>
      </c>
    </row>
    <row r="276" spans="1:5" x14ac:dyDescent="0.25">
      <c r="A276">
        <v>275</v>
      </c>
      <c r="E276" s="4">
        <v>4</v>
      </c>
    </row>
    <row r="277" spans="1:5" x14ac:dyDescent="0.25">
      <c r="A277">
        <v>276</v>
      </c>
      <c r="E277" s="4">
        <v>4</v>
      </c>
    </row>
    <row r="278" spans="1:5" x14ac:dyDescent="0.25">
      <c r="A278">
        <v>277</v>
      </c>
      <c r="B278" s="5">
        <v>1</v>
      </c>
      <c r="E278" s="4">
        <v>4</v>
      </c>
    </row>
    <row r="279" spans="1:5" x14ac:dyDescent="0.25">
      <c r="A279">
        <v>278</v>
      </c>
      <c r="B279" s="5">
        <v>1</v>
      </c>
      <c r="E279" s="4">
        <v>4</v>
      </c>
    </row>
    <row r="280" spans="1:5" x14ac:dyDescent="0.25">
      <c r="A280">
        <v>279</v>
      </c>
      <c r="B280" s="5">
        <v>1</v>
      </c>
      <c r="E280" s="4">
        <v>4</v>
      </c>
    </row>
    <row r="281" spans="1:5" x14ac:dyDescent="0.25">
      <c r="A281">
        <v>280</v>
      </c>
      <c r="B281" s="5">
        <v>1</v>
      </c>
      <c r="E281" s="4">
        <v>4</v>
      </c>
    </row>
    <row r="282" spans="1:5" x14ac:dyDescent="0.25">
      <c r="A282">
        <v>281</v>
      </c>
      <c r="B282" s="5">
        <v>1</v>
      </c>
      <c r="E282" s="4">
        <v>4</v>
      </c>
    </row>
    <row r="283" spans="1:5" x14ac:dyDescent="0.25">
      <c r="A283">
        <v>282</v>
      </c>
      <c r="B283" s="5">
        <v>1</v>
      </c>
      <c r="E283" s="4">
        <v>4</v>
      </c>
    </row>
    <row r="284" spans="1:5" x14ac:dyDescent="0.25">
      <c r="A284">
        <v>283</v>
      </c>
      <c r="B284" s="5">
        <v>1</v>
      </c>
      <c r="E284" s="4">
        <v>4</v>
      </c>
    </row>
    <row r="285" spans="1:5" x14ac:dyDescent="0.25">
      <c r="A285">
        <v>284</v>
      </c>
      <c r="B285" s="5">
        <v>1</v>
      </c>
      <c r="E285" s="4">
        <v>4</v>
      </c>
    </row>
    <row r="286" spans="1:5" x14ac:dyDescent="0.25">
      <c r="A286">
        <v>285</v>
      </c>
      <c r="B286" s="5">
        <v>1</v>
      </c>
      <c r="E286" s="4">
        <v>4</v>
      </c>
    </row>
    <row r="287" spans="1:5" x14ac:dyDescent="0.25">
      <c r="A287">
        <v>286</v>
      </c>
      <c r="B287" s="5">
        <v>1</v>
      </c>
      <c r="E287" s="4">
        <v>4</v>
      </c>
    </row>
    <row r="288" spans="1:5" x14ac:dyDescent="0.25">
      <c r="A288">
        <v>287</v>
      </c>
      <c r="B288" s="5">
        <v>1</v>
      </c>
    </row>
    <row r="289" spans="1:5" x14ac:dyDescent="0.25">
      <c r="A289">
        <v>288</v>
      </c>
      <c r="B289" s="5">
        <v>1</v>
      </c>
    </row>
    <row r="290" spans="1:5" x14ac:dyDescent="0.25">
      <c r="A290">
        <v>289</v>
      </c>
      <c r="B290" s="5">
        <v>1</v>
      </c>
    </row>
    <row r="291" spans="1:5" x14ac:dyDescent="0.25">
      <c r="A291">
        <v>290</v>
      </c>
      <c r="C291" s="2">
        <v>2</v>
      </c>
    </row>
    <row r="292" spans="1:5" x14ac:dyDescent="0.25">
      <c r="A292">
        <v>291</v>
      </c>
      <c r="C292" s="2">
        <v>2</v>
      </c>
      <c r="D292" s="3">
        <v>3</v>
      </c>
    </row>
    <row r="293" spans="1:5" x14ac:dyDescent="0.25">
      <c r="A293">
        <v>292</v>
      </c>
      <c r="C293" s="2">
        <v>2</v>
      </c>
      <c r="D293" s="3">
        <v>3</v>
      </c>
    </row>
    <row r="294" spans="1:5" x14ac:dyDescent="0.25">
      <c r="A294">
        <v>293</v>
      </c>
      <c r="C294" s="2">
        <v>2</v>
      </c>
      <c r="D294" s="3">
        <v>3</v>
      </c>
    </row>
    <row r="295" spans="1:5" x14ac:dyDescent="0.25">
      <c r="A295">
        <v>294</v>
      </c>
      <c r="C295" s="2">
        <v>2</v>
      </c>
      <c r="D295" s="3">
        <v>3</v>
      </c>
    </row>
    <row r="296" spans="1:5" x14ac:dyDescent="0.25">
      <c r="A296">
        <v>295</v>
      </c>
      <c r="C296" s="2">
        <v>2</v>
      </c>
      <c r="D296" s="3">
        <v>3</v>
      </c>
    </row>
    <row r="297" spans="1:5" x14ac:dyDescent="0.25">
      <c r="A297">
        <v>296</v>
      </c>
      <c r="C297" s="2">
        <v>2</v>
      </c>
      <c r="D297" s="3">
        <v>3</v>
      </c>
    </row>
    <row r="298" spans="1:5" x14ac:dyDescent="0.25">
      <c r="A298">
        <v>297</v>
      </c>
      <c r="C298" s="2">
        <v>2</v>
      </c>
      <c r="D298" s="3">
        <v>3</v>
      </c>
    </row>
    <row r="299" spans="1:5" x14ac:dyDescent="0.25">
      <c r="A299">
        <v>298</v>
      </c>
      <c r="C299" s="2">
        <v>2</v>
      </c>
      <c r="D299" s="3">
        <v>3</v>
      </c>
    </row>
    <row r="300" spans="1:5" x14ac:dyDescent="0.25">
      <c r="A300">
        <v>299</v>
      </c>
      <c r="C300" s="2">
        <v>2</v>
      </c>
      <c r="D300" s="3">
        <v>3</v>
      </c>
    </row>
    <row r="301" spans="1:5" x14ac:dyDescent="0.25">
      <c r="A301">
        <v>300</v>
      </c>
      <c r="C301" s="2">
        <v>2</v>
      </c>
      <c r="D301" s="3">
        <v>3</v>
      </c>
    </row>
    <row r="302" spans="1:5" x14ac:dyDescent="0.25">
      <c r="A302">
        <v>301</v>
      </c>
      <c r="D302" s="3">
        <v>3</v>
      </c>
      <c r="E302" s="4">
        <v>4</v>
      </c>
    </row>
    <row r="303" spans="1:5" x14ac:dyDescent="0.25">
      <c r="A303">
        <v>302</v>
      </c>
      <c r="E303" s="4">
        <v>4</v>
      </c>
    </row>
    <row r="304" spans="1:5" x14ac:dyDescent="0.25">
      <c r="A304">
        <v>303</v>
      </c>
      <c r="E304" s="4">
        <v>4</v>
      </c>
    </row>
    <row r="305" spans="1:5" x14ac:dyDescent="0.25">
      <c r="A305">
        <v>304</v>
      </c>
      <c r="E305" s="4">
        <v>4</v>
      </c>
    </row>
    <row r="306" spans="1:5" x14ac:dyDescent="0.25">
      <c r="A306">
        <v>305</v>
      </c>
      <c r="B306" s="5">
        <v>1</v>
      </c>
      <c r="E306" s="4">
        <v>4</v>
      </c>
    </row>
    <row r="307" spans="1:5" x14ac:dyDescent="0.25">
      <c r="A307">
        <v>306</v>
      </c>
      <c r="B307" s="5">
        <v>1</v>
      </c>
      <c r="E307" s="4">
        <v>4</v>
      </c>
    </row>
    <row r="308" spans="1:5" x14ac:dyDescent="0.25">
      <c r="A308">
        <v>307</v>
      </c>
      <c r="B308" s="5">
        <v>1</v>
      </c>
      <c r="E308" s="4">
        <v>4</v>
      </c>
    </row>
    <row r="309" spans="1:5" x14ac:dyDescent="0.25">
      <c r="A309">
        <v>308</v>
      </c>
      <c r="B309" s="5">
        <v>1</v>
      </c>
      <c r="E309" s="4">
        <v>4</v>
      </c>
    </row>
    <row r="310" spans="1:5" x14ac:dyDescent="0.25">
      <c r="A310">
        <v>309</v>
      </c>
      <c r="B310" s="5">
        <v>1</v>
      </c>
      <c r="E310" s="4">
        <v>4</v>
      </c>
    </row>
    <row r="311" spans="1:5" x14ac:dyDescent="0.25">
      <c r="A311">
        <v>310</v>
      </c>
      <c r="B311" s="5">
        <v>1</v>
      </c>
      <c r="E311" s="4">
        <v>4</v>
      </c>
    </row>
    <row r="312" spans="1:5" x14ac:dyDescent="0.25">
      <c r="A312">
        <v>311</v>
      </c>
      <c r="B312" s="5">
        <v>1</v>
      </c>
    </row>
    <row r="313" spans="1:5" x14ac:dyDescent="0.25">
      <c r="A313">
        <v>312</v>
      </c>
      <c r="B313" s="5">
        <v>1</v>
      </c>
    </row>
    <row r="314" spans="1:5" x14ac:dyDescent="0.25">
      <c r="A314">
        <v>313</v>
      </c>
      <c r="B314" s="5">
        <v>1</v>
      </c>
    </row>
    <row r="315" spans="1:5" x14ac:dyDescent="0.25">
      <c r="A315">
        <v>314</v>
      </c>
      <c r="B315" s="5">
        <v>1</v>
      </c>
      <c r="C315" s="2">
        <v>2</v>
      </c>
    </row>
    <row r="316" spans="1:5" x14ac:dyDescent="0.25">
      <c r="A316">
        <v>315</v>
      </c>
      <c r="C316" s="2">
        <v>2</v>
      </c>
    </row>
    <row r="317" spans="1:5" x14ac:dyDescent="0.25">
      <c r="A317">
        <v>316</v>
      </c>
      <c r="C317" s="2">
        <v>2</v>
      </c>
    </row>
    <row r="318" spans="1:5" x14ac:dyDescent="0.25">
      <c r="A318">
        <v>317</v>
      </c>
      <c r="C318" s="2">
        <v>2</v>
      </c>
    </row>
    <row r="319" spans="1:5" x14ac:dyDescent="0.25">
      <c r="A319">
        <v>318</v>
      </c>
      <c r="C319" s="2">
        <v>2</v>
      </c>
    </row>
    <row r="320" spans="1:5" x14ac:dyDescent="0.25">
      <c r="A320">
        <v>319</v>
      </c>
      <c r="C320" s="2">
        <v>2</v>
      </c>
      <c r="D320" s="3">
        <v>3</v>
      </c>
    </row>
    <row r="321" spans="1:5" x14ac:dyDescent="0.25">
      <c r="A321">
        <v>320</v>
      </c>
      <c r="C321" s="2">
        <v>2</v>
      </c>
      <c r="D321" s="3">
        <v>3</v>
      </c>
    </row>
    <row r="322" spans="1:5" x14ac:dyDescent="0.25">
      <c r="A322">
        <v>321</v>
      </c>
      <c r="C322" s="2">
        <v>2</v>
      </c>
      <c r="D322" s="3">
        <v>3</v>
      </c>
    </row>
    <row r="323" spans="1:5" x14ac:dyDescent="0.25">
      <c r="A323">
        <v>322</v>
      </c>
      <c r="C323" s="2">
        <v>2</v>
      </c>
      <c r="D323" s="3">
        <v>3</v>
      </c>
    </row>
    <row r="324" spans="1:5" x14ac:dyDescent="0.25">
      <c r="A324">
        <v>323</v>
      </c>
      <c r="C324" s="2">
        <v>2</v>
      </c>
      <c r="D324" s="3">
        <v>3</v>
      </c>
    </row>
    <row r="325" spans="1:5" x14ac:dyDescent="0.25">
      <c r="A325">
        <v>324</v>
      </c>
      <c r="C325" s="2">
        <v>2</v>
      </c>
      <c r="D325" s="3">
        <v>3</v>
      </c>
      <c r="E325" s="4">
        <v>4</v>
      </c>
    </row>
    <row r="326" spans="1:5" x14ac:dyDescent="0.25">
      <c r="A326">
        <v>325</v>
      </c>
      <c r="D326" s="3">
        <v>3</v>
      </c>
      <c r="E326" s="4">
        <v>4</v>
      </c>
    </row>
    <row r="327" spans="1:5" x14ac:dyDescent="0.25">
      <c r="A327">
        <v>326</v>
      </c>
      <c r="D327" s="3">
        <v>3</v>
      </c>
      <c r="E327" s="4">
        <v>4</v>
      </c>
    </row>
    <row r="328" spans="1:5" x14ac:dyDescent="0.25">
      <c r="A328">
        <v>327</v>
      </c>
      <c r="D328" s="3">
        <v>3</v>
      </c>
      <c r="E328" s="4">
        <v>4</v>
      </c>
    </row>
    <row r="329" spans="1:5" x14ac:dyDescent="0.25">
      <c r="A329">
        <v>328</v>
      </c>
      <c r="E329" s="4">
        <v>4</v>
      </c>
    </row>
    <row r="330" spans="1:5" x14ac:dyDescent="0.25">
      <c r="A330">
        <v>329</v>
      </c>
      <c r="B330" s="5">
        <v>1</v>
      </c>
      <c r="E330" s="4">
        <v>4</v>
      </c>
    </row>
    <row r="331" spans="1:5" x14ac:dyDescent="0.25">
      <c r="A331">
        <v>330</v>
      </c>
      <c r="B331" s="5">
        <v>1</v>
      </c>
      <c r="E331" s="4">
        <v>4</v>
      </c>
    </row>
    <row r="332" spans="1:5" x14ac:dyDescent="0.25">
      <c r="A332">
        <v>331</v>
      </c>
      <c r="B332" s="5">
        <v>1</v>
      </c>
      <c r="E332" s="4">
        <v>4</v>
      </c>
    </row>
    <row r="333" spans="1:5" x14ac:dyDescent="0.25">
      <c r="A333">
        <v>332</v>
      </c>
      <c r="B333" s="5">
        <v>1</v>
      </c>
      <c r="E333" s="4">
        <v>4</v>
      </c>
    </row>
    <row r="334" spans="1:5" x14ac:dyDescent="0.25">
      <c r="A334">
        <v>333</v>
      </c>
      <c r="B334" s="5">
        <v>1</v>
      </c>
      <c r="E334" s="4">
        <v>4</v>
      </c>
    </row>
    <row r="335" spans="1:5" x14ac:dyDescent="0.25">
      <c r="A335">
        <v>334</v>
      </c>
      <c r="B335" s="5">
        <v>1</v>
      </c>
    </row>
    <row r="336" spans="1:5" x14ac:dyDescent="0.25">
      <c r="A336">
        <v>335</v>
      </c>
      <c r="B336" s="5">
        <v>1</v>
      </c>
    </row>
    <row r="337" spans="1:5" x14ac:dyDescent="0.25">
      <c r="A337">
        <v>336</v>
      </c>
      <c r="B337" s="5">
        <v>1</v>
      </c>
    </row>
    <row r="338" spans="1:5" x14ac:dyDescent="0.25">
      <c r="A338">
        <v>337</v>
      </c>
      <c r="B338" s="5">
        <v>1</v>
      </c>
      <c r="C338" s="2">
        <v>2</v>
      </c>
    </row>
    <row r="339" spans="1:5" x14ac:dyDescent="0.25">
      <c r="A339">
        <v>338</v>
      </c>
      <c r="B339" s="5">
        <v>1</v>
      </c>
      <c r="C339" s="2">
        <v>2</v>
      </c>
    </row>
    <row r="340" spans="1:5" x14ac:dyDescent="0.25">
      <c r="A340">
        <v>339</v>
      </c>
      <c r="B340" s="5">
        <v>1</v>
      </c>
      <c r="C340" s="2">
        <v>2</v>
      </c>
    </row>
    <row r="341" spans="1:5" x14ac:dyDescent="0.25">
      <c r="A341">
        <v>340</v>
      </c>
      <c r="C341" s="2">
        <v>2</v>
      </c>
    </row>
    <row r="342" spans="1:5" x14ac:dyDescent="0.25">
      <c r="A342">
        <v>341</v>
      </c>
      <c r="C342" s="2">
        <v>2</v>
      </c>
    </row>
    <row r="343" spans="1:5" x14ac:dyDescent="0.25">
      <c r="A343">
        <v>342</v>
      </c>
      <c r="C343" s="2">
        <v>2</v>
      </c>
    </row>
    <row r="344" spans="1:5" x14ac:dyDescent="0.25">
      <c r="A344">
        <v>343</v>
      </c>
      <c r="C344" s="2">
        <v>2</v>
      </c>
    </row>
    <row r="345" spans="1:5" x14ac:dyDescent="0.25">
      <c r="A345">
        <v>344</v>
      </c>
      <c r="C345" s="2">
        <v>2</v>
      </c>
      <c r="D345" s="3">
        <v>3</v>
      </c>
    </row>
    <row r="346" spans="1:5" x14ac:dyDescent="0.25">
      <c r="A346">
        <v>345</v>
      </c>
      <c r="C346" s="2">
        <v>2</v>
      </c>
      <c r="D346" s="3">
        <v>3</v>
      </c>
    </row>
    <row r="347" spans="1:5" x14ac:dyDescent="0.25">
      <c r="A347">
        <v>346</v>
      </c>
      <c r="C347" s="2">
        <v>2</v>
      </c>
      <c r="D347" s="3">
        <v>3</v>
      </c>
      <c r="E347" s="4">
        <v>4</v>
      </c>
    </row>
    <row r="348" spans="1:5" x14ac:dyDescent="0.25">
      <c r="A348">
        <v>347</v>
      </c>
      <c r="D348" s="3">
        <v>3</v>
      </c>
      <c r="E348" s="4">
        <v>4</v>
      </c>
    </row>
    <row r="349" spans="1:5" x14ac:dyDescent="0.25">
      <c r="A349">
        <v>348</v>
      </c>
      <c r="D349" s="3">
        <v>3</v>
      </c>
      <c r="E349" s="4">
        <v>4</v>
      </c>
    </row>
    <row r="350" spans="1:5" x14ac:dyDescent="0.25">
      <c r="A350">
        <v>349</v>
      </c>
      <c r="D350" s="3">
        <v>3</v>
      </c>
      <c r="E350" s="4">
        <v>4</v>
      </c>
    </row>
    <row r="351" spans="1:5" x14ac:dyDescent="0.25">
      <c r="A351">
        <v>350</v>
      </c>
      <c r="D351" s="3">
        <v>3</v>
      </c>
      <c r="E351" s="4">
        <v>4</v>
      </c>
    </row>
    <row r="352" spans="1:5" x14ac:dyDescent="0.25">
      <c r="A352">
        <v>351</v>
      </c>
      <c r="D352" s="3">
        <v>3</v>
      </c>
      <c r="E352" s="4">
        <v>4</v>
      </c>
    </row>
    <row r="353" spans="1:5" x14ac:dyDescent="0.25">
      <c r="A353">
        <v>352</v>
      </c>
      <c r="D353" s="3">
        <v>3</v>
      </c>
      <c r="E353" s="4">
        <v>4</v>
      </c>
    </row>
    <row r="354" spans="1:5" x14ac:dyDescent="0.25">
      <c r="A354">
        <v>353</v>
      </c>
      <c r="B354" s="5">
        <v>1</v>
      </c>
      <c r="D354" s="3">
        <v>3</v>
      </c>
      <c r="E354" s="4">
        <v>4</v>
      </c>
    </row>
    <row r="355" spans="1:5" x14ac:dyDescent="0.25">
      <c r="A355">
        <v>354</v>
      </c>
      <c r="B355" s="5">
        <v>1</v>
      </c>
      <c r="D355" s="3">
        <v>3</v>
      </c>
      <c r="E355" s="4">
        <v>4</v>
      </c>
    </row>
    <row r="356" spans="1:5" x14ac:dyDescent="0.25">
      <c r="A356">
        <v>355</v>
      </c>
      <c r="B356" s="5">
        <v>1</v>
      </c>
      <c r="E356" s="4">
        <v>4</v>
      </c>
    </row>
    <row r="357" spans="1:5" x14ac:dyDescent="0.25">
      <c r="A357">
        <v>356</v>
      </c>
      <c r="B357" s="5">
        <v>1</v>
      </c>
      <c r="E357" s="4">
        <v>4</v>
      </c>
    </row>
    <row r="358" spans="1:5" x14ac:dyDescent="0.25">
      <c r="A358">
        <v>357</v>
      </c>
      <c r="B358" s="5">
        <v>1</v>
      </c>
    </row>
    <row r="359" spans="1:5" x14ac:dyDescent="0.25">
      <c r="A359">
        <v>358</v>
      </c>
      <c r="B359" s="5">
        <v>1</v>
      </c>
    </row>
    <row r="360" spans="1:5" x14ac:dyDescent="0.25">
      <c r="A360">
        <v>359</v>
      </c>
      <c r="B360" s="5">
        <v>1</v>
      </c>
    </row>
    <row r="361" spans="1:5" x14ac:dyDescent="0.25">
      <c r="A361">
        <v>360</v>
      </c>
      <c r="B361" s="5">
        <v>1</v>
      </c>
    </row>
    <row r="362" spans="1:5" x14ac:dyDescent="0.25">
      <c r="A362">
        <v>361</v>
      </c>
      <c r="B362" s="5">
        <v>1</v>
      </c>
      <c r="C362" s="2">
        <v>2</v>
      </c>
    </row>
    <row r="363" spans="1:5" x14ac:dyDescent="0.25">
      <c r="A363">
        <v>362</v>
      </c>
      <c r="B363" s="5">
        <v>1</v>
      </c>
      <c r="C363" s="2">
        <v>2</v>
      </c>
    </row>
    <row r="364" spans="1:5" x14ac:dyDescent="0.25">
      <c r="A364">
        <v>363</v>
      </c>
      <c r="B364" s="5">
        <v>1</v>
      </c>
      <c r="C364" s="2">
        <v>2</v>
      </c>
    </row>
    <row r="365" spans="1:5" x14ac:dyDescent="0.25">
      <c r="A365">
        <v>364</v>
      </c>
      <c r="C365" s="2">
        <v>2</v>
      </c>
    </row>
    <row r="366" spans="1:5" x14ac:dyDescent="0.25">
      <c r="A366">
        <v>365</v>
      </c>
      <c r="C366" s="2">
        <v>2</v>
      </c>
    </row>
    <row r="367" spans="1:5" x14ac:dyDescent="0.25">
      <c r="A367">
        <v>366</v>
      </c>
      <c r="C367" s="2">
        <v>2</v>
      </c>
    </row>
    <row r="368" spans="1:5" x14ac:dyDescent="0.25">
      <c r="A368">
        <v>367</v>
      </c>
      <c r="C368" s="2">
        <v>2</v>
      </c>
    </row>
    <row r="369" spans="1:5" x14ac:dyDescent="0.25">
      <c r="A369">
        <v>368</v>
      </c>
      <c r="C369" s="2">
        <v>2</v>
      </c>
      <c r="D369" s="3">
        <v>3</v>
      </c>
    </row>
    <row r="370" spans="1:5" x14ac:dyDescent="0.25">
      <c r="A370">
        <v>369</v>
      </c>
      <c r="C370" s="2">
        <v>2</v>
      </c>
      <c r="D370" s="3">
        <v>3</v>
      </c>
      <c r="E370" s="4">
        <v>4</v>
      </c>
    </row>
    <row r="371" spans="1:5" x14ac:dyDescent="0.25">
      <c r="A371">
        <v>370</v>
      </c>
      <c r="D371" s="3">
        <v>3</v>
      </c>
      <c r="E371" s="4">
        <v>4</v>
      </c>
    </row>
    <row r="372" spans="1:5" x14ac:dyDescent="0.25">
      <c r="A372">
        <v>371</v>
      </c>
      <c r="D372" s="3">
        <v>3</v>
      </c>
      <c r="E372" s="4">
        <v>4</v>
      </c>
    </row>
    <row r="373" spans="1:5" x14ac:dyDescent="0.25">
      <c r="A373">
        <v>372</v>
      </c>
      <c r="D373" s="3">
        <v>3</v>
      </c>
      <c r="E373" s="4">
        <v>4</v>
      </c>
    </row>
    <row r="374" spans="1:5" x14ac:dyDescent="0.25">
      <c r="A374">
        <v>373</v>
      </c>
      <c r="D374" s="3">
        <v>3</v>
      </c>
      <c r="E374" s="4">
        <v>4</v>
      </c>
    </row>
    <row r="375" spans="1:5" x14ac:dyDescent="0.25">
      <c r="A375">
        <v>374</v>
      </c>
      <c r="D375" s="3">
        <v>3</v>
      </c>
      <c r="E375" s="4">
        <v>4</v>
      </c>
    </row>
    <row r="376" spans="1:5" x14ac:dyDescent="0.25">
      <c r="A376">
        <v>375</v>
      </c>
      <c r="D376" s="3">
        <v>3</v>
      </c>
      <c r="E376" s="4">
        <v>4</v>
      </c>
    </row>
    <row r="377" spans="1:5" x14ac:dyDescent="0.25">
      <c r="A377">
        <v>376</v>
      </c>
      <c r="D377" s="3">
        <v>3</v>
      </c>
      <c r="E377" s="4">
        <v>4</v>
      </c>
    </row>
    <row r="378" spans="1:5" x14ac:dyDescent="0.25">
      <c r="A378">
        <v>377</v>
      </c>
      <c r="D378" s="3">
        <v>3</v>
      </c>
      <c r="E378" s="4">
        <v>4</v>
      </c>
    </row>
    <row r="379" spans="1:5" x14ac:dyDescent="0.25">
      <c r="A379">
        <v>378</v>
      </c>
      <c r="D379" s="3">
        <v>3</v>
      </c>
      <c r="E379" s="4">
        <v>4</v>
      </c>
    </row>
    <row r="380" spans="1:5" x14ac:dyDescent="0.25">
      <c r="A380">
        <v>379</v>
      </c>
    </row>
    <row r="381" spans="1:5" x14ac:dyDescent="0.25">
      <c r="A381">
        <v>380</v>
      </c>
      <c r="B381" s="5">
        <v>1</v>
      </c>
    </row>
    <row r="382" spans="1:5" x14ac:dyDescent="0.25">
      <c r="A382">
        <v>381</v>
      </c>
      <c r="B382" s="5">
        <v>1</v>
      </c>
    </row>
    <row r="383" spans="1:5" x14ac:dyDescent="0.25">
      <c r="A383">
        <v>382</v>
      </c>
      <c r="B383" s="5">
        <v>1</v>
      </c>
    </row>
    <row r="384" spans="1:5" x14ac:dyDescent="0.25">
      <c r="A384">
        <v>383</v>
      </c>
      <c r="B384" s="5">
        <v>1</v>
      </c>
    </row>
    <row r="385" spans="1:5" x14ac:dyDescent="0.25">
      <c r="A385">
        <v>384</v>
      </c>
      <c r="B385" s="5">
        <v>1</v>
      </c>
    </row>
    <row r="386" spans="1:5" x14ac:dyDescent="0.25">
      <c r="A386">
        <v>385</v>
      </c>
      <c r="B386" s="5">
        <v>1</v>
      </c>
      <c r="C386" s="2">
        <v>2</v>
      </c>
    </row>
    <row r="387" spans="1:5" x14ac:dyDescent="0.25">
      <c r="A387">
        <v>386</v>
      </c>
      <c r="B387" s="5">
        <v>1</v>
      </c>
      <c r="C387" s="2">
        <v>2</v>
      </c>
    </row>
    <row r="388" spans="1:5" x14ac:dyDescent="0.25">
      <c r="A388">
        <v>387</v>
      </c>
      <c r="B388" s="5">
        <v>1</v>
      </c>
      <c r="C388" s="2">
        <v>2</v>
      </c>
    </row>
    <row r="389" spans="1:5" x14ac:dyDescent="0.25">
      <c r="A389">
        <v>388</v>
      </c>
      <c r="B389" s="5">
        <v>1</v>
      </c>
      <c r="C389" s="2">
        <v>2</v>
      </c>
    </row>
    <row r="390" spans="1:5" x14ac:dyDescent="0.25">
      <c r="A390">
        <v>389</v>
      </c>
      <c r="B390" s="5">
        <v>1</v>
      </c>
      <c r="C390" s="2">
        <v>2</v>
      </c>
    </row>
    <row r="391" spans="1:5" x14ac:dyDescent="0.25">
      <c r="A391">
        <v>390</v>
      </c>
      <c r="C391" s="2">
        <v>2</v>
      </c>
    </row>
    <row r="392" spans="1:5" x14ac:dyDescent="0.25">
      <c r="A392">
        <v>391</v>
      </c>
      <c r="C392" s="2">
        <v>2</v>
      </c>
    </row>
    <row r="393" spans="1:5" x14ac:dyDescent="0.25">
      <c r="A393">
        <v>392</v>
      </c>
      <c r="C393" s="2">
        <v>2</v>
      </c>
    </row>
    <row r="394" spans="1:5" x14ac:dyDescent="0.25">
      <c r="A394">
        <v>393</v>
      </c>
      <c r="D394" s="3">
        <v>3</v>
      </c>
      <c r="E394" s="4">
        <v>4</v>
      </c>
    </row>
    <row r="395" spans="1:5" x14ac:dyDescent="0.25">
      <c r="A395">
        <v>394</v>
      </c>
      <c r="D395" s="3">
        <v>3</v>
      </c>
      <c r="E395" s="4">
        <v>4</v>
      </c>
    </row>
    <row r="396" spans="1:5" x14ac:dyDescent="0.25">
      <c r="A396">
        <v>395</v>
      </c>
      <c r="D396" s="3">
        <v>3</v>
      </c>
      <c r="E396" s="4">
        <v>4</v>
      </c>
    </row>
    <row r="397" spans="1:5" x14ac:dyDescent="0.25">
      <c r="A397">
        <v>396</v>
      </c>
      <c r="D397" s="3">
        <v>3</v>
      </c>
      <c r="E397" s="4">
        <v>4</v>
      </c>
    </row>
    <row r="398" spans="1:5" x14ac:dyDescent="0.25">
      <c r="A398">
        <v>397</v>
      </c>
      <c r="D398" s="3">
        <v>3</v>
      </c>
      <c r="E398" s="4">
        <v>4</v>
      </c>
    </row>
    <row r="399" spans="1:5" x14ac:dyDescent="0.25">
      <c r="A399">
        <v>398</v>
      </c>
      <c r="D399" s="3">
        <v>3</v>
      </c>
      <c r="E399" s="4">
        <v>4</v>
      </c>
    </row>
    <row r="400" spans="1:5" x14ac:dyDescent="0.25">
      <c r="A400">
        <v>399</v>
      </c>
      <c r="D400" s="3">
        <v>3</v>
      </c>
      <c r="E400" s="4">
        <v>4</v>
      </c>
    </row>
    <row r="401" spans="1:5" x14ac:dyDescent="0.25">
      <c r="A401">
        <v>400</v>
      </c>
      <c r="D401" s="3">
        <v>3</v>
      </c>
    </row>
    <row r="402" spans="1:5" x14ac:dyDescent="0.25">
      <c r="A402">
        <v>401</v>
      </c>
    </row>
    <row r="403" spans="1:5" x14ac:dyDescent="0.25">
      <c r="A403">
        <v>402</v>
      </c>
    </row>
    <row r="404" spans="1:5" x14ac:dyDescent="0.25">
      <c r="A404">
        <v>403</v>
      </c>
      <c r="C404" s="2">
        <v>2</v>
      </c>
    </row>
    <row r="405" spans="1:5" x14ac:dyDescent="0.25">
      <c r="A405">
        <v>404</v>
      </c>
      <c r="C405" s="2">
        <v>2</v>
      </c>
    </row>
    <row r="406" spans="1:5" x14ac:dyDescent="0.25">
      <c r="A406">
        <v>405</v>
      </c>
      <c r="C406" s="2">
        <v>2</v>
      </c>
    </row>
    <row r="407" spans="1:5" x14ac:dyDescent="0.25">
      <c r="A407">
        <v>406</v>
      </c>
      <c r="C407" s="2">
        <v>2</v>
      </c>
    </row>
    <row r="408" spans="1:5" x14ac:dyDescent="0.25">
      <c r="A408">
        <v>407</v>
      </c>
      <c r="C408" s="2">
        <v>2</v>
      </c>
    </row>
    <row r="409" spans="1:5" x14ac:dyDescent="0.25">
      <c r="A409">
        <v>408</v>
      </c>
      <c r="B409" s="5">
        <v>1</v>
      </c>
      <c r="C409" s="2">
        <v>2</v>
      </c>
    </row>
    <row r="410" spans="1:5" x14ac:dyDescent="0.25">
      <c r="A410">
        <v>409</v>
      </c>
      <c r="B410" s="5">
        <v>1</v>
      </c>
      <c r="C410" s="2">
        <v>2</v>
      </c>
    </row>
    <row r="411" spans="1:5" x14ac:dyDescent="0.25">
      <c r="A411">
        <v>410</v>
      </c>
      <c r="B411" s="5">
        <v>1</v>
      </c>
      <c r="C411" s="2">
        <v>2</v>
      </c>
    </row>
    <row r="412" spans="1:5" x14ac:dyDescent="0.25">
      <c r="A412">
        <v>411</v>
      </c>
      <c r="B412" s="5">
        <v>1</v>
      </c>
    </row>
    <row r="413" spans="1:5" x14ac:dyDescent="0.25">
      <c r="A413">
        <v>412</v>
      </c>
      <c r="B413" s="5">
        <v>1</v>
      </c>
    </row>
    <row r="414" spans="1:5" x14ac:dyDescent="0.25">
      <c r="A414">
        <v>413</v>
      </c>
      <c r="B414" s="5">
        <v>1</v>
      </c>
    </row>
    <row r="415" spans="1:5" x14ac:dyDescent="0.25">
      <c r="A415">
        <v>414</v>
      </c>
      <c r="B415" s="5">
        <v>1</v>
      </c>
    </row>
    <row r="416" spans="1:5" x14ac:dyDescent="0.25">
      <c r="A416">
        <v>415</v>
      </c>
      <c r="B416" s="5">
        <v>1</v>
      </c>
      <c r="E416" s="4">
        <v>4</v>
      </c>
    </row>
    <row r="417" spans="1:5" x14ac:dyDescent="0.25">
      <c r="A417">
        <v>416</v>
      </c>
      <c r="D417" s="3">
        <v>3</v>
      </c>
      <c r="E417" s="4">
        <v>4</v>
      </c>
    </row>
    <row r="418" spans="1:5" x14ac:dyDescent="0.25">
      <c r="A418">
        <v>417</v>
      </c>
      <c r="D418" s="3">
        <v>3</v>
      </c>
      <c r="E418" s="4">
        <v>4</v>
      </c>
    </row>
    <row r="419" spans="1:5" x14ac:dyDescent="0.25">
      <c r="A419">
        <v>418</v>
      </c>
      <c r="D419" s="3">
        <v>3</v>
      </c>
      <c r="E419" s="4">
        <v>4</v>
      </c>
    </row>
    <row r="420" spans="1:5" x14ac:dyDescent="0.25">
      <c r="A420">
        <v>419</v>
      </c>
      <c r="D420" s="3">
        <v>3</v>
      </c>
      <c r="E420" s="4">
        <v>4</v>
      </c>
    </row>
    <row r="421" spans="1:5" x14ac:dyDescent="0.25">
      <c r="A421">
        <v>420</v>
      </c>
      <c r="D421" s="3">
        <v>3</v>
      </c>
      <c r="E421" s="4">
        <v>4</v>
      </c>
    </row>
    <row r="422" spans="1:5" x14ac:dyDescent="0.25">
      <c r="A422">
        <v>421</v>
      </c>
      <c r="D422" s="3">
        <v>3</v>
      </c>
      <c r="E422" s="4">
        <v>4</v>
      </c>
    </row>
    <row r="423" spans="1:5" x14ac:dyDescent="0.25">
      <c r="A423">
        <v>422</v>
      </c>
      <c r="D423" s="3">
        <v>3</v>
      </c>
      <c r="E423" s="4">
        <v>4</v>
      </c>
    </row>
    <row r="424" spans="1:5" x14ac:dyDescent="0.25">
      <c r="A424">
        <v>423</v>
      </c>
      <c r="D424" s="3">
        <v>3</v>
      </c>
    </row>
    <row r="425" spans="1:5" x14ac:dyDescent="0.25">
      <c r="A425">
        <v>424</v>
      </c>
      <c r="C425" s="2">
        <v>2</v>
      </c>
      <c r="D425" s="3">
        <v>3</v>
      </c>
    </row>
    <row r="426" spans="1:5" x14ac:dyDescent="0.25">
      <c r="A426">
        <v>425</v>
      </c>
      <c r="C426" s="2">
        <v>2</v>
      </c>
    </row>
    <row r="427" spans="1:5" x14ac:dyDescent="0.25">
      <c r="A427">
        <v>426</v>
      </c>
      <c r="C427" s="2">
        <v>2</v>
      </c>
    </row>
    <row r="428" spans="1:5" x14ac:dyDescent="0.25">
      <c r="A428">
        <v>427</v>
      </c>
      <c r="C428" s="2">
        <v>2</v>
      </c>
    </row>
    <row r="429" spans="1:5" x14ac:dyDescent="0.25">
      <c r="A429">
        <v>428</v>
      </c>
      <c r="C429" s="2">
        <v>2</v>
      </c>
    </row>
    <row r="430" spans="1:5" x14ac:dyDescent="0.25">
      <c r="A430">
        <v>429</v>
      </c>
      <c r="C430" s="2">
        <v>2</v>
      </c>
    </row>
    <row r="431" spans="1:5" x14ac:dyDescent="0.25">
      <c r="A431">
        <v>430</v>
      </c>
      <c r="B431" s="5">
        <v>1</v>
      </c>
      <c r="C431" s="2">
        <v>2</v>
      </c>
    </row>
    <row r="432" spans="1:5" x14ac:dyDescent="0.25">
      <c r="A432">
        <v>431</v>
      </c>
      <c r="B432" s="5">
        <v>1</v>
      </c>
      <c r="C432" s="2">
        <v>2</v>
      </c>
    </row>
    <row r="433" spans="1:5" x14ac:dyDescent="0.25">
      <c r="A433">
        <v>432</v>
      </c>
      <c r="B433" s="5">
        <v>1</v>
      </c>
      <c r="C433" s="2">
        <v>2</v>
      </c>
    </row>
    <row r="434" spans="1:5" x14ac:dyDescent="0.25">
      <c r="A434">
        <v>433</v>
      </c>
      <c r="B434" s="5">
        <v>1</v>
      </c>
    </row>
    <row r="435" spans="1:5" x14ac:dyDescent="0.25">
      <c r="A435">
        <v>434</v>
      </c>
      <c r="B435" s="5">
        <v>1</v>
      </c>
    </row>
    <row r="436" spans="1:5" x14ac:dyDescent="0.25">
      <c r="A436">
        <v>435</v>
      </c>
      <c r="B436" s="5">
        <v>1</v>
      </c>
    </row>
    <row r="437" spans="1:5" x14ac:dyDescent="0.25">
      <c r="A437">
        <v>436</v>
      </c>
      <c r="B437" s="5">
        <v>1</v>
      </c>
    </row>
    <row r="438" spans="1:5" x14ac:dyDescent="0.25">
      <c r="A438">
        <v>437</v>
      </c>
      <c r="B438" s="5">
        <v>1</v>
      </c>
    </row>
    <row r="439" spans="1:5" x14ac:dyDescent="0.25">
      <c r="A439">
        <v>438</v>
      </c>
      <c r="B439" s="5">
        <v>1</v>
      </c>
      <c r="D439" s="3">
        <v>3</v>
      </c>
      <c r="E439" s="4">
        <v>4</v>
      </c>
    </row>
    <row r="440" spans="1:5" x14ac:dyDescent="0.25">
      <c r="A440">
        <v>439</v>
      </c>
      <c r="D440" s="3">
        <v>3</v>
      </c>
      <c r="E440" s="4">
        <v>4</v>
      </c>
    </row>
    <row r="441" spans="1:5" x14ac:dyDescent="0.25">
      <c r="A441">
        <v>440</v>
      </c>
      <c r="D441" s="3">
        <v>3</v>
      </c>
      <c r="E441" s="4">
        <v>4</v>
      </c>
    </row>
    <row r="442" spans="1:5" x14ac:dyDescent="0.25">
      <c r="A442">
        <v>441</v>
      </c>
      <c r="D442" s="3">
        <v>3</v>
      </c>
      <c r="E442" s="4">
        <v>4</v>
      </c>
    </row>
    <row r="443" spans="1:5" x14ac:dyDescent="0.25">
      <c r="A443">
        <v>442</v>
      </c>
      <c r="D443" s="3">
        <v>3</v>
      </c>
      <c r="E443" s="4">
        <v>4</v>
      </c>
    </row>
    <row r="444" spans="1:5" x14ac:dyDescent="0.25">
      <c r="A444">
        <v>443</v>
      </c>
      <c r="D444" s="3">
        <v>3</v>
      </c>
      <c r="E444" s="4">
        <v>4</v>
      </c>
    </row>
    <row r="445" spans="1:5" x14ac:dyDescent="0.25">
      <c r="A445">
        <v>444</v>
      </c>
      <c r="D445" s="3">
        <v>3</v>
      </c>
      <c r="E445" s="4">
        <v>4</v>
      </c>
    </row>
    <row r="446" spans="1:5" x14ac:dyDescent="0.25">
      <c r="A446">
        <v>445</v>
      </c>
      <c r="C446" s="2">
        <v>2</v>
      </c>
      <c r="D446" s="3">
        <v>3</v>
      </c>
      <c r="E446" s="4">
        <v>4</v>
      </c>
    </row>
    <row r="447" spans="1:5" x14ac:dyDescent="0.25">
      <c r="A447">
        <v>446</v>
      </c>
      <c r="C447" s="2">
        <v>2</v>
      </c>
      <c r="D447" s="3">
        <v>3</v>
      </c>
    </row>
    <row r="448" spans="1:5" x14ac:dyDescent="0.25">
      <c r="A448">
        <v>447</v>
      </c>
      <c r="C448" s="2">
        <v>2</v>
      </c>
      <c r="D448" s="3">
        <v>3</v>
      </c>
    </row>
    <row r="449" spans="1:5" x14ac:dyDescent="0.25">
      <c r="A449">
        <v>448</v>
      </c>
      <c r="C449" s="2">
        <v>2</v>
      </c>
    </row>
    <row r="450" spans="1:5" x14ac:dyDescent="0.25">
      <c r="A450">
        <v>449</v>
      </c>
      <c r="C450" s="2">
        <v>2</v>
      </c>
    </row>
    <row r="451" spans="1:5" x14ac:dyDescent="0.25">
      <c r="A451">
        <v>450</v>
      </c>
      <c r="C451" s="2">
        <v>2</v>
      </c>
    </row>
    <row r="452" spans="1:5" x14ac:dyDescent="0.25">
      <c r="A452">
        <v>451</v>
      </c>
      <c r="C452" s="2">
        <v>2</v>
      </c>
    </row>
    <row r="453" spans="1:5" x14ac:dyDescent="0.25">
      <c r="A453">
        <v>452</v>
      </c>
      <c r="C453" s="2">
        <v>2</v>
      </c>
    </row>
    <row r="454" spans="1:5" x14ac:dyDescent="0.25">
      <c r="A454">
        <v>453</v>
      </c>
      <c r="B454" s="5">
        <v>1</v>
      </c>
      <c r="C454" s="2">
        <v>2</v>
      </c>
    </row>
    <row r="455" spans="1:5" x14ac:dyDescent="0.25">
      <c r="A455">
        <v>454</v>
      </c>
      <c r="B455" s="5">
        <v>1</v>
      </c>
    </row>
    <row r="456" spans="1:5" x14ac:dyDescent="0.25">
      <c r="A456">
        <v>455</v>
      </c>
      <c r="B456" s="5">
        <v>1</v>
      </c>
    </row>
    <row r="457" spans="1:5" x14ac:dyDescent="0.25">
      <c r="A457">
        <v>456</v>
      </c>
      <c r="B457" s="5">
        <v>1</v>
      </c>
    </row>
    <row r="458" spans="1:5" x14ac:dyDescent="0.25">
      <c r="A458">
        <v>457</v>
      </c>
      <c r="B458" s="5">
        <v>1</v>
      </c>
    </row>
    <row r="459" spans="1:5" x14ac:dyDescent="0.25">
      <c r="A459">
        <v>458</v>
      </c>
      <c r="B459" s="5">
        <v>1</v>
      </c>
    </row>
    <row r="460" spans="1:5" x14ac:dyDescent="0.25">
      <c r="A460">
        <v>459</v>
      </c>
      <c r="B460" s="5">
        <v>1</v>
      </c>
      <c r="E460" s="4">
        <v>4</v>
      </c>
    </row>
    <row r="461" spans="1:5" x14ac:dyDescent="0.25">
      <c r="A461">
        <v>460</v>
      </c>
      <c r="B461" s="5">
        <v>1</v>
      </c>
      <c r="E461" s="4">
        <v>4</v>
      </c>
    </row>
    <row r="462" spans="1:5" x14ac:dyDescent="0.25">
      <c r="A462">
        <v>461</v>
      </c>
      <c r="D462" s="3">
        <v>3</v>
      </c>
      <c r="E462" s="4">
        <v>4</v>
      </c>
    </row>
    <row r="463" spans="1:5" x14ac:dyDescent="0.25">
      <c r="A463">
        <v>462</v>
      </c>
      <c r="D463" s="3">
        <v>3</v>
      </c>
      <c r="E463" s="4">
        <v>4</v>
      </c>
    </row>
    <row r="464" spans="1:5" x14ac:dyDescent="0.25">
      <c r="A464">
        <v>463</v>
      </c>
      <c r="D464" s="3">
        <v>3</v>
      </c>
      <c r="E464" s="4">
        <v>4</v>
      </c>
    </row>
    <row r="465" spans="1:5" x14ac:dyDescent="0.25">
      <c r="A465">
        <v>464</v>
      </c>
      <c r="D465" s="3">
        <v>3</v>
      </c>
      <c r="E465" s="4">
        <v>4</v>
      </c>
    </row>
    <row r="466" spans="1:5" x14ac:dyDescent="0.25">
      <c r="A466">
        <v>465</v>
      </c>
      <c r="D466" s="3">
        <v>3</v>
      </c>
      <c r="E466" s="4">
        <v>4</v>
      </c>
    </row>
    <row r="467" spans="1:5" x14ac:dyDescent="0.25">
      <c r="A467">
        <v>466</v>
      </c>
      <c r="D467" s="3">
        <v>3</v>
      </c>
      <c r="E467" s="4">
        <v>4</v>
      </c>
    </row>
    <row r="468" spans="1:5" x14ac:dyDescent="0.25">
      <c r="A468">
        <v>467</v>
      </c>
      <c r="C468" s="2">
        <v>2</v>
      </c>
      <c r="D468" s="3">
        <v>3</v>
      </c>
      <c r="E468" s="4">
        <v>4</v>
      </c>
    </row>
    <row r="469" spans="1:5" x14ac:dyDescent="0.25">
      <c r="A469">
        <v>468</v>
      </c>
      <c r="C469" s="2">
        <v>2</v>
      </c>
      <c r="D469" s="3">
        <v>3</v>
      </c>
    </row>
    <row r="470" spans="1:5" x14ac:dyDescent="0.25">
      <c r="A470">
        <v>469</v>
      </c>
      <c r="C470" s="2">
        <v>2</v>
      </c>
      <c r="D470" s="3">
        <v>3</v>
      </c>
    </row>
    <row r="471" spans="1:5" x14ac:dyDescent="0.25">
      <c r="A471">
        <v>470</v>
      </c>
      <c r="C471" s="2">
        <v>2</v>
      </c>
    </row>
    <row r="472" spans="1:5" x14ac:dyDescent="0.25">
      <c r="A472">
        <v>471</v>
      </c>
      <c r="C472" s="2">
        <v>2</v>
      </c>
    </row>
    <row r="473" spans="1:5" x14ac:dyDescent="0.25">
      <c r="A473">
        <v>472</v>
      </c>
      <c r="C473" s="2">
        <v>2</v>
      </c>
    </row>
    <row r="474" spans="1:5" x14ac:dyDescent="0.25">
      <c r="A474">
        <v>473</v>
      </c>
      <c r="C474" s="2">
        <v>2</v>
      </c>
    </row>
    <row r="475" spans="1:5" x14ac:dyDescent="0.25">
      <c r="A475">
        <v>474</v>
      </c>
      <c r="C475" s="2">
        <v>2</v>
      </c>
    </row>
    <row r="476" spans="1:5" x14ac:dyDescent="0.25">
      <c r="A476">
        <v>475</v>
      </c>
      <c r="C476" s="2">
        <v>2</v>
      </c>
    </row>
    <row r="477" spans="1:5" x14ac:dyDescent="0.25">
      <c r="A477">
        <v>476</v>
      </c>
      <c r="B477" s="5">
        <v>1</v>
      </c>
      <c r="C477" s="2">
        <v>2</v>
      </c>
    </row>
    <row r="478" spans="1:5" x14ac:dyDescent="0.25">
      <c r="A478">
        <v>477</v>
      </c>
      <c r="B478" s="5">
        <v>1</v>
      </c>
      <c r="C478" s="2">
        <v>2</v>
      </c>
    </row>
    <row r="479" spans="1:5" x14ac:dyDescent="0.25">
      <c r="A479">
        <v>478</v>
      </c>
      <c r="B479" s="5">
        <v>1</v>
      </c>
    </row>
    <row r="480" spans="1:5" x14ac:dyDescent="0.25">
      <c r="A480">
        <v>479</v>
      </c>
      <c r="B480" s="5">
        <v>1</v>
      </c>
    </row>
    <row r="481" spans="1:5" x14ac:dyDescent="0.25">
      <c r="A481">
        <v>480</v>
      </c>
      <c r="B481" s="5">
        <v>1</v>
      </c>
    </row>
    <row r="482" spans="1:5" x14ac:dyDescent="0.25">
      <c r="A482">
        <v>481</v>
      </c>
      <c r="B482" s="5">
        <v>1</v>
      </c>
    </row>
    <row r="483" spans="1:5" x14ac:dyDescent="0.25">
      <c r="A483">
        <v>482</v>
      </c>
      <c r="B483" s="5">
        <v>1</v>
      </c>
    </row>
    <row r="484" spans="1:5" x14ac:dyDescent="0.25">
      <c r="A484">
        <v>483</v>
      </c>
      <c r="B484" s="5">
        <v>1</v>
      </c>
      <c r="E484" s="4">
        <v>4</v>
      </c>
    </row>
    <row r="485" spans="1:5" x14ac:dyDescent="0.25">
      <c r="A485">
        <v>484</v>
      </c>
      <c r="B485" s="5">
        <v>1</v>
      </c>
      <c r="E485" s="4">
        <v>4</v>
      </c>
    </row>
    <row r="486" spans="1:5" x14ac:dyDescent="0.25">
      <c r="A486">
        <v>485</v>
      </c>
      <c r="E486" s="4">
        <v>4</v>
      </c>
    </row>
    <row r="487" spans="1:5" x14ac:dyDescent="0.25">
      <c r="A487">
        <v>486</v>
      </c>
      <c r="D487" s="3">
        <v>3</v>
      </c>
      <c r="E487" s="4">
        <v>4</v>
      </c>
    </row>
    <row r="488" spans="1:5" x14ac:dyDescent="0.25">
      <c r="A488">
        <v>487</v>
      </c>
      <c r="D488" s="3">
        <v>3</v>
      </c>
      <c r="E488" s="4">
        <v>4</v>
      </c>
    </row>
    <row r="489" spans="1:5" x14ac:dyDescent="0.25">
      <c r="A489">
        <v>488</v>
      </c>
      <c r="D489" s="3">
        <v>3</v>
      </c>
      <c r="E489" s="4">
        <v>4</v>
      </c>
    </row>
    <row r="490" spans="1:5" x14ac:dyDescent="0.25">
      <c r="A490">
        <v>489</v>
      </c>
      <c r="C490" s="2">
        <v>2</v>
      </c>
      <c r="D490" s="3">
        <v>3</v>
      </c>
      <c r="E490" s="4">
        <v>4</v>
      </c>
    </row>
    <row r="491" spans="1:5" x14ac:dyDescent="0.25">
      <c r="A491">
        <v>490</v>
      </c>
      <c r="C491" s="2">
        <v>2</v>
      </c>
      <c r="D491" s="3">
        <v>3</v>
      </c>
      <c r="E491" s="4">
        <v>4</v>
      </c>
    </row>
    <row r="492" spans="1:5" x14ac:dyDescent="0.25">
      <c r="A492">
        <v>491</v>
      </c>
      <c r="C492" s="2">
        <v>2</v>
      </c>
      <c r="D492" s="3">
        <v>3</v>
      </c>
      <c r="E492" s="4">
        <v>4</v>
      </c>
    </row>
    <row r="493" spans="1:5" x14ac:dyDescent="0.25">
      <c r="A493">
        <v>492</v>
      </c>
      <c r="C493" s="2">
        <v>2</v>
      </c>
      <c r="D493" s="3">
        <v>3</v>
      </c>
    </row>
    <row r="494" spans="1:5" x14ac:dyDescent="0.25">
      <c r="A494">
        <v>493</v>
      </c>
      <c r="C494" s="2">
        <v>2</v>
      </c>
      <c r="D494" s="3">
        <v>3</v>
      </c>
    </row>
    <row r="495" spans="1:5" x14ac:dyDescent="0.25">
      <c r="A495">
        <v>494</v>
      </c>
      <c r="C495" s="2">
        <v>2</v>
      </c>
      <c r="D495" s="3">
        <v>3</v>
      </c>
    </row>
    <row r="496" spans="1:5" x14ac:dyDescent="0.25">
      <c r="A496">
        <v>495</v>
      </c>
      <c r="C496" s="2">
        <v>2</v>
      </c>
      <c r="D496" s="3">
        <v>3</v>
      </c>
    </row>
    <row r="497" spans="1:6" x14ac:dyDescent="0.25">
      <c r="A497">
        <v>496</v>
      </c>
      <c r="C497" s="2">
        <v>2</v>
      </c>
    </row>
    <row r="498" spans="1:6" x14ac:dyDescent="0.25">
      <c r="A498">
        <v>497</v>
      </c>
      <c r="C498" s="2">
        <v>2</v>
      </c>
    </row>
    <row r="499" spans="1:6" x14ac:dyDescent="0.25">
      <c r="A499">
        <v>498</v>
      </c>
      <c r="C499" s="2">
        <v>2</v>
      </c>
    </row>
    <row r="500" spans="1:6" x14ac:dyDescent="0.25">
      <c r="A500">
        <v>499</v>
      </c>
      <c r="B500" s="5">
        <v>1</v>
      </c>
      <c r="C500" s="2">
        <v>2</v>
      </c>
    </row>
    <row r="501" spans="1:6" x14ac:dyDescent="0.25">
      <c r="A501">
        <v>500</v>
      </c>
      <c r="B501" s="5">
        <v>1</v>
      </c>
      <c r="C501" s="2">
        <v>2</v>
      </c>
    </row>
    <row r="502" spans="1:6" x14ac:dyDescent="0.25">
      <c r="A502">
        <v>501</v>
      </c>
      <c r="B502" s="5">
        <v>1</v>
      </c>
      <c r="C502" s="2">
        <v>2</v>
      </c>
    </row>
    <row r="503" spans="1:6" x14ac:dyDescent="0.25">
      <c r="A503">
        <v>502</v>
      </c>
      <c r="B503" s="5">
        <v>1</v>
      </c>
    </row>
    <row r="504" spans="1:6" x14ac:dyDescent="0.25">
      <c r="A504">
        <v>503</v>
      </c>
      <c r="B504" s="5">
        <v>1</v>
      </c>
      <c r="F504" t="s">
        <v>22</v>
      </c>
    </row>
    <row r="505" spans="1:6" x14ac:dyDescent="0.25">
      <c r="A505">
        <v>504</v>
      </c>
    </row>
    <row r="506" spans="1:6" x14ac:dyDescent="0.25">
      <c r="A506">
        <v>505</v>
      </c>
      <c r="F506" t="s">
        <v>22</v>
      </c>
    </row>
    <row r="507" spans="1:6" x14ac:dyDescent="0.25">
      <c r="A507">
        <v>506</v>
      </c>
      <c r="B507" s="5">
        <v>1</v>
      </c>
    </row>
    <row r="508" spans="1:6" x14ac:dyDescent="0.25">
      <c r="A508">
        <v>507</v>
      </c>
      <c r="B508" s="5">
        <v>1</v>
      </c>
    </row>
    <row r="509" spans="1:6" x14ac:dyDescent="0.25">
      <c r="A509">
        <v>508</v>
      </c>
      <c r="B509" s="5">
        <v>1</v>
      </c>
      <c r="E509" s="4">
        <v>4</v>
      </c>
    </row>
    <row r="510" spans="1:6" x14ac:dyDescent="0.25">
      <c r="A510">
        <v>509</v>
      </c>
      <c r="B510" s="5">
        <v>1</v>
      </c>
      <c r="E510" s="4">
        <v>4</v>
      </c>
    </row>
    <row r="511" spans="1:6" x14ac:dyDescent="0.25">
      <c r="A511">
        <v>510</v>
      </c>
      <c r="B511" s="5">
        <v>1</v>
      </c>
      <c r="E511" s="4">
        <v>4</v>
      </c>
    </row>
    <row r="512" spans="1:6" x14ac:dyDescent="0.25">
      <c r="A512">
        <v>511</v>
      </c>
      <c r="B512" s="5">
        <v>1</v>
      </c>
      <c r="E512" s="4">
        <v>4</v>
      </c>
    </row>
    <row r="513" spans="1:5" x14ac:dyDescent="0.25">
      <c r="A513">
        <v>512</v>
      </c>
      <c r="B513" s="5">
        <v>1</v>
      </c>
      <c r="E513" s="4">
        <v>4</v>
      </c>
    </row>
    <row r="514" spans="1:5" x14ac:dyDescent="0.25">
      <c r="A514">
        <v>513</v>
      </c>
      <c r="B514" s="5">
        <v>1</v>
      </c>
      <c r="E514" s="4">
        <v>4</v>
      </c>
    </row>
    <row r="515" spans="1:5" x14ac:dyDescent="0.25">
      <c r="A515">
        <v>514</v>
      </c>
      <c r="B515" s="5">
        <v>1</v>
      </c>
      <c r="E515" s="4">
        <v>4</v>
      </c>
    </row>
    <row r="516" spans="1:5" x14ac:dyDescent="0.25">
      <c r="A516">
        <v>515</v>
      </c>
      <c r="B516" s="5">
        <v>1</v>
      </c>
      <c r="E516" s="4">
        <v>4</v>
      </c>
    </row>
    <row r="517" spans="1:5" x14ac:dyDescent="0.25">
      <c r="A517">
        <v>516</v>
      </c>
      <c r="B517" s="5">
        <v>1</v>
      </c>
      <c r="D517" s="3">
        <v>3</v>
      </c>
      <c r="E517" s="4">
        <v>4</v>
      </c>
    </row>
    <row r="518" spans="1:5" x14ac:dyDescent="0.25">
      <c r="A518">
        <v>517</v>
      </c>
      <c r="D518" s="3">
        <v>3</v>
      </c>
      <c r="E518" s="4">
        <v>4</v>
      </c>
    </row>
    <row r="519" spans="1:5" x14ac:dyDescent="0.25">
      <c r="A519">
        <v>518</v>
      </c>
      <c r="D519" s="3">
        <v>3</v>
      </c>
      <c r="E519" s="4">
        <v>4</v>
      </c>
    </row>
    <row r="520" spans="1:5" x14ac:dyDescent="0.25">
      <c r="A520">
        <v>519</v>
      </c>
      <c r="D520" s="3">
        <v>3</v>
      </c>
      <c r="E520" s="4">
        <v>4</v>
      </c>
    </row>
    <row r="521" spans="1:5" x14ac:dyDescent="0.25">
      <c r="A521">
        <v>520</v>
      </c>
      <c r="C521" s="2">
        <v>2</v>
      </c>
      <c r="D521" s="3">
        <v>3</v>
      </c>
    </row>
    <row r="522" spans="1:5" x14ac:dyDescent="0.25">
      <c r="A522">
        <v>521</v>
      </c>
      <c r="C522" s="2">
        <v>2</v>
      </c>
      <c r="D522" s="3">
        <v>3</v>
      </c>
    </row>
    <row r="523" spans="1:5" x14ac:dyDescent="0.25">
      <c r="A523">
        <v>522</v>
      </c>
      <c r="C523" s="2">
        <v>2</v>
      </c>
      <c r="D523" s="3">
        <v>3</v>
      </c>
    </row>
    <row r="524" spans="1:5" x14ac:dyDescent="0.25">
      <c r="A524">
        <v>523</v>
      </c>
      <c r="C524" s="2">
        <v>2</v>
      </c>
      <c r="D524" s="3">
        <v>3</v>
      </c>
    </row>
    <row r="525" spans="1:5" x14ac:dyDescent="0.25">
      <c r="A525">
        <v>524</v>
      </c>
      <c r="C525" s="2">
        <v>2</v>
      </c>
      <c r="D525" s="3">
        <v>3</v>
      </c>
    </row>
    <row r="526" spans="1:5" x14ac:dyDescent="0.25">
      <c r="A526">
        <v>525</v>
      </c>
      <c r="C526" s="2">
        <v>2</v>
      </c>
    </row>
    <row r="527" spans="1:5" x14ac:dyDescent="0.25">
      <c r="A527">
        <v>526</v>
      </c>
      <c r="C527" s="2">
        <v>2</v>
      </c>
    </row>
    <row r="528" spans="1:5" x14ac:dyDescent="0.25">
      <c r="A528">
        <v>527</v>
      </c>
      <c r="C528" s="2">
        <v>2</v>
      </c>
    </row>
    <row r="529" spans="1:5" x14ac:dyDescent="0.25">
      <c r="A529">
        <v>528</v>
      </c>
      <c r="C529" s="2">
        <v>2</v>
      </c>
    </row>
    <row r="530" spans="1:5" x14ac:dyDescent="0.25">
      <c r="A530">
        <v>529</v>
      </c>
      <c r="C530" s="2">
        <v>2</v>
      </c>
    </row>
    <row r="531" spans="1:5" x14ac:dyDescent="0.25">
      <c r="A531">
        <v>530</v>
      </c>
      <c r="C531" s="2">
        <v>2</v>
      </c>
    </row>
    <row r="532" spans="1:5" x14ac:dyDescent="0.25">
      <c r="A532">
        <v>531</v>
      </c>
      <c r="B532" s="5">
        <v>1</v>
      </c>
      <c r="C532" s="2">
        <v>2</v>
      </c>
    </row>
    <row r="533" spans="1:5" x14ac:dyDescent="0.25">
      <c r="A533">
        <v>532</v>
      </c>
      <c r="B533" s="5">
        <v>1</v>
      </c>
    </row>
    <row r="534" spans="1:5" x14ac:dyDescent="0.25">
      <c r="A534">
        <v>533</v>
      </c>
      <c r="B534" s="5">
        <v>1</v>
      </c>
    </row>
    <row r="535" spans="1:5" x14ac:dyDescent="0.25">
      <c r="A535">
        <v>534</v>
      </c>
      <c r="B535" s="5">
        <v>1</v>
      </c>
    </row>
    <row r="536" spans="1:5" x14ac:dyDescent="0.25">
      <c r="A536">
        <v>535</v>
      </c>
      <c r="B536" s="5">
        <v>1</v>
      </c>
      <c r="E536" s="4">
        <v>4</v>
      </c>
    </row>
    <row r="537" spans="1:5" x14ac:dyDescent="0.25">
      <c r="A537">
        <v>536</v>
      </c>
      <c r="B537" s="5">
        <v>1</v>
      </c>
      <c r="E537" s="4">
        <v>4</v>
      </c>
    </row>
    <row r="538" spans="1:5" x14ac:dyDescent="0.25">
      <c r="A538">
        <v>537</v>
      </c>
      <c r="B538" s="5">
        <v>1</v>
      </c>
      <c r="E538" s="4">
        <v>4</v>
      </c>
    </row>
    <row r="539" spans="1:5" x14ac:dyDescent="0.25">
      <c r="A539">
        <v>538</v>
      </c>
      <c r="B539" s="5">
        <v>1</v>
      </c>
      <c r="D539" s="3">
        <v>3</v>
      </c>
      <c r="E539" s="4">
        <v>4</v>
      </c>
    </row>
    <row r="540" spans="1:5" x14ac:dyDescent="0.25">
      <c r="A540">
        <v>539</v>
      </c>
      <c r="B540" s="5">
        <v>1</v>
      </c>
      <c r="D540" s="3">
        <v>3</v>
      </c>
      <c r="E540" s="4">
        <v>4</v>
      </c>
    </row>
    <row r="541" spans="1:5" x14ac:dyDescent="0.25">
      <c r="A541">
        <v>540</v>
      </c>
      <c r="D541" s="3">
        <v>3</v>
      </c>
      <c r="E541" s="4">
        <v>4</v>
      </c>
    </row>
    <row r="542" spans="1:5" x14ac:dyDescent="0.25">
      <c r="A542">
        <v>541</v>
      </c>
      <c r="D542" s="3">
        <v>3</v>
      </c>
      <c r="E542" s="4">
        <v>4</v>
      </c>
    </row>
    <row r="543" spans="1:5" x14ac:dyDescent="0.25">
      <c r="A543">
        <v>542</v>
      </c>
      <c r="D543" s="3">
        <v>3</v>
      </c>
      <c r="E543" s="4">
        <v>4</v>
      </c>
    </row>
    <row r="544" spans="1:5" x14ac:dyDescent="0.25">
      <c r="A544">
        <v>543</v>
      </c>
      <c r="D544" s="3">
        <v>3</v>
      </c>
      <c r="E544" s="4">
        <v>4</v>
      </c>
    </row>
    <row r="545" spans="1:5" x14ac:dyDescent="0.25">
      <c r="A545">
        <v>544</v>
      </c>
      <c r="D545" s="3">
        <v>3</v>
      </c>
    </row>
    <row r="546" spans="1:5" x14ac:dyDescent="0.25">
      <c r="A546">
        <v>545</v>
      </c>
      <c r="D546" s="3">
        <v>3</v>
      </c>
    </row>
    <row r="547" spans="1:5" x14ac:dyDescent="0.25">
      <c r="A547">
        <v>546</v>
      </c>
      <c r="C547" s="2">
        <v>2</v>
      </c>
      <c r="D547" s="3">
        <v>3</v>
      </c>
    </row>
    <row r="548" spans="1:5" x14ac:dyDescent="0.25">
      <c r="A548">
        <v>547</v>
      </c>
      <c r="C548" s="2">
        <v>2</v>
      </c>
      <c r="D548" s="3">
        <v>3</v>
      </c>
    </row>
    <row r="549" spans="1:5" x14ac:dyDescent="0.25">
      <c r="A549">
        <v>548</v>
      </c>
      <c r="C549" s="2">
        <v>2</v>
      </c>
    </row>
    <row r="550" spans="1:5" x14ac:dyDescent="0.25">
      <c r="A550">
        <v>549</v>
      </c>
      <c r="C550" s="2">
        <v>2</v>
      </c>
    </row>
    <row r="551" spans="1:5" x14ac:dyDescent="0.25">
      <c r="A551">
        <v>550</v>
      </c>
      <c r="C551" s="2">
        <v>2</v>
      </c>
    </row>
    <row r="552" spans="1:5" x14ac:dyDescent="0.25">
      <c r="A552">
        <v>551</v>
      </c>
      <c r="C552" s="2">
        <v>2</v>
      </c>
    </row>
    <row r="553" spans="1:5" x14ac:dyDescent="0.25">
      <c r="A553">
        <v>552</v>
      </c>
      <c r="C553" s="2">
        <v>2</v>
      </c>
    </row>
    <row r="554" spans="1:5" x14ac:dyDescent="0.25">
      <c r="A554">
        <v>553</v>
      </c>
      <c r="C554" s="2">
        <v>2</v>
      </c>
    </row>
    <row r="555" spans="1:5" x14ac:dyDescent="0.25">
      <c r="A555">
        <v>554</v>
      </c>
      <c r="B555" s="5">
        <v>1</v>
      </c>
      <c r="C555" s="2">
        <v>2</v>
      </c>
    </row>
    <row r="556" spans="1:5" x14ac:dyDescent="0.25">
      <c r="A556">
        <v>555</v>
      </c>
      <c r="B556" s="5">
        <v>1</v>
      </c>
      <c r="C556" s="2">
        <v>2</v>
      </c>
    </row>
    <row r="557" spans="1:5" x14ac:dyDescent="0.25">
      <c r="A557">
        <v>556</v>
      </c>
      <c r="B557" s="5">
        <v>1</v>
      </c>
    </row>
    <row r="558" spans="1:5" x14ac:dyDescent="0.25">
      <c r="A558">
        <v>557</v>
      </c>
      <c r="B558" s="5">
        <v>1</v>
      </c>
    </row>
    <row r="559" spans="1:5" x14ac:dyDescent="0.25">
      <c r="A559">
        <v>558</v>
      </c>
      <c r="B559" s="5">
        <v>1</v>
      </c>
    </row>
    <row r="560" spans="1:5" x14ac:dyDescent="0.25">
      <c r="A560">
        <v>559</v>
      </c>
      <c r="B560" s="5">
        <v>1</v>
      </c>
      <c r="E560" s="4">
        <v>4</v>
      </c>
    </row>
    <row r="561" spans="1:5" x14ac:dyDescent="0.25">
      <c r="A561">
        <v>560</v>
      </c>
      <c r="B561" s="5">
        <v>1</v>
      </c>
      <c r="E561" s="4">
        <v>4</v>
      </c>
    </row>
    <row r="562" spans="1:5" x14ac:dyDescent="0.25">
      <c r="A562">
        <v>561</v>
      </c>
      <c r="B562" s="5">
        <v>1</v>
      </c>
      <c r="E562" s="4">
        <v>4</v>
      </c>
    </row>
    <row r="563" spans="1:5" x14ac:dyDescent="0.25">
      <c r="A563">
        <v>562</v>
      </c>
      <c r="D563" s="3">
        <v>3</v>
      </c>
      <c r="E563" s="4">
        <v>4</v>
      </c>
    </row>
    <row r="564" spans="1:5" x14ac:dyDescent="0.25">
      <c r="A564">
        <v>563</v>
      </c>
      <c r="D564" s="3">
        <v>3</v>
      </c>
      <c r="E564" s="4">
        <v>4</v>
      </c>
    </row>
    <row r="565" spans="1:5" x14ac:dyDescent="0.25">
      <c r="A565">
        <v>564</v>
      </c>
      <c r="D565" s="3">
        <v>3</v>
      </c>
      <c r="E565" s="4">
        <v>4</v>
      </c>
    </row>
    <row r="566" spans="1:5" x14ac:dyDescent="0.25">
      <c r="A566">
        <v>565</v>
      </c>
      <c r="D566" s="3">
        <v>3</v>
      </c>
      <c r="E566" s="4">
        <v>4</v>
      </c>
    </row>
    <row r="567" spans="1:5" x14ac:dyDescent="0.25">
      <c r="A567">
        <v>566</v>
      </c>
      <c r="D567" s="3">
        <v>3</v>
      </c>
      <c r="E567" s="4">
        <v>4</v>
      </c>
    </row>
    <row r="568" spans="1:5" x14ac:dyDescent="0.25">
      <c r="A568">
        <v>567</v>
      </c>
      <c r="D568" s="3">
        <v>3</v>
      </c>
      <c r="E568" s="4">
        <v>4</v>
      </c>
    </row>
    <row r="569" spans="1:5" x14ac:dyDescent="0.25">
      <c r="A569">
        <v>568</v>
      </c>
      <c r="C569" s="2">
        <v>2</v>
      </c>
      <c r="D569" s="3">
        <v>3</v>
      </c>
    </row>
    <row r="570" spans="1:5" x14ac:dyDescent="0.25">
      <c r="A570">
        <v>569</v>
      </c>
      <c r="C570" s="2">
        <v>2</v>
      </c>
      <c r="D570" s="3">
        <v>3</v>
      </c>
    </row>
    <row r="571" spans="1:5" x14ac:dyDescent="0.25">
      <c r="A571">
        <v>570</v>
      </c>
      <c r="C571" s="2">
        <v>2</v>
      </c>
      <c r="D571" s="3">
        <v>3</v>
      </c>
    </row>
    <row r="572" spans="1:5" x14ac:dyDescent="0.25">
      <c r="A572">
        <v>571</v>
      </c>
      <c r="C572" s="2">
        <v>2</v>
      </c>
    </row>
    <row r="573" spans="1:5" x14ac:dyDescent="0.25">
      <c r="A573">
        <v>572</v>
      </c>
      <c r="C573" s="2">
        <v>2</v>
      </c>
    </row>
    <row r="574" spans="1:5" x14ac:dyDescent="0.25">
      <c r="A574">
        <v>573</v>
      </c>
      <c r="C574" s="2">
        <v>2</v>
      </c>
    </row>
    <row r="575" spans="1:5" x14ac:dyDescent="0.25">
      <c r="A575">
        <v>574</v>
      </c>
      <c r="C575" s="2">
        <v>2</v>
      </c>
    </row>
    <row r="576" spans="1:5" x14ac:dyDescent="0.25">
      <c r="A576">
        <v>575</v>
      </c>
      <c r="B576" s="5">
        <v>1</v>
      </c>
      <c r="C576" s="2">
        <v>2</v>
      </c>
    </row>
    <row r="577" spans="1:5" x14ac:dyDescent="0.25">
      <c r="A577">
        <v>576</v>
      </c>
      <c r="B577" s="5">
        <v>1</v>
      </c>
      <c r="C577" s="2">
        <v>2</v>
      </c>
    </row>
    <row r="578" spans="1:5" x14ac:dyDescent="0.25">
      <c r="A578">
        <v>577</v>
      </c>
      <c r="B578" s="5">
        <v>1</v>
      </c>
      <c r="C578" s="2">
        <v>2</v>
      </c>
    </row>
    <row r="579" spans="1:5" x14ac:dyDescent="0.25">
      <c r="A579">
        <v>578</v>
      </c>
      <c r="B579" s="5">
        <v>1</v>
      </c>
      <c r="C579" s="2">
        <v>2</v>
      </c>
    </row>
    <row r="580" spans="1:5" x14ac:dyDescent="0.25">
      <c r="A580">
        <v>579</v>
      </c>
      <c r="B580" s="5">
        <v>1</v>
      </c>
    </row>
    <row r="581" spans="1:5" x14ac:dyDescent="0.25">
      <c r="A581">
        <v>580</v>
      </c>
      <c r="B581" s="5">
        <v>1</v>
      </c>
    </row>
    <row r="582" spans="1:5" x14ac:dyDescent="0.25">
      <c r="A582">
        <v>581</v>
      </c>
      <c r="B582" s="5">
        <v>1</v>
      </c>
    </row>
    <row r="583" spans="1:5" x14ac:dyDescent="0.25">
      <c r="A583">
        <v>582</v>
      </c>
      <c r="B583" s="5">
        <v>1</v>
      </c>
    </row>
    <row r="584" spans="1:5" x14ac:dyDescent="0.25">
      <c r="A584">
        <v>583</v>
      </c>
      <c r="B584" s="5">
        <v>1</v>
      </c>
      <c r="D584" s="3">
        <v>3</v>
      </c>
      <c r="E584" s="4">
        <v>4</v>
      </c>
    </row>
    <row r="585" spans="1:5" x14ac:dyDescent="0.25">
      <c r="A585">
        <v>584</v>
      </c>
      <c r="D585" s="3">
        <v>3</v>
      </c>
      <c r="E585" s="4">
        <v>4</v>
      </c>
    </row>
    <row r="586" spans="1:5" x14ac:dyDescent="0.25">
      <c r="A586">
        <v>585</v>
      </c>
      <c r="D586" s="3">
        <v>3</v>
      </c>
      <c r="E586" s="4">
        <v>4</v>
      </c>
    </row>
    <row r="587" spans="1:5" x14ac:dyDescent="0.25">
      <c r="A587">
        <v>586</v>
      </c>
      <c r="D587" s="3">
        <v>3</v>
      </c>
      <c r="E587" s="4">
        <v>4</v>
      </c>
    </row>
    <row r="588" spans="1:5" x14ac:dyDescent="0.25">
      <c r="A588">
        <v>587</v>
      </c>
      <c r="D588" s="3">
        <v>3</v>
      </c>
      <c r="E588" s="4">
        <v>4</v>
      </c>
    </row>
    <row r="589" spans="1:5" x14ac:dyDescent="0.25">
      <c r="A589">
        <v>588</v>
      </c>
      <c r="D589" s="3">
        <v>3</v>
      </c>
      <c r="E589" s="4">
        <v>4</v>
      </c>
    </row>
    <row r="590" spans="1:5" x14ac:dyDescent="0.25">
      <c r="A590">
        <v>589</v>
      </c>
      <c r="D590" s="3">
        <v>3</v>
      </c>
      <c r="E590" s="4">
        <v>4</v>
      </c>
    </row>
    <row r="591" spans="1:5" x14ac:dyDescent="0.25">
      <c r="A591">
        <v>590</v>
      </c>
      <c r="D591" s="3">
        <v>3</v>
      </c>
      <c r="E591" s="4">
        <v>4</v>
      </c>
    </row>
    <row r="592" spans="1:5" x14ac:dyDescent="0.25">
      <c r="A592">
        <v>591</v>
      </c>
      <c r="D592" s="3">
        <v>3</v>
      </c>
      <c r="E592" s="4">
        <v>4</v>
      </c>
    </row>
    <row r="593" spans="1:5" x14ac:dyDescent="0.25">
      <c r="A593">
        <v>592</v>
      </c>
      <c r="C593" s="2">
        <v>2</v>
      </c>
      <c r="D593" s="3">
        <v>3</v>
      </c>
    </row>
    <row r="594" spans="1:5" x14ac:dyDescent="0.25">
      <c r="A594">
        <v>593</v>
      </c>
      <c r="C594" s="2">
        <v>2</v>
      </c>
    </row>
    <row r="595" spans="1:5" x14ac:dyDescent="0.25">
      <c r="A595">
        <v>594</v>
      </c>
      <c r="C595" s="2">
        <v>2</v>
      </c>
    </row>
    <row r="596" spans="1:5" x14ac:dyDescent="0.25">
      <c r="A596">
        <v>595</v>
      </c>
      <c r="C596" s="2">
        <v>2</v>
      </c>
    </row>
    <row r="597" spans="1:5" x14ac:dyDescent="0.25">
      <c r="A597">
        <v>596</v>
      </c>
      <c r="C597" s="2">
        <v>2</v>
      </c>
    </row>
    <row r="598" spans="1:5" x14ac:dyDescent="0.25">
      <c r="A598">
        <v>597</v>
      </c>
      <c r="C598" s="2">
        <v>2</v>
      </c>
    </row>
    <row r="599" spans="1:5" x14ac:dyDescent="0.25">
      <c r="A599">
        <v>598</v>
      </c>
      <c r="C599" s="2">
        <v>2</v>
      </c>
    </row>
    <row r="600" spans="1:5" x14ac:dyDescent="0.25">
      <c r="A600">
        <v>599</v>
      </c>
      <c r="B600" s="5">
        <v>1</v>
      </c>
      <c r="C600" s="2">
        <v>2</v>
      </c>
    </row>
    <row r="601" spans="1:5" x14ac:dyDescent="0.25">
      <c r="A601">
        <v>600</v>
      </c>
      <c r="B601" s="5">
        <v>1</v>
      </c>
      <c r="C601" s="2">
        <v>2</v>
      </c>
    </row>
    <row r="602" spans="1:5" x14ac:dyDescent="0.25">
      <c r="A602">
        <v>601</v>
      </c>
      <c r="B602" s="5">
        <v>1</v>
      </c>
      <c r="C602" s="2">
        <v>2</v>
      </c>
    </row>
    <row r="603" spans="1:5" x14ac:dyDescent="0.25">
      <c r="A603">
        <v>602</v>
      </c>
      <c r="B603" s="5">
        <v>1</v>
      </c>
    </row>
    <row r="604" spans="1:5" x14ac:dyDescent="0.25">
      <c r="A604">
        <v>603</v>
      </c>
      <c r="B604" s="5">
        <v>1</v>
      </c>
    </row>
    <row r="605" spans="1:5" x14ac:dyDescent="0.25">
      <c r="A605">
        <v>604</v>
      </c>
      <c r="B605" s="5">
        <v>1</v>
      </c>
    </row>
    <row r="606" spans="1:5" x14ac:dyDescent="0.25">
      <c r="A606">
        <v>605</v>
      </c>
      <c r="B606" s="5">
        <v>1</v>
      </c>
    </row>
    <row r="607" spans="1:5" x14ac:dyDescent="0.25">
      <c r="A607">
        <v>606</v>
      </c>
      <c r="B607" s="5">
        <v>1</v>
      </c>
      <c r="E607" s="4">
        <v>4</v>
      </c>
    </row>
    <row r="608" spans="1:5" x14ac:dyDescent="0.25">
      <c r="A608">
        <v>607</v>
      </c>
      <c r="B608" s="5">
        <v>1</v>
      </c>
      <c r="E608" s="4">
        <v>4</v>
      </c>
    </row>
    <row r="609" spans="1:5" x14ac:dyDescent="0.25">
      <c r="A609">
        <v>608</v>
      </c>
      <c r="D609" s="3">
        <v>3</v>
      </c>
      <c r="E609" s="4">
        <v>4</v>
      </c>
    </row>
    <row r="610" spans="1:5" x14ac:dyDescent="0.25">
      <c r="A610">
        <v>609</v>
      </c>
      <c r="D610" s="3">
        <v>3</v>
      </c>
      <c r="E610" s="4">
        <v>4</v>
      </c>
    </row>
    <row r="611" spans="1:5" x14ac:dyDescent="0.25">
      <c r="A611">
        <v>610</v>
      </c>
      <c r="D611" s="3">
        <v>3</v>
      </c>
      <c r="E611" s="4">
        <v>4</v>
      </c>
    </row>
    <row r="612" spans="1:5" x14ac:dyDescent="0.25">
      <c r="A612">
        <v>611</v>
      </c>
      <c r="D612" s="3">
        <v>3</v>
      </c>
      <c r="E612" s="4">
        <v>4</v>
      </c>
    </row>
    <row r="613" spans="1:5" x14ac:dyDescent="0.25">
      <c r="A613">
        <v>612</v>
      </c>
      <c r="D613" s="3">
        <v>3</v>
      </c>
      <c r="E613" s="4">
        <v>4</v>
      </c>
    </row>
    <row r="614" spans="1:5" x14ac:dyDescent="0.25">
      <c r="A614">
        <v>613</v>
      </c>
      <c r="D614" s="3">
        <v>3</v>
      </c>
      <c r="E614" s="4">
        <v>4</v>
      </c>
    </row>
    <row r="615" spans="1:5" x14ac:dyDescent="0.25">
      <c r="A615">
        <v>614</v>
      </c>
      <c r="D615" s="3">
        <v>3</v>
      </c>
      <c r="E615" s="4">
        <v>4</v>
      </c>
    </row>
    <row r="616" spans="1:5" x14ac:dyDescent="0.25">
      <c r="A616">
        <v>615</v>
      </c>
      <c r="C616" s="2">
        <v>2</v>
      </c>
      <c r="D616" s="3">
        <v>3</v>
      </c>
    </row>
    <row r="617" spans="1:5" x14ac:dyDescent="0.25">
      <c r="A617">
        <v>616</v>
      </c>
      <c r="C617" s="2">
        <v>2</v>
      </c>
      <c r="D617" s="3">
        <v>3</v>
      </c>
    </row>
    <row r="618" spans="1:5" x14ac:dyDescent="0.25">
      <c r="A618">
        <v>617</v>
      </c>
      <c r="C618" s="2">
        <v>2</v>
      </c>
    </row>
    <row r="619" spans="1:5" x14ac:dyDescent="0.25">
      <c r="A619">
        <v>618</v>
      </c>
      <c r="C619" s="2">
        <v>2</v>
      </c>
    </row>
    <row r="620" spans="1:5" x14ac:dyDescent="0.25">
      <c r="A620">
        <v>619</v>
      </c>
      <c r="C620" s="2">
        <v>2</v>
      </c>
    </row>
    <row r="621" spans="1:5" x14ac:dyDescent="0.25">
      <c r="A621">
        <v>620</v>
      </c>
      <c r="C621" s="2">
        <v>2</v>
      </c>
    </row>
    <row r="622" spans="1:5" x14ac:dyDescent="0.25">
      <c r="A622">
        <v>621</v>
      </c>
      <c r="B622" s="5">
        <v>1</v>
      </c>
      <c r="C622" s="2">
        <v>2</v>
      </c>
    </row>
    <row r="623" spans="1:5" x14ac:dyDescent="0.25">
      <c r="A623">
        <v>622</v>
      </c>
      <c r="B623" s="5">
        <v>1</v>
      </c>
      <c r="C623" s="2">
        <v>2</v>
      </c>
    </row>
    <row r="624" spans="1:5" x14ac:dyDescent="0.25">
      <c r="A624">
        <v>623</v>
      </c>
      <c r="B624" s="5">
        <v>1</v>
      </c>
      <c r="C624" s="2">
        <v>2</v>
      </c>
    </row>
    <row r="625" spans="1:5" x14ac:dyDescent="0.25">
      <c r="A625">
        <v>624</v>
      </c>
      <c r="B625" s="5">
        <v>1</v>
      </c>
      <c r="C625" s="2">
        <v>2</v>
      </c>
    </row>
    <row r="626" spans="1:5" x14ac:dyDescent="0.25">
      <c r="A626">
        <v>625</v>
      </c>
      <c r="B626" s="5">
        <v>1</v>
      </c>
    </row>
    <row r="627" spans="1:5" x14ac:dyDescent="0.25">
      <c r="A627">
        <v>626</v>
      </c>
      <c r="B627" s="5">
        <v>1</v>
      </c>
    </row>
    <row r="628" spans="1:5" x14ac:dyDescent="0.25">
      <c r="A628">
        <v>627</v>
      </c>
      <c r="B628" s="5">
        <v>1</v>
      </c>
    </row>
    <row r="629" spans="1:5" x14ac:dyDescent="0.25">
      <c r="A629">
        <v>628</v>
      </c>
      <c r="B629" s="5">
        <v>1</v>
      </c>
    </row>
    <row r="630" spans="1:5" x14ac:dyDescent="0.25">
      <c r="A630">
        <v>629</v>
      </c>
      <c r="B630" s="5">
        <v>1</v>
      </c>
      <c r="D630" s="3">
        <v>3</v>
      </c>
      <c r="E630" s="4">
        <v>4</v>
      </c>
    </row>
    <row r="631" spans="1:5" x14ac:dyDescent="0.25">
      <c r="A631">
        <v>630</v>
      </c>
      <c r="D631" s="3">
        <v>3</v>
      </c>
      <c r="E631" s="4">
        <v>4</v>
      </c>
    </row>
    <row r="632" spans="1:5" x14ac:dyDescent="0.25">
      <c r="A632">
        <v>631</v>
      </c>
      <c r="D632" s="3">
        <v>3</v>
      </c>
      <c r="E632" s="4">
        <v>4</v>
      </c>
    </row>
    <row r="633" spans="1:5" x14ac:dyDescent="0.25">
      <c r="A633">
        <v>632</v>
      </c>
      <c r="D633" s="3">
        <v>3</v>
      </c>
      <c r="E633" s="4">
        <v>4</v>
      </c>
    </row>
    <row r="634" spans="1:5" x14ac:dyDescent="0.25">
      <c r="A634">
        <v>633</v>
      </c>
      <c r="D634" s="3">
        <v>3</v>
      </c>
      <c r="E634" s="4">
        <v>4</v>
      </c>
    </row>
    <row r="635" spans="1:5" x14ac:dyDescent="0.25">
      <c r="A635">
        <v>634</v>
      </c>
      <c r="D635" s="3">
        <v>3</v>
      </c>
      <c r="E635" s="4">
        <v>4</v>
      </c>
    </row>
    <row r="636" spans="1:5" x14ac:dyDescent="0.25">
      <c r="A636">
        <v>635</v>
      </c>
      <c r="D636" s="3">
        <v>3</v>
      </c>
      <c r="E636" s="4">
        <v>4</v>
      </c>
    </row>
    <row r="637" spans="1:5" x14ac:dyDescent="0.25">
      <c r="A637">
        <v>636</v>
      </c>
      <c r="D637" s="3">
        <v>3</v>
      </c>
      <c r="E637" s="4">
        <v>4</v>
      </c>
    </row>
    <row r="638" spans="1:5" x14ac:dyDescent="0.25">
      <c r="A638">
        <v>637</v>
      </c>
      <c r="D638" s="3">
        <v>3</v>
      </c>
    </row>
    <row r="639" spans="1:5" x14ac:dyDescent="0.25">
      <c r="A639">
        <v>638</v>
      </c>
    </row>
    <row r="640" spans="1:5" x14ac:dyDescent="0.25">
      <c r="A640">
        <v>639</v>
      </c>
    </row>
    <row r="641" spans="1:5" x14ac:dyDescent="0.25">
      <c r="A641">
        <v>640</v>
      </c>
    </row>
    <row r="642" spans="1:5" x14ac:dyDescent="0.25">
      <c r="A642">
        <v>641</v>
      </c>
      <c r="C642" s="2">
        <v>2</v>
      </c>
    </row>
    <row r="643" spans="1:5" x14ac:dyDescent="0.25">
      <c r="A643">
        <v>642</v>
      </c>
      <c r="C643" s="2">
        <v>2</v>
      </c>
    </row>
    <row r="644" spans="1:5" x14ac:dyDescent="0.25">
      <c r="A644">
        <v>643</v>
      </c>
      <c r="C644" s="2">
        <v>2</v>
      </c>
    </row>
    <row r="645" spans="1:5" x14ac:dyDescent="0.25">
      <c r="A645">
        <v>644</v>
      </c>
      <c r="C645" s="2">
        <v>2</v>
      </c>
    </row>
    <row r="646" spans="1:5" x14ac:dyDescent="0.25">
      <c r="A646">
        <v>645</v>
      </c>
      <c r="C646" s="2">
        <v>2</v>
      </c>
    </row>
    <row r="647" spans="1:5" x14ac:dyDescent="0.25">
      <c r="A647">
        <v>646</v>
      </c>
      <c r="C647" s="2">
        <v>2</v>
      </c>
    </row>
    <row r="648" spans="1:5" x14ac:dyDescent="0.25">
      <c r="A648">
        <v>647</v>
      </c>
      <c r="B648" s="5">
        <v>1</v>
      </c>
      <c r="C648" s="2">
        <v>2</v>
      </c>
    </row>
    <row r="649" spans="1:5" x14ac:dyDescent="0.25">
      <c r="A649">
        <v>648</v>
      </c>
      <c r="B649" s="5">
        <v>1</v>
      </c>
      <c r="C649" s="2">
        <v>2</v>
      </c>
    </row>
    <row r="650" spans="1:5" x14ac:dyDescent="0.25">
      <c r="A650">
        <v>649</v>
      </c>
      <c r="B650" s="5">
        <v>1</v>
      </c>
      <c r="C650" s="2">
        <v>2</v>
      </c>
    </row>
    <row r="651" spans="1:5" x14ac:dyDescent="0.25">
      <c r="A651">
        <v>650</v>
      </c>
      <c r="B651" s="5">
        <v>1</v>
      </c>
    </row>
    <row r="652" spans="1:5" x14ac:dyDescent="0.25">
      <c r="A652">
        <v>651</v>
      </c>
      <c r="B652" s="5">
        <v>1</v>
      </c>
    </row>
    <row r="653" spans="1:5" x14ac:dyDescent="0.25">
      <c r="A653">
        <v>652</v>
      </c>
      <c r="B653" s="5">
        <v>1</v>
      </c>
    </row>
    <row r="654" spans="1:5" x14ac:dyDescent="0.25">
      <c r="A654">
        <v>653</v>
      </c>
      <c r="B654" s="5">
        <v>1</v>
      </c>
      <c r="E654" s="4">
        <v>4</v>
      </c>
    </row>
    <row r="655" spans="1:5" x14ac:dyDescent="0.25">
      <c r="A655">
        <v>654</v>
      </c>
      <c r="B655" s="5">
        <v>1</v>
      </c>
      <c r="D655" s="3">
        <v>3</v>
      </c>
      <c r="E655" s="4">
        <v>4</v>
      </c>
    </row>
    <row r="656" spans="1:5" x14ac:dyDescent="0.25">
      <c r="A656">
        <v>655</v>
      </c>
      <c r="D656" s="3">
        <v>3</v>
      </c>
      <c r="E656" s="4">
        <v>4</v>
      </c>
    </row>
    <row r="657" spans="1:5" x14ac:dyDescent="0.25">
      <c r="A657">
        <v>656</v>
      </c>
      <c r="D657" s="3">
        <v>3</v>
      </c>
      <c r="E657" s="4">
        <v>4</v>
      </c>
    </row>
    <row r="658" spans="1:5" x14ac:dyDescent="0.25">
      <c r="A658">
        <v>657</v>
      </c>
      <c r="D658" s="3">
        <v>3</v>
      </c>
      <c r="E658" s="4">
        <v>4</v>
      </c>
    </row>
    <row r="659" spans="1:5" x14ac:dyDescent="0.25">
      <c r="A659">
        <v>658</v>
      </c>
      <c r="D659" s="3">
        <v>3</v>
      </c>
      <c r="E659" s="4">
        <v>4</v>
      </c>
    </row>
    <row r="660" spans="1:5" x14ac:dyDescent="0.25">
      <c r="A660">
        <v>659</v>
      </c>
      <c r="D660" s="3">
        <v>3</v>
      </c>
      <c r="E660" s="4">
        <v>4</v>
      </c>
    </row>
    <row r="661" spans="1:5" x14ac:dyDescent="0.25">
      <c r="A661">
        <v>660</v>
      </c>
      <c r="D661" s="3">
        <v>3</v>
      </c>
      <c r="E661" s="4">
        <v>4</v>
      </c>
    </row>
    <row r="662" spans="1:5" x14ac:dyDescent="0.25">
      <c r="A662">
        <v>661</v>
      </c>
      <c r="D662" s="3">
        <v>3</v>
      </c>
      <c r="E662" s="4">
        <v>4</v>
      </c>
    </row>
    <row r="663" spans="1:5" x14ac:dyDescent="0.25">
      <c r="A663">
        <v>662</v>
      </c>
      <c r="C663" s="2">
        <v>2</v>
      </c>
    </row>
    <row r="664" spans="1:5" x14ac:dyDescent="0.25">
      <c r="A664">
        <v>663</v>
      </c>
      <c r="C664" s="2">
        <v>2</v>
      </c>
    </row>
    <row r="665" spans="1:5" x14ac:dyDescent="0.25">
      <c r="A665">
        <v>664</v>
      </c>
      <c r="C665" s="2">
        <v>2</v>
      </c>
    </row>
    <row r="666" spans="1:5" x14ac:dyDescent="0.25">
      <c r="A666">
        <v>665</v>
      </c>
      <c r="C666" s="2">
        <v>2</v>
      </c>
    </row>
    <row r="667" spans="1:5" x14ac:dyDescent="0.25">
      <c r="A667">
        <v>666</v>
      </c>
      <c r="C667" s="2">
        <v>2</v>
      </c>
    </row>
    <row r="668" spans="1:5" x14ac:dyDescent="0.25">
      <c r="A668">
        <v>667</v>
      </c>
      <c r="C668" s="2">
        <v>2</v>
      </c>
    </row>
    <row r="669" spans="1:5" x14ac:dyDescent="0.25">
      <c r="A669">
        <v>668</v>
      </c>
      <c r="C669" s="2">
        <v>2</v>
      </c>
    </row>
    <row r="670" spans="1:5" x14ac:dyDescent="0.25">
      <c r="A670">
        <v>669</v>
      </c>
      <c r="B670" s="5">
        <v>1</v>
      </c>
      <c r="C670" s="2">
        <v>2</v>
      </c>
    </row>
    <row r="671" spans="1:5" x14ac:dyDescent="0.25">
      <c r="A671">
        <v>670</v>
      </c>
      <c r="B671" s="5">
        <v>1</v>
      </c>
      <c r="C671" s="2">
        <v>2</v>
      </c>
    </row>
    <row r="672" spans="1:5" x14ac:dyDescent="0.25">
      <c r="A672">
        <v>671</v>
      </c>
      <c r="B672" s="5">
        <v>1</v>
      </c>
      <c r="C672" s="2">
        <v>2</v>
      </c>
    </row>
    <row r="673" spans="1:5" x14ac:dyDescent="0.25">
      <c r="A673">
        <v>672</v>
      </c>
      <c r="B673" s="5">
        <v>1</v>
      </c>
    </row>
    <row r="674" spans="1:5" x14ac:dyDescent="0.25">
      <c r="A674">
        <v>673</v>
      </c>
      <c r="B674" s="5">
        <v>1</v>
      </c>
    </row>
    <row r="675" spans="1:5" x14ac:dyDescent="0.25">
      <c r="A675">
        <v>674</v>
      </c>
      <c r="B675" s="5">
        <v>1</v>
      </c>
    </row>
    <row r="676" spans="1:5" x14ac:dyDescent="0.25">
      <c r="A676">
        <v>675</v>
      </c>
      <c r="B676" s="5">
        <v>1</v>
      </c>
      <c r="E676" s="4">
        <v>4</v>
      </c>
    </row>
    <row r="677" spans="1:5" x14ac:dyDescent="0.25">
      <c r="A677">
        <v>676</v>
      </c>
      <c r="B677" s="5">
        <v>1</v>
      </c>
      <c r="D677" s="3">
        <v>3</v>
      </c>
      <c r="E677" s="4">
        <v>4</v>
      </c>
    </row>
    <row r="678" spans="1:5" x14ac:dyDescent="0.25">
      <c r="A678">
        <v>677</v>
      </c>
      <c r="D678" s="3">
        <v>3</v>
      </c>
      <c r="E678" s="4">
        <v>4</v>
      </c>
    </row>
    <row r="679" spans="1:5" x14ac:dyDescent="0.25">
      <c r="A679">
        <v>678</v>
      </c>
      <c r="D679" s="3">
        <v>3</v>
      </c>
      <c r="E679" s="4">
        <v>4</v>
      </c>
    </row>
    <row r="680" spans="1:5" x14ac:dyDescent="0.25">
      <c r="A680">
        <v>679</v>
      </c>
      <c r="D680" s="3">
        <v>3</v>
      </c>
      <c r="E680" s="4">
        <v>4</v>
      </c>
    </row>
    <row r="681" spans="1:5" x14ac:dyDescent="0.25">
      <c r="A681">
        <v>680</v>
      </c>
      <c r="D681" s="3">
        <v>3</v>
      </c>
      <c r="E681" s="4">
        <v>4</v>
      </c>
    </row>
    <row r="682" spans="1:5" x14ac:dyDescent="0.25">
      <c r="A682">
        <v>681</v>
      </c>
      <c r="D682" s="3">
        <v>3</v>
      </c>
      <c r="E682" s="4">
        <v>4</v>
      </c>
    </row>
    <row r="683" spans="1:5" x14ac:dyDescent="0.25">
      <c r="A683">
        <v>682</v>
      </c>
      <c r="D683" s="3">
        <v>3</v>
      </c>
      <c r="E683" s="4">
        <v>4</v>
      </c>
    </row>
    <row r="684" spans="1:5" x14ac:dyDescent="0.25">
      <c r="A684">
        <v>683</v>
      </c>
      <c r="D684" s="3">
        <v>3</v>
      </c>
      <c r="E684" s="4">
        <v>4</v>
      </c>
    </row>
    <row r="685" spans="1:5" x14ac:dyDescent="0.25">
      <c r="A685">
        <v>684</v>
      </c>
      <c r="C685" s="2">
        <v>2</v>
      </c>
      <c r="D685" s="3">
        <v>3</v>
      </c>
    </row>
    <row r="686" spans="1:5" x14ac:dyDescent="0.25">
      <c r="A686">
        <v>685</v>
      </c>
      <c r="C686" s="2">
        <v>2</v>
      </c>
    </row>
    <row r="687" spans="1:5" x14ac:dyDescent="0.25">
      <c r="A687">
        <v>686</v>
      </c>
      <c r="C687" s="2">
        <v>2</v>
      </c>
    </row>
    <row r="688" spans="1:5" x14ac:dyDescent="0.25">
      <c r="A688">
        <v>687</v>
      </c>
      <c r="C688" s="2">
        <v>2</v>
      </c>
    </row>
    <row r="689" spans="1:5" x14ac:dyDescent="0.25">
      <c r="A689">
        <v>688</v>
      </c>
      <c r="C689" s="2">
        <v>2</v>
      </c>
    </row>
    <row r="690" spans="1:5" x14ac:dyDescent="0.25">
      <c r="A690">
        <v>689</v>
      </c>
      <c r="C690" s="2">
        <v>2</v>
      </c>
    </row>
    <row r="691" spans="1:5" x14ac:dyDescent="0.25">
      <c r="A691">
        <v>690</v>
      </c>
      <c r="C691" s="2">
        <v>2</v>
      </c>
    </row>
    <row r="692" spans="1:5" x14ac:dyDescent="0.25">
      <c r="A692">
        <v>691</v>
      </c>
      <c r="B692" s="5">
        <v>1</v>
      </c>
      <c r="C692" s="2">
        <v>2</v>
      </c>
    </row>
    <row r="693" spans="1:5" x14ac:dyDescent="0.25">
      <c r="A693">
        <v>692</v>
      </c>
      <c r="B693" s="5">
        <v>1</v>
      </c>
      <c r="C693" s="2">
        <v>2</v>
      </c>
    </row>
    <row r="694" spans="1:5" x14ac:dyDescent="0.25">
      <c r="A694">
        <v>693</v>
      </c>
      <c r="B694" s="5">
        <v>1</v>
      </c>
    </row>
    <row r="695" spans="1:5" x14ac:dyDescent="0.25">
      <c r="A695">
        <v>694</v>
      </c>
      <c r="B695" s="5">
        <v>1</v>
      </c>
    </row>
    <row r="696" spans="1:5" x14ac:dyDescent="0.25">
      <c r="A696">
        <v>695</v>
      </c>
      <c r="B696" s="5">
        <v>1</v>
      </c>
    </row>
    <row r="697" spans="1:5" x14ac:dyDescent="0.25">
      <c r="A697">
        <v>696</v>
      </c>
      <c r="B697" s="5">
        <v>1</v>
      </c>
    </row>
    <row r="698" spans="1:5" x14ac:dyDescent="0.25">
      <c r="A698">
        <v>697</v>
      </c>
      <c r="B698" s="5">
        <v>1</v>
      </c>
    </row>
    <row r="699" spans="1:5" x14ac:dyDescent="0.25">
      <c r="A699">
        <v>698</v>
      </c>
      <c r="B699" s="5">
        <v>1</v>
      </c>
      <c r="E699" s="4">
        <v>4</v>
      </c>
    </row>
    <row r="700" spans="1:5" x14ac:dyDescent="0.25">
      <c r="A700">
        <v>699</v>
      </c>
      <c r="E700" s="4">
        <v>4</v>
      </c>
    </row>
    <row r="701" spans="1:5" x14ac:dyDescent="0.25">
      <c r="A701">
        <v>700</v>
      </c>
      <c r="D701" s="3">
        <v>3</v>
      </c>
      <c r="E701" s="4">
        <v>4</v>
      </c>
    </row>
    <row r="702" spans="1:5" x14ac:dyDescent="0.25">
      <c r="A702">
        <v>701</v>
      </c>
      <c r="D702" s="3">
        <v>3</v>
      </c>
      <c r="E702" s="4">
        <v>4</v>
      </c>
    </row>
    <row r="703" spans="1:5" x14ac:dyDescent="0.25">
      <c r="A703">
        <v>702</v>
      </c>
      <c r="D703" s="3">
        <v>3</v>
      </c>
      <c r="E703" s="4">
        <v>4</v>
      </c>
    </row>
    <row r="704" spans="1:5" x14ac:dyDescent="0.25">
      <c r="A704">
        <v>703</v>
      </c>
      <c r="D704" s="3">
        <v>3</v>
      </c>
      <c r="E704" s="4">
        <v>4</v>
      </c>
    </row>
    <row r="705" spans="1:5" x14ac:dyDescent="0.25">
      <c r="A705">
        <v>704</v>
      </c>
      <c r="D705" s="3">
        <v>3</v>
      </c>
      <c r="E705" s="4">
        <v>4</v>
      </c>
    </row>
    <row r="706" spans="1:5" x14ac:dyDescent="0.25">
      <c r="A706">
        <v>705</v>
      </c>
      <c r="C706" s="2">
        <v>2</v>
      </c>
      <c r="D706" s="3">
        <v>3</v>
      </c>
      <c r="E706" s="4">
        <v>4</v>
      </c>
    </row>
    <row r="707" spans="1:5" x14ac:dyDescent="0.25">
      <c r="A707">
        <v>706</v>
      </c>
      <c r="C707" s="2">
        <v>2</v>
      </c>
      <c r="D707" s="3">
        <v>3</v>
      </c>
      <c r="E707" s="4">
        <v>4</v>
      </c>
    </row>
    <row r="708" spans="1:5" x14ac:dyDescent="0.25">
      <c r="A708">
        <v>707</v>
      </c>
      <c r="C708" s="2">
        <v>2</v>
      </c>
      <c r="D708" s="3">
        <v>3</v>
      </c>
    </row>
    <row r="709" spans="1:5" x14ac:dyDescent="0.25">
      <c r="A709">
        <v>708</v>
      </c>
      <c r="C709" s="2">
        <v>2</v>
      </c>
      <c r="D709" s="3">
        <v>3</v>
      </c>
    </row>
    <row r="710" spans="1:5" x14ac:dyDescent="0.25">
      <c r="A710">
        <v>709</v>
      </c>
      <c r="C710" s="2">
        <v>2</v>
      </c>
    </row>
    <row r="711" spans="1:5" x14ac:dyDescent="0.25">
      <c r="A711">
        <v>710</v>
      </c>
      <c r="C711" s="2">
        <v>2</v>
      </c>
    </row>
    <row r="712" spans="1:5" x14ac:dyDescent="0.25">
      <c r="A712">
        <v>711</v>
      </c>
      <c r="C712" s="2">
        <v>2</v>
      </c>
    </row>
    <row r="713" spans="1:5" x14ac:dyDescent="0.25">
      <c r="A713">
        <v>712</v>
      </c>
      <c r="C713" s="2">
        <v>2</v>
      </c>
    </row>
    <row r="714" spans="1:5" x14ac:dyDescent="0.25">
      <c r="A714">
        <v>713</v>
      </c>
      <c r="B714" s="5">
        <v>1</v>
      </c>
      <c r="C714" s="2">
        <v>2</v>
      </c>
    </row>
    <row r="715" spans="1:5" x14ac:dyDescent="0.25">
      <c r="A715">
        <v>714</v>
      </c>
      <c r="B715" s="5">
        <v>1</v>
      </c>
      <c r="C715" s="2">
        <v>2</v>
      </c>
    </row>
    <row r="716" spans="1:5" x14ac:dyDescent="0.25">
      <c r="A716">
        <v>715</v>
      </c>
      <c r="B716" s="5">
        <v>1</v>
      </c>
      <c r="C716" s="2">
        <v>2</v>
      </c>
    </row>
    <row r="717" spans="1:5" x14ac:dyDescent="0.25">
      <c r="A717">
        <v>716</v>
      </c>
      <c r="B717" s="5">
        <v>1</v>
      </c>
      <c r="C717" s="2">
        <v>2</v>
      </c>
    </row>
    <row r="718" spans="1:5" x14ac:dyDescent="0.25">
      <c r="A718">
        <v>717</v>
      </c>
      <c r="B718" s="5">
        <v>1</v>
      </c>
    </row>
    <row r="719" spans="1:5" x14ac:dyDescent="0.25">
      <c r="A719">
        <v>718</v>
      </c>
      <c r="B719" s="5">
        <v>1</v>
      </c>
    </row>
    <row r="720" spans="1:5" x14ac:dyDescent="0.25">
      <c r="A720">
        <v>719</v>
      </c>
      <c r="B720" s="5">
        <v>1</v>
      </c>
    </row>
    <row r="721" spans="1:5" x14ac:dyDescent="0.25">
      <c r="A721">
        <v>720</v>
      </c>
      <c r="B721" s="5">
        <v>1</v>
      </c>
    </row>
    <row r="722" spans="1:5" x14ac:dyDescent="0.25">
      <c r="A722">
        <v>721</v>
      </c>
      <c r="B722" s="5">
        <v>1</v>
      </c>
      <c r="E722" s="4">
        <v>4</v>
      </c>
    </row>
    <row r="723" spans="1:5" x14ac:dyDescent="0.25">
      <c r="A723">
        <v>722</v>
      </c>
      <c r="B723" s="5">
        <v>1</v>
      </c>
      <c r="E723" s="4">
        <v>4</v>
      </c>
    </row>
    <row r="724" spans="1:5" x14ac:dyDescent="0.25">
      <c r="A724">
        <v>723</v>
      </c>
      <c r="E724" s="4">
        <v>4</v>
      </c>
    </row>
    <row r="725" spans="1:5" x14ac:dyDescent="0.25">
      <c r="A725">
        <v>724</v>
      </c>
      <c r="D725" s="3">
        <v>3</v>
      </c>
      <c r="E725" s="4">
        <v>4</v>
      </c>
    </row>
    <row r="726" spans="1:5" x14ac:dyDescent="0.25">
      <c r="A726">
        <v>725</v>
      </c>
      <c r="D726" s="3">
        <v>3</v>
      </c>
      <c r="E726" s="4">
        <v>4</v>
      </c>
    </row>
    <row r="727" spans="1:5" x14ac:dyDescent="0.25">
      <c r="A727">
        <v>726</v>
      </c>
      <c r="D727" s="3">
        <v>3</v>
      </c>
      <c r="E727" s="4">
        <v>4</v>
      </c>
    </row>
    <row r="728" spans="1:5" x14ac:dyDescent="0.25">
      <c r="A728">
        <v>727</v>
      </c>
      <c r="D728" s="3">
        <v>3</v>
      </c>
      <c r="E728" s="4">
        <v>4</v>
      </c>
    </row>
    <row r="729" spans="1:5" x14ac:dyDescent="0.25">
      <c r="A729">
        <v>728</v>
      </c>
      <c r="D729" s="3">
        <v>3</v>
      </c>
      <c r="E729" s="4">
        <v>4</v>
      </c>
    </row>
    <row r="730" spans="1:5" x14ac:dyDescent="0.25">
      <c r="A730">
        <v>729</v>
      </c>
      <c r="C730" s="2">
        <v>2</v>
      </c>
      <c r="D730" s="3">
        <v>3</v>
      </c>
      <c r="E730" s="4">
        <v>4</v>
      </c>
    </row>
    <row r="731" spans="1:5" x14ac:dyDescent="0.25">
      <c r="A731">
        <v>730</v>
      </c>
      <c r="C731" s="2">
        <v>2</v>
      </c>
      <c r="D731" s="3">
        <v>3</v>
      </c>
      <c r="E731" s="4">
        <v>4</v>
      </c>
    </row>
    <row r="732" spans="1:5" x14ac:dyDescent="0.25">
      <c r="A732">
        <v>731</v>
      </c>
      <c r="C732" s="2">
        <v>2</v>
      </c>
      <c r="D732" s="3">
        <v>3</v>
      </c>
    </row>
    <row r="733" spans="1:5" x14ac:dyDescent="0.25">
      <c r="A733">
        <v>732</v>
      </c>
      <c r="C733" s="2">
        <v>2</v>
      </c>
      <c r="D733" s="3">
        <v>3</v>
      </c>
    </row>
    <row r="734" spans="1:5" x14ac:dyDescent="0.25">
      <c r="A734">
        <v>733</v>
      </c>
      <c r="C734" s="2">
        <v>2</v>
      </c>
      <c r="D734" s="3">
        <v>3</v>
      </c>
    </row>
    <row r="735" spans="1:5" x14ac:dyDescent="0.25">
      <c r="A735">
        <v>734</v>
      </c>
      <c r="C735" s="2">
        <v>2</v>
      </c>
      <c r="D735" s="3">
        <v>3</v>
      </c>
    </row>
    <row r="736" spans="1:5" x14ac:dyDescent="0.25">
      <c r="A736">
        <v>735</v>
      </c>
      <c r="C736" s="2">
        <v>2</v>
      </c>
      <c r="D736" s="3">
        <v>3</v>
      </c>
    </row>
    <row r="737" spans="1:5" x14ac:dyDescent="0.25">
      <c r="A737">
        <v>736</v>
      </c>
      <c r="C737" s="2">
        <v>2</v>
      </c>
    </row>
    <row r="738" spans="1:5" x14ac:dyDescent="0.25">
      <c r="A738">
        <v>737</v>
      </c>
      <c r="C738" s="2">
        <v>2</v>
      </c>
    </row>
    <row r="739" spans="1:5" x14ac:dyDescent="0.25">
      <c r="A739">
        <v>738</v>
      </c>
      <c r="B739" s="5">
        <v>1</v>
      </c>
      <c r="C739" s="2">
        <v>2</v>
      </c>
    </row>
    <row r="740" spans="1:5" x14ac:dyDescent="0.25">
      <c r="A740">
        <v>739</v>
      </c>
      <c r="B740" s="5">
        <v>1</v>
      </c>
      <c r="C740" s="2">
        <v>2</v>
      </c>
    </row>
    <row r="741" spans="1:5" x14ac:dyDescent="0.25">
      <c r="A741">
        <v>740</v>
      </c>
      <c r="B741" s="5">
        <v>1</v>
      </c>
      <c r="C741" s="2">
        <v>2</v>
      </c>
    </row>
    <row r="742" spans="1:5" x14ac:dyDescent="0.25">
      <c r="A742">
        <v>741</v>
      </c>
      <c r="B742" s="5">
        <v>1</v>
      </c>
    </row>
    <row r="743" spans="1:5" x14ac:dyDescent="0.25">
      <c r="A743">
        <v>742</v>
      </c>
      <c r="B743" s="5">
        <v>1</v>
      </c>
    </row>
    <row r="744" spans="1:5" x14ac:dyDescent="0.25">
      <c r="A744">
        <v>743</v>
      </c>
      <c r="B744" s="5">
        <v>1</v>
      </c>
    </row>
    <row r="745" spans="1:5" x14ac:dyDescent="0.25">
      <c r="A745">
        <v>744</v>
      </c>
      <c r="B745" s="5">
        <v>1</v>
      </c>
    </row>
    <row r="746" spans="1:5" x14ac:dyDescent="0.25">
      <c r="A746">
        <v>745</v>
      </c>
      <c r="B746" s="5">
        <v>1</v>
      </c>
    </row>
    <row r="747" spans="1:5" x14ac:dyDescent="0.25">
      <c r="A747">
        <v>746</v>
      </c>
      <c r="B747" s="5">
        <v>1</v>
      </c>
      <c r="E747" s="4">
        <v>4</v>
      </c>
    </row>
    <row r="748" spans="1:5" x14ac:dyDescent="0.25">
      <c r="A748">
        <v>747</v>
      </c>
      <c r="B748" s="5">
        <v>1</v>
      </c>
      <c r="E748" s="4">
        <v>4</v>
      </c>
    </row>
    <row r="749" spans="1:5" x14ac:dyDescent="0.25">
      <c r="A749">
        <v>748</v>
      </c>
      <c r="B749" s="5">
        <v>1</v>
      </c>
      <c r="E749" s="4">
        <v>4</v>
      </c>
    </row>
    <row r="750" spans="1:5" x14ac:dyDescent="0.25">
      <c r="A750">
        <v>749</v>
      </c>
      <c r="B750" s="5">
        <v>1</v>
      </c>
      <c r="E750" s="4">
        <v>4</v>
      </c>
    </row>
    <row r="751" spans="1:5" x14ac:dyDescent="0.25">
      <c r="A751">
        <v>750</v>
      </c>
      <c r="B751" s="5">
        <v>1</v>
      </c>
      <c r="E751" s="4">
        <v>4</v>
      </c>
    </row>
    <row r="752" spans="1:5" x14ac:dyDescent="0.25">
      <c r="A752">
        <v>751</v>
      </c>
      <c r="D752" s="3">
        <v>3</v>
      </c>
      <c r="E752" s="4">
        <v>4</v>
      </c>
    </row>
    <row r="753" spans="1:6" x14ac:dyDescent="0.25">
      <c r="A753">
        <v>752</v>
      </c>
      <c r="D753" s="3">
        <v>3</v>
      </c>
      <c r="E753" s="4">
        <v>4</v>
      </c>
      <c r="F753" t="s">
        <v>22</v>
      </c>
    </row>
    <row r="754" spans="1:6" x14ac:dyDescent="0.25">
      <c r="A754">
        <v>753</v>
      </c>
    </row>
    <row r="755" spans="1:6" x14ac:dyDescent="0.25">
      <c r="A755">
        <v>754</v>
      </c>
      <c r="F755" t="s">
        <v>22</v>
      </c>
    </row>
    <row r="756" spans="1:6" x14ac:dyDescent="0.25">
      <c r="A756">
        <v>755</v>
      </c>
      <c r="B756" s="5">
        <v>1</v>
      </c>
    </row>
    <row r="757" spans="1:6" x14ac:dyDescent="0.25">
      <c r="A757">
        <v>756</v>
      </c>
      <c r="B757" s="5">
        <v>1</v>
      </c>
    </row>
    <row r="758" spans="1:6" x14ac:dyDescent="0.25">
      <c r="A758">
        <v>757</v>
      </c>
      <c r="B758" s="5">
        <v>1</v>
      </c>
    </row>
    <row r="759" spans="1:6" x14ac:dyDescent="0.25">
      <c r="A759">
        <v>758</v>
      </c>
      <c r="B759" s="5">
        <v>1</v>
      </c>
    </row>
    <row r="760" spans="1:6" x14ac:dyDescent="0.25">
      <c r="A760">
        <v>759</v>
      </c>
      <c r="B760" s="5">
        <v>1</v>
      </c>
      <c r="E760" s="4">
        <v>4</v>
      </c>
    </row>
    <row r="761" spans="1:6" x14ac:dyDescent="0.25">
      <c r="A761">
        <v>760</v>
      </c>
      <c r="B761" s="5">
        <v>1</v>
      </c>
      <c r="E761" s="4">
        <v>4</v>
      </c>
    </row>
    <row r="762" spans="1:6" x14ac:dyDescent="0.25">
      <c r="A762">
        <v>761</v>
      </c>
      <c r="B762" s="5">
        <v>1</v>
      </c>
      <c r="E762" s="4">
        <v>4</v>
      </c>
    </row>
    <row r="763" spans="1:6" x14ac:dyDescent="0.25">
      <c r="A763">
        <v>762</v>
      </c>
      <c r="B763" s="5">
        <v>1</v>
      </c>
      <c r="E763" s="4">
        <v>4</v>
      </c>
    </row>
    <row r="764" spans="1:6" x14ac:dyDescent="0.25">
      <c r="A764">
        <v>763</v>
      </c>
      <c r="B764" s="5">
        <v>1</v>
      </c>
      <c r="E764" s="4">
        <v>4</v>
      </c>
    </row>
    <row r="765" spans="1:6" x14ac:dyDescent="0.25">
      <c r="A765">
        <v>764</v>
      </c>
      <c r="B765" s="5">
        <v>1</v>
      </c>
      <c r="E765" s="4">
        <v>4</v>
      </c>
    </row>
    <row r="766" spans="1:6" x14ac:dyDescent="0.25">
      <c r="A766">
        <v>765</v>
      </c>
      <c r="B766" s="5">
        <v>1</v>
      </c>
      <c r="E766" s="4">
        <v>4</v>
      </c>
    </row>
    <row r="767" spans="1:6" x14ac:dyDescent="0.25">
      <c r="A767">
        <v>766</v>
      </c>
      <c r="B767" s="5">
        <v>1</v>
      </c>
      <c r="E767" s="4">
        <v>4</v>
      </c>
    </row>
    <row r="768" spans="1:6" x14ac:dyDescent="0.25">
      <c r="A768">
        <v>767</v>
      </c>
      <c r="B768" s="5">
        <v>1</v>
      </c>
      <c r="E768" s="4">
        <v>4</v>
      </c>
    </row>
    <row r="769" spans="1:5" x14ac:dyDescent="0.25">
      <c r="A769">
        <v>768</v>
      </c>
      <c r="B769" s="5">
        <v>1</v>
      </c>
      <c r="E769" s="4">
        <v>4</v>
      </c>
    </row>
    <row r="770" spans="1:5" x14ac:dyDescent="0.25">
      <c r="A770">
        <v>769</v>
      </c>
      <c r="B770" s="5">
        <v>1</v>
      </c>
      <c r="E770" s="4">
        <v>4</v>
      </c>
    </row>
    <row r="771" spans="1:5" x14ac:dyDescent="0.25">
      <c r="A771">
        <v>770</v>
      </c>
      <c r="C771" s="2">
        <v>2</v>
      </c>
      <c r="E771" s="4">
        <v>4</v>
      </c>
    </row>
    <row r="772" spans="1:5" x14ac:dyDescent="0.25">
      <c r="A772">
        <v>771</v>
      </c>
      <c r="C772" s="2">
        <v>2</v>
      </c>
      <c r="E772" s="4">
        <v>4</v>
      </c>
    </row>
    <row r="773" spans="1:5" x14ac:dyDescent="0.25">
      <c r="A773">
        <v>772</v>
      </c>
      <c r="C773" s="2">
        <v>2</v>
      </c>
      <c r="D773" s="3">
        <v>3</v>
      </c>
      <c r="E773" s="4">
        <v>4</v>
      </c>
    </row>
    <row r="774" spans="1:5" x14ac:dyDescent="0.25">
      <c r="A774">
        <v>773</v>
      </c>
      <c r="C774" s="2">
        <v>2</v>
      </c>
      <c r="D774" s="3">
        <v>3</v>
      </c>
    </row>
    <row r="775" spans="1:5" x14ac:dyDescent="0.25">
      <c r="A775">
        <v>774</v>
      </c>
      <c r="C775" s="2">
        <v>2</v>
      </c>
      <c r="D775" s="3">
        <v>3</v>
      </c>
    </row>
    <row r="776" spans="1:5" x14ac:dyDescent="0.25">
      <c r="A776">
        <v>775</v>
      </c>
      <c r="C776" s="2">
        <v>2</v>
      </c>
      <c r="D776" s="3">
        <v>3</v>
      </c>
    </row>
    <row r="777" spans="1:5" x14ac:dyDescent="0.25">
      <c r="A777">
        <v>776</v>
      </c>
      <c r="C777" s="2">
        <v>2</v>
      </c>
      <c r="D777" s="3">
        <v>3</v>
      </c>
    </row>
    <row r="778" spans="1:5" x14ac:dyDescent="0.25">
      <c r="A778">
        <v>777</v>
      </c>
      <c r="C778" s="2">
        <v>2</v>
      </c>
      <c r="D778" s="3">
        <v>3</v>
      </c>
    </row>
    <row r="779" spans="1:5" x14ac:dyDescent="0.25">
      <c r="A779">
        <v>778</v>
      </c>
      <c r="C779" s="2">
        <v>2</v>
      </c>
      <c r="D779" s="3">
        <v>3</v>
      </c>
    </row>
    <row r="780" spans="1:5" x14ac:dyDescent="0.25">
      <c r="A780">
        <v>779</v>
      </c>
      <c r="C780" s="2">
        <v>2</v>
      </c>
      <c r="D780" s="3">
        <v>3</v>
      </c>
    </row>
    <row r="781" spans="1:5" x14ac:dyDescent="0.25">
      <c r="A781">
        <v>780</v>
      </c>
      <c r="C781" s="2">
        <v>2</v>
      </c>
      <c r="D781" s="3">
        <v>3</v>
      </c>
    </row>
    <row r="782" spans="1:5" x14ac:dyDescent="0.25">
      <c r="A782">
        <v>781</v>
      </c>
      <c r="C782" s="2">
        <v>2</v>
      </c>
      <c r="D782" s="3">
        <v>3</v>
      </c>
    </row>
    <row r="783" spans="1:5" x14ac:dyDescent="0.25">
      <c r="A783">
        <v>782</v>
      </c>
      <c r="C783" s="2">
        <v>2</v>
      </c>
      <c r="D783" s="3">
        <v>3</v>
      </c>
    </row>
    <row r="784" spans="1:5" x14ac:dyDescent="0.25">
      <c r="A784">
        <v>783</v>
      </c>
      <c r="C784" s="2">
        <v>2</v>
      </c>
      <c r="D784" s="3">
        <v>3</v>
      </c>
    </row>
    <row r="785" spans="1:5" x14ac:dyDescent="0.25">
      <c r="A785">
        <v>784</v>
      </c>
      <c r="C785" s="2">
        <v>2</v>
      </c>
    </row>
    <row r="786" spans="1:5" x14ac:dyDescent="0.25">
      <c r="A786">
        <v>785</v>
      </c>
    </row>
    <row r="787" spans="1:5" x14ac:dyDescent="0.25">
      <c r="A787">
        <v>786</v>
      </c>
    </row>
    <row r="788" spans="1:5" x14ac:dyDescent="0.25">
      <c r="A788">
        <v>787</v>
      </c>
      <c r="B788" s="5">
        <v>1</v>
      </c>
    </row>
    <row r="789" spans="1:5" x14ac:dyDescent="0.25">
      <c r="A789">
        <v>788</v>
      </c>
      <c r="B789" s="5">
        <v>1</v>
      </c>
    </row>
    <row r="790" spans="1:5" x14ac:dyDescent="0.25">
      <c r="A790">
        <v>789</v>
      </c>
      <c r="B790" s="5">
        <v>1</v>
      </c>
      <c r="E790" s="4">
        <v>4</v>
      </c>
    </row>
    <row r="791" spans="1:5" x14ac:dyDescent="0.25">
      <c r="A791">
        <v>790</v>
      </c>
      <c r="B791" s="5">
        <v>1</v>
      </c>
      <c r="E791" s="4">
        <v>4</v>
      </c>
    </row>
    <row r="792" spans="1:5" x14ac:dyDescent="0.25">
      <c r="A792">
        <v>791</v>
      </c>
      <c r="B792" s="5">
        <v>1</v>
      </c>
      <c r="E792" s="4">
        <v>4</v>
      </c>
    </row>
    <row r="793" spans="1:5" x14ac:dyDescent="0.25">
      <c r="A793">
        <v>792</v>
      </c>
      <c r="B793" s="5">
        <v>1</v>
      </c>
      <c r="E793" s="4">
        <v>4</v>
      </c>
    </row>
    <row r="794" spans="1:5" x14ac:dyDescent="0.25">
      <c r="A794">
        <v>793</v>
      </c>
      <c r="B794" s="5">
        <v>1</v>
      </c>
      <c r="E794" s="4">
        <v>4</v>
      </c>
    </row>
    <row r="795" spans="1:5" x14ac:dyDescent="0.25">
      <c r="A795">
        <v>794</v>
      </c>
      <c r="B795" s="5">
        <v>1</v>
      </c>
      <c r="E795" s="4">
        <v>4</v>
      </c>
    </row>
    <row r="796" spans="1:5" x14ac:dyDescent="0.25">
      <c r="A796">
        <v>795</v>
      </c>
      <c r="B796" s="5">
        <v>1</v>
      </c>
      <c r="E796" s="4">
        <v>4</v>
      </c>
    </row>
    <row r="797" spans="1:5" x14ac:dyDescent="0.25">
      <c r="A797">
        <v>796</v>
      </c>
      <c r="B797" s="5">
        <v>1</v>
      </c>
      <c r="E797" s="4">
        <v>4</v>
      </c>
    </row>
    <row r="798" spans="1:5" x14ac:dyDescent="0.25">
      <c r="A798">
        <v>797</v>
      </c>
      <c r="B798" s="5">
        <v>1</v>
      </c>
      <c r="E798" s="4">
        <v>4</v>
      </c>
    </row>
    <row r="799" spans="1:5" x14ac:dyDescent="0.25">
      <c r="A799">
        <v>798</v>
      </c>
      <c r="B799" s="5">
        <v>1</v>
      </c>
      <c r="E799" s="4">
        <v>4</v>
      </c>
    </row>
    <row r="800" spans="1:5" x14ac:dyDescent="0.25">
      <c r="A800">
        <v>799</v>
      </c>
      <c r="D800" s="3">
        <v>3</v>
      </c>
      <c r="E800" s="4">
        <v>4</v>
      </c>
    </row>
    <row r="801" spans="1:4" x14ac:dyDescent="0.25">
      <c r="A801">
        <v>800</v>
      </c>
      <c r="D801" s="3">
        <v>3</v>
      </c>
    </row>
    <row r="802" spans="1:4" x14ac:dyDescent="0.25">
      <c r="A802">
        <v>801</v>
      </c>
      <c r="D802" s="3">
        <v>3</v>
      </c>
    </row>
    <row r="803" spans="1:4" x14ac:dyDescent="0.25">
      <c r="A803">
        <v>802</v>
      </c>
      <c r="D803" s="3">
        <v>3</v>
      </c>
    </row>
    <row r="804" spans="1:4" x14ac:dyDescent="0.25">
      <c r="A804">
        <v>803</v>
      </c>
      <c r="C804" s="2">
        <v>2</v>
      </c>
      <c r="D804" s="3">
        <v>3</v>
      </c>
    </row>
    <row r="805" spans="1:4" x14ac:dyDescent="0.25">
      <c r="A805">
        <v>804</v>
      </c>
      <c r="C805" s="2">
        <v>2</v>
      </c>
      <c r="D805" s="3">
        <v>3</v>
      </c>
    </row>
    <row r="806" spans="1:4" x14ac:dyDescent="0.25">
      <c r="A806">
        <v>805</v>
      </c>
      <c r="C806" s="2">
        <v>2</v>
      </c>
      <c r="D806" s="3">
        <v>3</v>
      </c>
    </row>
    <row r="807" spans="1:4" x14ac:dyDescent="0.25">
      <c r="A807">
        <v>806</v>
      </c>
      <c r="C807" s="2">
        <v>2</v>
      </c>
      <c r="D807" s="3">
        <v>3</v>
      </c>
    </row>
    <row r="808" spans="1:4" x14ac:dyDescent="0.25">
      <c r="A808">
        <v>807</v>
      </c>
      <c r="C808" s="2">
        <v>2</v>
      </c>
      <c r="D808" s="3">
        <v>3</v>
      </c>
    </row>
    <row r="809" spans="1:4" x14ac:dyDescent="0.25">
      <c r="A809">
        <v>808</v>
      </c>
      <c r="C809" s="2">
        <v>2</v>
      </c>
      <c r="D809" s="3">
        <v>3</v>
      </c>
    </row>
    <row r="810" spans="1:4" x14ac:dyDescent="0.25">
      <c r="A810">
        <v>809</v>
      </c>
      <c r="C810" s="2">
        <v>2</v>
      </c>
      <c r="D810" s="3">
        <v>3</v>
      </c>
    </row>
    <row r="811" spans="1:4" x14ac:dyDescent="0.25">
      <c r="A811">
        <v>810</v>
      </c>
      <c r="C811" s="2">
        <v>2</v>
      </c>
    </row>
    <row r="812" spans="1:4" x14ac:dyDescent="0.25">
      <c r="A812">
        <v>811</v>
      </c>
      <c r="C812" s="2">
        <v>2</v>
      </c>
    </row>
    <row r="813" spans="1:4" x14ac:dyDescent="0.25">
      <c r="A813">
        <v>812</v>
      </c>
      <c r="C813" s="2">
        <v>2</v>
      </c>
    </row>
    <row r="814" spans="1:4" x14ac:dyDescent="0.25">
      <c r="A814">
        <v>813</v>
      </c>
    </row>
    <row r="815" spans="1:4" x14ac:dyDescent="0.25">
      <c r="A815">
        <v>814</v>
      </c>
      <c r="B815" s="5">
        <v>1</v>
      </c>
    </row>
    <row r="816" spans="1:4" x14ac:dyDescent="0.25">
      <c r="A816">
        <v>815</v>
      </c>
      <c r="B816" s="5">
        <v>1</v>
      </c>
    </row>
    <row r="817" spans="1:5" x14ac:dyDescent="0.25">
      <c r="A817">
        <v>816</v>
      </c>
      <c r="B817" s="5">
        <v>1</v>
      </c>
    </row>
    <row r="818" spans="1:5" x14ac:dyDescent="0.25">
      <c r="A818">
        <v>817</v>
      </c>
      <c r="B818" s="5">
        <v>1</v>
      </c>
    </row>
    <row r="819" spans="1:5" x14ac:dyDescent="0.25">
      <c r="A819">
        <v>818</v>
      </c>
      <c r="B819" s="5">
        <v>1</v>
      </c>
      <c r="E819" s="4">
        <v>4</v>
      </c>
    </row>
    <row r="820" spans="1:5" x14ac:dyDescent="0.25">
      <c r="A820">
        <v>819</v>
      </c>
      <c r="B820" s="5">
        <v>1</v>
      </c>
      <c r="E820" s="4">
        <v>4</v>
      </c>
    </row>
    <row r="821" spans="1:5" x14ac:dyDescent="0.25">
      <c r="A821">
        <v>820</v>
      </c>
      <c r="B821" s="5">
        <v>1</v>
      </c>
      <c r="E821" s="4">
        <v>4</v>
      </c>
    </row>
    <row r="822" spans="1:5" x14ac:dyDescent="0.25">
      <c r="A822">
        <v>821</v>
      </c>
      <c r="B822" s="5">
        <v>1</v>
      </c>
      <c r="E822" s="4">
        <v>4</v>
      </c>
    </row>
    <row r="823" spans="1:5" x14ac:dyDescent="0.25">
      <c r="A823">
        <v>822</v>
      </c>
      <c r="B823" s="5">
        <v>1</v>
      </c>
      <c r="E823" s="4">
        <v>4</v>
      </c>
    </row>
    <row r="824" spans="1:5" x14ac:dyDescent="0.25">
      <c r="A824">
        <v>823</v>
      </c>
      <c r="B824" s="5">
        <v>1</v>
      </c>
      <c r="E824" s="4">
        <v>4</v>
      </c>
    </row>
    <row r="825" spans="1:5" x14ac:dyDescent="0.25">
      <c r="A825">
        <v>824</v>
      </c>
      <c r="E825" s="4">
        <v>4</v>
      </c>
    </row>
    <row r="826" spans="1:5" x14ac:dyDescent="0.25">
      <c r="A826">
        <v>825</v>
      </c>
      <c r="D826" s="3">
        <v>3</v>
      </c>
      <c r="E826" s="4">
        <v>4</v>
      </c>
    </row>
    <row r="827" spans="1:5" x14ac:dyDescent="0.25">
      <c r="A827">
        <v>826</v>
      </c>
      <c r="D827" s="3">
        <v>3</v>
      </c>
      <c r="E827" s="4">
        <v>4</v>
      </c>
    </row>
    <row r="828" spans="1:5" x14ac:dyDescent="0.25">
      <c r="A828">
        <v>827</v>
      </c>
      <c r="D828" s="3">
        <v>3</v>
      </c>
    </row>
    <row r="829" spans="1:5" x14ac:dyDescent="0.25">
      <c r="A829">
        <v>828</v>
      </c>
      <c r="C829" s="2">
        <v>2</v>
      </c>
      <c r="D829" s="3">
        <v>3</v>
      </c>
    </row>
    <row r="830" spans="1:5" x14ac:dyDescent="0.25">
      <c r="A830">
        <v>829</v>
      </c>
      <c r="C830" s="2">
        <v>2</v>
      </c>
      <c r="D830" s="3">
        <v>3</v>
      </c>
    </row>
    <row r="831" spans="1:5" x14ac:dyDescent="0.25">
      <c r="A831">
        <v>830</v>
      </c>
      <c r="C831" s="2">
        <v>2</v>
      </c>
      <c r="D831" s="3">
        <v>3</v>
      </c>
    </row>
    <row r="832" spans="1:5" x14ac:dyDescent="0.25">
      <c r="A832">
        <v>831</v>
      </c>
      <c r="C832" s="2">
        <v>2</v>
      </c>
      <c r="D832" s="3">
        <v>3</v>
      </c>
    </row>
    <row r="833" spans="1:5" x14ac:dyDescent="0.25">
      <c r="A833">
        <v>832</v>
      </c>
      <c r="C833" s="2">
        <v>2</v>
      </c>
      <c r="D833" s="3">
        <v>3</v>
      </c>
    </row>
    <row r="834" spans="1:5" x14ac:dyDescent="0.25">
      <c r="A834">
        <v>833</v>
      </c>
      <c r="C834" s="2">
        <v>2</v>
      </c>
      <c r="D834" s="3">
        <v>3</v>
      </c>
    </row>
    <row r="835" spans="1:5" x14ac:dyDescent="0.25">
      <c r="A835">
        <v>834</v>
      </c>
      <c r="C835" s="2">
        <v>2</v>
      </c>
    </row>
    <row r="836" spans="1:5" x14ac:dyDescent="0.25">
      <c r="A836">
        <v>835</v>
      </c>
      <c r="C836" s="2">
        <v>2</v>
      </c>
    </row>
    <row r="837" spans="1:5" x14ac:dyDescent="0.25">
      <c r="A837">
        <v>836</v>
      </c>
      <c r="C837" s="2">
        <v>2</v>
      </c>
    </row>
    <row r="838" spans="1:5" x14ac:dyDescent="0.25">
      <c r="A838">
        <v>837</v>
      </c>
      <c r="C838" s="2">
        <v>2</v>
      </c>
    </row>
    <row r="839" spans="1:5" x14ac:dyDescent="0.25">
      <c r="A839">
        <v>838</v>
      </c>
      <c r="B839" s="5">
        <v>1</v>
      </c>
    </row>
    <row r="840" spans="1:5" x14ac:dyDescent="0.25">
      <c r="A840">
        <v>839</v>
      </c>
      <c r="B840" s="5">
        <v>1</v>
      </c>
    </row>
    <row r="841" spans="1:5" x14ac:dyDescent="0.25">
      <c r="A841">
        <v>840</v>
      </c>
      <c r="B841" s="5">
        <v>1</v>
      </c>
    </row>
    <row r="842" spans="1:5" x14ac:dyDescent="0.25">
      <c r="A842">
        <v>841</v>
      </c>
      <c r="B842" s="5">
        <v>1</v>
      </c>
    </row>
    <row r="843" spans="1:5" x14ac:dyDescent="0.25">
      <c r="A843">
        <v>842</v>
      </c>
      <c r="B843" s="5">
        <v>1</v>
      </c>
    </row>
    <row r="844" spans="1:5" x14ac:dyDescent="0.25">
      <c r="A844">
        <v>843</v>
      </c>
      <c r="B844" s="5">
        <v>1</v>
      </c>
      <c r="E844" s="4">
        <v>4</v>
      </c>
    </row>
    <row r="845" spans="1:5" x14ac:dyDescent="0.25">
      <c r="A845">
        <v>844</v>
      </c>
      <c r="B845" s="5">
        <v>1</v>
      </c>
      <c r="E845" s="4">
        <v>4</v>
      </c>
    </row>
    <row r="846" spans="1:5" x14ac:dyDescent="0.25">
      <c r="A846">
        <v>845</v>
      </c>
      <c r="B846" s="5">
        <v>1</v>
      </c>
      <c r="E846" s="4">
        <v>4</v>
      </c>
    </row>
    <row r="847" spans="1:5" x14ac:dyDescent="0.25">
      <c r="A847">
        <v>846</v>
      </c>
      <c r="B847" s="5">
        <v>1</v>
      </c>
      <c r="D847" s="3">
        <v>3</v>
      </c>
      <c r="E847" s="4">
        <v>4</v>
      </c>
    </row>
    <row r="848" spans="1:5" x14ac:dyDescent="0.25">
      <c r="A848">
        <v>847</v>
      </c>
      <c r="D848" s="3">
        <v>3</v>
      </c>
      <c r="E848" s="4">
        <v>4</v>
      </c>
    </row>
    <row r="849" spans="1:5" x14ac:dyDescent="0.25">
      <c r="A849">
        <v>848</v>
      </c>
      <c r="D849" s="3">
        <v>3</v>
      </c>
      <c r="E849" s="4">
        <v>4</v>
      </c>
    </row>
    <row r="850" spans="1:5" x14ac:dyDescent="0.25">
      <c r="A850">
        <v>849</v>
      </c>
      <c r="D850" s="3">
        <v>3</v>
      </c>
      <c r="E850" s="4">
        <v>4</v>
      </c>
    </row>
    <row r="851" spans="1:5" x14ac:dyDescent="0.25">
      <c r="A851">
        <v>850</v>
      </c>
      <c r="D851" s="3">
        <v>3</v>
      </c>
      <c r="E851" s="4">
        <v>4</v>
      </c>
    </row>
    <row r="852" spans="1:5" x14ac:dyDescent="0.25">
      <c r="A852">
        <v>851</v>
      </c>
      <c r="D852" s="3">
        <v>3</v>
      </c>
      <c r="E852" s="4">
        <v>4</v>
      </c>
    </row>
    <row r="853" spans="1:5" x14ac:dyDescent="0.25">
      <c r="A853">
        <v>852</v>
      </c>
      <c r="D853" s="3">
        <v>3</v>
      </c>
    </row>
    <row r="854" spans="1:5" x14ac:dyDescent="0.25">
      <c r="A854">
        <v>853</v>
      </c>
      <c r="D854" s="3">
        <v>3</v>
      </c>
    </row>
    <row r="855" spans="1:5" x14ac:dyDescent="0.25">
      <c r="A855">
        <v>854</v>
      </c>
      <c r="D855" s="3">
        <v>3</v>
      </c>
    </row>
    <row r="856" spans="1:5" x14ac:dyDescent="0.25">
      <c r="A856">
        <v>855</v>
      </c>
      <c r="C856" s="2">
        <v>2</v>
      </c>
      <c r="D856" s="3">
        <v>3</v>
      </c>
    </row>
    <row r="857" spans="1:5" x14ac:dyDescent="0.25">
      <c r="A857">
        <v>856</v>
      </c>
      <c r="C857" s="2">
        <v>2</v>
      </c>
    </row>
    <row r="858" spans="1:5" x14ac:dyDescent="0.25">
      <c r="A858">
        <v>857</v>
      </c>
      <c r="C858" s="2">
        <v>2</v>
      </c>
    </row>
    <row r="859" spans="1:5" x14ac:dyDescent="0.25">
      <c r="A859">
        <v>858</v>
      </c>
      <c r="C859" s="2">
        <v>2</v>
      </c>
    </row>
    <row r="860" spans="1:5" x14ac:dyDescent="0.25">
      <c r="A860">
        <v>859</v>
      </c>
      <c r="C860" s="2">
        <v>2</v>
      </c>
    </row>
    <row r="861" spans="1:5" x14ac:dyDescent="0.25">
      <c r="A861">
        <v>860</v>
      </c>
      <c r="C861" s="2">
        <v>2</v>
      </c>
    </row>
    <row r="862" spans="1:5" x14ac:dyDescent="0.25">
      <c r="A862">
        <v>861</v>
      </c>
      <c r="C862" s="2">
        <v>2</v>
      </c>
    </row>
    <row r="863" spans="1:5" x14ac:dyDescent="0.25">
      <c r="A863">
        <v>862</v>
      </c>
      <c r="C863" s="2">
        <v>2</v>
      </c>
    </row>
    <row r="864" spans="1:5" x14ac:dyDescent="0.25">
      <c r="A864">
        <v>863</v>
      </c>
      <c r="B864" s="5">
        <v>1</v>
      </c>
      <c r="C864" s="2">
        <v>2</v>
      </c>
    </row>
    <row r="865" spans="1:5" x14ac:dyDescent="0.25">
      <c r="A865">
        <v>864</v>
      </c>
      <c r="B865" s="5">
        <v>1</v>
      </c>
    </row>
    <row r="866" spans="1:5" x14ac:dyDescent="0.25">
      <c r="A866">
        <v>865</v>
      </c>
      <c r="B866" s="5">
        <v>1</v>
      </c>
    </row>
    <row r="867" spans="1:5" x14ac:dyDescent="0.25">
      <c r="A867">
        <v>866</v>
      </c>
      <c r="B867" s="5">
        <v>1</v>
      </c>
      <c r="E867" s="4">
        <v>4</v>
      </c>
    </row>
    <row r="868" spans="1:5" x14ac:dyDescent="0.25">
      <c r="A868">
        <v>867</v>
      </c>
      <c r="B868" s="5">
        <v>1</v>
      </c>
      <c r="E868" s="4">
        <v>4</v>
      </c>
    </row>
    <row r="869" spans="1:5" x14ac:dyDescent="0.25">
      <c r="A869">
        <v>868</v>
      </c>
      <c r="B869" s="5">
        <v>1</v>
      </c>
      <c r="E869" s="4">
        <v>4</v>
      </c>
    </row>
    <row r="870" spans="1:5" x14ac:dyDescent="0.25">
      <c r="A870">
        <v>869</v>
      </c>
      <c r="B870" s="5">
        <v>1</v>
      </c>
      <c r="D870" s="3">
        <v>3</v>
      </c>
      <c r="E870" s="4">
        <v>4</v>
      </c>
    </row>
    <row r="871" spans="1:5" x14ac:dyDescent="0.25">
      <c r="A871">
        <v>870</v>
      </c>
      <c r="D871" s="3">
        <v>3</v>
      </c>
      <c r="E871" s="4">
        <v>4</v>
      </c>
    </row>
    <row r="872" spans="1:5" x14ac:dyDescent="0.25">
      <c r="A872">
        <v>871</v>
      </c>
      <c r="D872" s="3">
        <v>3</v>
      </c>
      <c r="E872" s="4">
        <v>4</v>
      </c>
    </row>
    <row r="873" spans="1:5" x14ac:dyDescent="0.25">
      <c r="A873">
        <v>872</v>
      </c>
      <c r="D873" s="3">
        <v>3</v>
      </c>
      <c r="E873" s="4">
        <v>4</v>
      </c>
    </row>
    <row r="874" spans="1:5" x14ac:dyDescent="0.25">
      <c r="A874">
        <v>873</v>
      </c>
      <c r="D874" s="3">
        <v>3</v>
      </c>
      <c r="E874" s="4">
        <v>4</v>
      </c>
    </row>
    <row r="875" spans="1:5" x14ac:dyDescent="0.25">
      <c r="A875">
        <v>874</v>
      </c>
      <c r="D875" s="3">
        <v>3</v>
      </c>
    </row>
    <row r="876" spans="1:5" x14ac:dyDescent="0.25">
      <c r="A876">
        <v>875</v>
      </c>
      <c r="D876" s="3">
        <v>3</v>
      </c>
    </row>
    <row r="877" spans="1:5" x14ac:dyDescent="0.25">
      <c r="A877">
        <v>876</v>
      </c>
      <c r="D877" s="3">
        <v>3</v>
      </c>
    </row>
    <row r="878" spans="1:5" x14ac:dyDescent="0.25">
      <c r="A878">
        <v>877</v>
      </c>
      <c r="D878" s="3">
        <v>3</v>
      </c>
    </row>
    <row r="879" spans="1:5" x14ac:dyDescent="0.25">
      <c r="A879">
        <v>878</v>
      </c>
    </row>
    <row r="880" spans="1:5" x14ac:dyDescent="0.25">
      <c r="A880">
        <v>879</v>
      </c>
      <c r="C880" s="2">
        <v>2</v>
      </c>
    </row>
    <row r="881" spans="1:5" x14ac:dyDescent="0.25">
      <c r="A881">
        <v>880</v>
      </c>
      <c r="C881" s="2">
        <v>2</v>
      </c>
    </row>
    <row r="882" spans="1:5" x14ac:dyDescent="0.25">
      <c r="A882">
        <v>881</v>
      </c>
      <c r="C882" s="2">
        <v>2</v>
      </c>
    </row>
    <row r="883" spans="1:5" x14ac:dyDescent="0.25">
      <c r="A883">
        <v>882</v>
      </c>
      <c r="C883" s="2">
        <v>2</v>
      </c>
    </row>
    <row r="884" spans="1:5" x14ac:dyDescent="0.25">
      <c r="A884">
        <v>883</v>
      </c>
      <c r="C884" s="2">
        <v>2</v>
      </c>
    </row>
    <row r="885" spans="1:5" x14ac:dyDescent="0.25">
      <c r="A885">
        <v>884</v>
      </c>
      <c r="B885" s="5">
        <v>1</v>
      </c>
      <c r="C885" s="2">
        <v>2</v>
      </c>
    </row>
    <row r="886" spans="1:5" x14ac:dyDescent="0.25">
      <c r="A886">
        <v>885</v>
      </c>
      <c r="B886" s="5">
        <v>1</v>
      </c>
      <c r="C886" s="2">
        <v>2</v>
      </c>
    </row>
    <row r="887" spans="1:5" x14ac:dyDescent="0.25">
      <c r="A887">
        <v>886</v>
      </c>
      <c r="B887" s="5">
        <v>1</v>
      </c>
      <c r="C887" s="2">
        <v>2</v>
      </c>
    </row>
    <row r="888" spans="1:5" x14ac:dyDescent="0.25">
      <c r="A888">
        <v>887</v>
      </c>
      <c r="B888" s="5">
        <v>1</v>
      </c>
    </row>
    <row r="889" spans="1:5" x14ac:dyDescent="0.25">
      <c r="A889">
        <v>888</v>
      </c>
      <c r="B889" s="5">
        <v>1</v>
      </c>
    </row>
    <row r="890" spans="1:5" x14ac:dyDescent="0.25">
      <c r="A890">
        <v>889</v>
      </c>
      <c r="B890" s="5">
        <v>1</v>
      </c>
    </row>
    <row r="891" spans="1:5" x14ac:dyDescent="0.25">
      <c r="A891">
        <v>890</v>
      </c>
      <c r="B891" s="5">
        <v>1</v>
      </c>
    </row>
    <row r="892" spans="1:5" x14ac:dyDescent="0.25">
      <c r="A892">
        <v>891</v>
      </c>
      <c r="B892" s="5">
        <v>1</v>
      </c>
    </row>
    <row r="893" spans="1:5" x14ac:dyDescent="0.25">
      <c r="A893">
        <v>892</v>
      </c>
      <c r="D893" s="3">
        <v>3</v>
      </c>
      <c r="E893" s="4">
        <v>4</v>
      </c>
    </row>
    <row r="894" spans="1:5" x14ac:dyDescent="0.25">
      <c r="A894">
        <v>893</v>
      </c>
      <c r="D894" s="3">
        <v>3</v>
      </c>
      <c r="E894" s="4">
        <v>4</v>
      </c>
    </row>
    <row r="895" spans="1:5" x14ac:dyDescent="0.25">
      <c r="A895">
        <v>894</v>
      </c>
      <c r="D895" s="3">
        <v>3</v>
      </c>
      <c r="E895" s="4">
        <v>4</v>
      </c>
    </row>
    <row r="896" spans="1:5" x14ac:dyDescent="0.25">
      <c r="A896">
        <v>895</v>
      </c>
      <c r="D896" s="3">
        <v>3</v>
      </c>
      <c r="E896" s="4">
        <v>4</v>
      </c>
    </row>
    <row r="897" spans="1:5" x14ac:dyDescent="0.25">
      <c r="A897">
        <v>896</v>
      </c>
      <c r="D897" s="3">
        <v>3</v>
      </c>
      <c r="E897" s="4">
        <v>4</v>
      </c>
    </row>
    <row r="898" spans="1:5" x14ac:dyDescent="0.25">
      <c r="A898">
        <v>897</v>
      </c>
      <c r="D898" s="3">
        <v>3</v>
      </c>
      <c r="E898" s="4">
        <v>4</v>
      </c>
    </row>
    <row r="899" spans="1:5" x14ac:dyDescent="0.25">
      <c r="A899">
        <v>898</v>
      </c>
      <c r="D899" s="3">
        <v>3</v>
      </c>
      <c r="E899" s="4">
        <v>4</v>
      </c>
    </row>
    <row r="900" spans="1:5" x14ac:dyDescent="0.25">
      <c r="A900">
        <v>899</v>
      </c>
      <c r="D900" s="3">
        <v>3</v>
      </c>
    </row>
    <row r="901" spans="1:5" x14ac:dyDescent="0.25">
      <c r="A901">
        <v>900</v>
      </c>
      <c r="C901" s="2">
        <v>2</v>
      </c>
    </row>
    <row r="902" spans="1:5" x14ac:dyDescent="0.25">
      <c r="A902">
        <v>901</v>
      </c>
      <c r="C902" s="2">
        <v>2</v>
      </c>
    </row>
    <row r="903" spans="1:5" x14ac:dyDescent="0.25">
      <c r="A903">
        <v>902</v>
      </c>
      <c r="C903" s="2">
        <v>2</v>
      </c>
    </row>
    <row r="904" spans="1:5" x14ac:dyDescent="0.25">
      <c r="A904">
        <v>903</v>
      </c>
      <c r="C904" s="2">
        <v>2</v>
      </c>
    </row>
    <row r="905" spans="1:5" x14ac:dyDescent="0.25">
      <c r="A905">
        <v>904</v>
      </c>
      <c r="C905" s="2">
        <v>2</v>
      </c>
    </row>
    <row r="906" spans="1:5" x14ac:dyDescent="0.25">
      <c r="A906">
        <v>905</v>
      </c>
      <c r="C906" s="2">
        <v>2</v>
      </c>
    </row>
    <row r="907" spans="1:5" x14ac:dyDescent="0.25">
      <c r="A907">
        <v>906</v>
      </c>
      <c r="C907" s="2">
        <v>2</v>
      </c>
    </row>
    <row r="908" spans="1:5" x14ac:dyDescent="0.25">
      <c r="A908">
        <v>907</v>
      </c>
      <c r="B908" s="5">
        <v>1</v>
      </c>
      <c r="C908" s="2">
        <v>2</v>
      </c>
    </row>
    <row r="909" spans="1:5" x14ac:dyDescent="0.25">
      <c r="A909">
        <v>908</v>
      </c>
      <c r="B909" s="5">
        <v>1</v>
      </c>
      <c r="C909" s="2">
        <v>2</v>
      </c>
    </row>
    <row r="910" spans="1:5" x14ac:dyDescent="0.25">
      <c r="A910">
        <v>909</v>
      </c>
      <c r="B910" s="5">
        <v>1</v>
      </c>
    </row>
    <row r="911" spans="1:5" x14ac:dyDescent="0.25">
      <c r="A911">
        <v>910</v>
      </c>
      <c r="B911" s="5">
        <v>1</v>
      </c>
    </row>
    <row r="912" spans="1:5" x14ac:dyDescent="0.25">
      <c r="A912">
        <v>911</v>
      </c>
      <c r="B912" s="5">
        <v>1</v>
      </c>
    </row>
    <row r="913" spans="1:5" x14ac:dyDescent="0.25">
      <c r="A913">
        <v>912</v>
      </c>
      <c r="B913" s="5">
        <v>1</v>
      </c>
      <c r="E913" s="4">
        <v>4</v>
      </c>
    </row>
    <row r="914" spans="1:5" x14ac:dyDescent="0.25">
      <c r="A914">
        <v>913</v>
      </c>
      <c r="B914" s="5">
        <v>1</v>
      </c>
      <c r="E914" s="4">
        <v>4</v>
      </c>
    </row>
    <row r="915" spans="1:5" x14ac:dyDescent="0.25">
      <c r="A915">
        <v>914</v>
      </c>
      <c r="B915" s="5">
        <v>1</v>
      </c>
      <c r="D915" s="3">
        <v>3</v>
      </c>
      <c r="E915" s="4">
        <v>4</v>
      </c>
    </row>
    <row r="916" spans="1:5" x14ac:dyDescent="0.25">
      <c r="A916">
        <v>915</v>
      </c>
      <c r="D916" s="3">
        <v>3</v>
      </c>
      <c r="E916" s="4">
        <v>4</v>
      </c>
    </row>
    <row r="917" spans="1:5" x14ac:dyDescent="0.25">
      <c r="A917">
        <v>916</v>
      </c>
      <c r="D917" s="3">
        <v>3</v>
      </c>
      <c r="E917" s="4">
        <v>4</v>
      </c>
    </row>
    <row r="918" spans="1:5" x14ac:dyDescent="0.25">
      <c r="A918">
        <v>917</v>
      </c>
      <c r="D918" s="3">
        <v>3</v>
      </c>
      <c r="E918" s="4">
        <v>4</v>
      </c>
    </row>
    <row r="919" spans="1:5" x14ac:dyDescent="0.25">
      <c r="A919">
        <v>918</v>
      </c>
      <c r="D919" s="3">
        <v>3</v>
      </c>
      <c r="E919" s="4">
        <v>4</v>
      </c>
    </row>
    <row r="920" spans="1:5" x14ac:dyDescent="0.25">
      <c r="A920">
        <v>919</v>
      </c>
      <c r="D920" s="3">
        <v>3</v>
      </c>
      <c r="E920" s="4">
        <v>4</v>
      </c>
    </row>
    <row r="921" spans="1:5" x14ac:dyDescent="0.25">
      <c r="A921">
        <v>920</v>
      </c>
      <c r="D921" s="3">
        <v>3</v>
      </c>
      <c r="E921" s="4">
        <v>4</v>
      </c>
    </row>
    <row r="922" spans="1:5" x14ac:dyDescent="0.25">
      <c r="A922">
        <v>921</v>
      </c>
      <c r="D922" s="3">
        <v>3</v>
      </c>
    </row>
    <row r="923" spans="1:5" x14ac:dyDescent="0.25">
      <c r="A923">
        <v>922</v>
      </c>
      <c r="C923" s="2">
        <v>2</v>
      </c>
      <c r="D923" s="3">
        <v>3</v>
      </c>
    </row>
    <row r="924" spans="1:5" x14ac:dyDescent="0.25">
      <c r="A924">
        <v>923</v>
      </c>
      <c r="C924" s="2">
        <v>2</v>
      </c>
    </row>
    <row r="925" spans="1:5" x14ac:dyDescent="0.25">
      <c r="A925">
        <v>924</v>
      </c>
      <c r="C925" s="2">
        <v>2</v>
      </c>
    </row>
    <row r="926" spans="1:5" x14ac:dyDescent="0.25">
      <c r="A926">
        <v>925</v>
      </c>
      <c r="C926" s="2">
        <v>2</v>
      </c>
    </row>
    <row r="927" spans="1:5" x14ac:dyDescent="0.25">
      <c r="A927">
        <v>926</v>
      </c>
      <c r="C927" s="2">
        <v>2</v>
      </c>
    </row>
    <row r="928" spans="1:5" x14ac:dyDescent="0.25">
      <c r="A928">
        <v>927</v>
      </c>
      <c r="C928" s="2">
        <v>2</v>
      </c>
    </row>
    <row r="929" spans="1:5" x14ac:dyDescent="0.25">
      <c r="A929">
        <v>928</v>
      </c>
      <c r="B929" s="5">
        <v>1</v>
      </c>
      <c r="C929" s="2">
        <v>2</v>
      </c>
    </row>
    <row r="930" spans="1:5" x14ac:dyDescent="0.25">
      <c r="A930">
        <v>929</v>
      </c>
      <c r="B930" s="5">
        <v>1</v>
      </c>
      <c r="C930" s="2">
        <v>2</v>
      </c>
    </row>
    <row r="931" spans="1:5" x14ac:dyDescent="0.25">
      <c r="A931">
        <v>930</v>
      </c>
      <c r="B931" s="5">
        <v>1</v>
      </c>
      <c r="C931" s="2">
        <v>2</v>
      </c>
    </row>
    <row r="932" spans="1:5" x14ac:dyDescent="0.25">
      <c r="A932">
        <v>931</v>
      </c>
      <c r="B932" s="5">
        <v>1</v>
      </c>
    </row>
    <row r="933" spans="1:5" x14ac:dyDescent="0.25">
      <c r="A933">
        <v>932</v>
      </c>
      <c r="B933" s="5">
        <v>1</v>
      </c>
    </row>
    <row r="934" spans="1:5" x14ac:dyDescent="0.25">
      <c r="A934">
        <v>933</v>
      </c>
      <c r="B934" s="5">
        <v>1</v>
      </c>
    </row>
    <row r="935" spans="1:5" x14ac:dyDescent="0.25">
      <c r="A935">
        <v>934</v>
      </c>
      <c r="B935" s="5">
        <v>1</v>
      </c>
    </row>
    <row r="936" spans="1:5" x14ac:dyDescent="0.25">
      <c r="A936">
        <v>935</v>
      </c>
      <c r="B936" s="5">
        <v>1</v>
      </c>
    </row>
    <row r="937" spans="1:5" x14ac:dyDescent="0.25">
      <c r="A937">
        <v>936</v>
      </c>
      <c r="D937" s="3">
        <v>3</v>
      </c>
      <c r="E937" s="4">
        <v>4</v>
      </c>
    </row>
    <row r="938" spans="1:5" x14ac:dyDescent="0.25">
      <c r="A938">
        <v>937</v>
      </c>
      <c r="D938" s="3">
        <v>3</v>
      </c>
      <c r="E938" s="4">
        <v>4</v>
      </c>
    </row>
    <row r="939" spans="1:5" x14ac:dyDescent="0.25">
      <c r="A939">
        <v>938</v>
      </c>
      <c r="D939" s="3">
        <v>3</v>
      </c>
      <c r="E939" s="4">
        <v>4</v>
      </c>
    </row>
    <row r="940" spans="1:5" x14ac:dyDescent="0.25">
      <c r="A940">
        <v>939</v>
      </c>
      <c r="D940" s="3">
        <v>3</v>
      </c>
      <c r="E940" s="4">
        <v>4</v>
      </c>
    </row>
    <row r="941" spans="1:5" x14ac:dyDescent="0.25">
      <c r="A941">
        <v>940</v>
      </c>
      <c r="D941" s="3">
        <v>3</v>
      </c>
      <c r="E941" s="4">
        <v>4</v>
      </c>
    </row>
    <row r="942" spans="1:5" x14ac:dyDescent="0.25">
      <c r="A942">
        <v>941</v>
      </c>
      <c r="D942" s="3">
        <v>3</v>
      </c>
      <c r="E942" s="4">
        <v>4</v>
      </c>
    </row>
    <row r="943" spans="1:5" x14ac:dyDescent="0.25">
      <c r="A943">
        <v>942</v>
      </c>
      <c r="D943" s="3">
        <v>3</v>
      </c>
      <c r="E943" s="4">
        <v>4</v>
      </c>
    </row>
    <row r="944" spans="1:5" x14ac:dyDescent="0.25">
      <c r="A944">
        <v>943</v>
      </c>
      <c r="C944" s="2">
        <v>2</v>
      </c>
      <c r="D944" s="3">
        <v>3</v>
      </c>
    </row>
    <row r="945" spans="1:5" x14ac:dyDescent="0.25">
      <c r="A945">
        <v>944</v>
      </c>
      <c r="C945" s="2">
        <v>2</v>
      </c>
      <c r="D945" s="3">
        <v>3</v>
      </c>
    </row>
    <row r="946" spans="1:5" x14ac:dyDescent="0.25">
      <c r="A946">
        <v>945</v>
      </c>
      <c r="C946" s="2">
        <v>2</v>
      </c>
    </row>
    <row r="947" spans="1:5" x14ac:dyDescent="0.25">
      <c r="A947">
        <v>946</v>
      </c>
      <c r="C947" s="2">
        <v>2</v>
      </c>
    </row>
    <row r="948" spans="1:5" x14ac:dyDescent="0.25">
      <c r="A948">
        <v>947</v>
      </c>
      <c r="C948" s="2">
        <v>2</v>
      </c>
    </row>
    <row r="949" spans="1:5" x14ac:dyDescent="0.25">
      <c r="A949">
        <v>948</v>
      </c>
      <c r="C949" s="2">
        <v>2</v>
      </c>
    </row>
    <row r="950" spans="1:5" x14ac:dyDescent="0.25">
      <c r="A950">
        <v>949</v>
      </c>
      <c r="C950" s="2">
        <v>2</v>
      </c>
    </row>
    <row r="951" spans="1:5" x14ac:dyDescent="0.25">
      <c r="A951">
        <v>950</v>
      </c>
      <c r="B951" s="5">
        <v>1</v>
      </c>
      <c r="C951" s="2">
        <v>2</v>
      </c>
    </row>
    <row r="952" spans="1:5" x14ac:dyDescent="0.25">
      <c r="A952">
        <v>951</v>
      </c>
      <c r="B952" s="5">
        <v>1</v>
      </c>
      <c r="C952" s="2">
        <v>2</v>
      </c>
    </row>
    <row r="953" spans="1:5" x14ac:dyDescent="0.25">
      <c r="A953">
        <v>952</v>
      </c>
      <c r="B953" s="5">
        <v>1</v>
      </c>
      <c r="C953" s="2">
        <v>2</v>
      </c>
    </row>
    <row r="954" spans="1:5" x14ac:dyDescent="0.25">
      <c r="A954">
        <v>953</v>
      </c>
      <c r="B954" s="5">
        <v>1</v>
      </c>
    </row>
    <row r="955" spans="1:5" x14ac:dyDescent="0.25">
      <c r="A955">
        <v>954</v>
      </c>
      <c r="B955" s="5">
        <v>1</v>
      </c>
    </row>
    <row r="956" spans="1:5" x14ac:dyDescent="0.25">
      <c r="A956">
        <v>955</v>
      </c>
      <c r="B956" s="5">
        <v>1</v>
      </c>
    </row>
    <row r="957" spans="1:5" x14ac:dyDescent="0.25">
      <c r="A957">
        <v>956</v>
      </c>
      <c r="B957" s="5">
        <v>1</v>
      </c>
    </row>
    <row r="958" spans="1:5" x14ac:dyDescent="0.25">
      <c r="A958">
        <v>957</v>
      </c>
      <c r="B958" s="5">
        <v>1</v>
      </c>
    </row>
    <row r="959" spans="1:5" x14ac:dyDescent="0.25">
      <c r="A959">
        <v>958</v>
      </c>
      <c r="B959" s="5">
        <v>1</v>
      </c>
      <c r="E959" s="4">
        <v>4</v>
      </c>
    </row>
    <row r="960" spans="1:5" x14ac:dyDescent="0.25">
      <c r="A960">
        <v>959</v>
      </c>
      <c r="B960" s="5">
        <v>1</v>
      </c>
      <c r="E960" s="4">
        <v>4</v>
      </c>
    </row>
    <row r="961" spans="1:5" x14ac:dyDescent="0.25">
      <c r="A961">
        <v>960</v>
      </c>
      <c r="D961" s="3">
        <v>3</v>
      </c>
      <c r="E961" s="4">
        <v>4</v>
      </c>
    </row>
    <row r="962" spans="1:5" x14ac:dyDescent="0.25">
      <c r="A962">
        <v>961</v>
      </c>
      <c r="D962" s="3">
        <v>3</v>
      </c>
      <c r="E962" s="4">
        <v>4</v>
      </c>
    </row>
    <row r="963" spans="1:5" x14ac:dyDescent="0.25">
      <c r="A963">
        <v>962</v>
      </c>
      <c r="D963" s="3">
        <v>3</v>
      </c>
      <c r="E963" s="4">
        <v>4</v>
      </c>
    </row>
    <row r="964" spans="1:5" x14ac:dyDescent="0.25">
      <c r="A964">
        <v>963</v>
      </c>
      <c r="D964" s="3">
        <v>3</v>
      </c>
      <c r="E964" s="4">
        <v>4</v>
      </c>
    </row>
    <row r="965" spans="1:5" x14ac:dyDescent="0.25">
      <c r="A965">
        <v>964</v>
      </c>
      <c r="D965" s="3">
        <v>3</v>
      </c>
      <c r="E965" s="4">
        <v>4</v>
      </c>
    </row>
    <row r="966" spans="1:5" x14ac:dyDescent="0.25">
      <c r="A966">
        <v>965</v>
      </c>
      <c r="C966" s="2">
        <v>2</v>
      </c>
      <c r="D966" s="3">
        <v>3</v>
      </c>
      <c r="E966" s="4">
        <v>4</v>
      </c>
    </row>
    <row r="967" spans="1:5" x14ac:dyDescent="0.25">
      <c r="A967">
        <v>966</v>
      </c>
      <c r="C967" s="2">
        <v>2</v>
      </c>
      <c r="D967" s="3">
        <v>3</v>
      </c>
      <c r="E967" s="4">
        <v>4</v>
      </c>
    </row>
    <row r="968" spans="1:5" x14ac:dyDescent="0.25">
      <c r="A968">
        <v>967</v>
      </c>
      <c r="C968" s="2">
        <v>2</v>
      </c>
      <c r="D968" s="3">
        <v>3</v>
      </c>
      <c r="E968" s="4">
        <v>4</v>
      </c>
    </row>
    <row r="969" spans="1:5" x14ac:dyDescent="0.25">
      <c r="A969">
        <v>968</v>
      </c>
      <c r="C969" s="2">
        <v>2</v>
      </c>
      <c r="D969" s="3">
        <v>3</v>
      </c>
    </row>
    <row r="970" spans="1:5" x14ac:dyDescent="0.25">
      <c r="A970">
        <v>969</v>
      </c>
      <c r="C970" s="2">
        <v>2</v>
      </c>
      <c r="D970" s="3">
        <v>3</v>
      </c>
    </row>
    <row r="971" spans="1:5" x14ac:dyDescent="0.25">
      <c r="A971">
        <v>970</v>
      </c>
      <c r="C971" s="2">
        <v>2</v>
      </c>
      <c r="D971" s="3">
        <v>3</v>
      </c>
    </row>
    <row r="972" spans="1:5" x14ac:dyDescent="0.25">
      <c r="A972">
        <v>971</v>
      </c>
      <c r="C972" s="2">
        <v>2</v>
      </c>
    </row>
    <row r="973" spans="1:5" x14ac:dyDescent="0.25">
      <c r="A973">
        <v>972</v>
      </c>
      <c r="C973" s="2">
        <v>2</v>
      </c>
    </row>
    <row r="974" spans="1:5" x14ac:dyDescent="0.25">
      <c r="A974">
        <v>973</v>
      </c>
      <c r="B974" s="5">
        <v>1</v>
      </c>
      <c r="C974" s="2">
        <v>2</v>
      </c>
    </row>
    <row r="975" spans="1:5" x14ac:dyDescent="0.25">
      <c r="A975">
        <v>974</v>
      </c>
      <c r="B975" s="5">
        <v>1</v>
      </c>
      <c r="C975" s="2">
        <v>2</v>
      </c>
    </row>
    <row r="976" spans="1:5" x14ac:dyDescent="0.25">
      <c r="A976">
        <v>975</v>
      </c>
      <c r="B976" s="5">
        <v>1</v>
      </c>
      <c r="C976" s="2">
        <v>2</v>
      </c>
    </row>
    <row r="977" spans="1:6" x14ac:dyDescent="0.25">
      <c r="A977">
        <v>976</v>
      </c>
      <c r="B977" s="5">
        <v>1</v>
      </c>
      <c r="C977" s="2">
        <v>2</v>
      </c>
    </row>
    <row r="978" spans="1:6" x14ac:dyDescent="0.25">
      <c r="A978">
        <v>977</v>
      </c>
      <c r="B978" s="5">
        <v>1</v>
      </c>
    </row>
    <row r="979" spans="1:6" x14ac:dyDescent="0.25">
      <c r="A979">
        <v>978</v>
      </c>
      <c r="B979" s="5">
        <v>1</v>
      </c>
    </row>
    <row r="980" spans="1:6" x14ac:dyDescent="0.25">
      <c r="A980">
        <v>979</v>
      </c>
      <c r="B980" s="5">
        <v>1</v>
      </c>
    </row>
    <row r="981" spans="1:6" x14ac:dyDescent="0.25">
      <c r="A981">
        <v>980</v>
      </c>
      <c r="B981" s="5">
        <v>1</v>
      </c>
    </row>
    <row r="982" spans="1:6" x14ac:dyDescent="0.25">
      <c r="A982">
        <v>981</v>
      </c>
      <c r="B982" s="5">
        <v>1</v>
      </c>
    </row>
    <row r="983" spans="1:6" x14ac:dyDescent="0.25">
      <c r="A983">
        <v>982</v>
      </c>
      <c r="B983" s="5">
        <v>1</v>
      </c>
    </row>
    <row r="984" spans="1:6" x14ac:dyDescent="0.25">
      <c r="A984">
        <v>983</v>
      </c>
      <c r="B984" s="5">
        <v>1</v>
      </c>
      <c r="E984" s="4">
        <v>4</v>
      </c>
    </row>
    <row r="985" spans="1:6" x14ac:dyDescent="0.25">
      <c r="A985">
        <v>984</v>
      </c>
      <c r="B985" s="5">
        <v>1</v>
      </c>
      <c r="E985" s="4">
        <v>4</v>
      </c>
    </row>
    <row r="986" spans="1:6" x14ac:dyDescent="0.25">
      <c r="A986">
        <v>985</v>
      </c>
      <c r="B986" s="5">
        <v>1</v>
      </c>
      <c r="E986" s="4">
        <v>4</v>
      </c>
    </row>
    <row r="987" spans="1:6" x14ac:dyDescent="0.25">
      <c r="A987">
        <v>986</v>
      </c>
      <c r="D987" s="3">
        <v>3</v>
      </c>
      <c r="E987" s="4">
        <v>4</v>
      </c>
    </row>
    <row r="988" spans="1:6" x14ac:dyDescent="0.25">
      <c r="A988">
        <v>987</v>
      </c>
      <c r="D988" s="3">
        <v>3</v>
      </c>
      <c r="E988" s="4">
        <v>4</v>
      </c>
      <c r="F988" t="s">
        <v>22</v>
      </c>
    </row>
    <row r="989" spans="1:6" x14ac:dyDescent="0.25">
      <c r="A989">
        <v>988</v>
      </c>
    </row>
    <row r="990" spans="1:6" x14ac:dyDescent="0.25">
      <c r="A990">
        <v>989</v>
      </c>
      <c r="F990" t="s">
        <v>22</v>
      </c>
    </row>
    <row r="991" spans="1:6" x14ac:dyDescent="0.25">
      <c r="A991">
        <v>990</v>
      </c>
      <c r="D991" s="3">
        <v>3</v>
      </c>
    </row>
    <row r="992" spans="1:6" x14ac:dyDescent="0.25">
      <c r="A992">
        <v>991</v>
      </c>
      <c r="D992" s="3">
        <v>3</v>
      </c>
    </row>
    <row r="993" spans="1:4" x14ac:dyDescent="0.25">
      <c r="A993">
        <v>992</v>
      </c>
      <c r="D993" s="3">
        <v>3</v>
      </c>
    </row>
    <row r="994" spans="1:4" x14ac:dyDescent="0.25">
      <c r="A994">
        <v>993</v>
      </c>
      <c r="C994" s="2">
        <v>2</v>
      </c>
      <c r="D994" s="3">
        <v>3</v>
      </c>
    </row>
    <row r="995" spans="1:4" x14ac:dyDescent="0.25">
      <c r="A995">
        <v>994</v>
      </c>
      <c r="C995" s="2">
        <v>2</v>
      </c>
      <c r="D995" s="3">
        <v>3</v>
      </c>
    </row>
    <row r="996" spans="1:4" x14ac:dyDescent="0.25">
      <c r="A996">
        <v>995</v>
      </c>
      <c r="C996" s="2">
        <v>2</v>
      </c>
      <c r="D996" s="3">
        <v>3</v>
      </c>
    </row>
    <row r="997" spans="1:4" x14ac:dyDescent="0.25">
      <c r="A997">
        <v>996</v>
      </c>
      <c r="C997" s="2">
        <v>2</v>
      </c>
      <c r="D997" s="3">
        <v>3</v>
      </c>
    </row>
    <row r="998" spans="1:4" x14ac:dyDescent="0.25">
      <c r="A998">
        <v>997</v>
      </c>
      <c r="C998" s="2">
        <v>2</v>
      </c>
      <c r="D998" s="3">
        <v>3</v>
      </c>
    </row>
    <row r="999" spans="1:4" x14ac:dyDescent="0.25">
      <c r="A999">
        <v>998</v>
      </c>
      <c r="C999" s="2">
        <v>2</v>
      </c>
      <c r="D999" s="3">
        <v>3</v>
      </c>
    </row>
    <row r="1000" spans="1:4" x14ac:dyDescent="0.25">
      <c r="A1000">
        <v>999</v>
      </c>
      <c r="C1000" s="2">
        <v>2</v>
      </c>
      <c r="D1000" s="3">
        <v>3</v>
      </c>
    </row>
    <row r="1001" spans="1:4" x14ac:dyDescent="0.25">
      <c r="A1001">
        <v>1000</v>
      </c>
      <c r="C1001" s="2">
        <v>2</v>
      </c>
      <c r="D1001" s="3">
        <v>3</v>
      </c>
    </row>
    <row r="1002" spans="1:4" x14ac:dyDescent="0.25">
      <c r="A1002">
        <v>1001</v>
      </c>
      <c r="C1002" s="2">
        <v>2</v>
      </c>
      <c r="D1002" s="3">
        <v>3</v>
      </c>
    </row>
    <row r="1003" spans="1:4" x14ac:dyDescent="0.25">
      <c r="A1003">
        <v>1002</v>
      </c>
      <c r="C1003" s="2">
        <v>2</v>
      </c>
      <c r="D1003" s="3">
        <v>3</v>
      </c>
    </row>
    <row r="1004" spans="1:4" x14ac:dyDescent="0.25">
      <c r="A1004">
        <v>1003</v>
      </c>
      <c r="C1004" s="2">
        <v>2</v>
      </c>
      <c r="D1004" s="3">
        <v>3</v>
      </c>
    </row>
    <row r="1005" spans="1:4" x14ac:dyDescent="0.25">
      <c r="A1005">
        <v>1004</v>
      </c>
      <c r="C1005" s="2">
        <v>2</v>
      </c>
      <c r="D1005" s="3">
        <v>3</v>
      </c>
    </row>
    <row r="1006" spans="1:4" x14ac:dyDescent="0.25">
      <c r="A1006">
        <v>1005</v>
      </c>
      <c r="C1006" s="2">
        <v>2</v>
      </c>
    </row>
    <row r="1007" spans="1:4" x14ac:dyDescent="0.25">
      <c r="A1007">
        <v>1006</v>
      </c>
      <c r="C1007" s="2">
        <v>2</v>
      </c>
    </row>
    <row r="1008" spans="1:4" x14ac:dyDescent="0.25">
      <c r="A1008">
        <v>1007</v>
      </c>
      <c r="B1008" s="5">
        <v>1</v>
      </c>
    </row>
    <row r="1009" spans="1:5" x14ac:dyDescent="0.25">
      <c r="A1009">
        <v>1008</v>
      </c>
      <c r="B1009" s="5">
        <v>1</v>
      </c>
    </row>
    <row r="1010" spans="1:5" x14ac:dyDescent="0.25">
      <c r="A1010">
        <v>1009</v>
      </c>
      <c r="B1010" s="5">
        <v>1</v>
      </c>
    </row>
    <row r="1011" spans="1:5" x14ac:dyDescent="0.25">
      <c r="A1011">
        <v>1010</v>
      </c>
      <c r="B1011" s="5">
        <v>1</v>
      </c>
      <c r="E1011" s="4">
        <v>4</v>
      </c>
    </row>
    <row r="1012" spans="1:5" x14ac:dyDescent="0.25">
      <c r="A1012">
        <v>1011</v>
      </c>
      <c r="B1012" s="5">
        <v>1</v>
      </c>
      <c r="E1012" s="4">
        <v>4</v>
      </c>
    </row>
    <row r="1013" spans="1:5" x14ac:dyDescent="0.25">
      <c r="A1013">
        <v>1012</v>
      </c>
      <c r="B1013" s="5">
        <v>1</v>
      </c>
      <c r="E1013" s="4">
        <v>4</v>
      </c>
    </row>
    <row r="1014" spans="1:5" x14ac:dyDescent="0.25">
      <c r="A1014">
        <v>1013</v>
      </c>
      <c r="B1014" s="5">
        <v>1</v>
      </c>
      <c r="E1014" s="4">
        <v>4</v>
      </c>
    </row>
    <row r="1015" spans="1:5" x14ac:dyDescent="0.25">
      <c r="A1015">
        <v>1014</v>
      </c>
      <c r="B1015" s="5">
        <v>1</v>
      </c>
      <c r="E1015" s="4">
        <v>4</v>
      </c>
    </row>
    <row r="1016" spans="1:5" x14ac:dyDescent="0.25">
      <c r="A1016">
        <v>1015</v>
      </c>
      <c r="B1016" s="5">
        <v>1</v>
      </c>
      <c r="E1016" s="4">
        <v>4</v>
      </c>
    </row>
    <row r="1017" spans="1:5" x14ac:dyDescent="0.25">
      <c r="A1017">
        <v>1016</v>
      </c>
      <c r="B1017" s="5">
        <v>1</v>
      </c>
      <c r="E1017" s="4">
        <v>4</v>
      </c>
    </row>
    <row r="1018" spans="1:5" x14ac:dyDescent="0.25">
      <c r="A1018">
        <v>1017</v>
      </c>
      <c r="B1018" s="5">
        <v>1</v>
      </c>
      <c r="E1018" s="4">
        <v>4</v>
      </c>
    </row>
    <row r="1019" spans="1:5" x14ac:dyDescent="0.25">
      <c r="A1019">
        <v>1018</v>
      </c>
      <c r="B1019" s="5">
        <v>1</v>
      </c>
      <c r="E1019" s="4">
        <v>4</v>
      </c>
    </row>
    <row r="1020" spans="1:5" x14ac:dyDescent="0.25">
      <c r="A1020">
        <v>1019</v>
      </c>
      <c r="B1020" s="5">
        <v>1</v>
      </c>
      <c r="D1020" s="3">
        <v>3</v>
      </c>
      <c r="E1020" s="4">
        <v>4</v>
      </c>
    </row>
    <row r="1021" spans="1:5" x14ac:dyDescent="0.25">
      <c r="A1021">
        <v>1020</v>
      </c>
      <c r="D1021" s="3">
        <v>3</v>
      </c>
      <c r="E1021" s="4">
        <v>4</v>
      </c>
    </row>
    <row r="1022" spans="1:5" x14ac:dyDescent="0.25">
      <c r="A1022">
        <v>1021</v>
      </c>
      <c r="D1022" s="3">
        <v>3</v>
      </c>
      <c r="E1022" s="4">
        <v>4</v>
      </c>
    </row>
    <row r="1023" spans="1:5" x14ac:dyDescent="0.25">
      <c r="A1023">
        <v>1022</v>
      </c>
      <c r="D1023" s="3">
        <v>3</v>
      </c>
    </row>
    <row r="1024" spans="1:5" x14ac:dyDescent="0.25">
      <c r="A1024">
        <v>1023</v>
      </c>
      <c r="C1024" s="2">
        <v>2</v>
      </c>
      <c r="D1024" s="3">
        <v>3</v>
      </c>
    </row>
    <row r="1025" spans="1:5" x14ac:dyDescent="0.25">
      <c r="A1025">
        <v>1024</v>
      </c>
      <c r="C1025" s="2">
        <v>2</v>
      </c>
      <c r="D1025" s="3">
        <v>3</v>
      </c>
    </row>
    <row r="1026" spans="1:5" x14ac:dyDescent="0.25">
      <c r="A1026">
        <v>1025</v>
      </c>
      <c r="C1026" s="2">
        <v>2</v>
      </c>
      <c r="D1026" s="3">
        <v>3</v>
      </c>
    </row>
    <row r="1027" spans="1:5" x14ac:dyDescent="0.25">
      <c r="A1027">
        <v>1026</v>
      </c>
      <c r="C1027" s="2">
        <v>2</v>
      </c>
      <c r="D1027" s="3">
        <v>3</v>
      </c>
    </row>
    <row r="1028" spans="1:5" x14ac:dyDescent="0.25">
      <c r="A1028">
        <v>1027</v>
      </c>
      <c r="C1028" s="2">
        <v>2</v>
      </c>
      <c r="D1028" s="3">
        <v>3</v>
      </c>
    </row>
    <row r="1029" spans="1:5" x14ac:dyDescent="0.25">
      <c r="A1029">
        <v>1028</v>
      </c>
      <c r="C1029" s="2">
        <v>2</v>
      </c>
      <c r="D1029" s="3">
        <v>3</v>
      </c>
    </row>
    <row r="1030" spans="1:5" x14ac:dyDescent="0.25">
      <c r="A1030">
        <v>1029</v>
      </c>
      <c r="C1030" s="2">
        <v>2</v>
      </c>
      <c r="D1030" s="3">
        <v>3</v>
      </c>
    </row>
    <row r="1031" spans="1:5" x14ac:dyDescent="0.25">
      <c r="A1031">
        <v>1030</v>
      </c>
      <c r="C1031" s="2">
        <v>2</v>
      </c>
    </row>
    <row r="1032" spans="1:5" x14ac:dyDescent="0.25">
      <c r="A1032">
        <v>1031</v>
      </c>
      <c r="C1032" s="2">
        <v>2</v>
      </c>
    </row>
    <row r="1033" spans="1:5" x14ac:dyDescent="0.25">
      <c r="A1033">
        <v>1032</v>
      </c>
      <c r="C1033" s="2">
        <v>2</v>
      </c>
    </row>
    <row r="1034" spans="1:5" x14ac:dyDescent="0.25">
      <c r="A1034">
        <v>1033</v>
      </c>
      <c r="C1034" s="2">
        <v>2</v>
      </c>
    </row>
    <row r="1035" spans="1:5" x14ac:dyDescent="0.25">
      <c r="A1035">
        <v>1034</v>
      </c>
      <c r="B1035" s="5">
        <v>1</v>
      </c>
      <c r="C1035" s="2">
        <v>2</v>
      </c>
    </row>
    <row r="1036" spans="1:5" x14ac:dyDescent="0.25">
      <c r="A1036">
        <v>1035</v>
      </c>
      <c r="B1036" s="5">
        <v>1</v>
      </c>
    </row>
    <row r="1037" spans="1:5" x14ac:dyDescent="0.25">
      <c r="A1037">
        <v>1036</v>
      </c>
      <c r="B1037" s="5">
        <v>1</v>
      </c>
    </row>
    <row r="1038" spans="1:5" x14ac:dyDescent="0.25">
      <c r="A1038">
        <v>1037</v>
      </c>
      <c r="B1038" s="5">
        <v>1</v>
      </c>
    </row>
    <row r="1039" spans="1:5" x14ac:dyDescent="0.25">
      <c r="A1039">
        <v>1038</v>
      </c>
      <c r="B1039" s="5">
        <v>1</v>
      </c>
      <c r="E1039" s="4">
        <v>4</v>
      </c>
    </row>
    <row r="1040" spans="1:5" x14ac:dyDescent="0.25">
      <c r="A1040">
        <v>1039</v>
      </c>
      <c r="B1040" s="5">
        <v>1</v>
      </c>
      <c r="E1040" s="4">
        <v>4</v>
      </c>
    </row>
    <row r="1041" spans="1:5" x14ac:dyDescent="0.25">
      <c r="A1041">
        <v>1040</v>
      </c>
      <c r="B1041" s="5">
        <v>1</v>
      </c>
      <c r="E1041" s="4">
        <v>4</v>
      </c>
    </row>
    <row r="1042" spans="1:5" x14ac:dyDescent="0.25">
      <c r="A1042">
        <v>1041</v>
      </c>
      <c r="B1042" s="5">
        <v>1</v>
      </c>
      <c r="E1042" s="4">
        <v>4</v>
      </c>
    </row>
    <row r="1043" spans="1:5" x14ac:dyDescent="0.25">
      <c r="A1043">
        <v>1042</v>
      </c>
      <c r="B1043" s="5">
        <v>1</v>
      </c>
      <c r="E1043" s="4">
        <v>4</v>
      </c>
    </row>
    <row r="1044" spans="1:5" x14ac:dyDescent="0.25">
      <c r="A1044">
        <v>1043</v>
      </c>
      <c r="B1044" s="5">
        <v>1</v>
      </c>
      <c r="D1044" s="3">
        <v>3</v>
      </c>
      <c r="E1044" s="4">
        <v>4</v>
      </c>
    </row>
    <row r="1045" spans="1:5" x14ac:dyDescent="0.25">
      <c r="A1045">
        <v>1044</v>
      </c>
      <c r="D1045" s="3">
        <v>3</v>
      </c>
      <c r="E1045" s="4">
        <v>4</v>
      </c>
    </row>
    <row r="1046" spans="1:5" x14ac:dyDescent="0.25">
      <c r="A1046">
        <v>1045</v>
      </c>
      <c r="D1046" s="3">
        <v>3</v>
      </c>
      <c r="E1046" s="4">
        <v>4</v>
      </c>
    </row>
    <row r="1047" spans="1:5" x14ac:dyDescent="0.25">
      <c r="A1047">
        <v>1046</v>
      </c>
      <c r="D1047" s="3">
        <v>3</v>
      </c>
      <c r="E1047" s="4">
        <v>4</v>
      </c>
    </row>
    <row r="1048" spans="1:5" x14ac:dyDescent="0.25">
      <c r="A1048">
        <v>1047</v>
      </c>
      <c r="C1048" s="2">
        <v>2</v>
      </c>
      <c r="D1048" s="3">
        <v>3</v>
      </c>
    </row>
    <row r="1049" spans="1:5" x14ac:dyDescent="0.25">
      <c r="A1049">
        <v>1048</v>
      </c>
      <c r="C1049" s="2">
        <v>2</v>
      </c>
      <c r="D1049" s="3">
        <v>3</v>
      </c>
    </row>
    <row r="1050" spans="1:5" x14ac:dyDescent="0.25">
      <c r="A1050">
        <v>1049</v>
      </c>
      <c r="C1050" s="2">
        <v>2</v>
      </c>
      <c r="D1050" s="3">
        <v>3</v>
      </c>
    </row>
    <row r="1051" spans="1:5" x14ac:dyDescent="0.25">
      <c r="A1051">
        <v>1050</v>
      </c>
      <c r="C1051" s="2">
        <v>2</v>
      </c>
      <c r="D1051" s="3">
        <v>3</v>
      </c>
    </row>
    <row r="1052" spans="1:5" x14ac:dyDescent="0.25">
      <c r="A1052">
        <v>1051</v>
      </c>
      <c r="C1052" s="2">
        <v>2</v>
      </c>
    </row>
    <row r="1053" spans="1:5" x14ac:dyDescent="0.25">
      <c r="A1053">
        <v>1052</v>
      </c>
      <c r="C1053" s="2">
        <v>2</v>
      </c>
    </row>
    <row r="1054" spans="1:5" x14ac:dyDescent="0.25">
      <c r="A1054">
        <v>1053</v>
      </c>
      <c r="C1054" s="2">
        <v>2</v>
      </c>
    </row>
    <row r="1055" spans="1:5" x14ac:dyDescent="0.25">
      <c r="A1055">
        <v>1054</v>
      </c>
      <c r="C1055" s="2">
        <v>2</v>
      </c>
    </row>
    <row r="1056" spans="1:5" x14ac:dyDescent="0.25">
      <c r="A1056">
        <v>1055</v>
      </c>
      <c r="B1056" s="5">
        <v>1</v>
      </c>
      <c r="C1056" s="2">
        <v>2</v>
      </c>
    </row>
    <row r="1057" spans="1:5" x14ac:dyDescent="0.25">
      <c r="A1057">
        <v>1056</v>
      </c>
      <c r="B1057" s="5">
        <v>1</v>
      </c>
      <c r="C1057" s="2">
        <v>2</v>
      </c>
    </row>
    <row r="1058" spans="1:5" x14ac:dyDescent="0.25">
      <c r="A1058">
        <v>1057</v>
      </c>
      <c r="B1058" s="5">
        <v>1</v>
      </c>
      <c r="C1058" s="2">
        <v>2</v>
      </c>
    </row>
    <row r="1059" spans="1:5" x14ac:dyDescent="0.25">
      <c r="A1059">
        <v>1058</v>
      </c>
      <c r="B1059" s="5">
        <v>1</v>
      </c>
    </row>
    <row r="1060" spans="1:5" x14ac:dyDescent="0.25">
      <c r="A1060">
        <v>1059</v>
      </c>
      <c r="B1060" s="5">
        <v>1</v>
      </c>
    </row>
    <row r="1061" spans="1:5" x14ac:dyDescent="0.25">
      <c r="A1061">
        <v>1060</v>
      </c>
      <c r="B1061" s="5">
        <v>1</v>
      </c>
    </row>
    <row r="1062" spans="1:5" x14ac:dyDescent="0.25">
      <c r="A1062">
        <v>1061</v>
      </c>
      <c r="B1062" s="5">
        <v>1</v>
      </c>
      <c r="E1062" s="4">
        <v>4</v>
      </c>
    </row>
    <row r="1063" spans="1:5" x14ac:dyDescent="0.25">
      <c r="A1063">
        <v>1062</v>
      </c>
      <c r="B1063" s="5">
        <v>1</v>
      </c>
      <c r="E1063" s="4">
        <v>4</v>
      </c>
    </row>
    <row r="1064" spans="1:5" x14ac:dyDescent="0.25">
      <c r="A1064">
        <v>1063</v>
      </c>
      <c r="B1064" s="5">
        <v>1</v>
      </c>
      <c r="D1064" s="3">
        <v>3</v>
      </c>
      <c r="E1064" s="4">
        <v>4</v>
      </c>
    </row>
    <row r="1065" spans="1:5" x14ac:dyDescent="0.25">
      <c r="A1065">
        <v>1064</v>
      </c>
      <c r="B1065" s="5">
        <v>1</v>
      </c>
      <c r="D1065" s="3">
        <v>3</v>
      </c>
      <c r="E1065" s="4">
        <v>4</v>
      </c>
    </row>
    <row r="1066" spans="1:5" x14ac:dyDescent="0.25">
      <c r="A1066">
        <v>1065</v>
      </c>
      <c r="D1066" s="3">
        <v>3</v>
      </c>
      <c r="E1066" s="4">
        <v>4</v>
      </c>
    </row>
    <row r="1067" spans="1:5" x14ac:dyDescent="0.25">
      <c r="A1067">
        <v>1066</v>
      </c>
      <c r="D1067" s="3">
        <v>3</v>
      </c>
      <c r="E1067" s="4">
        <v>4</v>
      </c>
    </row>
    <row r="1068" spans="1:5" x14ac:dyDescent="0.25">
      <c r="A1068">
        <v>1067</v>
      </c>
      <c r="D1068" s="3">
        <v>3</v>
      </c>
      <c r="E1068" s="4">
        <v>4</v>
      </c>
    </row>
    <row r="1069" spans="1:5" x14ac:dyDescent="0.25">
      <c r="A1069">
        <v>1068</v>
      </c>
      <c r="D1069" s="3">
        <v>3</v>
      </c>
      <c r="E1069" s="4">
        <v>4</v>
      </c>
    </row>
    <row r="1070" spans="1:5" x14ac:dyDescent="0.25">
      <c r="A1070">
        <v>1069</v>
      </c>
      <c r="D1070" s="3">
        <v>3</v>
      </c>
      <c r="E1070" s="4">
        <v>4</v>
      </c>
    </row>
    <row r="1071" spans="1:5" x14ac:dyDescent="0.25">
      <c r="A1071">
        <v>1070</v>
      </c>
      <c r="C1071" s="2">
        <v>2</v>
      </c>
      <c r="D1071" s="3">
        <v>3</v>
      </c>
      <c r="E1071" s="4">
        <v>4</v>
      </c>
    </row>
    <row r="1072" spans="1:5" x14ac:dyDescent="0.25">
      <c r="A1072">
        <v>1071</v>
      </c>
      <c r="C1072" s="2">
        <v>2</v>
      </c>
      <c r="D1072" s="3">
        <v>3</v>
      </c>
    </row>
    <row r="1073" spans="1:5" x14ac:dyDescent="0.25">
      <c r="A1073">
        <v>1072</v>
      </c>
      <c r="C1073" s="2">
        <v>2</v>
      </c>
      <c r="D1073" s="3">
        <v>3</v>
      </c>
    </row>
    <row r="1074" spans="1:5" x14ac:dyDescent="0.25">
      <c r="A1074">
        <v>1073</v>
      </c>
      <c r="C1074" s="2">
        <v>2</v>
      </c>
    </row>
    <row r="1075" spans="1:5" x14ac:dyDescent="0.25">
      <c r="A1075">
        <v>1074</v>
      </c>
      <c r="C1075" s="2">
        <v>2</v>
      </c>
    </row>
    <row r="1076" spans="1:5" x14ac:dyDescent="0.25">
      <c r="A1076">
        <v>1075</v>
      </c>
      <c r="C1076" s="2">
        <v>2</v>
      </c>
    </row>
    <row r="1077" spans="1:5" x14ac:dyDescent="0.25">
      <c r="A1077">
        <v>1076</v>
      </c>
      <c r="B1077" s="5">
        <v>1</v>
      </c>
      <c r="C1077" s="2">
        <v>2</v>
      </c>
    </row>
    <row r="1078" spans="1:5" x14ac:dyDescent="0.25">
      <c r="A1078">
        <v>1077</v>
      </c>
      <c r="B1078" s="5">
        <v>1</v>
      </c>
      <c r="C1078" s="2">
        <v>2</v>
      </c>
    </row>
    <row r="1079" spans="1:5" x14ac:dyDescent="0.25">
      <c r="A1079">
        <v>1078</v>
      </c>
      <c r="B1079" s="5">
        <v>1</v>
      </c>
      <c r="C1079" s="2">
        <v>2</v>
      </c>
    </row>
    <row r="1080" spans="1:5" x14ac:dyDescent="0.25">
      <c r="A1080">
        <v>1079</v>
      </c>
      <c r="B1080" s="5">
        <v>1</v>
      </c>
    </row>
    <row r="1081" spans="1:5" x14ac:dyDescent="0.25">
      <c r="A1081">
        <v>1080</v>
      </c>
      <c r="B1081" s="5">
        <v>1</v>
      </c>
    </row>
    <row r="1082" spans="1:5" x14ac:dyDescent="0.25">
      <c r="A1082">
        <v>1081</v>
      </c>
      <c r="B1082" s="5">
        <v>1</v>
      </c>
    </row>
    <row r="1083" spans="1:5" x14ac:dyDescent="0.25">
      <c r="A1083">
        <v>1082</v>
      </c>
      <c r="B1083" s="5">
        <v>1</v>
      </c>
    </row>
    <row r="1084" spans="1:5" x14ac:dyDescent="0.25">
      <c r="A1084">
        <v>1083</v>
      </c>
      <c r="B1084" s="5">
        <v>1</v>
      </c>
    </row>
    <row r="1085" spans="1:5" x14ac:dyDescent="0.25">
      <c r="A1085">
        <v>1084</v>
      </c>
      <c r="B1085" s="5">
        <v>1</v>
      </c>
      <c r="D1085" s="3">
        <v>3</v>
      </c>
    </row>
    <row r="1086" spans="1:5" x14ac:dyDescent="0.25">
      <c r="A1086">
        <v>1085</v>
      </c>
      <c r="D1086" s="3">
        <v>3</v>
      </c>
      <c r="E1086" s="4">
        <v>4</v>
      </c>
    </row>
    <row r="1087" spans="1:5" x14ac:dyDescent="0.25">
      <c r="A1087">
        <v>1086</v>
      </c>
      <c r="D1087" s="3">
        <v>3</v>
      </c>
      <c r="E1087" s="4">
        <v>4</v>
      </c>
    </row>
    <row r="1088" spans="1:5" x14ac:dyDescent="0.25">
      <c r="A1088">
        <v>1087</v>
      </c>
      <c r="D1088" s="3">
        <v>3</v>
      </c>
      <c r="E1088" s="4">
        <v>4</v>
      </c>
    </row>
    <row r="1089" spans="1:5" x14ac:dyDescent="0.25">
      <c r="A1089">
        <v>1088</v>
      </c>
      <c r="D1089" s="3">
        <v>3</v>
      </c>
      <c r="E1089" s="4">
        <v>4</v>
      </c>
    </row>
    <row r="1090" spans="1:5" x14ac:dyDescent="0.25">
      <c r="A1090">
        <v>1089</v>
      </c>
      <c r="D1090" s="3">
        <v>3</v>
      </c>
      <c r="E1090" s="4">
        <v>4</v>
      </c>
    </row>
    <row r="1091" spans="1:5" x14ac:dyDescent="0.25">
      <c r="A1091">
        <v>1090</v>
      </c>
      <c r="D1091" s="3">
        <v>3</v>
      </c>
      <c r="E1091" s="4">
        <v>4</v>
      </c>
    </row>
    <row r="1092" spans="1:5" x14ac:dyDescent="0.25">
      <c r="A1092">
        <v>1091</v>
      </c>
      <c r="D1092" s="3">
        <v>3</v>
      </c>
      <c r="E1092" s="4">
        <v>4</v>
      </c>
    </row>
    <row r="1093" spans="1:5" x14ac:dyDescent="0.25">
      <c r="A1093">
        <v>1092</v>
      </c>
      <c r="D1093" s="3">
        <v>3</v>
      </c>
      <c r="E1093" s="4">
        <v>4</v>
      </c>
    </row>
    <row r="1094" spans="1:5" x14ac:dyDescent="0.25">
      <c r="A1094">
        <v>1093</v>
      </c>
      <c r="D1094" s="3">
        <v>3</v>
      </c>
      <c r="E1094" s="4">
        <v>4</v>
      </c>
    </row>
    <row r="1095" spans="1:5" x14ac:dyDescent="0.25">
      <c r="A1095">
        <v>1094</v>
      </c>
      <c r="C1095" s="2">
        <v>2</v>
      </c>
    </row>
    <row r="1096" spans="1:5" x14ac:dyDescent="0.25">
      <c r="A1096">
        <v>1095</v>
      </c>
      <c r="C1096" s="2">
        <v>2</v>
      </c>
    </row>
    <row r="1097" spans="1:5" x14ac:dyDescent="0.25">
      <c r="A1097">
        <v>1096</v>
      </c>
      <c r="C1097" s="2">
        <v>2</v>
      </c>
    </row>
    <row r="1098" spans="1:5" x14ac:dyDescent="0.25">
      <c r="A1098">
        <v>1097</v>
      </c>
      <c r="C1098" s="2">
        <v>2</v>
      </c>
    </row>
    <row r="1099" spans="1:5" x14ac:dyDescent="0.25">
      <c r="A1099">
        <v>1098</v>
      </c>
      <c r="C1099" s="2">
        <v>2</v>
      </c>
    </row>
    <row r="1100" spans="1:5" x14ac:dyDescent="0.25">
      <c r="A1100">
        <v>1099</v>
      </c>
      <c r="C1100" s="2">
        <v>2</v>
      </c>
    </row>
    <row r="1101" spans="1:5" x14ac:dyDescent="0.25">
      <c r="A1101">
        <v>1100</v>
      </c>
      <c r="B1101" s="5">
        <v>1</v>
      </c>
      <c r="C1101" s="2">
        <v>2</v>
      </c>
    </row>
    <row r="1102" spans="1:5" x14ac:dyDescent="0.25">
      <c r="A1102">
        <v>1101</v>
      </c>
      <c r="B1102" s="5">
        <v>1</v>
      </c>
      <c r="C1102" s="2">
        <v>2</v>
      </c>
    </row>
    <row r="1103" spans="1:5" x14ac:dyDescent="0.25">
      <c r="A1103">
        <v>1102</v>
      </c>
      <c r="B1103" s="5">
        <v>1</v>
      </c>
    </row>
    <row r="1104" spans="1:5" x14ac:dyDescent="0.25">
      <c r="A1104">
        <v>1103</v>
      </c>
      <c r="B1104" s="5">
        <v>1</v>
      </c>
    </row>
    <row r="1105" spans="1:5" x14ac:dyDescent="0.25">
      <c r="A1105">
        <v>1104</v>
      </c>
      <c r="B1105" s="5">
        <v>1</v>
      </c>
    </row>
    <row r="1106" spans="1:5" x14ac:dyDescent="0.25">
      <c r="A1106">
        <v>1105</v>
      </c>
      <c r="B1106" s="5">
        <v>1</v>
      </c>
    </row>
    <row r="1107" spans="1:5" x14ac:dyDescent="0.25">
      <c r="A1107">
        <v>1106</v>
      </c>
      <c r="B1107" s="5">
        <v>1</v>
      </c>
    </row>
    <row r="1108" spans="1:5" x14ac:dyDescent="0.25">
      <c r="A1108">
        <v>1107</v>
      </c>
      <c r="B1108" s="5">
        <v>1</v>
      </c>
      <c r="E1108" s="4">
        <v>4</v>
      </c>
    </row>
    <row r="1109" spans="1:5" x14ac:dyDescent="0.25">
      <c r="A1109">
        <v>1108</v>
      </c>
      <c r="D1109" s="3">
        <v>3</v>
      </c>
      <c r="E1109" s="4">
        <v>4</v>
      </c>
    </row>
    <row r="1110" spans="1:5" x14ac:dyDescent="0.25">
      <c r="A1110">
        <v>1109</v>
      </c>
      <c r="D1110" s="3">
        <v>3</v>
      </c>
      <c r="E1110" s="4">
        <v>4</v>
      </c>
    </row>
    <row r="1111" spans="1:5" x14ac:dyDescent="0.25">
      <c r="A1111">
        <v>1110</v>
      </c>
      <c r="D1111" s="3">
        <v>3</v>
      </c>
      <c r="E1111" s="4">
        <v>4</v>
      </c>
    </row>
    <row r="1112" spans="1:5" x14ac:dyDescent="0.25">
      <c r="A1112">
        <v>1111</v>
      </c>
      <c r="D1112" s="3">
        <v>3</v>
      </c>
      <c r="E1112" s="4">
        <v>4</v>
      </c>
    </row>
    <row r="1113" spans="1:5" x14ac:dyDescent="0.25">
      <c r="A1113">
        <v>1112</v>
      </c>
      <c r="D1113" s="3">
        <v>3</v>
      </c>
      <c r="E1113" s="4">
        <v>4</v>
      </c>
    </row>
    <row r="1114" spans="1:5" x14ac:dyDescent="0.25">
      <c r="A1114">
        <v>1113</v>
      </c>
      <c r="D1114" s="3">
        <v>3</v>
      </c>
      <c r="E1114" s="4">
        <v>4</v>
      </c>
    </row>
    <row r="1115" spans="1:5" x14ac:dyDescent="0.25">
      <c r="A1115">
        <v>1114</v>
      </c>
      <c r="D1115" s="3">
        <v>3</v>
      </c>
      <c r="E1115" s="4">
        <v>4</v>
      </c>
    </row>
    <row r="1116" spans="1:5" x14ac:dyDescent="0.25">
      <c r="A1116">
        <v>1115</v>
      </c>
      <c r="D1116" s="3">
        <v>3</v>
      </c>
      <c r="E1116" s="4">
        <v>4</v>
      </c>
    </row>
    <row r="1117" spans="1:5" x14ac:dyDescent="0.25">
      <c r="A1117">
        <v>1116</v>
      </c>
      <c r="C1117" s="2">
        <v>2</v>
      </c>
      <c r="D1117" s="3">
        <v>3</v>
      </c>
    </row>
    <row r="1118" spans="1:5" x14ac:dyDescent="0.25">
      <c r="A1118">
        <v>1117</v>
      </c>
      <c r="C1118" s="2">
        <v>2</v>
      </c>
    </row>
    <row r="1119" spans="1:5" x14ac:dyDescent="0.25">
      <c r="A1119">
        <v>1118</v>
      </c>
      <c r="C1119" s="2">
        <v>2</v>
      </c>
    </row>
    <row r="1120" spans="1:5" x14ac:dyDescent="0.25">
      <c r="A1120">
        <v>1119</v>
      </c>
      <c r="C1120" s="2">
        <v>2</v>
      </c>
    </row>
    <row r="1121" spans="1:5" x14ac:dyDescent="0.25">
      <c r="A1121">
        <v>1120</v>
      </c>
      <c r="C1121" s="2">
        <v>2</v>
      </c>
    </row>
    <row r="1122" spans="1:5" x14ac:dyDescent="0.25">
      <c r="A1122">
        <v>1121</v>
      </c>
      <c r="C1122" s="2">
        <v>2</v>
      </c>
    </row>
    <row r="1123" spans="1:5" x14ac:dyDescent="0.25">
      <c r="A1123">
        <v>1122</v>
      </c>
      <c r="C1123" s="2">
        <v>2</v>
      </c>
    </row>
    <row r="1124" spans="1:5" x14ac:dyDescent="0.25">
      <c r="A1124">
        <v>1123</v>
      </c>
      <c r="B1124" s="5">
        <v>1</v>
      </c>
      <c r="C1124" s="2">
        <v>2</v>
      </c>
    </row>
    <row r="1125" spans="1:5" x14ac:dyDescent="0.25">
      <c r="A1125">
        <v>1124</v>
      </c>
      <c r="B1125" s="5">
        <v>1</v>
      </c>
      <c r="C1125" s="2">
        <v>2</v>
      </c>
    </row>
    <row r="1126" spans="1:5" x14ac:dyDescent="0.25">
      <c r="A1126">
        <v>1125</v>
      </c>
      <c r="B1126" s="5">
        <v>1</v>
      </c>
      <c r="C1126" s="2">
        <v>2</v>
      </c>
    </row>
    <row r="1127" spans="1:5" x14ac:dyDescent="0.25">
      <c r="A1127">
        <v>1126</v>
      </c>
      <c r="B1127" s="5">
        <v>1</v>
      </c>
    </row>
    <row r="1128" spans="1:5" x14ac:dyDescent="0.25">
      <c r="A1128">
        <v>1127</v>
      </c>
      <c r="B1128" s="5">
        <v>1</v>
      </c>
    </row>
    <row r="1129" spans="1:5" x14ac:dyDescent="0.25">
      <c r="A1129">
        <v>1128</v>
      </c>
      <c r="B1129" s="5">
        <v>1</v>
      </c>
    </row>
    <row r="1130" spans="1:5" x14ac:dyDescent="0.25">
      <c r="A1130">
        <v>1129</v>
      </c>
      <c r="B1130" s="5">
        <v>1</v>
      </c>
    </row>
    <row r="1131" spans="1:5" x14ac:dyDescent="0.25">
      <c r="A1131">
        <v>1130</v>
      </c>
      <c r="D1131" s="3">
        <v>3</v>
      </c>
      <c r="E1131" s="4">
        <v>4</v>
      </c>
    </row>
    <row r="1132" spans="1:5" x14ac:dyDescent="0.25">
      <c r="A1132">
        <v>1131</v>
      </c>
      <c r="D1132" s="3">
        <v>3</v>
      </c>
      <c r="E1132" s="4">
        <v>4</v>
      </c>
    </row>
    <row r="1133" spans="1:5" x14ac:dyDescent="0.25">
      <c r="A1133">
        <v>1132</v>
      </c>
      <c r="D1133" s="3">
        <v>3</v>
      </c>
      <c r="E1133" s="4">
        <v>4</v>
      </c>
    </row>
    <row r="1134" spans="1:5" x14ac:dyDescent="0.25">
      <c r="A1134">
        <v>1133</v>
      </c>
      <c r="D1134" s="3">
        <v>3</v>
      </c>
      <c r="E1134" s="4">
        <v>4</v>
      </c>
    </row>
    <row r="1135" spans="1:5" x14ac:dyDescent="0.25">
      <c r="A1135">
        <v>1134</v>
      </c>
      <c r="D1135" s="3">
        <v>3</v>
      </c>
      <c r="E1135" s="4">
        <v>4</v>
      </c>
    </row>
    <row r="1136" spans="1:5" x14ac:dyDescent="0.25">
      <c r="A1136">
        <v>1135</v>
      </c>
      <c r="D1136" s="3">
        <v>3</v>
      </c>
      <c r="E1136" s="4">
        <v>4</v>
      </c>
    </row>
    <row r="1137" spans="1:5" x14ac:dyDescent="0.25">
      <c r="A1137">
        <v>1136</v>
      </c>
      <c r="D1137" s="3">
        <v>3</v>
      </c>
      <c r="E1137" s="4">
        <v>4</v>
      </c>
    </row>
    <row r="1138" spans="1:5" x14ac:dyDescent="0.25">
      <c r="A1138">
        <v>1137</v>
      </c>
      <c r="D1138" s="3">
        <v>3</v>
      </c>
      <c r="E1138" s="4">
        <v>4</v>
      </c>
    </row>
    <row r="1139" spans="1:5" x14ac:dyDescent="0.25">
      <c r="A1139">
        <v>1138</v>
      </c>
      <c r="D1139" s="3">
        <v>3</v>
      </c>
    </row>
    <row r="1140" spans="1:5" x14ac:dyDescent="0.25">
      <c r="A1140">
        <v>1139</v>
      </c>
    </row>
    <row r="1141" spans="1:5" x14ac:dyDescent="0.25">
      <c r="A1141">
        <v>1140</v>
      </c>
      <c r="C1141" s="2">
        <v>2</v>
      </c>
    </row>
    <row r="1142" spans="1:5" x14ac:dyDescent="0.25">
      <c r="A1142">
        <v>1141</v>
      </c>
      <c r="C1142" s="2">
        <v>2</v>
      </c>
    </row>
    <row r="1143" spans="1:5" x14ac:dyDescent="0.25">
      <c r="A1143">
        <v>1142</v>
      </c>
      <c r="C1143" s="2">
        <v>2</v>
      </c>
    </row>
    <row r="1144" spans="1:5" x14ac:dyDescent="0.25">
      <c r="A1144">
        <v>1143</v>
      </c>
      <c r="C1144" s="2">
        <v>2</v>
      </c>
    </row>
    <row r="1145" spans="1:5" x14ac:dyDescent="0.25">
      <c r="A1145">
        <v>1144</v>
      </c>
      <c r="C1145" s="2">
        <v>2</v>
      </c>
    </row>
    <row r="1146" spans="1:5" x14ac:dyDescent="0.25">
      <c r="A1146">
        <v>1145</v>
      </c>
      <c r="B1146" s="5">
        <v>1</v>
      </c>
      <c r="C1146" s="2">
        <v>2</v>
      </c>
    </row>
    <row r="1147" spans="1:5" x14ac:dyDescent="0.25">
      <c r="A1147">
        <v>1146</v>
      </c>
      <c r="B1147" s="5">
        <v>1</v>
      </c>
      <c r="C1147" s="2">
        <v>2</v>
      </c>
    </row>
    <row r="1148" spans="1:5" x14ac:dyDescent="0.25">
      <c r="A1148">
        <v>1147</v>
      </c>
      <c r="B1148" s="5">
        <v>1</v>
      </c>
      <c r="C1148" s="2">
        <v>2</v>
      </c>
    </row>
    <row r="1149" spans="1:5" x14ac:dyDescent="0.25">
      <c r="A1149">
        <v>1148</v>
      </c>
      <c r="B1149" s="5">
        <v>1</v>
      </c>
      <c r="C1149" s="2">
        <v>2</v>
      </c>
    </row>
    <row r="1150" spans="1:5" x14ac:dyDescent="0.25">
      <c r="A1150">
        <v>1149</v>
      </c>
      <c r="B1150" s="5">
        <v>1</v>
      </c>
    </row>
    <row r="1151" spans="1:5" x14ac:dyDescent="0.25">
      <c r="A1151">
        <v>1150</v>
      </c>
      <c r="B1151" s="5">
        <v>1</v>
      </c>
    </row>
    <row r="1152" spans="1:5" x14ac:dyDescent="0.25">
      <c r="A1152">
        <v>1151</v>
      </c>
      <c r="B1152" s="5">
        <v>1</v>
      </c>
    </row>
    <row r="1153" spans="1:5" x14ac:dyDescent="0.25">
      <c r="A1153">
        <v>1152</v>
      </c>
      <c r="B1153" s="5">
        <v>1</v>
      </c>
    </row>
    <row r="1154" spans="1:5" x14ac:dyDescent="0.25">
      <c r="A1154">
        <v>1153</v>
      </c>
      <c r="D1154" s="3">
        <v>3</v>
      </c>
      <c r="E1154" s="4">
        <v>4</v>
      </c>
    </row>
    <row r="1155" spans="1:5" x14ac:dyDescent="0.25">
      <c r="A1155">
        <v>1154</v>
      </c>
      <c r="D1155" s="3">
        <v>3</v>
      </c>
      <c r="E1155" s="4">
        <v>4</v>
      </c>
    </row>
    <row r="1156" spans="1:5" x14ac:dyDescent="0.25">
      <c r="A1156">
        <v>1155</v>
      </c>
      <c r="D1156" s="3">
        <v>3</v>
      </c>
      <c r="E1156" s="4">
        <v>4</v>
      </c>
    </row>
    <row r="1157" spans="1:5" x14ac:dyDescent="0.25">
      <c r="A1157">
        <v>1156</v>
      </c>
      <c r="D1157" s="3">
        <v>3</v>
      </c>
      <c r="E1157" s="4">
        <v>4</v>
      </c>
    </row>
    <row r="1158" spans="1:5" x14ac:dyDescent="0.25">
      <c r="A1158">
        <v>1157</v>
      </c>
      <c r="D1158" s="3">
        <v>3</v>
      </c>
      <c r="E1158" s="4">
        <v>4</v>
      </c>
    </row>
    <row r="1159" spans="1:5" x14ac:dyDescent="0.25">
      <c r="A1159">
        <v>1158</v>
      </c>
      <c r="D1159" s="3">
        <v>3</v>
      </c>
      <c r="E1159" s="4">
        <v>4</v>
      </c>
    </row>
    <row r="1160" spans="1:5" x14ac:dyDescent="0.25">
      <c r="A1160">
        <v>1159</v>
      </c>
      <c r="D1160" s="3">
        <v>3</v>
      </c>
      <c r="E1160" s="4">
        <v>4</v>
      </c>
    </row>
    <row r="1161" spans="1:5" x14ac:dyDescent="0.25">
      <c r="A1161">
        <v>1160</v>
      </c>
      <c r="D1161" s="3">
        <v>3</v>
      </c>
      <c r="E1161" s="4">
        <v>4</v>
      </c>
    </row>
    <row r="1162" spans="1:5" x14ac:dyDescent="0.25">
      <c r="A1162">
        <v>1161</v>
      </c>
      <c r="C1162" s="2">
        <v>2</v>
      </c>
    </row>
    <row r="1163" spans="1:5" x14ac:dyDescent="0.25">
      <c r="A1163">
        <v>1162</v>
      </c>
      <c r="C1163" s="2">
        <v>2</v>
      </c>
    </row>
    <row r="1164" spans="1:5" x14ac:dyDescent="0.25">
      <c r="A1164">
        <v>1163</v>
      </c>
      <c r="C1164" s="2">
        <v>2</v>
      </c>
    </row>
    <row r="1165" spans="1:5" x14ac:dyDescent="0.25">
      <c r="A1165">
        <v>1164</v>
      </c>
      <c r="C1165" s="2">
        <v>2</v>
      </c>
    </row>
    <row r="1166" spans="1:5" x14ac:dyDescent="0.25">
      <c r="A1166">
        <v>1165</v>
      </c>
      <c r="C1166" s="2">
        <v>2</v>
      </c>
    </row>
    <row r="1167" spans="1:5" x14ac:dyDescent="0.25">
      <c r="A1167">
        <v>1166</v>
      </c>
      <c r="B1167" s="5">
        <v>1</v>
      </c>
      <c r="C1167" s="2">
        <v>2</v>
      </c>
    </row>
    <row r="1168" spans="1:5" x14ac:dyDescent="0.25">
      <c r="A1168">
        <v>1167</v>
      </c>
      <c r="B1168" s="5">
        <v>1</v>
      </c>
      <c r="C1168" s="2">
        <v>2</v>
      </c>
    </row>
    <row r="1169" spans="1:5" x14ac:dyDescent="0.25">
      <c r="A1169">
        <v>1168</v>
      </c>
      <c r="B1169" s="5">
        <v>1</v>
      </c>
      <c r="C1169" s="2">
        <v>2</v>
      </c>
    </row>
    <row r="1170" spans="1:5" x14ac:dyDescent="0.25">
      <c r="A1170">
        <v>1169</v>
      </c>
      <c r="B1170" s="5">
        <v>1</v>
      </c>
      <c r="C1170" s="2">
        <v>2</v>
      </c>
    </row>
    <row r="1171" spans="1:5" x14ac:dyDescent="0.25">
      <c r="A1171">
        <v>1170</v>
      </c>
      <c r="B1171" s="5">
        <v>1</v>
      </c>
    </row>
    <row r="1172" spans="1:5" x14ac:dyDescent="0.25">
      <c r="A1172">
        <v>1171</v>
      </c>
      <c r="B1172" s="5">
        <v>1</v>
      </c>
    </row>
    <row r="1173" spans="1:5" x14ac:dyDescent="0.25">
      <c r="A1173">
        <v>1172</v>
      </c>
      <c r="B1173" s="5">
        <v>1</v>
      </c>
    </row>
    <row r="1174" spans="1:5" x14ac:dyDescent="0.25">
      <c r="A1174">
        <v>1173</v>
      </c>
      <c r="B1174" s="5">
        <v>1</v>
      </c>
    </row>
    <row r="1175" spans="1:5" x14ac:dyDescent="0.25">
      <c r="A1175">
        <v>1174</v>
      </c>
      <c r="D1175" s="3">
        <v>3</v>
      </c>
      <c r="E1175" s="4">
        <v>4</v>
      </c>
    </row>
    <row r="1176" spans="1:5" x14ac:dyDescent="0.25">
      <c r="A1176">
        <v>1175</v>
      </c>
      <c r="D1176" s="3">
        <v>3</v>
      </c>
      <c r="E1176" s="4">
        <v>4</v>
      </c>
    </row>
    <row r="1177" spans="1:5" x14ac:dyDescent="0.25">
      <c r="A1177">
        <v>1176</v>
      </c>
      <c r="D1177" s="3">
        <v>3</v>
      </c>
      <c r="E1177" s="4">
        <v>4</v>
      </c>
    </row>
    <row r="1178" spans="1:5" x14ac:dyDescent="0.25">
      <c r="A1178">
        <v>1177</v>
      </c>
      <c r="D1178" s="3">
        <v>3</v>
      </c>
      <c r="E1178" s="4">
        <v>4</v>
      </c>
    </row>
    <row r="1179" spans="1:5" x14ac:dyDescent="0.25">
      <c r="A1179">
        <v>1178</v>
      </c>
      <c r="D1179" s="3">
        <v>3</v>
      </c>
      <c r="E1179" s="4">
        <v>4</v>
      </c>
    </row>
    <row r="1180" spans="1:5" x14ac:dyDescent="0.25">
      <c r="A1180">
        <v>1179</v>
      </c>
      <c r="D1180" s="3">
        <v>3</v>
      </c>
      <c r="E1180" s="4">
        <v>4</v>
      </c>
    </row>
    <row r="1181" spans="1:5" x14ac:dyDescent="0.25">
      <c r="A1181">
        <v>1180</v>
      </c>
      <c r="D1181" s="3">
        <v>3</v>
      </c>
      <c r="E1181" s="4">
        <v>4</v>
      </c>
    </row>
    <row r="1182" spans="1:5" x14ac:dyDescent="0.25">
      <c r="A1182">
        <v>1181</v>
      </c>
      <c r="D1182" s="3">
        <v>3</v>
      </c>
      <c r="E1182" s="4">
        <v>4</v>
      </c>
    </row>
    <row r="1183" spans="1:5" x14ac:dyDescent="0.25">
      <c r="A1183">
        <v>1182</v>
      </c>
      <c r="C1183" s="2">
        <v>2</v>
      </c>
      <c r="D1183" s="3">
        <v>3</v>
      </c>
    </row>
    <row r="1184" spans="1:5" x14ac:dyDescent="0.25">
      <c r="A1184">
        <v>1183</v>
      </c>
      <c r="C1184" s="2">
        <v>2</v>
      </c>
    </row>
    <row r="1185" spans="1:5" x14ac:dyDescent="0.25">
      <c r="A1185">
        <v>1184</v>
      </c>
      <c r="C1185" s="2">
        <v>2</v>
      </c>
    </row>
    <row r="1186" spans="1:5" x14ac:dyDescent="0.25">
      <c r="A1186">
        <v>1185</v>
      </c>
      <c r="C1186" s="2">
        <v>2</v>
      </c>
    </row>
    <row r="1187" spans="1:5" x14ac:dyDescent="0.25">
      <c r="A1187">
        <v>1186</v>
      </c>
      <c r="C1187" s="2">
        <v>2</v>
      </c>
    </row>
    <row r="1188" spans="1:5" x14ac:dyDescent="0.25">
      <c r="A1188">
        <v>1187</v>
      </c>
      <c r="C1188" s="2">
        <v>2</v>
      </c>
    </row>
    <row r="1189" spans="1:5" x14ac:dyDescent="0.25">
      <c r="A1189">
        <v>1188</v>
      </c>
      <c r="C1189" s="2">
        <v>2</v>
      </c>
    </row>
    <row r="1190" spans="1:5" x14ac:dyDescent="0.25">
      <c r="A1190">
        <v>1189</v>
      </c>
      <c r="B1190" s="5">
        <v>1</v>
      </c>
      <c r="C1190" s="2">
        <v>2</v>
      </c>
    </row>
    <row r="1191" spans="1:5" x14ac:dyDescent="0.25">
      <c r="A1191">
        <v>1190</v>
      </c>
      <c r="B1191" s="5">
        <v>1</v>
      </c>
      <c r="C1191" s="2">
        <v>2</v>
      </c>
    </row>
    <row r="1192" spans="1:5" x14ac:dyDescent="0.25">
      <c r="A1192">
        <v>1191</v>
      </c>
      <c r="B1192" s="5">
        <v>1</v>
      </c>
      <c r="C1192" s="2">
        <v>2</v>
      </c>
    </row>
    <row r="1193" spans="1:5" x14ac:dyDescent="0.25">
      <c r="A1193">
        <v>1192</v>
      </c>
      <c r="B1193" s="5">
        <v>1</v>
      </c>
    </row>
    <row r="1194" spans="1:5" x14ac:dyDescent="0.25">
      <c r="A1194">
        <v>1193</v>
      </c>
      <c r="B1194" s="5">
        <v>1</v>
      </c>
    </row>
    <row r="1195" spans="1:5" x14ac:dyDescent="0.25">
      <c r="A1195">
        <v>1194</v>
      </c>
      <c r="B1195" s="5">
        <v>1</v>
      </c>
    </row>
    <row r="1196" spans="1:5" x14ac:dyDescent="0.25">
      <c r="A1196">
        <v>1195</v>
      </c>
      <c r="B1196" s="5">
        <v>1</v>
      </c>
    </row>
    <row r="1197" spans="1:5" x14ac:dyDescent="0.25">
      <c r="A1197">
        <v>1196</v>
      </c>
      <c r="B1197" s="5">
        <v>1</v>
      </c>
    </row>
    <row r="1198" spans="1:5" x14ac:dyDescent="0.25">
      <c r="A1198">
        <v>1197</v>
      </c>
      <c r="B1198" s="5">
        <v>1</v>
      </c>
      <c r="E1198" s="4">
        <v>4</v>
      </c>
    </row>
    <row r="1199" spans="1:5" x14ac:dyDescent="0.25">
      <c r="A1199">
        <v>1198</v>
      </c>
      <c r="D1199" s="3">
        <v>3</v>
      </c>
      <c r="E1199" s="4">
        <v>4</v>
      </c>
    </row>
    <row r="1200" spans="1:5" x14ac:dyDescent="0.25">
      <c r="A1200">
        <v>1199</v>
      </c>
      <c r="D1200" s="3">
        <v>3</v>
      </c>
      <c r="E1200" s="4">
        <v>4</v>
      </c>
    </row>
    <row r="1201" spans="1:5" x14ac:dyDescent="0.25">
      <c r="A1201">
        <v>1200</v>
      </c>
      <c r="D1201" s="3">
        <v>3</v>
      </c>
      <c r="E1201" s="4">
        <v>4</v>
      </c>
    </row>
    <row r="1202" spans="1:5" x14ac:dyDescent="0.25">
      <c r="A1202">
        <v>1201</v>
      </c>
      <c r="D1202" s="3">
        <v>3</v>
      </c>
      <c r="E1202" s="4">
        <v>4</v>
      </c>
    </row>
    <row r="1203" spans="1:5" x14ac:dyDescent="0.25">
      <c r="A1203">
        <v>1202</v>
      </c>
      <c r="D1203" s="3">
        <v>3</v>
      </c>
      <c r="E1203" s="4">
        <v>4</v>
      </c>
    </row>
    <row r="1204" spans="1:5" x14ac:dyDescent="0.25">
      <c r="A1204">
        <v>1203</v>
      </c>
      <c r="D1204" s="3">
        <v>3</v>
      </c>
      <c r="E1204" s="4">
        <v>4</v>
      </c>
    </row>
    <row r="1205" spans="1:5" x14ac:dyDescent="0.25">
      <c r="A1205">
        <v>1204</v>
      </c>
      <c r="C1205" s="2">
        <v>2</v>
      </c>
      <c r="D1205" s="3">
        <v>3</v>
      </c>
      <c r="E1205" s="4">
        <v>4</v>
      </c>
    </row>
    <row r="1206" spans="1:5" x14ac:dyDescent="0.25">
      <c r="A1206">
        <v>1205</v>
      </c>
      <c r="C1206" s="2">
        <v>2</v>
      </c>
      <c r="D1206" s="3">
        <v>3</v>
      </c>
      <c r="E1206" s="4">
        <v>4</v>
      </c>
    </row>
    <row r="1207" spans="1:5" x14ac:dyDescent="0.25">
      <c r="A1207">
        <v>1206</v>
      </c>
      <c r="C1207" s="2">
        <v>2</v>
      </c>
      <c r="D1207" s="3">
        <v>3</v>
      </c>
    </row>
    <row r="1208" spans="1:5" x14ac:dyDescent="0.25">
      <c r="A1208">
        <v>1207</v>
      </c>
      <c r="C1208" s="2">
        <v>2</v>
      </c>
    </row>
    <row r="1209" spans="1:5" x14ac:dyDescent="0.25">
      <c r="A1209">
        <v>1208</v>
      </c>
      <c r="C1209" s="2">
        <v>2</v>
      </c>
    </row>
    <row r="1210" spans="1:5" x14ac:dyDescent="0.25">
      <c r="A1210">
        <v>1209</v>
      </c>
      <c r="C1210" s="2">
        <v>2</v>
      </c>
    </row>
    <row r="1211" spans="1:5" x14ac:dyDescent="0.25">
      <c r="A1211">
        <v>1210</v>
      </c>
      <c r="C1211" s="2">
        <v>2</v>
      </c>
    </row>
    <row r="1212" spans="1:5" x14ac:dyDescent="0.25">
      <c r="A1212">
        <v>1211</v>
      </c>
      <c r="B1212" s="5">
        <v>1</v>
      </c>
      <c r="C1212" s="2">
        <v>2</v>
      </c>
    </row>
    <row r="1213" spans="1:5" x14ac:dyDescent="0.25">
      <c r="A1213">
        <v>1212</v>
      </c>
      <c r="B1213" s="5">
        <v>1</v>
      </c>
      <c r="C1213" s="2">
        <v>2</v>
      </c>
    </row>
    <row r="1214" spans="1:5" x14ac:dyDescent="0.25">
      <c r="A1214">
        <v>1213</v>
      </c>
      <c r="B1214" s="5">
        <v>1</v>
      </c>
      <c r="C1214" s="2">
        <v>2</v>
      </c>
    </row>
    <row r="1215" spans="1:5" x14ac:dyDescent="0.25">
      <c r="A1215">
        <v>1214</v>
      </c>
      <c r="B1215" s="5">
        <v>1</v>
      </c>
    </row>
    <row r="1216" spans="1:5" x14ac:dyDescent="0.25">
      <c r="A1216">
        <v>1215</v>
      </c>
      <c r="B1216" s="5">
        <v>1</v>
      </c>
    </row>
    <row r="1217" spans="1:5" x14ac:dyDescent="0.25">
      <c r="A1217">
        <v>1216</v>
      </c>
      <c r="B1217" s="5">
        <v>1</v>
      </c>
    </row>
    <row r="1218" spans="1:5" x14ac:dyDescent="0.25">
      <c r="A1218">
        <v>1217</v>
      </c>
      <c r="B1218" s="5">
        <v>1</v>
      </c>
    </row>
    <row r="1219" spans="1:5" x14ac:dyDescent="0.25">
      <c r="A1219">
        <v>1218</v>
      </c>
      <c r="B1219" s="5">
        <v>1</v>
      </c>
    </row>
    <row r="1220" spans="1:5" x14ac:dyDescent="0.25">
      <c r="A1220">
        <v>1219</v>
      </c>
      <c r="B1220" s="5">
        <v>1</v>
      </c>
      <c r="E1220" s="4">
        <v>4</v>
      </c>
    </row>
    <row r="1221" spans="1:5" x14ac:dyDescent="0.25">
      <c r="A1221">
        <v>1220</v>
      </c>
      <c r="E1221" s="4">
        <v>4</v>
      </c>
    </row>
    <row r="1222" spans="1:5" x14ac:dyDescent="0.25">
      <c r="A1222">
        <v>1221</v>
      </c>
      <c r="E1222" s="4">
        <v>4</v>
      </c>
    </row>
    <row r="1223" spans="1:5" x14ac:dyDescent="0.25">
      <c r="A1223">
        <v>1222</v>
      </c>
      <c r="D1223" s="3">
        <v>3</v>
      </c>
      <c r="E1223" s="4">
        <v>4</v>
      </c>
    </row>
    <row r="1224" spans="1:5" x14ac:dyDescent="0.25">
      <c r="A1224">
        <v>1223</v>
      </c>
      <c r="D1224" s="3">
        <v>3</v>
      </c>
      <c r="E1224" s="4">
        <v>4</v>
      </c>
    </row>
    <row r="1225" spans="1:5" x14ac:dyDescent="0.25">
      <c r="A1225">
        <v>1224</v>
      </c>
      <c r="D1225" s="3">
        <v>3</v>
      </c>
      <c r="E1225" s="4">
        <v>4</v>
      </c>
    </row>
    <row r="1226" spans="1:5" x14ac:dyDescent="0.25">
      <c r="A1226">
        <v>1225</v>
      </c>
      <c r="D1226" s="3">
        <v>3</v>
      </c>
      <c r="E1226" s="4">
        <v>4</v>
      </c>
    </row>
    <row r="1227" spans="1:5" x14ac:dyDescent="0.25">
      <c r="A1227">
        <v>1226</v>
      </c>
      <c r="D1227" s="3">
        <v>3</v>
      </c>
      <c r="E1227" s="4">
        <v>4</v>
      </c>
    </row>
    <row r="1228" spans="1:5" x14ac:dyDescent="0.25">
      <c r="A1228">
        <v>1227</v>
      </c>
      <c r="C1228" s="2">
        <v>2</v>
      </c>
      <c r="D1228" s="3">
        <v>3</v>
      </c>
      <c r="E1228" s="4">
        <v>4</v>
      </c>
    </row>
    <row r="1229" spans="1:5" x14ac:dyDescent="0.25">
      <c r="A1229">
        <v>1228</v>
      </c>
      <c r="C1229" s="2">
        <v>2</v>
      </c>
      <c r="D1229" s="3">
        <v>3</v>
      </c>
      <c r="E1229" s="4">
        <v>4</v>
      </c>
    </row>
    <row r="1230" spans="1:5" x14ac:dyDescent="0.25">
      <c r="A1230">
        <v>1229</v>
      </c>
      <c r="C1230" s="2">
        <v>2</v>
      </c>
      <c r="D1230" s="3">
        <v>3</v>
      </c>
    </row>
    <row r="1231" spans="1:5" x14ac:dyDescent="0.25">
      <c r="A1231">
        <v>1230</v>
      </c>
      <c r="C1231" s="2">
        <v>2</v>
      </c>
      <c r="D1231" s="3">
        <v>3</v>
      </c>
    </row>
    <row r="1232" spans="1:5" x14ac:dyDescent="0.25">
      <c r="A1232">
        <v>1231</v>
      </c>
      <c r="C1232" s="2">
        <v>2</v>
      </c>
      <c r="D1232" s="3">
        <v>3</v>
      </c>
    </row>
    <row r="1233" spans="1:6" x14ac:dyDescent="0.25">
      <c r="A1233">
        <v>1232</v>
      </c>
      <c r="C1233" s="2">
        <v>2</v>
      </c>
    </row>
    <row r="1234" spans="1:6" x14ac:dyDescent="0.25">
      <c r="A1234">
        <v>1233</v>
      </c>
      <c r="C1234" s="2">
        <v>2</v>
      </c>
    </row>
    <row r="1235" spans="1:6" x14ac:dyDescent="0.25">
      <c r="A1235">
        <v>1234</v>
      </c>
      <c r="B1235" s="5">
        <v>1</v>
      </c>
      <c r="C1235" s="2">
        <v>2</v>
      </c>
    </row>
    <row r="1236" spans="1:6" x14ac:dyDescent="0.25">
      <c r="A1236">
        <v>1235</v>
      </c>
      <c r="B1236" s="5">
        <v>1</v>
      </c>
      <c r="C1236" s="2">
        <v>2</v>
      </c>
    </row>
    <row r="1237" spans="1:6" x14ac:dyDescent="0.25">
      <c r="A1237">
        <v>1236</v>
      </c>
      <c r="B1237" s="5">
        <v>1</v>
      </c>
      <c r="C1237" s="2">
        <v>2</v>
      </c>
    </row>
    <row r="1238" spans="1:6" x14ac:dyDescent="0.25">
      <c r="A1238">
        <v>1237</v>
      </c>
      <c r="B1238" s="5">
        <v>1</v>
      </c>
      <c r="C1238" s="2">
        <v>2</v>
      </c>
    </row>
    <row r="1239" spans="1:6" x14ac:dyDescent="0.25">
      <c r="A1239">
        <v>1238</v>
      </c>
      <c r="B1239" s="5">
        <v>1</v>
      </c>
      <c r="C1239" s="2">
        <v>2</v>
      </c>
    </row>
    <row r="1240" spans="1:6" x14ac:dyDescent="0.25">
      <c r="A1240">
        <v>1239</v>
      </c>
      <c r="B1240" s="5">
        <v>1</v>
      </c>
      <c r="C1240" s="2">
        <v>2</v>
      </c>
    </row>
    <row r="1241" spans="1:6" x14ac:dyDescent="0.25">
      <c r="A1241">
        <v>1240</v>
      </c>
      <c r="B1241" s="5">
        <v>1</v>
      </c>
    </row>
    <row r="1242" spans="1:6" x14ac:dyDescent="0.25">
      <c r="A1242">
        <v>1241</v>
      </c>
      <c r="B1242" s="5">
        <v>1</v>
      </c>
      <c r="F1242" t="s">
        <v>22</v>
      </c>
    </row>
    <row r="1243" spans="1:6" x14ac:dyDescent="0.25">
      <c r="A1243">
        <v>1242</v>
      </c>
    </row>
    <row r="1244" spans="1:6" x14ac:dyDescent="0.25">
      <c r="A1244">
        <v>1243</v>
      </c>
      <c r="F1244" t="s">
        <v>22</v>
      </c>
    </row>
    <row r="1245" spans="1:6" x14ac:dyDescent="0.25">
      <c r="A1245">
        <v>1244</v>
      </c>
      <c r="C1245" s="2">
        <v>2</v>
      </c>
    </row>
    <row r="1246" spans="1:6" x14ac:dyDescent="0.25">
      <c r="A1246">
        <v>1245</v>
      </c>
      <c r="C1246" s="2">
        <v>2</v>
      </c>
      <c r="D1246" s="3">
        <v>3</v>
      </c>
    </row>
    <row r="1247" spans="1:6" x14ac:dyDescent="0.25">
      <c r="A1247">
        <v>1246</v>
      </c>
      <c r="C1247" s="2">
        <v>2</v>
      </c>
      <c r="D1247" s="3">
        <v>3</v>
      </c>
    </row>
    <row r="1248" spans="1:6" x14ac:dyDescent="0.25">
      <c r="A1248">
        <v>1247</v>
      </c>
      <c r="C1248" s="2">
        <v>2</v>
      </c>
      <c r="D1248" s="3">
        <v>3</v>
      </c>
    </row>
    <row r="1249" spans="1:4" x14ac:dyDescent="0.25">
      <c r="A1249">
        <v>1248</v>
      </c>
      <c r="C1249" s="2">
        <v>2</v>
      </c>
      <c r="D1249" s="3">
        <v>3</v>
      </c>
    </row>
    <row r="1250" spans="1:4" x14ac:dyDescent="0.25">
      <c r="A1250">
        <v>1249</v>
      </c>
      <c r="C1250" s="2">
        <v>2</v>
      </c>
      <c r="D1250" s="3">
        <v>3</v>
      </c>
    </row>
    <row r="1251" spans="1:4" x14ac:dyDescent="0.25">
      <c r="A1251">
        <v>1250</v>
      </c>
      <c r="C1251" s="2">
        <v>2</v>
      </c>
      <c r="D1251" s="3">
        <v>3</v>
      </c>
    </row>
    <row r="1252" spans="1:4" x14ac:dyDescent="0.25">
      <c r="A1252">
        <v>1251</v>
      </c>
      <c r="C1252" s="2">
        <v>2</v>
      </c>
      <c r="D1252" s="3">
        <v>3</v>
      </c>
    </row>
    <row r="1253" spans="1:4" x14ac:dyDescent="0.25">
      <c r="A1253">
        <v>1252</v>
      </c>
      <c r="C1253" s="2">
        <v>2</v>
      </c>
      <c r="D1253" s="3">
        <v>3</v>
      </c>
    </row>
    <row r="1254" spans="1:4" x14ac:dyDescent="0.25">
      <c r="A1254">
        <v>1253</v>
      </c>
      <c r="C1254" s="2">
        <v>2</v>
      </c>
      <c r="D1254" s="3">
        <v>3</v>
      </c>
    </row>
    <row r="1255" spans="1:4" x14ac:dyDescent="0.25">
      <c r="A1255">
        <v>1254</v>
      </c>
      <c r="C1255" s="2">
        <v>2</v>
      </c>
      <c r="D1255" s="3">
        <v>3</v>
      </c>
    </row>
    <row r="1256" spans="1:4" x14ac:dyDescent="0.25">
      <c r="A1256">
        <v>1255</v>
      </c>
      <c r="C1256" s="2">
        <v>2</v>
      </c>
      <c r="D1256" s="3">
        <v>3</v>
      </c>
    </row>
    <row r="1257" spans="1:4" x14ac:dyDescent="0.25">
      <c r="A1257">
        <v>1256</v>
      </c>
      <c r="C1257" s="2">
        <v>2</v>
      </c>
      <c r="D1257" s="3">
        <v>3</v>
      </c>
    </row>
    <row r="1258" spans="1:4" x14ac:dyDescent="0.25">
      <c r="A1258">
        <v>1257</v>
      </c>
      <c r="C1258" s="2">
        <v>2</v>
      </c>
      <c r="D1258" s="3">
        <v>3</v>
      </c>
    </row>
    <row r="1259" spans="1:4" x14ac:dyDescent="0.25">
      <c r="A1259">
        <v>1258</v>
      </c>
      <c r="C1259" s="2">
        <v>2</v>
      </c>
      <c r="D1259" s="3">
        <v>3</v>
      </c>
    </row>
    <row r="1260" spans="1:4" x14ac:dyDescent="0.25">
      <c r="A1260">
        <v>1259</v>
      </c>
      <c r="C1260" s="2">
        <v>2</v>
      </c>
      <c r="D1260" s="3">
        <v>3</v>
      </c>
    </row>
    <row r="1261" spans="1:4" x14ac:dyDescent="0.25">
      <c r="A1261">
        <v>1260</v>
      </c>
      <c r="D1261" s="3">
        <v>3</v>
      </c>
    </row>
    <row r="1262" spans="1:4" x14ac:dyDescent="0.25">
      <c r="A1262">
        <v>1261</v>
      </c>
      <c r="D1262" s="3">
        <v>3</v>
      </c>
    </row>
    <row r="1263" spans="1:4" x14ac:dyDescent="0.25">
      <c r="A1263">
        <v>1262</v>
      </c>
      <c r="B1263" s="5">
        <v>1</v>
      </c>
    </row>
    <row r="1264" spans="1:4" x14ac:dyDescent="0.25">
      <c r="A1264">
        <v>1263</v>
      </c>
      <c r="B1264" s="5">
        <v>1</v>
      </c>
    </row>
    <row r="1265" spans="1:5" x14ac:dyDescent="0.25">
      <c r="A1265">
        <v>1264</v>
      </c>
      <c r="B1265" s="5">
        <v>1</v>
      </c>
      <c r="E1265" s="4">
        <v>4</v>
      </c>
    </row>
    <row r="1266" spans="1:5" x14ac:dyDescent="0.25">
      <c r="A1266">
        <v>1265</v>
      </c>
      <c r="B1266" s="5">
        <v>1</v>
      </c>
      <c r="E1266" s="4">
        <v>4</v>
      </c>
    </row>
    <row r="1267" spans="1:5" x14ac:dyDescent="0.25">
      <c r="A1267">
        <v>1266</v>
      </c>
      <c r="B1267" s="5">
        <v>1</v>
      </c>
      <c r="E1267" s="4">
        <v>4</v>
      </c>
    </row>
    <row r="1268" spans="1:5" x14ac:dyDescent="0.25">
      <c r="A1268">
        <v>1267</v>
      </c>
      <c r="B1268" s="5">
        <v>1</v>
      </c>
      <c r="E1268" s="4">
        <v>4</v>
      </c>
    </row>
    <row r="1269" spans="1:5" x14ac:dyDescent="0.25">
      <c r="A1269">
        <v>1268</v>
      </c>
      <c r="B1269" s="5">
        <v>1</v>
      </c>
      <c r="E1269" s="4">
        <v>4</v>
      </c>
    </row>
    <row r="1270" spans="1:5" x14ac:dyDescent="0.25">
      <c r="A1270">
        <v>1269</v>
      </c>
      <c r="B1270" s="5">
        <v>1</v>
      </c>
      <c r="E1270" s="4">
        <v>4</v>
      </c>
    </row>
    <row r="1271" spans="1:5" x14ac:dyDescent="0.25">
      <c r="A1271">
        <v>1270</v>
      </c>
      <c r="B1271" s="5">
        <v>1</v>
      </c>
      <c r="E1271" s="4">
        <v>4</v>
      </c>
    </row>
    <row r="1272" spans="1:5" x14ac:dyDescent="0.25">
      <c r="A1272">
        <v>1271</v>
      </c>
      <c r="B1272" s="5">
        <v>1</v>
      </c>
      <c r="E1272" s="4">
        <v>4</v>
      </c>
    </row>
    <row r="1273" spans="1:5" x14ac:dyDescent="0.25">
      <c r="A1273">
        <v>1272</v>
      </c>
      <c r="B1273" s="5">
        <v>1</v>
      </c>
      <c r="E1273" s="4">
        <v>4</v>
      </c>
    </row>
    <row r="1274" spans="1:5" x14ac:dyDescent="0.25">
      <c r="A1274">
        <v>1273</v>
      </c>
      <c r="B1274" s="5">
        <v>1</v>
      </c>
      <c r="E1274" s="4">
        <v>4</v>
      </c>
    </row>
    <row r="1275" spans="1:5" x14ac:dyDescent="0.25">
      <c r="A1275">
        <v>1274</v>
      </c>
      <c r="B1275" s="5">
        <v>1</v>
      </c>
      <c r="E1275" s="4">
        <v>4</v>
      </c>
    </row>
    <row r="1276" spans="1:5" x14ac:dyDescent="0.25">
      <c r="A1276">
        <v>1275</v>
      </c>
      <c r="B1276" s="5">
        <v>1</v>
      </c>
      <c r="E1276" s="4">
        <v>4</v>
      </c>
    </row>
    <row r="1277" spans="1:5" x14ac:dyDescent="0.25">
      <c r="A1277">
        <v>1276</v>
      </c>
      <c r="B1277" s="5">
        <v>1</v>
      </c>
      <c r="E1277" s="4">
        <v>4</v>
      </c>
    </row>
    <row r="1278" spans="1:5" x14ac:dyDescent="0.25">
      <c r="A1278">
        <v>1277</v>
      </c>
    </row>
    <row r="1279" spans="1:5" x14ac:dyDescent="0.25">
      <c r="A1279">
        <v>1278</v>
      </c>
      <c r="D1279" s="3">
        <v>3</v>
      </c>
    </row>
    <row r="1280" spans="1:5" x14ac:dyDescent="0.25">
      <c r="A1280">
        <v>1279</v>
      </c>
      <c r="D1280" s="3">
        <v>3</v>
      </c>
    </row>
    <row r="1281" spans="1:5" x14ac:dyDescent="0.25">
      <c r="A1281">
        <v>1280</v>
      </c>
      <c r="C1281" s="2">
        <v>2</v>
      </c>
      <c r="D1281" s="3">
        <v>3</v>
      </c>
    </row>
    <row r="1282" spans="1:5" x14ac:dyDescent="0.25">
      <c r="A1282">
        <v>1281</v>
      </c>
      <c r="C1282" s="2">
        <v>2</v>
      </c>
      <c r="D1282" s="3">
        <v>3</v>
      </c>
    </row>
    <row r="1283" spans="1:5" x14ac:dyDescent="0.25">
      <c r="A1283">
        <v>1282</v>
      </c>
      <c r="C1283" s="2">
        <v>2</v>
      </c>
      <c r="D1283" s="3">
        <v>3</v>
      </c>
    </row>
    <row r="1284" spans="1:5" x14ac:dyDescent="0.25">
      <c r="A1284">
        <v>1283</v>
      </c>
      <c r="C1284" s="2">
        <v>2</v>
      </c>
      <c r="D1284" s="3">
        <v>3</v>
      </c>
    </row>
    <row r="1285" spans="1:5" x14ac:dyDescent="0.25">
      <c r="A1285">
        <v>1284</v>
      </c>
      <c r="C1285" s="2">
        <v>2</v>
      </c>
      <c r="D1285" s="3">
        <v>3</v>
      </c>
    </row>
    <row r="1286" spans="1:5" x14ac:dyDescent="0.25">
      <c r="A1286">
        <v>1285</v>
      </c>
      <c r="C1286" s="2">
        <v>2</v>
      </c>
      <c r="D1286" s="3">
        <v>3</v>
      </c>
    </row>
    <row r="1287" spans="1:5" x14ac:dyDescent="0.25">
      <c r="A1287">
        <v>1286</v>
      </c>
      <c r="C1287" s="2">
        <v>2</v>
      </c>
      <c r="D1287" s="3">
        <v>3</v>
      </c>
    </row>
    <row r="1288" spans="1:5" x14ac:dyDescent="0.25">
      <c r="A1288">
        <v>1287</v>
      </c>
      <c r="C1288" s="2">
        <v>2</v>
      </c>
      <c r="D1288" s="3">
        <v>3</v>
      </c>
    </row>
    <row r="1289" spans="1:5" x14ac:dyDescent="0.25">
      <c r="A1289">
        <v>1288</v>
      </c>
      <c r="C1289" s="2">
        <v>2</v>
      </c>
      <c r="D1289" s="3">
        <v>3</v>
      </c>
    </row>
    <row r="1290" spans="1:5" x14ac:dyDescent="0.25">
      <c r="A1290">
        <v>1289</v>
      </c>
      <c r="C1290" s="2">
        <v>2</v>
      </c>
      <c r="D1290" s="3">
        <v>3</v>
      </c>
    </row>
    <row r="1291" spans="1:5" x14ac:dyDescent="0.25">
      <c r="A1291">
        <v>1290</v>
      </c>
      <c r="C1291" s="2">
        <v>2</v>
      </c>
      <c r="D1291" s="3">
        <v>3</v>
      </c>
    </row>
    <row r="1292" spans="1:5" x14ac:dyDescent="0.25">
      <c r="A1292">
        <v>1291</v>
      </c>
      <c r="C1292" s="2">
        <v>2</v>
      </c>
    </row>
    <row r="1293" spans="1:5" x14ac:dyDescent="0.25">
      <c r="A1293">
        <v>1292</v>
      </c>
      <c r="C1293" s="2">
        <v>2</v>
      </c>
    </row>
    <row r="1294" spans="1:5" x14ac:dyDescent="0.25">
      <c r="A1294">
        <v>1293</v>
      </c>
    </row>
    <row r="1295" spans="1:5" x14ac:dyDescent="0.25">
      <c r="A1295">
        <v>1294</v>
      </c>
      <c r="B1295" s="5">
        <v>1</v>
      </c>
    </row>
    <row r="1296" spans="1:5" x14ac:dyDescent="0.25">
      <c r="A1296">
        <v>1295</v>
      </c>
      <c r="B1296" s="5">
        <v>1</v>
      </c>
      <c r="E1296" s="4">
        <v>4</v>
      </c>
    </row>
    <row r="1297" spans="1:5" x14ac:dyDescent="0.25">
      <c r="A1297">
        <v>1296</v>
      </c>
      <c r="B1297" s="5">
        <v>1</v>
      </c>
      <c r="E1297" s="4">
        <v>4</v>
      </c>
    </row>
    <row r="1298" spans="1:5" x14ac:dyDescent="0.25">
      <c r="A1298">
        <v>1297</v>
      </c>
      <c r="B1298" s="5">
        <v>1</v>
      </c>
      <c r="E1298" s="4">
        <v>4</v>
      </c>
    </row>
    <row r="1299" spans="1:5" x14ac:dyDescent="0.25">
      <c r="A1299">
        <v>1298</v>
      </c>
      <c r="B1299" s="5">
        <v>1</v>
      </c>
      <c r="E1299" s="4">
        <v>4</v>
      </c>
    </row>
    <row r="1300" spans="1:5" x14ac:dyDescent="0.25">
      <c r="A1300">
        <v>1299</v>
      </c>
      <c r="B1300" s="5">
        <v>1</v>
      </c>
      <c r="E1300" s="4">
        <v>4</v>
      </c>
    </row>
    <row r="1301" spans="1:5" x14ac:dyDescent="0.25">
      <c r="A1301">
        <v>1300</v>
      </c>
      <c r="B1301" s="5">
        <v>1</v>
      </c>
      <c r="E1301" s="4">
        <v>4</v>
      </c>
    </row>
    <row r="1302" spans="1:5" x14ac:dyDescent="0.25">
      <c r="A1302">
        <v>1301</v>
      </c>
      <c r="B1302" s="5">
        <v>1</v>
      </c>
      <c r="E1302" s="4">
        <v>4</v>
      </c>
    </row>
    <row r="1303" spans="1:5" x14ac:dyDescent="0.25">
      <c r="A1303">
        <v>1302</v>
      </c>
      <c r="B1303" s="5">
        <v>1</v>
      </c>
      <c r="E1303" s="4">
        <v>4</v>
      </c>
    </row>
    <row r="1304" spans="1:5" x14ac:dyDescent="0.25">
      <c r="A1304">
        <v>1303</v>
      </c>
      <c r="B1304" s="5">
        <v>1</v>
      </c>
      <c r="E1304" s="4">
        <v>4</v>
      </c>
    </row>
    <row r="1305" spans="1:5" x14ac:dyDescent="0.25">
      <c r="A1305">
        <v>1304</v>
      </c>
      <c r="B1305" s="5">
        <v>1</v>
      </c>
      <c r="E1305" s="4">
        <v>4</v>
      </c>
    </row>
    <row r="1306" spans="1:5" x14ac:dyDescent="0.25">
      <c r="A1306">
        <v>1305</v>
      </c>
      <c r="B1306" s="5">
        <v>1</v>
      </c>
      <c r="E1306" s="4">
        <v>4</v>
      </c>
    </row>
    <row r="1307" spans="1:5" x14ac:dyDescent="0.25">
      <c r="A1307">
        <v>1306</v>
      </c>
      <c r="B1307" s="5">
        <v>1</v>
      </c>
      <c r="E1307" s="4">
        <v>4</v>
      </c>
    </row>
    <row r="1308" spans="1:5" x14ac:dyDescent="0.25">
      <c r="A1308">
        <v>1307</v>
      </c>
      <c r="B1308" s="5">
        <v>1</v>
      </c>
    </row>
    <row r="1309" spans="1:5" x14ac:dyDescent="0.25">
      <c r="A1309">
        <v>1308</v>
      </c>
      <c r="D1309" s="3">
        <v>3</v>
      </c>
    </row>
    <row r="1310" spans="1:5" x14ac:dyDescent="0.25">
      <c r="A1310">
        <v>1309</v>
      </c>
      <c r="C1310" s="2">
        <v>2</v>
      </c>
      <c r="D1310" s="3">
        <v>3</v>
      </c>
    </row>
    <row r="1311" spans="1:5" x14ac:dyDescent="0.25">
      <c r="A1311">
        <v>1310</v>
      </c>
      <c r="C1311" s="2">
        <v>2</v>
      </c>
      <c r="D1311" s="3">
        <v>3</v>
      </c>
    </row>
    <row r="1312" spans="1:5" x14ac:dyDescent="0.25">
      <c r="A1312">
        <v>1311</v>
      </c>
      <c r="C1312" s="2">
        <v>2</v>
      </c>
      <c r="D1312" s="3">
        <v>3</v>
      </c>
    </row>
    <row r="1313" spans="1:5" x14ac:dyDescent="0.25">
      <c r="A1313">
        <v>1312</v>
      </c>
      <c r="C1313" s="2">
        <v>2</v>
      </c>
      <c r="D1313" s="3">
        <v>3</v>
      </c>
    </row>
    <row r="1314" spans="1:5" x14ac:dyDescent="0.25">
      <c r="A1314">
        <v>1313</v>
      </c>
      <c r="C1314" s="2">
        <v>2</v>
      </c>
      <c r="D1314" s="3">
        <v>3</v>
      </c>
    </row>
    <row r="1315" spans="1:5" x14ac:dyDescent="0.25">
      <c r="A1315">
        <v>1314</v>
      </c>
      <c r="C1315" s="2">
        <v>2</v>
      </c>
      <c r="D1315" s="3">
        <v>3</v>
      </c>
    </row>
    <row r="1316" spans="1:5" x14ac:dyDescent="0.25">
      <c r="A1316">
        <v>1315</v>
      </c>
      <c r="C1316" s="2">
        <v>2</v>
      </c>
      <c r="D1316" s="3">
        <v>3</v>
      </c>
    </row>
    <row r="1317" spans="1:5" x14ac:dyDescent="0.25">
      <c r="A1317">
        <v>1316</v>
      </c>
      <c r="C1317" s="2">
        <v>2</v>
      </c>
      <c r="D1317" s="3">
        <v>3</v>
      </c>
    </row>
    <row r="1318" spans="1:5" x14ac:dyDescent="0.25">
      <c r="A1318">
        <v>1317</v>
      </c>
      <c r="C1318" s="2">
        <v>2</v>
      </c>
      <c r="D1318" s="3">
        <v>3</v>
      </c>
    </row>
    <row r="1319" spans="1:5" x14ac:dyDescent="0.25">
      <c r="A1319">
        <v>1318</v>
      </c>
      <c r="C1319" s="2">
        <v>2</v>
      </c>
      <c r="D1319" s="3">
        <v>3</v>
      </c>
    </row>
    <row r="1320" spans="1:5" x14ac:dyDescent="0.25">
      <c r="A1320">
        <v>1319</v>
      </c>
      <c r="C1320" s="2">
        <v>2</v>
      </c>
    </row>
    <row r="1321" spans="1:5" x14ac:dyDescent="0.25">
      <c r="A1321">
        <v>1320</v>
      </c>
    </row>
    <row r="1322" spans="1:5" x14ac:dyDescent="0.25">
      <c r="A1322">
        <v>1321</v>
      </c>
    </row>
    <row r="1323" spans="1:5" x14ac:dyDescent="0.25">
      <c r="A1323">
        <v>1322</v>
      </c>
    </row>
    <row r="1324" spans="1:5" x14ac:dyDescent="0.25">
      <c r="A1324">
        <v>1323</v>
      </c>
      <c r="B1324" s="5">
        <v>1</v>
      </c>
    </row>
    <row r="1325" spans="1:5" x14ac:dyDescent="0.25">
      <c r="A1325">
        <v>1324</v>
      </c>
      <c r="B1325" s="5">
        <v>1</v>
      </c>
      <c r="E1325" s="4">
        <v>4</v>
      </c>
    </row>
    <row r="1326" spans="1:5" x14ac:dyDescent="0.25">
      <c r="A1326">
        <v>1325</v>
      </c>
      <c r="B1326" s="5">
        <v>1</v>
      </c>
      <c r="E1326" s="4">
        <v>4</v>
      </c>
    </row>
    <row r="1327" spans="1:5" x14ac:dyDescent="0.25">
      <c r="A1327">
        <v>1326</v>
      </c>
      <c r="B1327" s="5">
        <v>1</v>
      </c>
      <c r="E1327" s="4">
        <v>4</v>
      </c>
    </row>
    <row r="1328" spans="1:5" x14ac:dyDescent="0.25">
      <c r="A1328">
        <v>1327</v>
      </c>
      <c r="B1328" s="5">
        <v>1</v>
      </c>
      <c r="E1328" s="4">
        <v>4</v>
      </c>
    </row>
    <row r="1329" spans="1:5" x14ac:dyDescent="0.25">
      <c r="A1329">
        <v>1328</v>
      </c>
      <c r="B1329" s="5">
        <v>1</v>
      </c>
      <c r="E1329" s="4">
        <v>4</v>
      </c>
    </row>
    <row r="1330" spans="1:5" x14ac:dyDescent="0.25">
      <c r="A1330">
        <v>1329</v>
      </c>
      <c r="B1330" s="5">
        <v>1</v>
      </c>
      <c r="E1330" s="4">
        <v>4</v>
      </c>
    </row>
    <row r="1331" spans="1:5" x14ac:dyDescent="0.25">
      <c r="A1331">
        <v>1330</v>
      </c>
      <c r="B1331" s="5">
        <v>1</v>
      </c>
      <c r="E1331" s="4">
        <v>4</v>
      </c>
    </row>
    <row r="1332" spans="1:5" x14ac:dyDescent="0.25">
      <c r="A1332">
        <v>1331</v>
      </c>
      <c r="B1332" s="5">
        <v>1</v>
      </c>
      <c r="E1332" s="4">
        <v>4</v>
      </c>
    </row>
    <row r="1333" spans="1:5" x14ac:dyDescent="0.25">
      <c r="A1333">
        <v>1332</v>
      </c>
      <c r="B1333" s="5">
        <v>1</v>
      </c>
      <c r="E1333" s="4">
        <v>4</v>
      </c>
    </row>
    <row r="1334" spans="1:5" x14ac:dyDescent="0.25">
      <c r="A1334">
        <v>1333</v>
      </c>
      <c r="B1334" s="5">
        <v>1</v>
      </c>
    </row>
    <row r="1335" spans="1:5" x14ac:dyDescent="0.25">
      <c r="A1335">
        <v>1334</v>
      </c>
    </row>
    <row r="1336" spans="1:5" x14ac:dyDescent="0.25">
      <c r="A1336">
        <v>1335</v>
      </c>
      <c r="D1336" s="3">
        <v>3</v>
      </c>
    </row>
    <row r="1337" spans="1:5" x14ac:dyDescent="0.25">
      <c r="A1337">
        <v>1336</v>
      </c>
      <c r="D1337" s="3">
        <v>3</v>
      </c>
    </row>
    <row r="1338" spans="1:5" x14ac:dyDescent="0.25">
      <c r="A1338">
        <v>1337</v>
      </c>
      <c r="C1338" s="2">
        <v>2</v>
      </c>
      <c r="D1338" s="3">
        <v>3</v>
      </c>
    </row>
    <row r="1339" spans="1:5" x14ac:dyDescent="0.25">
      <c r="A1339">
        <v>1338</v>
      </c>
      <c r="C1339" s="2">
        <v>2</v>
      </c>
      <c r="D1339" s="3">
        <v>3</v>
      </c>
    </row>
    <row r="1340" spans="1:5" x14ac:dyDescent="0.25">
      <c r="A1340">
        <v>1339</v>
      </c>
      <c r="C1340" s="2">
        <v>2</v>
      </c>
      <c r="D1340" s="3">
        <v>3</v>
      </c>
    </row>
    <row r="1341" spans="1:5" x14ac:dyDescent="0.25">
      <c r="A1341">
        <v>1340</v>
      </c>
      <c r="C1341" s="2">
        <v>2</v>
      </c>
      <c r="D1341" s="3">
        <v>3</v>
      </c>
    </row>
    <row r="1342" spans="1:5" x14ac:dyDescent="0.25">
      <c r="A1342">
        <v>1341</v>
      </c>
      <c r="C1342" s="2">
        <v>2</v>
      </c>
      <c r="D1342" s="3">
        <v>3</v>
      </c>
    </row>
    <row r="1343" spans="1:5" x14ac:dyDescent="0.25">
      <c r="A1343">
        <v>1342</v>
      </c>
      <c r="C1343" s="2">
        <v>2</v>
      </c>
      <c r="D1343" s="3">
        <v>3</v>
      </c>
    </row>
    <row r="1344" spans="1:5" x14ac:dyDescent="0.25">
      <c r="A1344">
        <v>1343</v>
      </c>
      <c r="C1344" s="2">
        <v>2</v>
      </c>
      <c r="D1344" s="3">
        <v>3</v>
      </c>
    </row>
    <row r="1345" spans="1:5" x14ac:dyDescent="0.25">
      <c r="A1345">
        <v>1344</v>
      </c>
      <c r="C1345" s="2">
        <v>2</v>
      </c>
      <c r="D1345" s="3">
        <v>3</v>
      </c>
    </row>
    <row r="1346" spans="1:5" x14ac:dyDescent="0.25">
      <c r="A1346">
        <v>1345</v>
      </c>
      <c r="C1346" s="2">
        <v>2</v>
      </c>
    </row>
    <row r="1347" spans="1:5" x14ac:dyDescent="0.25">
      <c r="A1347">
        <v>1346</v>
      </c>
      <c r="C1347" s="2">
        <v>2</v>
      </c>
    </row>
    <row r="1348" spans="1:5" x14ac:dyDescent="0.25">
      <c r="A1348">
        <v>1347</v>
      </c>
    </row>
    <row r="1349" spans="1:5" x14ac:dyDescent="0.25">
      <c r="A1349">
        <v>1348</v>
      </c>
      <c r="B1349" s="5">
        <v>1</v>
      </c>
    </row>
    <row r="1350" spans="1:5" x14ac:dyDescent="0.25">
      <c r="A1350">
        <v>1349</v>
      </c>
      <c r="B1350" s="5">
        <v>1</v>
      </c>
    </row>
    <row r="1351" spans="1:5" x14ac:dyDescent="0.25">
      <c r="A1351">
        <v>1350</v>
      </c>
      <c r="B1351" s="5">
        <v>1</v>
      </c>
    </row>
    <row r="1352" spans="1:5" x14ac:dyDescent="0.25">
      <c r="A1352">
        <v>1351</v>
      </c>
      <c r="B1352" s="5">
        <v>1</v>
      </c>
    </row>
    <row r="1353" spans="1:5" x14ac:dyDescent="0.25">
      <c r="A1353">
        <v>1352</v>
      </c>
      <c r="B1353" s="5">
        <v>1</v>
      </c>
      <c r="E1353" s="4">
        <v>4</v>
      </c>
    </row>
    <row r="1354" spans="1:5" x14ac:dyDescent="0.25">
      <c r="A1354">
        <v>1353</v>
      </c>
      <c r="B1354" s="5">
        <v>1</v>
      </c>
      <c r="E1354" s="4">
        <v>4</v>
      </c>
    </row>
    <row r="1355" spans="1:5" x14ac:dyDescent="0.25">
      <c r="A1355">
        <v>1354</v>
      </c>
      <c r="B1355" s="5">
        <v>1</v>
      </c>
      <c r="E1355" s="4">
        <v>4</v>
      </c>
    </row>
    <row r="1356" spans="1:5" x14ac:dyDescent="0.25">
      <c r="A1356">
        <v>1355</v>
      </c>
      <c r="B1356" s="5">
        <v>1</v>
      </c>
      <c r="E1356" s="4">
        <v>4</v>
      </c>
    </row>
    <row r="1357" spans="1:5" x14ac:dyDescent="0.25">
      <c r="A1357">
        <v>1356</v>
      </c>
      <c r="B1357" s="5">
        <v>1</v>
      </c>
      <c r="E1357" s="4">
        <v>4</v>
      </c>
    </row>
    <row r="1358" spans="1:5" x14ac:dyDescent="0.25">
      <c r="A1358">
        <v>1357</v>
      </c>
      <c r="B1358" s="5">
        <v>1</v>
      </c>
      <c r="E1358" s="4">
        <v>4</v>
      </c>
    </row>
    <row r="1359" spans="1:5" x14ac:dyDescent="0.25">
      <c r="A1359">
        <v>1358</v>
      </c>
      <c r="B1359" s="5">
        <v>1</v>
      </c>
      <c r="E1359" s="4">
        <v>4</v>
      </c>
    </row>
    <row r="1360" spans="1:5" x14ac:dyDescent="0.25">
      <c r="A1360">
        <v>1359</v>
      </c>
      <c r="D1360" s="3">
        <v>3</v>
      </c>
      <c r="E1360" s="4">
        <v>4</v>
      </c>
    </row>
    <row r="1361" spans="1:5" x14ac:dyDescent="0.25">
      <c r="A1361">
        <v>1360</v>
      </c>
      <c r="D1361" s="3">
        <v>3</v>
      </c>
      <c r="E1361" s="4">
        <v>4</v>
      </c>
    </row>
    <row r="1362" spans="1:5" x14ac:dyDescent="0.25">
      <c r="A1362">
        <v>1361</v>
      </c>
      <c r="D1362" s="3">
        <v>3</v>
      </c>
    </row>
    <row r="1363" spans="1:5" x14ac:dyDescent="0.25">
      <c r="A1363">
        <v>1362</v>
      </c>
      <c r="D1363" s="3">
        <v>3</v>
      </c>
    </row>
    <row r="1364" spans="1:5" x14ac:dyDescent="0.25">
      <c r="A1364">
        <v>1363</v>
      </c>
      <c r="C1364" s="2">
        <v>2</v>
      </c>
      <c r="D1364" s="3">
        <v>3</v>
      </c>
    </row>
    <row r="1365" spans="1:5" x14ac:dyDescent="0.25">
      <c r="A1365">
        <v>1364</v>
      </c>
      <c r="C1365" s="2">
        <v>2</v>
      </c>
      <c r="D1365" s="3">
        <v>3</v>
      </c>
    </row>
    <row r="1366" spans="1:5" x14ac:dyDescent="0.25">
      <c r="A1366">
        <v>1365</v>
      </c>
      <c r="C1366" s="2">
        <v>2</v>
      </c>
      <c r="D1366" s="3">
        <v>3</v>
      </c>
    </row>
    <row r="1367" spans="1:5" x14ac:dyDescent="0.25">
      <c r="A1367">
        <v>1366</v>
      </c>
      <c r="C1367" s="2">
        <v>2</v>
      </c>
      <c r="D1367" s="3">
        <v>3</v>
      </c>
    </row>
    <row r="1368" spans="1:5" x14ac:dyDescent="0.25">
      <c r="A1368">
        <v>1367</v>
      </c>
      <c r="C1368" s="2">
        <v>2</v>
      </c>
      <c r="D1368" s="3">
        <v>3</v>
      </c>
    </row>
    <row r="1369" spans="1:5" x14ac:dyDescent="0.25">
      <c r="A1369">
        <v>1368</v>
      </c>
      <c r="C1369" s="2">
        <v>2</v>
      </c>
      <c r="D1369" s="3">
        <v>3</v>
      </c>
    </row>
    <row r="1370" spans="1:5" x14ac:dyDescent="0.25">
      <c r="A1370">
        <v>1369</v>
      </c>
      <c r="C1370" s="2">
        <v>2</v>
      </c>
    </row>
    <row r="1371" spans="1:5" x14ac:dyDescent="0.25">
      <c r="A1371">
        <v>1370</v>
      </c>
      <c r="C1371" s="2">
        <v>2</v>
      </c>
    </row>
    <row r="1372" spans="1:5" x14ac:dyDescent="0.25">
      <c r="A1372">
        <v>1371</v>
      </c>
      <c r="C1372" s="2">
        <v>2</v>
      </c>
    </row>
    <row r="1373" spans="1:5" x14ac:dyDescent="0.25">
      <c r="A1373">
        <v>1372</v>
      </c>
      <c r="C1373" s="2">
        <v>2</v>
      </c>
    </row>
    <row r="1374" spans="1:5" x14ac:dyDescent="0.25">
      <c r="A1374">
        <v>1373</v>
      </c>
      <c r="B1374" s="5">
        <v>1</v>
      </c>
      <c r="C1374" s="2">
        <v>2</v>
      </c>
    </row>
    <row r="1375" spans="1:5" x14ac:dyDescent="0.25">
      <c r="A1375">
        <v>1374</v>
      </c>
      <c r="B1375" s="5">
        <v>1</v>
      </c>
    </row>
    <row r="1376" spans="1:5" x14ac:dyDescent="0.25">
      <c r="A1376">
        <v>1375</v>
      </c>
      <c r="B1376" s="5">
        <v>1</v>
      </c>
    </row>
    <row r="1377" spans="1:5" x14ac:dyDescent="0.25">
      <c r="A1377">
        <v>1376</v>
      </c>
      <c r="B1377" s="5">
        <v>1</v>
      </c>
    </row>
    <row r="1378" spans="1:5" x14ac:dyDescent="0.25">
      <c r="A1378">
        <v>1377</v>
      </c>
      <c r="B1378" s="5">
        <v>1</v>
      </c>
    </row>
    <row r="1379" spans="1:5" x14ac:dyDescent="0.25">
      <c r="A1379">
        <v>1378</v>
      </c>
      <c r="B1379" s="5">
        <v>1</v>
      </c>
      <c r="E1379" s="4">
        <v>4</v>
      </c>
    </row>
    <row r="1380" spans="1:5" x14ac:dyDescent="0.25">
      <c r="A1380">
        <v>1379</v>
      </c>
      <c r="B1380" s="5">
        <v>1</v>
      </c>
      <c r="E1380" s="4">
        <v>4</v>
      </c>
    </row>
    <row r="1381" spans="1:5" x14ac:dyDescent="0.25">
      <c r="A1381">
        <v>1380</v>
      </c>
      <c r="B1381" s="5">
        <v>1</v>
      </c>
      <c r="E1381" s="4">
        <v>4</v>
      </c>
    </row>
    <row r="1382" spans="1:5" x14ac:dyDescent="0.25">
      <c r="A1382">
        <v>1381</v>
      </c>
      <c r="B1382" s="5">
        <v>1</v>
      </c>
      <c r="E1382" s="4">
        <v>4</v>
      </c>
    </row>
    <row r="1383" spans="1:5" x14ac:dyDescent="0.25">
      <c r="A1383">
        <v>1382</v>
      </c>
      <c r="B1383" s="5">
        <v>1</v>
      </c>
      <c r="D1383" s="3">
        <v>3</v>
      </c>
      <c r="E1383" s="4">
        <v>4</v>
      </c>
    </row>
    <row r="1384" spans="1:5" x14ac:dyDescent="0.25">
      <c r="A1384">
        <v>1383</v>
      </c>
      <c r="D1384" s="3">
        <v>3</v>
      </c>
      <c r="E1384" s="4">
        <v>4</v>
      </c>
    </row>
    <row r="1385" spans="1:5" x14ac:dyDescent="0.25">
      <c r="A1385">
        <v>1384</v>
      </c>
      <c r="D1385" s="3">
        <v>3</v>
      </c>
      <c r="E1385" s="4">
        <v>4</v>
      </c>
    </row>
    <row r="1386" spans="1:5" x14ac:dyDescent="0.25">
      <c r="A1386">
        <v>1385</v>
      </c>
      <c r="D1386" s="3">
        <v>3</v>
      </c>
      <c r="E1386" s="4">
        <v>4</v>
      </c>
    </row>
    <row r="1387" spans="1:5" x14ac:dyDescent="0.25">
      <c r="A1387">
        <v>1386</v>
      </c>
      <c r="D1387" s="3">
        <v>3</v>
      </c>
      <c r="E1387" s="4">
        <v>4</v>
      </c>
    </row>
    <row r="1388" spans="1:5" x14ac:dyDescent="0.25">
      <c r="A1388">
        <v>1387</v>
      </c>
      <c r="D1388" s="3">
        <v>3</v>
      </c>
      <c r="E1388" s="4">
        <v>4</v>
      </c>
    </row>
    <row r="1389" spans="1:5" x14ac:dyDescent="0.25">
      <c r="A1389">
        <v>1388</v>
      </c>
      <c r="D1389" s="3">
        <v>3</v>
      </c>
    </row>
    <row r="1390" spans="1:5" x14ac:dyDescent="0.25">
      <c r="A1390">
        <v>1389</v>
      </c>
      <c r="D1390" s="3">
        <v>3</v>
      </c>
    </row>
    <row r="1391" spans="1:5" x14ac:dyDescent="0.25">
      <c r="A1391">
        <v>1390</v>
      </c>
      <c r="D1391" s="3">
        <v>3</v>
      </c>
    </row>
    <row r="1392" spans="1:5" x14ac:dyDescent="0.25">
      <c r="A1392">
        <v>1391</v>
      </c>
      <c r="C1392" s="2">
        <v>2</v>
      </c>
    </row>
    <row r="1393" spans="1:5" x14ac:dyDescent="0.25">
      <c r="A1393">
        <v>1392</v>
      </c>
      <c r="C1393" s="2">
        <v>2</v>
      </c>
    </row>
    <row r="1394" spans="1:5" x14ac:dyDescent="0.25">
      <c r="A1394">
        <v>1393</v>
      </c>
      <c r="C1394" s="2">
        <v>2</v>
      </c>
    </row>
    <row r="1395" spans="1:5" x14ac:dyDescent="0.25">
      <c r="A1395">
        <v>1394</v>
      </c>
      <c r="C1395" s="2">
        <v>2</v>
      </c>
    </row>
    <row r="1396" spans="1:5" x14ac:dyDescent="0.25">
      <c r="A1396">
        <v>1395</v>
      </c>
      <c r="C1396" s="2">
        <v>2</v>
      </c>
    </row>
    <row r="1397" spans="1:5" x14ac:dyDescent="0.25">
      <c r="A1397">
        <v>1396</v>
      </c>
      <c r="C1397" s="2">
        <v>2</v>
      </c>
    </row>
    <row r="1398" spans="1:5" x14ac:dyDescent="0.25">
      <c r="A1398">
        <v>1397</v>
      </c>
      <c r="B1398" s="5">
        <v>1</v>
      </c>
      <c r="C1398" s="2">
        <v>2</v>
      </c>
    </row>
    <row r="1399" spans="1:5" x14ac:dyDescent="0.25">
      <c r="A1399">
        <v>1398</v>
      </c>
      <c r="B1399" s="5">
        <v>1</v>
      </c>
      <c r="C1399" s="2">
        <v>2</v>
      </c>
    </row>
    <row r="1400" spans="1:5" x14ac:dyDescent="0.25">
      <c r="A1400">
        <v>1399</v>
      </c>
      <c r="B1400" s="5">
        <v>1</v>
      </c>
    </row>
    <row r="1401" spans="1:5" x14ac:dyDescent="0.25">
      <c r="A1401">
        <v>1400</v>
      </c>
      <c r="B1401" s="5">
        <v>1</v>
      </c>
    </row>
    <row r="1402" spans="1:5" x14ac:dyDescent="0.25">
      <c r="A1402">
        <v>1401</v>
      </c>
      <c r="B1402" s="5">
        <v>1</v>
      </c>
    </row>
    <row r="1403" spans="1:5" x14ac:dyDescent="0.25">
      <c r="A1403">
        <v>1402</v>
      </c>
      <c r="B1403" s="5">
        <v>1</v>
      </c>
    </row>
    <row r="1404" spans="1:5" x14ac:dyDescent="0.25">
      <c r="A1404">
        <v>1403</v>
      </c>
      <c r="B1404" s="5">
        <v>1</v>
      </c>
    </row>
    <row r="1405" spans="1:5" x14ac:dyDescent="0.25">
      <c r="A1405">
        <v>1404</v>
      </c>
      <c r="B1405" s="5">
        <v>1</v>
      </c>
      <c r="E1405" s="4">
        <v>4</v>
      </c>
    </row>
    <row r="1406" spans="1:5" x14ac:dyDescent="0.25">
      <c r="A1406">
        <v>1405</v>
      </c>
      <c r="D1406" s="3">
        <v>3</v>
      </c>
      <c r="E1406" s="4">
        <v>4</v>
      </c>
    </row>
    <row r="1407" spans="1:5" x14ac:dyDescent="0.25">
      <c r="A1407">
        <v>1406</v>
      </c>
      <c r="D1407" s="3">
        <v>3</v>
      </c>
      <c r="E1407" s="4">
        <v>4</v>
      </c>
    </row>
    <row r="1408" spans="1:5" x14ac:dyDescent="0.25">
      <c r="A1408">
        <v>1407</v>
      </c>
      <c r="D1408" s="3">
        <v>3</v>
      </c>
      <c r="E1408" s="4">
        <v>4</v>
      </c>
    </row>
    <row r="1409" spans="1:5" x14ac:dyDescent="0.25">
      <c r="A1409">
        <v>1408</v>
      </c>
      <c r="D1409" s="3">
        <v>3</v>
      </c>
      <c r="E1409" s="4">
        <v>4</v>
      </c>
    </row>
    <row r="1410" spans="1:5" x14ac:dyDescent="0.25">
      <c r="A1410">
        <v>1409</v>
      </c>
      <c r="D1410" s="3">
        <v>3</v>
      </c>
      <c r="E1410" s="4">
        <v>4</v>
      </c>
    </row>
    <row r="1411" spans="1:5" x14ac:dyDescent="0.25">
      <c r="A1411">
        <v>1410</v>
      </c>
      <c r="D1411" s="3">
        <v>3</v>
      </c>
      <c r="E1411" s="4">
        <v>4</v>
      </c>
    </row>
    <row r="1412" spans="1:5" x14ac:dyDescent="0.25">
      <c r="A1412">
        <v>1411</v>
      </c>
      <c r="D1412" s="3">
        <v>3</v>
      </c>
      <c r="E1412" s="4">
        <v>4</v>
      </c>
    </row>
    <row r="1413" spans="1:5" x14ac:dyDescent="0.25">
      <c r="A1413">
        <v>1412</v>
      </c>
      <c r="D1413" s="3">
        <v>3</v>
      </c>
    </row>
    <row r="1414" spans="1:5" x14ac:dyDescent="0.25">
      <c r="A1414">
        <v>1413</v>
      </c>
    </row>
    <row r="1415" spans="1:5" x14ac:dyDescent="0.25">
      <c r="A1415">
        <v>1414</v>
      </c>
      <c r="C1415" s="2">
        <v>2</v>
      </c>
    </row>
    <row r="1416" spans="1:5" x14ac:dyDescent="0.25">
      <c r="A1416">
        <v>1415</v>
      </c>
      <c r="C1416" s="2">
        <v>2</v>
      </c>
    </row>
    <row r="1417" spans="1:5" x14ac:dyDescent="0.25">
      <c r="A1417">
        <v>1416</v>
      </c>
      <c r="C1417" s="2">
        <v>2</v>
      </c>
    </row>
    <row r="1418" spans="1:5" x14ac:dyDescent="0.25">
      <c r="A1418">
        <v>1417</v>
      </c>
      <c r="C1418" s="2">
        <v>2</v>
      </c>
    </row>
    <row r="1419" spans="1:5" x14ac:dyDescent="0.25">
      <c r="A1419">
        <v>1418</v>
      </c>
      <c r="C1419" s="2">
        <v>2</v>
      </c>
    </row>
    <row r="1420" spans="1:5" x14ac:dyDescent="0.25">
      <c r="A1420">
        <v>1419</v>
      </c>
      <c r="C1420" s="2">
        <v>2</v>
      </c>
    </row>
    <row r="1421" spans="1:5" x14ac:dyDescent="0.25">
      <c r="A1421">
        <v>1420</v>
      </c>
      <c r="B1421" s="5">
        <v>1</v>
      </c>
      <c r="C1421" s="2">
        <v>2</v>
      </c>
    </row>
    <row r="1422" spans="1:5" x14ac:dyDescent="0.25">
      <c r="A1422">
        <v>1421</v>
      </c>
      <c r="B1422" s="5">
        <v>1</v>
      </c>
      <c r="C1422" s="2">
        <v>2</v>
      </c>
    </row>
    <row r="1423" spans="1:5" x14ac:dyDescent="0.25">
      <c r="A1423">
        <v>1422</v>
      </c>
      <c r="B1423" s="5">
        <v>1</v>
      </c>
      <c r="C1423" s="2">
        <v>2</v>
      </c>
    </row>
    <row r="1424" spans="1:5" x14ac:dyDescent="0.25">
      <c r="A1424">
        <v>1423</v>
      </c>
      <c r="B1424" s="5">
        <v>1</v>
      </c>
    </row>
    <row r="1425" spans="1:5" x14ac:dyDescent="0.25">
      <c r="A1425">
        <v>1424</v>
      </c>
      <c r="B1425" s="5">
        <v>1</v>
      </c>
    </row>
    <row r="1426" spans="1:5" x14ac:dyDescent="0.25">
      <c r="A1426">
        <v>1425</v>
      </c>
      <c r="B1426" s="5">
        <v>1</v>
      </c>
    </row>
    <row r="1427" spans="1:5" x14ac:dyDescent="0.25">
      <c r="A1427">
        <v>1426</v>
      </c>
      <c r="B1427" s="5">
        <v>1</v>
      </c>
      <c r="E1427" s="4">
        <v>4</v>
      </c>
    </row>
    <row r="1428" spans="1:5" x14ac:dyDescent="0.25">
      <c r="A1428">
        <v>1427</v>
      </c>
      <c r="B1428" s="5">
        <v>1</v>
      </c>
      <c r="E1428" s="4">
        <v>4</v>
      </c>
    </row>
    <row r="1429" spans="1:5" x14ac:dyDescent="0.25">
      <c r="A1429">
        <v>1428</v>
      </c>
      <c r="D1429" s="3">
        <v>3</v>
      </c>
      <c r="E1429" s="4">
        <v>4</v>
      </c>
    </row>
    <row r="1430" spans="1:5" x14ac:dyDescent="0.25">
      <c r="A1430">
        <v>1429</v>
      </c>
      <c r="D1430" s="3">
        <v>3</v>
      </c>
      <c r="E1430" s="4">
        <v>4</v>
      </c>
    </row>
    <row r="1431" spans="1:5" x14ac:dyDescent="0.25">
      <c r="A1431">
        <v>1430</v>
      </c>
      <c r="D1431" s="3">
        <v>3</v>
      </c>
      <c r="E1431" s="4">
        <v>4</v>
      </c>
    </row>
    <row r="1432" spans="1:5" x14ac:dyDescent="0.25">
      <c r="A1432">
        <v>1431</v>
      </c>
      <c r="D1432" s="3">
        <v>3</v>
      </c>
      <c r="E1432" s="4">
        <v>4</v>
      </c>
    </row>
    <row r="1433" spans="1:5" x14ac:dyDescent="0.25">
      <c r="A1433">
        <v>1432</v>
      </c>
      <c r="D1433" s="3">
        <v>3</v>
      </c>
      <c r="E1433" s="4">
        <v>4</v>
      </c>
    </row>
    <row r="1434" spans="1:5" x14ac:dyDescent="0.25">
      <c r="A1434">
        <v>1433</v>
      </c>
      <c r="D1434" s="3">
        <v>3</v>
      </c>
      <c r="E1434" s="4">
        <v>4</v>
      </c>
    </row>
    <row r="1435" spans="1:5" x14ac:dyDescent="0.25">
      <c r="A1435">
        <v>1434</v>
      </c>
      <c r="D1435" s="3">
        <v>3</v>
      </c>
      <c r="E1435" s="4">
        <v>4</v>
      </c>
    </row>
    <row r="1436" spans="1:5" x14ac:dyDescent="0.25">
      <c r="A1436">
        <v>1435</v>
      </c>
      <c r="C1436" s="2">
        <v>2</v>
      </c>
      <c r="D1436" s="3">
        <v>3</v>
      </c>
    </row>
    <row r="1437" spans="1:5" x14ac:dyDescent="0.25">
      <c r="A1437">
        <v>1436</v>
      </c>
      <c r="C1437" s="2">
        <v>2</v>
      </c>
      <c r="D1437" s="3">
        <v>3</v>
      </c>
    </row>
    <row r="1438" spans="1:5" x14ac:dyDescent="0.25">
      <c r="A1438">
        <v>1437</v>
      </c>
      <c r="C1438" s="2">
        <v>2</v>
      </c>
    </row>
    <row r="1439" spans="1:5" x14ac:dyDescent="0.25">
      <c r="A1439">
        <v>1438</v>
      </c>
      <c r="C1439" s="2">
        <v>2</v>
      </c>
    </row>
    <row r="1440" spans="1:5" x14ac:dyDescent="0.25">
      <c r="A1440">
        <v>1439</v>
      </c>
      <c r="C1440" s="2">
        <v>2</v>
      </c>
    </row>
    <row r="1441" spans="1:5" x14ac:dyDescent="0.25">
      <c r="A1441">
        <v>1440</v>
      </c>
      <c r="C1441" s="2">
        <v>2</v>
      </c>
    </row>
    <row r="1442" spans="1:5" x14ac:dyDescent="0.25">
      <c r="A1442">
        <v>1441</v>
      </c>
      <c r="C1442" s="2">
        <v>2</v>
      </c>
    </row>
    <row r="1443" spans="1:5" x14ac:dyDescent="0.25">
      <c r="A1443">
        <v>1442</v>
      </c>
      <c r="B1443" s="5">
        <v>1</v>
      </c>
      <c r="C1443" s="2">
        <v>2</v>
      </c>
    </row>
    <row r="1444" spans="1:5" x14ac:dyDescent="0.25">
      <c r="A1444">
        <v>1443</v>
      </c>
      <c r="B1444" s="5">
        <v>1</v>
      </c>
      <c r="C1444" s="2">
        <v>2</v>
      </c>
    </row>
    <row r="1445" spans="1:5" x14ac:dyDescent="0.25">
      <c r="A1445">
        <v>1444</v>
      </c>
      <c r="B1445" s="5">
        <v>1</v>
      </c>
      <c r="C1445" s="2">
        <v>2</v>
      </c>
    </row>
    <row r="1446" spans="1:5" x14ac:dyDescent="0.25">
      <c r="A1446">
        <v>1445</v>
      </c>
      <c r="B1446" s="5">
        <v>1</v>
      </c>
    </row>
    <row r="1447" spans="1:5" x14ac:dyDescent="0.25">
      <c r="A1447">
        <v>1446</v>
      </c>
      <c r="B1447" s="5">
        <v>1</v>
      </c>
    </row>
    <row r="1448" spans="1:5" x14ac:dyDescent="0.25">
      <c r="A1448">
        <v>1447</v>
      </c>
      <c r="B1448" s="5">
        <v>1</v>
      </c>
    </row>
    <row r="1449" spans="1:5" x14ac:dyDescent="0.25">
      <c r="A1449">
        <v>1448</v>
      </c>
      <c r="B1449" s="5">
        <v>1</v>
      </c>
    </row>
    <row r="1450" spans="1:5" x14ac:dyDescent="0.25">
      <c r="A1450">
        <v>1449</v>
      </c>
      <c r="B1450" s="5">
        <v>1</v>
      </c>
    </row>
    <row r="1451" spans="1:5" x14ac:dyDescent="0.25">
      <c r="A1451">
        <v>1450</v>
      </c>
      <c r="B1451" s="5">
        <v>1</v>
      </c>
      <c r="E1451" s="4">
        <v>4</v>
      </c>
    </row>
    <row r="1452" spans="1:5" x14ac:dyDescent="0.25">
      <c r="A1452">
        <v>1451</v>
      </c>
      <c r="D1452" s="3">
        <v>3</v>
      </c>
      <c r="E1452" s="4">
        <v>4</v>
      </c>
    </row>
    <row r="1453" spans="1:5" x14ac:dyDescent="0.25">
      <c r="A1453">
        <v>1452</v>
      </c>
      <c r="D1453" s="3">
        <v>3</v>
      </c>
      <c r="E1453" s="4">
        <v>4</v>
      </c>
    </row>
    <row r="1454" spans="1:5" x14ac:dyDescent="0.25">
      <c r="A1454">
        <v>1453</v>
      </c>
      <c r="D1454" s="3">
        <v>3</v>
      </c>
      <c r="E1454" s="4">
        <v>4</v>
      </c>
    </row>
    <row r="1455" spans="1:5" x14ac:dyDescent="0.25">
      <c r="A1455">
        <v>1454</v>
      </c>
      <c r="D1455" s="3">
        <v>3</v>
      </c>
      <c r="E1455" s="4">
        <v>4</v>
      </c>
    </row>
    <row r="1456" spans="1:5" x14ac:dyDescent="0.25">
      <c r="A1456">
        <v>1455</v>
      </c>
      <c r="D1456" s="3">
        <v>3</v>
      </c>
      <c r="E1456" s="4">
        <v>4</v>
      </c>
    </row>
    <row r="1457" spans="1:5" x14ac:dyDescent="0.25">
      <c r="A1457">
        <v>1456</v>
      </c>
      <c r="D1457" s="3">
        <v>3</v>
      </c>
      <c r="E1457" s="4">
        <v>4</v>
      </c>
    </row>
    <row r="1458" spans="1:5" x14ac:dyDescent="0.25">
      <c r="A1458">
        <v>1457</v>
      </c>
      <c r="D1458" s="3">
        <v>3</v>
      </c>
      <c r="E1458" s="4">
        <v>4</v>
      </c>
    </row>
    <row r="1459" spans="1:5" x14ac:dyDescent="0.25">
      <c r="A1459">
        <v>1458</v>
      </c>
      <c r="C1459" s="2">
        <v>2</v>
      </c>
      <c r="D1459" s="3">
        <v>3</v>
      </c>
    </row>
    <row r="1460" spans="1:5" x14ac:dyDescent="0.25">
      <c r="A1460">
        <v>1459</v>
      </c>
      <c r="C1460" s="2">
        <v>2</v>
      </c>
      <c r="D1460" s="3">
        <v>3</v>
      </c>
    </row>
    <row r="1461" spans="1:5" x14ac:dyDescent="0.25">
      <c r="A1461">
        <v>1460</v>
      </c>
      <c r="C1461" s="2">
        <v>2</v>
      </c>
    </row>
    <row r="1462" spans="1:5" x14ac:dyDescent="0.25">
      <c r="A1462">
        <v>1461</v>
      </c>
      <c r="C1462" s="2">
        <v>2</v>
      </c>
    </row>
    <row r="1463" spans="1:5" x14ac:dyDescent="0.25">
      <c r="A1463">
        <v>1462</v>
      </c>
      <c r="C1463" s="2">
        <v>2</v>
      </c>
    </row>
    <row r="1464" spans="1:5" x14ac:dyDescent="0.25">
      <c r="A1464">
        <v>1463</v>
      </c>
      <c r="C1464" s="2">
        <v>2</v>
      </c>
    </row>
    <row r="1465" spans="1:5" x14ac:dyDescent="0.25">
      <c r="A1465">
        <v>1464</v>
      </c>
      <c r="C1465" s="2">
        <v>2</v>
      </c>
    </row>
    <row r="1466" spans="1:5" x14ac:dyDescent="0.25">
      <c r="A1466">
        <v>1465</v>
      </c>
      <c r="B1466" s="5">
        <v>1</v>
      </c>
      <c r="C1466" s="2">
        <v>2</v>
      </c>
    </row>
    <row r="1467" spans="1:5" x14ac:dyDescent="0.25">
      <c r="A1467">
        <v>1466</v>
      </c>
      <c r="B1467" s="5">
        <v>1</v>
      </c>
      <c r="C1467" s="2">
        <v>2</v>
      </c>
    </row>
    <row r="1468" spans="1:5" x14ac:dyDescent="0.25">
      <c r="A1468">
        <v>1467</v>
      </c>
      <c r="B1468" s="5">
        <v>1</v>
      </c>
    </row>
    <row r="1469" spans="1:5" x14ac:dyDescent="0.25">
      <c r="A1469">
        <v>1468</v>
      </c>
      <c r="B1469" s="5">
        <v>1</v>
      </c>
    </row>
    <row r="1470" spans="1:5" x14ac:dyDescent="0.25">
      <c r="A1470">
        <v>1469</v>
      </c>
      <c r="B1470" s="5">
        <v>1</v>
      </c>
    </row>
    <row r="1471" spans="1:5" x14ac:dyDescent="0.25">
      <c r="A1471">
        <v>1470</v>
      </c>
      <c r="B1471" s="5">
        <v>1</v>
      </c>
    </row>
    <row r="1472" spans="1:5" x14ac:dyDescent="0.25">
      <c r="A1472">
        <v>1471</v>
      </c>
      <c r="B1472" s="5">
        <v>1</v>
      </c>
    </row>
    <row r="1473" spans="1:5" x14ac:dyDescent="0.25">
      <c r="A1473">
        <v>1472</v>
      </c>
      <c r="B1473" s="5">
        <v>1</v>
      </c>
    </row>
    <row r="1474" spans="1:5" x14ac:dyDescent="0.25">
      <c r="A1474">
        <v>1473</v>
      </c>
      <c r="D1474" s="3">
        <v>3</v>
      </c>
      <c r="E1474" s="4">
        <v>4</v>
      </c>
    </row>
    <row r="1475" spans="1:5" x14ac:dyDescent="0.25">
      <c r="A1475">
        <v>1474</v>
      </c>
      <c r="D1475" s="3">
        <v>3</v>
      </c>
      <c r="E1475" s="4">
        <v>4</v>
      </c>
    </row>
    <row r="1476" spans="1:5" x14ac:dyDescent="0.25">
      <c r="A1476">
        <v>1475</v>
      </c>
      <c r="D1476" s="3">
        <v>3</v>
      </c>
      <c r="E1476" s="4">
        <v>4</v>
      </c>
    </row>
    <row r="1477" spans="1:5" x14ac:dyDescent="0.25">
      <c r="A1477">
        <v>1476</v>
      </c>
      <c r="D1477" s="3">
        <v>3</v>
      </c>
      <c r="E1477" s="4">
        <v>4</v>
      </c>
    </row>
    <row r="1478" spans="1:5" x14ac:dyDescent="0.25">
      <c r="A1478">
        <v>1477</v>
      </c>
      <c r="D1478" s="3">
        <v>3</v>
      </c>
      <c r="E1478" s="4">
        <v>4</v>
      </c>
    </row>
    <row r="1479" spans="1:5" x14ac:dyDescent="0.25">
      <c r="A1479">
        <v>1478</v>
      </c>
      <c r="D1479" s="3">
        <v>3</v>
      </c>
      <c r="E1479" s="4">
        <v>4</v>
      </c>
    </row>
    <row r="1480" spans="1:5" x14ac:dyDescent="0.25">
      <c r="A1480">
        <v>1479</v>
      </c>
      <c r="D1480" s="3">
        <v>3</v>
      </c>
      <c r="E1480" s="4">
        <v>4</v>
      </c>
    </row>
    <row r="1481" spans="1:5" x14ac:dyDescent="0.25">
      <c r="A1481">
        <v>1480</v>
      </c>
      <c r="C1481" s="2">
        <v>2</v>
      </c>
      <c r="D1481" s="3">
        <v>3</v>
      </c>
      <c r="E1481" s="4">
        <v>4</v>
      </c>
    </row>
    <row r="1482" spans="1:5" x14ac:dyDescent="0.25">
      <c r="A1482">
        <v>1481</v>
      </c>
      <c r="C1482" s="2">
        <v>2</v>
      </c>
      <c r="D1482" s="3">
        <v>3</v>
      </c>
      <c r="E1482" s="4">
        <v>4</v>
      </c>
    </row>
    <row r="1483" spans="1:5" x14ac:dyDescent="0.25">
      <c r="A1483">
        <v>1482</v>
      </c>
      <c r="C1483" s="2">
        <v>2</v>
      </c>
      <c r="D1483" s="3">
        <v>3</v>
      </c>
    </row>
    <row r="1484" spans="1:5" x14ac:dyDescent="0.25">
      <c r="A1484">
        <v>1483</v>
      </c>
      <c r="C1484" s="2">
        <v>2</v>
      </c>
    </row>
    <row r="1485" spans="1:5" x14ac:dyDescent="0.25">
      <c r="A1485">
        <v>1484</v>
      </c>
      <c r="C1485" s="2">
        <v>2</v>
      </c>
    </row>
    <row r="1486" spans="1:5" x14ac:dyDescent="0.25">
      <c r="A1486">
        <v>1485</v>
      </c>
      <c r="C1486" s="2">
        <v>2</v>
      </c>
    </row>
    <row r="1487" spans="1:5" x14ac:dyDescent="0.25">
      <c r="A1487">
        <v>1486</v>
      </c>
      <c r="C1487" s="2">
        <v>2</v>
      </c>
    </row>
    <row r="1488" spans="1:5" x14ac:dyDescent="0.25">
      <c r="A1488">
        <v>1487</v>
      </c>
      <c r="C1488" s="2">
        <v>2</v>
      </c>
    </row>
    <row r="1489" spans="1:5" x14ac:dyDescent="0.25">
      <c r="A1489">
        <v>1488</v>
      </c>
      <c r="B1489" s="5">
        <v>1</v>
      </c>
      <c r="C1489" s="2">
        <v>2</v>
      </c>
    </row>
    <row r="1490" spans="1:5" x14ac:dyDescent="0.25">
      <c r="A1490">
        <v>1489</v>
      </c>
      <c r="B1490" s="5">
        <v>1</v>
      </c>
      <c r="C1490" s="2">
        <v>2</v>
      </c>
    </row>
    <row r="1491" spans="1:5" x14ac:dyDescent="0.25">
      <c r="A1491">
        <v>1490</v>
      </c>
      <c r="B1491" s="5">
        <v>1</v>
      </c>
      <c r="C1491" s="2">
        <v>2</v>
      </c>
    </row>
    <row r="1492" spans="1:5" x14ac:dyDescent="0.25">
      <c r="A1492">
        <v>1491</v>
      </c>
      <c r="B1492" s="5">
        <v>1</v>
      </c>
    </row>
    <row r="1493" spans="1:5" x14ac:dyDescent="0.25">
      <c r="A1493">
        <v>1492</v>
      </c>
      <c r="B1493" s="5">
        <v>1</v>
      </c>
    </row>
    <row r="1494" spans="1:5" x14ac:dyDescent="0.25">
      <c r="A1494">
        <v>1493</v>
      </c>
      <c r="B1494" s="5">
        <v>1</v>
      </c>
    </row>
    <row r="1495" spans="1:5" x14ac:dyDescent="0.25">
      <c r="A1495">
        <v>1494</v>
      </c>
      <c r="B1495" s="5">
        <v>1</v>
      </c>
    </row>
    <row r="1496" spans="1:5" x14ac:dyDescent="0.25">
      <c r="A1496">
        <v>1495</v>
      </c>
      <c r="B1496" s="5">
        <v>1</v>
      </c>
    </row>
    <row r="1497" spans="1:5" x14ac:dyDescent="0.25">
      <c r="A1497">
        <v>1496</v>
      </c>
      <c r="B1497" s="5">
        <v>1</v>
      </c>
      <c r="E1497" s="4">
        <v>4</v>
      </c>
    </row>
    <row r="1498" spans="1:5" x14ac:dyDescent="0.25">
      <c r="A1498">
        <v>1497</v>
      </c>
      <c r="D1498" s="3">
        <v>3</v>
      </c>
      <c r="E1498" s="4">
        <v>4</v>
      </c>
    </row>
    <row r="1499" spans="1:5" x14ac:dyDescent="0.25">
      <c r="A1499">
        <v>1498</v>
      </c>
      <c r="D1499" s="3">
        <v>3</v>
      </c>
      <c r="E1499" s="4">
        <v>4</v>
      </c>
    </row>
    <row r="1500" spans="1:5" x14ac:dyDescent="0.25">
      <c r="A1500">
        <v>1499</v>
      </c>
      <c r="D1500" s="3">
        <v>3</v>
      </c>
      <c r="E1500" s="4">
        <v>4</v>
      </c>
    </row>
    <row r="1501" spans="1:5" x14ac:dyDescent="0.25">
      <c r="A1501">
        <v>1500</v>
      </c>
      <c r="D1501" s="3">
        <v>3</v>
      </c>
      <c r="E1501" s="4">
        <v>4</v>
      </c>
    </row>
    <row r="1502" spans="1:5" x14ac:dyDescent="0.25">
      <c r="A1502">
        <v>1501</v>
      </c>
      <c r="D1502" s="3">
        <v>3</v>
      </c>
      <c r="E1502" s="4">
        <v>4</v>
      </c>
    </row>
    <row r="1503" spans="1:5" x14ac:dyDescent="0.25">
      <c r="A1503">
        <v>1502</v>
      </c>
      <c r="C1503" s="2">
        <v>2</v>
      </c>
      <c r="D1503" s="3">
        <v>3</v>
      </c>
      <c r="E1503" s="4">
        <v>4</v>
      </c>
    </row>
    <row r="1504" spans="1:5" x14ac:dyDescent="0.25">
      <c r="A1504">
        <v>1503</v>
      </c>
      <c r="C1504" s="2">
        <v>2</v>
      </c>
      <c r="D1504" s="3">
        <v>3</v>
      </c>
      <c r="E1504" s="4">
        <v>4</v>
      </c>
    </row>
    <row r="1505" spans="1:5" x14ac:dyDescent="0.25">
      <c r="A1505">
        <v>1504</v>
      </c>
      <c r="C1505" s="2">
        <v>2</v>
      </c>
      <c r="D1505" s="3">
        <v>3</v>
      </c>
      <c r="E1505" s="4">
        <v>4</v>
      </c>
    </row>
    <row r="1506" spans="1:5" x14ac:dyDescent="0.25">
      <c r="A1506">
        <v>1505</v>
      </c>
      <c r="C1506" s="2">
        <v>2</v>
      </c>
      <c r="D1506" s="3">
        <v>3</v>
      </c>
      <c r="E1506" s="4">
        <v>4</v>
      </c>
    </row>
    <row r="1507" spans="1:5" x14ac:dyDescent="0.25">
      <c r="A1507">
        <v>1506</v>
      </c>
      <c r="C1507" s="2">
        <v>2</v>
      </c>
      <c r="D1507" s="3">
        <v>3</v>
      </c>
    </row>
    <row r="1508" spans="1:5" x14ac:dyDescent="0.25">
      <c r="A1508">
        <v>1507</v>
      </c>
      <c r="C1508" s="2">
        <v>2</v>
      </c>
      <c r="D1508" s="3">
        <v>3</v>
      </c>
    </row>
    <row r="1509" spans="1:5" x14ac:dyDescent="0.25">
      <c r="A1509">
        <v>1508</v>
      </c>
      <c r="C1509" s="2">
        <v>2</v>
      </c>
      <c r="D1509" s="3">
        <v>3</v>
      </c>
    </row>
    <row r="1510" spans="1:5" x14ac:dyDescent="0.25">
      <c r="A1510">
        <v>1509</v>
      </c>
      <c r="C1510" s="2">
        <v>2</v>
      </c>
      <c r="D1510" s="3">
        <v>3</v>
      </c>
    </row>
    <row r="1511" spans="1:5" x14ac:dyDescent="0.25">
      <c r="A1511">
        <v>1510</v>
      </c>
      <c r="C1511" s="2">
        <v>2</v>
      </c>
      <c r="D1511" s="3">
        <v>3</v>
      </c>
    </row>
    <row r="1512" spans="1:5" x14ac:dyDescent="0.25">
      <c r="A1512">
        <v>1511</v>
      </c>
      <c r="C1512" s="2">
        <v>2</v>
      </c>
    </row>
    <row r="1513" spans="1:5" x14ac:dyDescent="0.25">
      <c r="A1513">
        <v>1512</v>
      </c>
      <c r="C1513" s="2">
        <v>2</v>
      </c>
    </row>
    <row r="1514" spans="1:5" x14ac:dyDescent="0.25">
      <c r="A1514">
        <v>1513</v>
      </c>
      <c r="B1514" s="5">
        <v>1</v>
      </c>
      <c r="C1514" s="2">
        <v>2</v>
      </c>
    </row>
    <row r="1515" spans="1:5" x14ac:dyDescent="0.25">
      <c r="A1515">
        <v>1514</v>
      </c>
      <c r="B1515" s="5">
        <v>1</v>
      </c>
      <c r="C1515" s="2">
        <v>2</v>
      </c>
    </row>
    <row r="1516" spans="1:5" x14ac:dyDescent="0.25">
      <c r="A1516">
        <v>1515</v>
      </c>
      <c r="B1516" s="5">
        <v>1</v>
      </c>
      <c r="C1516" s="2">
        <v>2</v>
      </c>
    </row>
    <row r="1517" spans="1:5" x14ac:dyDescent="0.25">
      <c r="A1517">
        <v>1516</v>
      </c>
      <c r="B1517" s="5">
        <v>1</v>
      </c>
    </row>
    <row r="1518" spans="1:5" x14ac:dyDescent="0.25">
      <c r="A1518">
        <v>1517</v>
      </c>
      <c r="B1518" s="5">
        <v>1</v>
      </c>
    </row>
    <row r="1519" spans="1:5" x14ac:dyDescent="0.25">
      <c r="A1519">
        <v>1518</v>
      </c>
      <c r="B1519" s="5">
        <v>1</v>
      </c>
    </row>
    <row r="1520" spans="1:5" x14ac:dyDescent="0.25">
      <c r="A1520">
        <v>1519</v>
      </c>
      <c r="B1520" s="5">
        <v>1</v>
      </c>
      <c r="E1520" s="4">
        <v>4</v>
      </c>
    </row>
    <row r="1521" spans="1:6" x14ac:dyDescent="0.25">
      <c r="A1521">
        <v>1520</v>
      </c>
      <c r="B1521" s="5">
        <v>1</v>
      </c>
      <c r="E1521" s="4">
        <v>4</v>
      </c>
    </row>
    <row r="1522" spans="1:6" x14ac:dyDescent="0.25">
      <c r="A1522">
        <v>1521</v>
      </c>
      <c r="B1522" s="5">
        <v>1</v>
      </c>
      <c r="E1522" s="4">
        <v>4</v>
      </c>
    </row>
    <row r="1523" spans="1:6" x14ac:dyDescent="0.25">
      <c r="A1523">
        <v>1522</v>
      </c>
      <c r="B1523" s="5">
        <v>1</v>
      </c>
      <c r="E1523" s="4">
        <v>4</v>
      </c>
    </row>
    <row r="1524" spans="1:6" x14ac:dyDescent="0.25">
      <c r="A1524">
        <v>1523</v>
      </c>
      <c r="B1524" s="5">
        <v>1</v>
      </c>
      <c r="E1524" s="4">
        <v>4</v>
      </c>
    </row>
    <row r="1525" spans="1:6" x14ac:dyDescent="0.25">
      <c r="A1525">
        <v>1524</v>
      </c>
      <c r="B1525" s="5">
        <v>1</v>
      </c>
      <c r="E1525" s="4">
        <v>4</v>
      </c>
    </row>
    <row r="1526" spans="1:6" x14ac:dyDescent="0.25">
      <c r="A1526">
        <v>1525</v>
      </c>
      <c r="B1526" s="5">
        <v>1</v>
      </c>
      <c r="D1526" s="3">
        <v>3</v>
      </c>
      <c r="E1526" s="4">
        <v>4</v>
      </c>
    </row>
    <row r="1527" spans="1:6" x14ac:dyDescent="0.25">
      <c r="A1527">
        <v>1526</v>
      </c>
      <c r="D1527" s="3">
        <v>3</v>
      </c>
      <c r="E1527" s="4">
        <v>4</v>
      </c>
    </row>
    <row r="1528" spans="1:6" x14ac:dyDescent="0.25">
      <c r="A1528">
        <v>1527</v>
      </c>
      <c r="D1528" s="3">
        <v>3</v>
      </c>
      <c r="E1528" s="4">
        <v>4</v>
      </c>
      <c r="F1528" t="s">
        <v>22</v>
      </c>
    </row>
    <row r="1529" spans="1:6" x14ac:dyDescent="0.25">
      <c r="A1529">
        <v>1528</v>
      </c>
    </row>
    <row r="1530" spans="1:6" x14ac:dyDescent="0.25">
      <c r="A1530">
        <v>1529</v>
      </c>
      <c r="F1530" t="s">
        <v>22</v>
      </c>
    </row>
    <row r="1531" spans="1:6" x14ac:dyDescent="0.25">
      <c r="A1531">
        <v>1530</v>
      </c>
      <c r="D1531" s="3">
        <v>3</v>
      </c>
    </row>
    <row r="1532" spans="1:6" x14ac:dyDescent="0.25">
      <c r="A1532">
        <v>1531</v>
      </c>
      <c r="C1532" s="2">
        <v>2</v>
      </c>
      <c r="D1532" s="3">
        <v>3</v>
      </c>
    </row>
    <row r="1533" spans="1:6" x14ac:dyDescent="0.25">
      <c r="A1533">
        <v>1532</v>
      </c>
      <c r="C1533" s="2">
        <v>2</v>
      </c>
      <c r="D1533" s="3">
        <v>3</v>
      </c>
    </row>
    <row r="1534" spans="1:6" x14ac:dyDescent="0.25">
      <c r="A1534">
        <v>1533</v>
      </c>
      <c r="C1534" s="2">
        <v>2</v>
      </c>
      <c r="D1534" s="3">
        <v>3</v>
      </c>
    </row>
    <row r="1535" spans="1:6" x14ac:dyDescent="0.25">
      <c r="A1535">
        <v>1534</v>
      </c>
      <c r="C1535" s="2">
        <v>2</v>
      </c>
      <c r="D1535" s="3">
        <v>3</v>
      </c>
    </row>
    <row r="1536" spans="1:6" x14ac:dyDescent="0.25">
      <c r="A1536">
        <v>1535</v>
      </c>
      <c r="C1536" s="2">
        <v>2</v>
      </c>
      <c r="D1536" s="3">
        <v>3</v>
      </c>
    </row>
    <row r="1537" spans="1:5" x14ac:dyDescent="0.25">
      <c r="A1537">
        <v>1536</v>
      </c>
      <c r="C1537" s="2">
        <v>2</v>
      </c>
      <c r="D1537" s="3">
        <v>3</v>
      </c>
    </row>
    <row r="1538" spans="1:5" x14ac:dyDescent="0.25">
      <c r="A1538">
        <v>1537</v>
      </c>
      <c r="C1538" s="2">
        <v>2</v>
      </c>
      <c r="D1538" s="3">
        <v>3</v>
      </c>
    </row>
    <row r="1539" spans="1:5" x14ac:dyDescent="0.25">
      <c r="A1539">
        <v>1538</v>
      </c>
      <c r="C1539" s="2">
        <v>2</v>
      </c>
      <c r="D1539" s="3">
        <v>3</v>
      </c>
    </row>
    <row r="1540" spans="1:5" x14ac:dyDescent="0.25">
      <c r="A1540">
        <v>1539</v>
      </c>
      <c r="C1540" s="2">
        <v>2</v>
      </c>
      <c r="D1540" s="3">
        <v>3</v>
      </c>
    </row>
    <row r="1541" spans="1:5" x14ac:dyDescent="0.25">
      <c r="A1541">
        <v>1540</v>
      </c>
      <c r="C1541" s="2">
        <v>2</v>
      </c>
      <c r="D1541" s="3">
        <v>3</v>
      </c>
    </row>
    <row r="1542" spans="1:5" x14ac:dyDescent="0.25">
      <c r="A1542">
        <v>1541</v>
      </c>
      <c r="C1542" s="2">
        <v>2</v>
      </c>
      <c r="D1542" s="3">
        <v>3</v>
      </c>
    </row>
    <row r="1543" spans="1:5" x14ac:dyDescent="0.25">
      <c r="A1543">
        <v>1542</v>
      </c>
      <c r="C1543" s="2">
        <v>2</v>
      </c>
      <c r="D1543" s="3">
        <v>3</v>
      </c>
    </row>
    <row r="1544" spans="1:5" x14ac:dyDescent="0.25">
      <c r="A1544">
        <v>1543</v>
      </c>
      <c r="C1544" s="2">
        <v>2</v>
      </c>
      <c r="D1544" s="3">
        <v>3</v>
      </c>
    </row>
    <row r="1545" spans="1:5" x14ac:dyDescent="0.25">
      <c r="A1545">
        <v>1544</v>
      </c>
      <c r="C1545" s="2">
        <v>2</v>
      </c>
      <c r="D1545" s="3">
        <v>3</v>
      </c>
    </row>
    <row r="1546" spans="1:5" x14ac:dyDescent="0.25">
      <c r="A1546">
        <v>1545</v>
      </c>
    </row>
    <row r="1547" spans="1:5" x14ac:dyDescent="0.25">
      <c r="A1547">
        <v>1546</v>
      </c>
    </row>
    <row r="1548" spans="1:5" x14ac:dyDescent="0.25">
      <c r="A1548">
        <v>1547</v>
      </c>
      <c r="B1548" s="5">
        <v>1</v>
      </c>
    </row>
    <row r="1549" spans="1:5" x14ac:dyDescent="0.25">
      <c r="A1549">
        <v>1548</v>
      </c>
      <c r="B1549" s="5">
        <v>1</v>
      </c>
      <c r="E1549" s="4">
        <v>4</v>
      </c>
    </row>
    <row r="1550" spans="1:5" x14ac:dyDescent="0.25">
      <c r="A1550">
        <v>1549</v>
      </c>
      <c r="B1550" s="5">
        <v>1</v>
      </c>
      <c r="E1550" s="4">
        <v>4</v>
      </c>
    </row>
    <row r="1551" spans="1:5" x14ac:dyDescent="0.25">
      <c r="A1551">
        <v>1550</v>
      </c>
      <c r="B1551" s="5">
        <v>1</v>
      </c>
      <c r="E1551" s="4">
        <v>4</v>
      </c>
    </row>
    <row r="1552" spans="1:5" x14ac:dyDescent="0.25">
      <c r="A1552">
        <v>1551</v>
      </c>
      <c r="B1552" s="5">
        <v>1</v>
      </c>
      <c r="E1552" s="4">
        <v>4</v>
      </c>
    </row>
    <row r="1553" spans="1:5" x14ac:dyDescent="0.25">
      <c r="A1553">
        <v>1552</v>
      </c>
      <c r="B1553" s="5">
        <v>1</v>
      </c>
      <c r="E1553" s="4">
        <v>4</v>
      </c>
    </row>
    <row r="1554" spans="1:5" x14ac:dyDescent="0.25">
      <c r="A1554">
        <v>1553</v>
      </c>
      <c r="B1554" s="5">
        <v>1</v>
      </c>
      <c r="E1554" s="4">
        <v>4</v>
      </c>
    </row>
    <row r="1555" spans="1:5" x14ac:dyDescent="0.25">
      <c r="A1555">
        <v>1554</v>
      </c>
      <c r="B1555" s="5">
        <v>1</v>
      </c>
      <c r="E1555" s="4">
        <v>4</v>
      </c>
    </row>
    <row r="1556" spans="1:5" x14ac:dyDescent="0.25">
      <c r="A1556">
        <v>1555</v>
      </c>
      <c r="B1556" s="5">
        <v>1</v>
      </c>
      <c r="E1556" s="4">
        <v>4</v>
      </c>
    </row>
    <row r="1557" spans="1:5" x14ac:dyDescent="0.25">
      <c r="A1557">
        <v>1556</v>
      </c>
      <c r="B1557" s="5">
        <v>1</v>
      </c>
      <c r="E1557" s="4">
        <v>4</v>
      </c>
    </row>
    <row r="1558" spans="1:5" x14ac:dyDescent="0.25">
      <c r="A1558">
        <v>1557</v>
      </c>
      <c r="B1558" s="5">
        <v>1</v>
      </c>
      <c r="E1558" s="4">
        <v>4</v>
      </c>
    </row>
    <row r="1559" spans="1:5" x14ac:dyDescent="0.25">
      <c r="A1559">
        <v>1558</v>
      </c>
      <c r="B1559" s="5">
        <v>1</v>
      </c>
      <c r="E1559" s="4">
        <v>4</v>
      </c>
    </row>
    <row r="1560" spans="1:5" x14ac:dyDescent="0.25">
      <c r="A1560">
        <v>1559</v>
      </c>
    </row>
    <row r="1561" spans="1:5" x14ac:dyDescent="0.25">
      <c r="A1561">
        <v>1560</v>
      </c>
      <c r="C1561" s="2">
        <v>2</v>
      </c>
    </row>
    <row r="1562" spans="1:5" x14ac:dyDescent="0.25">
      <c r="A1562">
        <v>1561</v>
      </c>
      <c r="C1562" s="2">
        <v>2</v>
      </c>
      <c r="D1562" s="3">
        <v>3</v>
      </c>
    </row>
    <row r="1563" spans="1:5" x14ac:dyDescent="0.25">
      <c r="A1563">
        <v>1562</v>
      </c>
      <c r="C1563" s="2">
        <v>2</v>
      </c>
      <c r="D1563" s="3">
        <v>3</v>
      </c>
    </row>
    <row r="1564" spans="1:5" x14ac:dyDescent="0.25">
      <c r="A1564">
        <v>1563</v>
      </c>
      <c r="C1564" s="2">
        <v>2</v>
      </c>
      <c r="D1564" s="3">
        <v>3</v>
      </c>
    </row>
    <row r="1565" spans="1:5" x14ac:dyDescent="0.25">
      <c r="A1565">
        <v>1564</v>
      </c>
      <c r="C1565" s="2">
        <v>2</v>
      </c>
      <c r="D1565" s="3">
        <v>3</v>
      </c>
    </row>
    <row r="1566" spans="1:5" x14ac:dyDescent="0.25">
      <c r="A1566">
        <v>1565</v>
      </c>
      <c r="C1566" s="2">
        <v>2</v>
      </c>
      <c r="D1566" s="3">
        <v>3</v>
      </c>
    </row>
    <row r="1567" spans="1:5" x14ac:dyDescent="0.25">
      <c r="A1567">
        <v>1566</v>
      </c>
      <c r="C1567" s="2">
        <v>2</v>
      </c>
      <c r="D1567" s="3">
        <v>3</v>
      </c>
    </row>
    <row r="1568" spans="1:5" x14ac:dyDescent="0.25">
      <c r="A1568">
        <v>1567</v>
      </c>
      <c r="C1568" s="2">
        <v>2</v>
      </c>
      <c r="D1568" s="3">
        <v>3</v>
      </c>
    </row>
    <row r="1569" spans="1:5" x14ac:dyDescent="0.25">
      <c r="A1569">
        <v>1568</v>
      </c>
      <c r="C1569" s="2">
        <v>2</v>
      </c>
      <c r="D1569" s="3">
        <v>3</v>
      </c>
    </row>
    <row r="1570" spans="1:5" x14ac:dyDescent="0.25">
      <c r="A1570">
        <v>1569</v>
      </c>
      <c r="C1570" s="2">
        <v>2</v>
      </c>
      <c r="D1570" s="3">
        <v>3</v>
      </c>
    </row>
    <row r="1571" spans="1:5" x14ac:dyDescent="0.25">
      <c r="A1571">
        <v>1570</v>
      </c>
      <c r="C1571" s="2">
        <v>2</v>
      </c>
      <c r="D1571" s="3">
        <v>3</v>
      </c>
    </row>
    <row r="1572" spans="1:5" x14ac:dyDescent="0.25">
      <c r="A1572">
        <v>1571</v>
      </c>
      <c r="C1572" s="2">
        <v>2</v>
      </c>
      <c r="D1572" s="3">
        <v>3</v>
      </c>
    </row>
    <row r="1573" spans="1:5" x14ac:dyDescent="0.25">
      <c r="A1573">
        <v>1572</v>
      </c>
      <c r="C1573" s="2">
        <v>2</v>
      </c>
    </row>
    <row r="1574" spans="1:5" x14ac:dyDescent="0.25">
      <c r="A1574">
        <v>1573</v>
      </c>
    </row>
    <row r="1575" spans="1:5" x14ac:dyDescent="0.25">
      <c r="A1575">
        <v>1574</v>
      </c>
      <c r="B1575" s="5">
        <v>1</v>
      </c>
    </row>
    <row r="1576" spans="1:5" x14ac:dyDescent="0.25">
      <c r="A1576">
        <v>1575</v>
      </c>
      <c r="B1576" s="5">
        <v>1</v>
      </c>
    </row>
    <row r="1577" spans="1:5" x14ac:dyDescent="0.25">
      <c r="A1577">
        <v>1576</v>
      </c>
      <c r="B1577" s="5">
        <v>1</v>
      </c>
      <c r="E1577" s="4">
        <v>4</v>
      </c>
    </row>
    <row r="1578" spans="1:5" x14ac:dyDescent="0.25">
      <c r="A1578">
        <v>1577</v>
      </c>
      <c r="B1578" s="5">
        <v>1</v>
      </c>
      <c r="E1578" s="4">
        <v>4</v>
      </c>
    </row>
    <row r="1579" spans="1:5" x14ac:dyDescent="0.25">
      <c r="A1579">
        <v>1578</v>
      </c>
      <c r="B1579" s="5">
        <v>1</v>
      </c>
      <c r="E1579" s="4">
        <v>4</v>
      </c>
    </row>
    <row r="1580" spans="1:5" x14ac:dyDescent="0.25">
      <c r="A1580">
        <v>1579</v>
      </c>
      <c r="B1580" s="5">
        <v>1</v>
      </c>
      <c r="E1580" s="4">
        <v>4</v>
      </c>
    </row>
    <row r="1581" spans="1:5" x14ac:dyDescent="0.25">
      <c r="A1581">
        <v>1580</v>
      </c>
      <c r="B1581" s="5">
        <v>1</v>
      </c>
      <c r="E1581" s="4">
        <v>4</v>
      </c>
    </row>
    <row r="1582" spans="1:5" x14ac:dyDescent="0.25">
      <c r="A1582">
        <v>1581</v>
      </c>
      <c r="B1582" s="5">
        <v>1</v>
      </c>
      <c r="E1582" s="4">
        <v>4</v>
      </c>
    </row>
    <row r="1583" spans="1:5" x14ac:dyDescent="0.25">
      <c r="A1583">
        <v>1582</v>
      </c>
      <c r="B1583" s="5">
        <v>1</v>
      </c>
      <c r="E1583" s="4">
        <v>4</v>
      </c>
    </row>
    <row r="1584" spans="1:5" x14ac:dyDescent="0.25">
      <c r="A1584">
        <v>1583</v>
      </c>
      <c r="B1584" s="5">
        <v>1</v>
      </c>
      <c r="E1584" s="4">
        <v>4</v>
      </c>
    </row>
    <row r="1585" spans="1:5" x14ac:dyDescent="0.25">
      <c r="A1585">
        <v>1584</v>
      </c>
      <c r="B1585" s="5">
        <v>1</v>
      </c>
      <c r="E1585" s="4">
        <v>4</v>
      </c>
    </row>
    <row r="1586" spans="1:5" x14ac:dyDescent="0.25">
      <c r="A1586">
        <v>1585</v>
      </c>
      <c r="B1586" s="5">
        <v>1</v>
      </c>
      <c r="E1586" s="4">
        <v>4</v>
      </c>
    </row>
    <row r="1587" spans="1:5" x14ac:dyDescent="0.25">
      <c r="A1587">
        <v>1586</v>
      </c>
      <c r="D1587" s="3">
        <v>3</v>
      </c>
      <c r="E1587" s="4">
        <v>4</v>
      </c>
    </row>
    <row r="1588" spans="1:5" x14ac:dyDescent="0.25">
      <c r="A1588">
        <v>1587</v>
      </c>
      <c r="D1588" s="3">
        <v>3</v>
      </c>
    </row>
    <row r="1589" spans="1:5" x14ac:dyDescent="0.25">
      <c r="A1589">
        <v>1588</v>
      </c>
      <c r="D1589" s="3">
        <v>3</v>
      </c>
    </row>
    <row r="1590" spans="1:5" x14ac:dyDescent="0.25">
      <c r="A1590">
        <v>1589</v>
      </c>
      <c r="D1590" s="3">
        <v>3</v>
      </c>
    </row>
    <row r="1591" spans="1:5" x14ac:dyDescent="0.25">
      <c r="A1591">
        <v>1590</v>
      </c>
      <c r="C1591" s="2">
        <v>2</v>
      </c>
      <c r="D1591" s="3">
        <v>3</v>
      </c>
    </row>
    <row r="1592" spans="1:5" x14ac:dyDescent="0.25">
      <c r="A1592">
        <v>1591</v>
      </c>
      <c r="C1592" s="2">
        <v>2</v>
      </c>
      <c r="D1592" s="3">
        <v>3</v>
      </c>
    </row>
    <row r="1593" spans="1:5" x14ac:dyDescent="0.25">
      <c r="A1593">
        <v>1592</v>
      </c>
      <c r="C1593" s="2">
        <v>2</v>
      </c>
      <c r="D1593" s="3">
        <v>3</v>
      </c>
    </row>
    <row r="1594" spans="1:5" x14ac:dyDescent="0.25">
      <c r="A1594">
        <v>1593</v>
      </c>
      <c r="C1594" s="2">
        <v>2</v>
      </c>
      <c r="D1594" s="3">
        <v>3</v>
      </c>
    </row>
    <row r="1595" spans="1:5" x14ac:dyDescent="0.25">
      <c r="A1595">
        <v>1594</v>
      </c>
      <c r="C1595" s="2">
        <v>2</v>
      </c>
      <c r="D1595" s="3">
        <v>3</v>
      </c>
    </row>
    <row r="1596" spans="1:5" x14ac:dyDescent="0.25">
      <c r="A1596">
        <v>1595</v>
      </c>
      <c r="C1596" s="2">
        <v>2</v>
      </c>
      <c r="D1596" s="3">
        <v>3</v>
      </c>
    </row>
    <row r="1597" spans="1:5" x14ac:dyDescent="0.25">
      <c r="A1597">
        <v>1596</v>
      </c>
      <c r="C1597" s="2">
        <v>2</v>
      </c>
      <c r="D1597" s="3">
        <v>3</v>
      </c>
    </row>
    <row r="1598" spans="1:5" x14ac:dyDescent="0.25">
      <c r="A1598">
        <v>1597</v>
      </c>
      <c r="C1598" s="2">
        <v>2</v>
      </c>
    </row>
    <row r="1599" spans="1:5" x14ac:dyDescent="0.25">
      <c r="A1599">
        <v>1598</v>
      </c>
      <c r="C1599" s="2">
        <v>2</v>
      </c>
    </row>
    <row r="1600" spans="1:5" x14ac:dyDescent="0.25">
      <c r="A1600">
        <v>1599</v>
      </c>
      <c r="C1600" s="2">
        <v>2</v>
      </c>
    </row>
    <row r="1601" spans="1:5" x14ac:dyDescent="0.25">
      <c r="A1601">
        <v>1600</v>
      </c>
      <c r="C1601" s="2">
        <v>2</v>
      </c>
    </row>
    <row r="1602" spans="1:5" x14ac:dyDescent="0.25">
      <c r="A1602">
        <v>1601</v>
      </c>
      <c r="B1602" s="5">
        <v>1</v>
      </c>
    </row>
    <row r="1603" spans="1:5" x14ac:dyDescent="0.25">
      <c r="A1603">
        <v>1602</v>
      </c>
      <c r="B1603" s="5">
        <v>1</v>
      </c>
    </row>
    <row r="1604" spans="1:5" x14ac:dyDescent="0.25">
      <c r="A1604">
        <v>1603</v>
      </c>
      <c r="B1604" s="5">
        <v>1</v>
      </c>
    </row>
    <row r="1605" spans="1:5" x14ac:dyDescent="0.25">
      <c r="A1605">
        <v>1604</v>
      </c>
      <c r="B1605" s="5">
        <v>1</v>
      </c>
      <c r="E1605" s="4">
        <v>4</v>
      </c>
    </row>
    <row r="1606" spans="1:5" x14ac:dyDescent="0.25">
      <c r="A1606">
        <v>1605</v>
      </c>
      <c r="B1606" s="5">
        <v>1</v>
      </c>
      <c r="E1606" s="4">
        <v>4</v>
      </c>
    </row>
    <row r="1607" spans="1:5" x14ac:dyDescent="0.25">
      <c r="A1607">
        <v>1606</v>
      </c>
      <c r="B1607" s="5">
        <v>1</v>
      </c>
      <c r="E1607" s="4">
        <v>4</v>
      </c>
    </row>
    <row r="1608" spans="1:5" x14ac:dyDescent="0.25">
      <c r="A1608">
        <v>1607</v>
      </c>
      <c r="B1608" s="5">
        <v>1</v>
      </c>
      <c r="E1608" s="4">
        <v>4</v>
      </c>
    </row>
    <row r="1609" spans="1:5" x14ac:dyDescent="0.25">
      <c r="A1609">
        <v>1608</v>
      </c>
      <c r="B1609" s="5">
        <v>1</v>
      </c>
      <c r="E1609" s="4">
        <v>4</v>
      </c>
    </row>
    <row r="1610" spans="1:5" x14ac:dyDescent="0.25">
      <c r="A1610">
        <v>1609</v>
      </c>
      <c r="B1610" s="5">
        <v>1</v>
      </c>
      <c r="E1610" s="4">
        <v>4</v>
      </c>
    </row>
    <row r="1611" spans="1:5" x14ac:dyDescent="0.25">
      <c r="A1611">
        <v>1610</v>
      </c>
      <c r="B1611" s="5">
        <v>1</v>
      </c>
      <c r="E1611" s="4">
        <v>4</v>
      </c>
    </row>
    <row r="1612" spans="1:5" x14ac:dyDescent="0.25">
      <c r="A1612">
        <v>1611</v>
      </c>
      <c r="E1612" s="4">
        <v>4</v>
      </c>
    </row>
    <row r="1613" spans="1:5" x14ac:dyDescent="0.25">
      <c r="A1613">
        <v>1612</v>
      </c>
      <c r="D1613" s="3">
        <v>3</v>
      </c>
      <c r="E1613" s="4">
        <v>4</v>
      </c>
    </row>
    <row r="1614" spans="1:5" x14ac:dyDescent="0.25">
      <c r="A1614">
        <v>1613</v>
      </c>
      <c r="D1614" s="3">
        <v>3</v>
      </c>
      <c r="E1614" s="4">
        <v>4</v>
      </c>
    </row>
    <row r="1615" spans="1:5" x14ac:dyDescent="0.25">
      <c r="A1615">
        <v>1614</v>
      </c>
      <c r="D1615" s="3">
        <v>3</v>
      </c>
    </row>
    <row r="1616" spans="1:5" x14ac:dyDescent="0.25">
      <c r="A1616">
        <v>1615</v>
      </c>
      <c r="D1616" s="3">
        <v>3</v>
      </c>
    </row>
    <row r="1617" spans="1:5" x14ac:dyDescent="0.25">
      <c r="A1617">
        <v>1616</v>
      </c>
      <c r="C1617" s="2">
        <v>2</v>
      </c>
      <c r="D1617" s="3">
        <v>3</v>
      </c>
    </row>
    <row r="1618" spans="1:5" x14ac:dyDescent="0.25">
      <c r="A1618">
        <v>1617</v>
      </c>
      <c r="C1618" s="2">
        <v>2</v>
      </c>
      <c r="D1618" s="3">
        <v>3</v>
      </c>
    </row>
    <row r="1619" spans="1:5" x14ac:dyDescent="0.25">
      <c r="A1619">
        <v>1618</v>
      </c>
      <c r="C1619" s="2">
        <v>2</v>
      </c>
      <c r="D1619" s="3">
        <v>3</v>
      </c>
    </row>
    <row r="1620" spans="1:5" x14ac:dyDescent="0.25">
      <c r="A1620">
        <v>1619</v>
      </c>
      <c r="C1620" s="2">
        <v>2</v>
      </c>
      <c r="D1620" s="3">
        <v>3</v>
      </c>
    </row>
    <row r="1621" spans="1:5" x14ac:dyDescent="0.25">
      <c r="A1621">
        <v>1620</v>
      </c>
      <c r="C1621" s="2">
        <v>2</v>
      </c>
      <c r="D1621" s="3">
        <v>3</v>
      </c>
    </row>
    <row r="1622" spans="1:5" x14ac:dyDescent="0.25">
      <c r="A1622">
        <v>1621</v>
      </c>
      <c r="C1622" s="2">
        <v>2</v>
      </c>
    </row>
    <row r="1623" spans="1:5" x14ac:dyDescent="0.25">
      <c r="A1623">
        <v>1622</v>
      </c>
      <c r="C1623" s="2">
        <v>2</v>
      </c>
    </row>
    <row r="1624" spans="1:5" x14ac:dyDescent="0.25">
      <c r="A1624">
        <v>1623</v>
      </c>
      <c r="C1624" s="2">
        <v>2</v>
      </c>
    </row>
    <row r="1625" spans="1:5" x14ac:dyDescent="0.25">
      <c r="A1625">
        <v>1624</v>
      </c>
      <c r="C1625" s="2">
        <v>2</v>
      </c>
    </row>
    <row r="1626" spans="1:5" x14ac:dyDescent="0.25">
      <c r="A1626">
        <v>1625</v>
      </c>
      <c r="B1626" s="5">
        <v>1</v>
      </c>
      <c r="C1626" s="2">
        <v>2</v>
      </c>
    </row>
    <row r="1627" spans="1:5" x14ac:dyDescent="0.25">
      <c r="A1627">
        <v>1626</v>
      </c>
      <c r="B1627" s="5">
        <v>1</v>
      </c>
    </row>
    <row r="1628" spans="1:5" x14ac:dyDescent="0.25">
      <c r="A1628">
        <v>1627</v>
      </c>
      <c r="B1628" s="5">
        <v>1</v>
      </c>
    </row>
    <row r="1629" spans="1:5" x14ac:dyDescent="0.25">
      <c r="A1629">
        <v>1628</v>
      </c>
      <c r="B1629" s="5">
        <v>1</v>
      </c>
    </row>
    <row r="1630" spans="1:5" x14ac:dyDescent="0.25">
      <c r="A1630">
        <v>1629</v>
      </c>
      <c r="B1630" s="5">
        <v>1</v>
      </c>
    </row>
    <row r="1631" spans="1:5" x14ac:dyDescent="0.25">
      <c r="A1631">
        <v>1630</v>
      </c>
      <c r="B1631" s="5">
        <v>1</v>
      </c>
      <c r="E1631" s="4">
        <v>4</v>
      </c>
    </row>
    <row r="1632" spans="1:5" x14ac:dyDescent="0.25">
      <c r="A1632">
        <v>1631</v>
      </c>
      <c r="B1632" s="5">
        <v>1</v>
      </c>
      <c r="E1632" s="4">
        <v>4</v>
      </c>
    </row>
    <row r="1633" spans="1:5" x14ac:dyDescent="0.25">
      <c r="A1633">
        <v>1632</v>
      </c>
      <c r="B1633" s="5">
        <v>1</v>
      </c>
      <c r="E1633" s="4">
        <v>4</v>
      </c>
    </row>
    <row r="1634" spans="1:5" x14ac:dyDescent="0.25">
      <c r="A1634">
        <v>1633</v>
      </c>
      <c r="B1634" s="5">
        <v>1</v>
      </c>
      <c r="E1634" s="4">
        <v>4</v>
      </c>
    </row>
    <row r="1635" spans="1:5" x14ac:dyDescent="0.25">
      <c r="A1635">
        <v>1634</v>
      </c>
      <c r="D1635" s="3">
        <v>3</v>
      </c>
      <c r="E1635" s="4">
        <v>4</v>
      </c>
    </row>
    <row r="1636" spans="1:5" x14ac:dyDescent="0.25">
      <c r="A1636">
        <v>1635</v>
      </c>
      <c r="D1636" s="3">
        <v>3</v>
      </c>
      <c r="E1636" s="4">
        <v>4</v>
      </c>
    </row>
    <row r="1637" spans="1:5" x14ac:dyDescent="0.25">
      <c r="A1637">
        <v>1636</v>
      </c>
      <c r="D1637" s="3">
        <v>3</v>
      </c>
      <c r="E1637" s="4">
        <v>4</v>
      </c>
    </row>
    <row r="1638" spans="1:5" x14ac:dyDescent="0.25">
      <c r="A1638">
        <v>1637</v>
      </c>
      <c r="D1638" s="3">
        <v>3</v>
      </c>
      <c r="E1638" s="4">
        <v>4</v>
      </c>
    </row>
    <row r="1639" spans="1:5" x14ac:dyDescent="0.25">
      <c r="A1639">
        <v>1638</v>
      </c>
      <c r="D1639" s="3">
        <v>3</v>
      </c>
      <c r="E1639" s="4">
        <v>4</v>
      </c>
    </row>
    <row r="1640" spans="1:5" x14ac:dyDescent="0.25">
      <c r="A1640">
        <v>1639</v>
      </c>
      <c r="D1640" s="3">
        <v>3</v>
      </c>
    </row>
    <row r="1641" spans="1:5" x14ac:dyDescent="0.25">
      <c r="A1641">
        <v>1640</v>
      </c>
      <c r="C1641" s="2">
        <v>2</v>
      </c>
      <c r="D1641" s="3">
        <v>3</v>
      </c>
    </row>
    <row r="1642" spans="1:5" x14ac:dyDescent="0.25">
      <c r="A1642">
        <v>1641</v>
      </c>
      <c r="C1642" s="2">
        <v>2</v>
      </c>
      <c r="D1642" s="3">
        <v>3</v>
      </c>
    </row>
    <row r="1643" spans="1:5" x14ac:dyDescent="0.25">
      <c r="A1643">
        <v>1642</v>
      </c>
      <c r="C1643" s="2">
        <v>2</v>
      </c>
      <c r="D1643" s="3">
        <v>3</v>
      </c>
    </row>
    <row r="1644" spans="1:5" x14ac:dyDescent="0.25">
      <c r="A1644">
        <v>1643</v>
      </c>
      <c r="C1644" s="2">
        <v>2</v>
      </c>
      <c r="D1644" s="3">
        <v>3</v>
      </c>
    </row>
    <row r="1645" spans="1:5" x14ac:dyDescent="0.25">
      <c r="A1645">
        <v>1644</v>
      </c>
      <c r="C1645" s="2">
        <v>2</v>
      </c>
    </row>
    <row r="1646" spans="1:5" x14ac:dyDescent="0.25">
      <c r="A1646">
        <v>1645</v>
      </c>
      <c r="C1646" s="2">
        <v>2</v>
      </c>
    </row>
    <row r="1647" spans="1:5" x14ac:dyDescent="0.25">
      <c r="A1647">
        <v>1646</v>
      </c>
      <c r="C1647" s="2">
        <v>2</v>
      </c>
    </row>
    <row r="1648" spans="1:5" x14ac:dyDescent="0.25">
      <c r="A1648">
        <v>1647</v>
      </c>
      <c r="C1648" s="2">
        <v>2</v>
      </c>
    </row>
    <row r="1649" spans="1:5" x14ac:dyDescent="0.25">
      <c r="A1649">
        <v>1648</v>
      </c>
      <c r="C1649" s="2">
        <v>2</v>
      </c>
    </row>
    <row r="1650" spans="1:5" x14ac:dyDescent="0.25">
      <c r="A1650">
        <v>1649</v>
      </c>
      <c r="B1650" s="5">
        <v>1</v>
      </c>
      <c r="C1650" s="2">
        <v>2</v>
      </c>
    </row>
    <row r="1651" spans="1:5" x14ac:dyDescent="0.25">
      <c r="A1651">
        <v>1650</v>
      </c>
      <c r="B1651" s="5">
        <v>1</v>
      </c>
    </row>
    <row r="1652" spans="1:5" x14ac:dyDescent="0.25">
      <c r="A1652">
        <v>1651</v>
      </c>
      <c r="B1652" s="5">
        <v>1</v>
      </c>
    </row>
    <row r="1653" spans="1:5" x14ac:dyDescent="0.25">
      <c r="A1653">
        <v>1652</v>
      </c>
      <c r="B1653" s="5">
        <v>1</v>
      </c>
    </row>
    <row r="1654" spans="1:5" x14ac:dyDescent="0.25">
      <c r="A1654">
        <v>1653</v>
      </c>
      <c r="B1654" s="5">
        <v>1</v>
      </c>
    </row>
    <row r="1655" spans="1:5" x14ac:dyDescent="0.25">
      <c r="A1655">
        <v>1654</v>
      </c>
      <c r="B1655" s="5">
        <v>1</v>
      </c>
    </row>
    <row r="1656" spans="1:5" x14ac:dyDescent="0.25">
      <c r="A1656">
        <v>1655</v>
      </c>
      <c r="B1656" s="5">
        <v>1</v>
      </c>
      <c r="E1656" s="4">
        <v>4</v>
      </c>
    </row>
    <row r="1657" spans="1:5" x14ac:dyDescent="0.25">
      <c r="A1657">
        <v>1656</v>
      </c>
      <c r="B1657" s="5">
        <v>1</v>
      </c>
      <c r="E1657" s="4">
        <v>4</v>
      </c>
    </row>
    <row r="1658" spans="1:5" x14ac:dyDescent="0.25">
      <c r="A1658">
        <v>1657</v>
      </c>
      <c r="D1658" s="3">
        <v>3</v>
      </c>
      <c r="E1658" s="4">
        <v>4</v>
      </c>
    </row>
    <row r="1659" spans="1:5" x14ac:dyDescent="0.25">
      <c r="A1659">
        <v>1658</v>
      </c>
      <c r="D1659" s="3">
        <v>3</v>
      </c>
      <c r="E1659" s="4">
        <v>4</v>
      </c>
    </row>
    <row r="1660" spans="1:5" x14ac:dyDescent="0.25">
      <c r="A1660">
        <v>1659</v>
      </c>
      <c r="D1660" s="3">
        <v>3</v>
      </c>
      <c r="E1660" s="4">
        <v>4</v>
      </c>
    </row>
    <row r="1661" spans="1:5" x14ac:dyDescent="0.25">
      <c r="A1661">
        <v>1660</v>
      </c>
      <c r="D1661" s="3">
        <v>3</v>
      </c>
      <c r="E1661" s="4">
        <v>4</v>
      </c>
    </row>
    <row r="1662" spans="1:5" x14ac:dyDescent="0.25">
      <c r="A1662">
        <v>1661</v>
      </c>
      <c r="D1662" s="3">
        <v>3</v>
      </c>
      <c r="E1662" s="4">
        <v>4</v>
      </c>
    </row>
    <row r="1663" spans="1:5" x14ac:dyDescent="0.25">
      <c r="A1663">
        <v>1662</v>
      </c>
      <c r="D1663" s="3">
        <v>3</v>
      </c>
      <c r="E1663" s="4">
        <v>4</v>
      </c>
    </row>
    <row r="1664" spans="1:5" x14ac:dyDescent="0.25">
      <c r="A1664">
        <v>1663</v>
      </c>
      <c r="D1664" s="3">
        <v>3</v>
      </c>
      <c r="E1664" s="4">
        <v>4</v>
      </c>
    </row>
    <row r="1665" spans="1:5" x14ac:dyDescent="0.25">
      <c r="A1665">
        <v>1664</v>
      </c>
      <c r="C1665" s="2">
        <v>2</v>
      </c>
      <c r="D1665" s="3">
        <v>3</v>
      </c>
      <c r="E1665" s="4">
        <v>4</v>
      </c>
    </row>
    <row r="1666" spans="1:5" x14ac:dyDescent="0.25">
      <c r="A1666">
        <v>1665</v>
      </c>
      <c r="C1666" s="2">
        <v>2</v>
      </c>
      <c r="D1666" s="3">
        <v>3</v>
      </c>
    </row>
    <row r="1667" spans="1:5" x14ac:dyDescent="0.25">
      <c r="A1667">
        <v>1666</v>
      </c>
      <c r="C1667" s="2">
        <v>2</v>
      </c>
      <c r="D1667" s="3">
        <v>3</v>
      </c>
    </row>
    <row r="1668" spans="1:5" x14ac:dyDescent="0.25">
      <c r="A1668">
        <v>1667</v>
      </c>
      <c r="C1668" s="2">
        <v>2</v>
      </c>
    </row>
    <row r="1669" spans="1:5" x14ac:dyDescent="0.25">
      <c r="A1669">
        <v>1668</v>
      </c>
      <c r="C1669" s="2">
        <v>2</v>
      </c>
    </row>
    <row r="1670" spans="1:5" x14ac:dyDescent="0.25">
      <c r="A1670">
        <v>1669</v>
      </c>
      <c r="C1670" s="2">
        <v>2</v>
      </c>
    </row>
    <row r="1671" spans="1:5" x14ac:dyDescent="0.25">
      <c r="A1671">
        <v>1670</v>
      </c>
      <c r="C1671" s="2">
        <v>2</v>
      </c>
    </row>
    <row r="1672" spans="1:5" x14ac:dyDescent="0.25">
      <c r="A1672">
        <v>1671</v>
      </c>
      <c r="C1672" s="2">
        <v>2</v>
      </c>
    </row>
    <row r="1673" spans="1:5" x14ac:dyDescent="0.25">
      <c r="A1673">
        <v>1672</v>
      </c>
      <c r="C1673" s="2">
        <v>2</v>
      </c>
    </row>
    <row r="1674" spans="1:5" x14ac:dyDescent="0.25">
      <c r="A1674">
        <v>1673</v>
      </c>
      <c r="B1674" s="5">
        <v>1</v>
      </c>
      <c r="C1674" s="2">
        <v>2</v>
      </c>
    </row>
    <row r="1675" spans="1:5" x14ac:dyDescent="0.25">
      <c r="A1675">
        <v>1674</v>
      </c>
      <c r="B1675" s="5">
        <v>1</v>
      </c>
      <c r="C1675" s="2">
        <v>2</v>
      </c>
    </row>
    <row r="1676" spans="1:5" x14ac:dyDescent="0.25">
      <c r="A1676">
        <v>1675</v>
      </c>
      <c r="B1676" s="5">
        <v>1</v>
      </c>
    </row>
    <row r="1677" spans="1:5" x14ac:dyDescent="0.25">
      <c r="A1677">
        <v>1676</v>
      </c>
      <c r="B1677" s="5">
        <v>1</v>
      </c>
    </row>
    <row r="1678" spans="1:5" x14ac:dyDescent="0.25">
      <c r="A1678">
        <v>1677</v>
      </c>
      <c r="B1678" s="5">
        <v>1</v>
      </c>
    </row>
    <row r="1679" spans="1:5" x14ac:dyDescent="0.25">
      <c r="A1679">
        <v>1678</v>
      </c>
      <c r="B1679" s="5">
        <v>1</v>
      </c>
    </row>
    <row r="1680" spans="1:5" x14ac:dyDescent="0.25">
      <c r="A1680">
        <v>1679</v>
      </c>
      <c r="E1680" s="4">
        <v>4</v>
      </c>
    </row>
    <row r="1681" spans="1:5" x14ac:dyDescent="0.25">
      <c r="A1681">
        <v>1680</v>
      </c>
      <c r="D1681" s="3">
        <v>3</v>
      </c>
      <c r="E1681" s="4">
        <v>4</v>
      </c>
    </row>
    <row r="1682" spans="1:5" x14ac:dyDescent="0.25">
      <c r="A1682">
        <v>1681</v>
      </c>
      <c r="D1682" s="3">
        <v>3</v>
      </c>
      <c r="E1682" s="4">
        <v>4</v>
      </c>
    </row>
    <row r="1683" spans="1:5" x14ac:dyDescent="0.25">
      <c r="A1683">
        <v>1682</v>
      </c>
      <c r="D1683" s="3">
        <v>3</v>
      </c>
      <c r="E1683" s="4">
        <v>4</v>
      </c>
    </row>
    <row r="1684" spans="1:5" x14ac:dyDescent="0.25">
      <c r="A1684">
        <v>1683</v>
      </c>
      <c r="D1684" s="3">
        <v>3</v>
      </c>
      <c r="E1684" s="4">
        <v>4</v>
      </c>
    </row>
    <row r="1685" spans="1:5" x14ac:dyDescent="0.25">
      <c r="A1685">
        <v>1684</v>
      </c>
      <c r="D1685" s="3">
        <v>3</v>
      </c>
      <c r="E1685" s="4">
        <v>4</v>
      </c>
    </row>
    <row r="1686" spans="1:5" x14ac:dyDescent="0.25">
      <c r="A1686">
        <v>1685</v>
      </c>
      <c r="D1686" s="3">
        <v>3</v>
      </c>
      <c r="E1686" s="4">
        <v>4</v>
      </c>
    </row>
    <row r="1687" spans="1:5" x14ac:dyDescent="0.25">
      <c r="A1687">
        <v>1686</v>
      </c>
      <c r="D1687" s="3">
        <v>3</v>
      </c>
      <c r="E1687" s="4">
        <v>4</v>
      </c>
    </row>
    <row r="1688" spans="1:5" x14ac:dyDescent="0.25">
      <c r="A1688">
        <v>1687</v>
      </c>
      <c r="D1688" s="3">
        <v>3</v>
      </c>
    </row>
    <row r="1689" spans="1:5" x14ac:dyDescent="0.25">
      <c r="A1689">
        <v>1688</v>
      </c>
    </row>
    <row r="1690" spans="1:5" x14ac:dyDescent="0.25">
      <c r="A1690">
        <v>1689</v>
      </c>
    </row>
    <row r="1691" spans="1:5" x14ac:dyDescent="0.25">
      <c r="A1691">
        <v>1690</v>
      </c>
    </row>
    <row r="1692" spans="1:5" x14ac:dyDescent="0.25">
      <c r="A1692">
        <v>1691</v>
      </c>
      <c r="C1692" s="2">
        <v>2</v>
      </c>
    </row>
    <row r="1693" spans="1:5" x14ac:dyDescent="0.25">
      <c r="A1693">
        <v>1692</v>
      </c>
      <c r="C1693" s="2">
        <v>2</v>
      </c>
    </row>
    <row r="1694" spans="1:5" x14ac:dyDescent="0.25">
      <c r="A1694">
        <v>1693</v>
      </c>
      <c r="C1694" s="2">
        <v>2</v>
      </c>
    </row>
    <row r="1695" spans="1:5" x14ac:dyDescent="0.25">
      <c r="A1695">
        <v>1694</v>
      </c>
      <c r="C1695" s="2">
        <v>2</v>
      </c>
    </row>
    <row r="1696" spans="1:5" x14ac:dyDescent="0.25">
      <c r="A1696">
        <v>1695</v>
      </c>
      <c r="C1696" s="2">
        <v>2</v>
      </c>
    </row>
    <row r="1697" spans="1:5" x14ac:dyDescent="0.25">
      <c r="A1697">
        <v>1696</v>
      </c>
      <c r="B1697" s="5">
        <v>1</v>
      </c>
      <c r="C1697" s="2">
        <v>2</v>
      </c>
    </row>
    <row r="1698" spans="1:5" x14ac:dyDescent="0.25">
      <c r="A1698">
        <v>1697</v>
      </c>
      <c r="B1698" s="5">
        <v>1</v>
      </c>
      <c r="C1698" s="2">
        <v>2</v>
      </c>
    </row>
    <row r="1699" spans="1:5" x14ac:dyDescent="0.25">
      <c r="A1699">
        <v>1698</v>
      </c>
      <c r="B1699" s="5">
        <v>1</v>
      </c>
      <c r="C1699" s="2">
        <v>2</v>
      </c>
    </row>
    <row r="1700" spans="1:5" x14ac:dyDescent="0.25">
      <c r="A1700">
        <v>1699</v>
      </c>
      <c r="B1700" s="5">
        <v>1</v>
      </c>
    </row>
    <row r="1701" spans="1:5" x14ac:dyDescent="0.25">
      <c r="A1701">
        <v>1700</v>
      </c>
      <c r="B1701" s="5">
        <v>1</v>
      </c>
    </row>
    <row r="1702" spans="1:5" x14ac:dyDescent="0.25">
      <c r="A1702">
        <v>1701</v>
      </c>
      <c r="B1702" s="5">
        <v>1</v>
      </c>
    </row>
    <row r="1703" spans="1:5" x14ac:dyDescent="0.25">
      <c r="A1703">
        <v>1702</v>
      </c>
      <c r="B1703" s="5">
        <v>1</v>
      </c>
      <c r="E1703" s="4">
        <v>4</v>
      </c>
    </row>
    <row r="1704" spans="1:5" x14ac:dyDescent="0.25">
      <c r="A1704">
        <v>1703</v>
      </c>
      <c r="D1704" s="3">
        <v>3</v>
      </c>
      <c r="E1704" s="4">
        <v>4</v>
      </c>
    </row>
    <row r="1705" spans="1:5" x14ac:dyDescent="0.25">
      <c r="A1705">
        <v>1704</v>
      </c>
      <c r="D1705" s="3">
        <v>3</v>
      </c>
      <c r="E1705" s="4">
        <v>4</v>
      </c>
    </row>
    <row r="1706" spans="1:5" x14ac:dyDescent="0.25">
      <c r="A1706">
        <v>1705</v>
      </c>
      <c r="D1706" s="3">
        <v>3</v>
      </c>
      <c r="E1706" s="4">
        <v>4</v>
      </c>
    </row>
    <row r="1707" spans="1:5" x14ac:dyDescent="0.25">
      <c r="A1707">
        <v>1706</v>
      </c>
      <c r="D1707" s="3">
        <v>3</v>
      </c>
      <c r="E1707" s="4">
        <v>4</v>
      </c>
    </row>
    <row r="1708" spans="1:5" x14ac:dyDescent="0.25">
      <c r="A1708">
        <v>1707</v>
      </c>
      <c r="D1708" s="3">
        <v>3</v>
      </c>
      <c r="E1708" s="4">
        <v>4</v>
      </c>
    </row>
    <row r="1709" spans="1:5" x14ac:dyDescent="0.25">
      <c r="A1709">
        <v>1708</v>
      </c>
      <c r="D1709" s="3">
        <v>3</v>
      </c>
      <c r="E1709" s="4">
        <v>4</v>
      </c>
    </row>
    <row r="1710" spans="1:5" x14ac:dyDescent="0.25">
      <c r="A1710">
        <v>1709</v>
      </c>
      <c r="D1710" s="3">
        <v>3</v>
      </c>
      <c r="E1710" s="4">
        <v>4</v>
      </c>
    </row>
    <row r="1711" spans="1:5" x14ac:dyDescent="0.25">
      <c r="A1711">
        <v>1710</v>
      </c>
      <c r="D1711" s="3">
        <v>3</v>
      </c>
      <c r="E1711" s="4">
        <v>4</v>
      </c>
    </row>
    <row r="1712" spans="1:5" x14ac:dyDescent="0.25">
      <c r="A1712">
        <v>1711</v>
      </c>
    </row>
    <row r="1713" spans="1:5" x14ac:dyDescent="0.25">
      <c r="A1713">
        <v>1712</v>
      </c>
      <c r="C1713" s="2">
        <v>2</v>
      </c>
    </row>
    <row r="1714" spans="1:5" x14ac:dyDescent="0.25">
      <c r="A1714">
        <v>1713</v>
      </c>
      <c r="C1714" s="2">
        <v>2</v>
      </c>
    </row>
    <row r="1715" spans="1:5" x14ac:dyDescent="0.25">
      <c r="A1715">
        <v>1714</v>
      </c>
      <c r="C1715" s="2">
        <v>2</v>
      </c>
    </row>
    <row r="1716" spans="1:5" x14ac:dyDescent="0.25">
      <c r="A1716">
        <v>1715</v>
      </c>
      <c r="C1716" s="2">
        <v>2</v>
      </c>
    </row>
    <row r="1717" spans="1:5" x14ac:dyDescent="0.25">
      <c r="A1717">
        <v>1716</v>
      </c>
      <c r="C1717" s="2">
        <v>2</v>
      </c>
    </row>
    <row r="1718" spans="1:5" x14ac:dyDescent="0.25">
      <c r="A1718">
        <v>1717</v>
      </c>
      <c r="B1718" s="5">
        <v>1</v>
      </c>
      <c r="C1718" s="2">
        <v>2</v>
      </c>
    </row>
    <row r="1719" spans="1:5" x14ac:dyDescent="0.25">
      <c r="A1719">
        <v>1718</v>
      </c>
      <c r="B1719" s="5">
        <v>1</v>
      </c>
      <c r="C1719" s="2">
        <v>2</v>
      </c>
    </row>
    <row r="1720" spans="1:5" x14ac:dyDescent="0.25">
      <c r="A1720">
        <v>1719</v>
      </c>
      <c r="B1720" s="5">
        <v>1</v>
      </c>
      <c r="C1720" s="2">
        <v>2</v>
      </c>
    </row>
    <row r="1721" spans="1:5" x14ac:dyDescent="0.25">
      <c r="A1721">
        <v>1720</v>
      </c>
      <c r="B1721" s="5">
        <v>1</v>
      </c>
      <c r="C1721" s="2">
        <v>2</v>
      </c>
    </row>
    <row r="1722" spans="1:5" x14ac:dyDescent="0.25">
      <c r="A1722">
        <v>1721</v>
      </c>
      <c r="B1722" s="5">
        <v>1</v>
      </c>
    </row>
    <row r="1723" spans="1:5" x14ac:dyDescent="0.25">
      <c r="A1723">
        <v>1722</v>
      </c>
      <c r="B1723" s="5">
        <v>1</v>
      </c>
    </row>
    <row r="1724" spans="1:5" x14ac:dyDescent="0.25">
      <c r="A1724">
        <v>1723</v>
      </c>
      <c r="B1724" s="5">
        <v>1</v>
      </c>
    </row>
    <row r="1725" spans="1:5" x14ac:dyDescent="0.25">
      <c r="A1725">
        <v>1724</v>
      </c>
      <c r="B1725" s="5">
        <v>1</v>
      </c>
      <c r="E1725" s="4">
        <v>4</v>
      </c>
    </row>
    <row r="1726" spans="1:5" x14ac:dyDescent="0.25">
      <c r="A1726">
        <v>1725</v>
      </c>
      <c r="D1726" s="3">
        <v>3</v>
      </c>
      <c r="E1726" s="4">
        <v>4</v>
      </c>
    </row>
    <row r="1727" spans="1:5" x14ac:dyDescent="0.25">
      <c r="A1727">
        <v>1726</v>
      </c>
      <c r="D1727" s="3">
        <v>3</v>
      </c>
      <c r="E1727" s="4">
        <v>4</v>
      </c>
    </row>
    <row r="1728" spans="1:5" x14ac:dyDescent="0.25">
      <c r="A1728">
        <v>1727</v>
      </c>
      <c r="D1728" s="3">
        <v>3</v>
      </c>
      <c r="E1728" s="4">
        <v>4</v>
      </c>
    </row>
    <row r="1729" spans="1:5" x14ac:dyDescent="0.25">
      <c r="A1729">
        <v>1728</v>
      </c>
      <c r="D1729" s="3">
        <v>3</v>
      </c>
      <c r="E1729" s="4">
        <v>4</v>
      </c>
    </row>
    <row r="1730" spans="1:5" x14ac:dyDescent="0.25">
      <c r="A1730">
        <v>1729</v>
      </c>
      <c r="D1730" s="3">
        <v>3</v>
      </c>
      <c r="E1730" s="4">
        <v>4</v>
      </c>
    </row>
    <row r="1731" spans="1:5" x14ac:dyDescent="0.25">
      <c r="A1731">
        <v>1730</v>
      </c>
      <c r="D1731" s="3">
        <v>3</v>
      </c>
      <c r="E1731" s="4">
        <v>4</v>
      </c>
    </row>
    <row r="1732" spans="1:5" x14ac:dyDescent="0.25">
      <c r="A1732">
        <v>1731</v>
      </c>
      <c r="D1732" s="3">
        <v>3</v>
      </c>
      <c r="E1732" s="4">
        <v>4</v>
      </c>
    </row>
    <row r="1733" spans="1:5" x14ac:dyDescent="0.25">
      <c r="A1733">
        <v>1732</v>
      </c>
      <c r="D1733" s="3">
        <v>3</v>
      </c>
      <c r="E1733" s="4">
        <v>4</v>
      </c>
    </row>
    <row r="1734" spans="1:5" x14ac:dyDescent="0.25">
      <c r="A1734">
        <v>1733</v>
      </c>
      <c r="C1734" s="2">
        <v>2</v>
      </c>
      <c r="D1734" s="3">
        <v>3</v>
      </c>
    </row>
    <row r="1735" spans="1:5" x14ac:dyDescent="0.25">
      <c r="A1735">
        <v>1734</v>
      </c>
      <c r="C1735" s="2">
        <v>2</v>
      </c>
      <c r="D1735" s="3">
        <v>3</v>
      </c>
    </row>
    <row r="1736" spans="1:5" x14ac:dyDescent="0.25">
      <c r="A1736">
        <v>1735</v>
      </c>
      <c r="C1736" s="2">
        <v>2</v>
      </c>
    </row>
    <row r="1737" spans="1:5" x14ac:dyDescent="0.25">
      <c r="A1737">
        <v>1736</v>
      </c>
      <c r="C1737" s="2">
        <v>2</v>
      </c>
    </row>
    <row r="1738" spans="1:5" x14ac:dyDescent="0.25">
      <c r="A1738">
        <v>1737</v>
      </c>
      <c r="C1738" s="2">
        <v>2</v>
      </c>
    </row>
    <row r="1739" spans="1:5" x14ac:dyDescent="0.25">
      <c r="A1739">
        <v>1738</v>
      </c>
      <c r="C1739" s="2">
        <v>2</v>
      </c>
    </row>
    <row r="1740" spans="1:5" x14ac:dyDescent="0.25">
      <c r="A1740">
        <v>1739</v>
      </c>
      <c r="C1740" s="2">
        <v>2</v>
      </c>
    </row>
    <row r="1741" spans="1:5" x14ac:dyDescent="0.25">
      <c r="A1741">
        <v>1740</v>
      </c>
      <c r="B1741" s="5">
        <v>1</v>
      </c>
      <c r="C1741" s="2">
        <v>2</v>
      </c>
    </row>
    <row r="1742" spans="1:5" x14ac:dyDescent="0.25">
      <c r="A1742">
        <v>1741</v>
      </c>
      <c r="B1742" s="5">
        <v>1</v>
      </c>
      <c r="C1742" s="2">
        <v>2</v>
      </c>
    </row>
    <row r="1743" spans="1:5" x14ac:dyDescent="0.25">
      <c r="A1743">
        <v>1742</v>
      </c>
      <c r="B1743" s="5">
        <v>1</v>
      </c>
    </row>
    <row r="1744" spans="1:5" x14ac:dyDescent="0.25">
      <c r="A1744">
        <v>1743</v>
      </c>
      <c r="B1744" s="5">
        <v>1</v>
      </c>
    </row>
    <row r="1745" spans="1:5" x14ac:dyDescent="0.25">
      <c r="A1745">
        <v>1744</v>
      </c>
      <c r="B1745" s="5">
        <v>1</v>
      </c>
    </row>
    <row r="1746" spans="1:5" x14ac:dyDescent="0.25">
      <c r="A1746">
        <v>1745</v>
      </c>
      <c r="B1746" s="5">
        <v>1</v>
      </c>
    </row>
    <row r="1747" spans="1:5" x14ac:dyDescent="0.25">
      <c r="A1747">
        <v>1746</v>
      </c>
      <c r="B1747" s="5">
        <v>1</v>
      </c>
    </row>
    <row r="1748" spans="1:5" x14ac:dyDescent="0.25">
      <c r="A1748">
        <v>1747</v>
      </c>
      <c r="B1748" s="5">
        <v>1</v>
      </c>
      <c r="E1748" s="4">
        <v>4</v>
      </c>
    </row>
    <row r="1749" spans="1:5" x14ac:dyDescent="0.25">
      <c r="A1749">
        <v>1748</v>
      </c>
      <c r="D1749" s="3">
        <v>3</v>
      </c>
      <c r="E1749" s="4">
        <v>4</v>
      </c>
    </row>
    <row r="1750" spans="1:5" x14ac:dyDescent="0.25">
      <c r="A1750">
        <v>1749</v>
      </c>
      <c r="D1750" s="3">
        <v>3</v>
      </c>
      <c r="E1750" s="4">
        <v>4</v>
      </c>
    </row>
    <row r="1751" spans="1:5" x14ac:dyDescent="0.25">
      <c r="A1751">
        <v>1750</v>
      </c>
      <c r="D1751" s="3">
        <v>3</v>
      </c>
      <c r="E1751" s="4">
        <v>4</v>
      </c>
    </row>
    <row r="1752" spans="1:5" x14ac:dyDescent="0.25">
      <c r="A1752">
        <v>1751</v>
      </c>
      <c r="D1752" s="3">
        <v>3</v>
      </c>
      <c r="E1752" s="4">
        <v>4</v>
      </c>
    </row>
    <row r="1753" spans="1:5" x14ac:dyDescent="0.25">
      <c r="A1753">
        <v>1752</v>
      </c>
      <c r="D1753" s="3">
        <v>3</v>
      </c>
      <c r="E1753" s="4">
        <v>4</v>
      </c>
    </row>
    <row r="1754" spans="1:5" x14ac:dyDescent="0.25">
      <c r="A1754">
        <v>1753</v>
      </c>
      <c r="D1754" s="3">
        <v>3</v>
      </c>
      <c r="E1754" s="4">
        <v>4</v>
      </c>
    </row>
    <row r="1755" spans="1:5" x14ac:dyDescent="0.25">
      <c r="A1755">
        <v>1754</v>
      </c>
      <c r="D1755" s="3">
        <v>3</v>
      </c>
      <c r="E1755" s="4">
        <v>4</v>
      </c>
    </row>
    <row r="1756" spans="1:5" x14ac:dyDescent="0.25">
      <c r="A1756">
        <v>1755</v>
      </c>
      <c r="C1756" s="2">
        <v>2</v>
      </c>
      <c r="D1756" s="3">
        <v>3</v>
      </c>
      <c r="E1756" s="4">
        <v>4</v>
      </c>
    </row>
    <row r="1757" spans="1:5" x14ac:dyDescent="0.25">
      <c r="A1757">
        <v>1756</v>
      </c>
      <c r="C1757" s="2">
        <v>2</v>
      </c>
      <c r="D1757" s="3">
        <v>3</v>
      </c>
    </row>
    <row r="1758" spans="1:5" x14ac:dyDescent="0.25">
      <c r="A1758">
        <v>1757</v>
      </c>
      <c r="C1758" s="2">
        <v>2</v>
      </c>
      <c r="D1758" s="3">
        <v>3</v>
      </c>
    </row>
    <row r="1759" spans="1:5" x14ac:dyDescent="0.25">
      <c r="A1759">
        <v>1758</v>
      </c>
      <c r="C1759" s="2">
        <v>2</v>
      </c>
    </row>
    <row r="1760" spans="1:5" x14ac:dyDescent="0.25">
      <c r="A1760">
        <v>1759</v>
      </c>
      <c r="C1760" s="2">
        <v>2</v>
      </c>
    </row>
    <row r="1761" spans="1:5" x14ac:dyDescent="0.25">
      <c r="A1761">
        <v>1760</v>
      </c>
      <c r="C1761" s="2">
        <v>2</v>
      </c>
    </row>
    <row r="1762" spans="1:5" x14ac:dyDescent="0.25">
      <c r="A1762">
        <v>1761</v>
      </c>
      <c r="C1762" s="2">
        <v>2</v>
      </c>
    </row>
    <row r="1763" spans="1:5" x14ac:dyDescent="0.25">
      <c r="A1763">
        <v>1762</v>
      </c>
      <c r="B1763" s="5">
        <v>1</v>
      </c>
      <c r="C1763" s="2">
        <v>2</v>
      </c>
    </row>
    <row r="1764" spans="1:5" x14ac:dyDescent="0.25">
      <c r="A1764">
        <v>1763</v>
      </c>
      <c r="B1764" s="5">
        <v>1</v>
      </c>
      <c r="C1764" s="2">
        <v>2</v>
      </c>
    </row>
    <row r="1765" spans="1:5" x14ac:dyDescent="0.25">
      <c r="A1765">
        <v>1764</v>
      </c>
      <c r="B1765" s="5">
        <v>1</v>
      </c>
      <c r="C1765" s="2">
        <v>2</v>
      </c>
    </row>
    <row r="1766" spans="1:5" x14ac:dyDescent="0.25">
      <c r="A1766">
        <v>1765</v>
      </c>
      <c r="B1766" s="5">
        <v>1</v>
      </c>
    </row>
    <row r="1767" spans="1:5" x14ac:dyDescent="0.25">
      <c r="A1767">
        <v>1766</v>
      </c>
      <c r="B1767" s="5">
        <v>1</v>
      </c>
    </row>
    <row r="1768" spans="1:5" x14ac:dyDescent="0.25">
      <c r="A1768">
        <v>1767</v>
      </c>
      <c r="B1768" s="5">
        <v>1</v>
      </c>
    </row>
    <row r="1769" spans="1:5" x14ac:dyDescent="0.25">
      <c r="A1769">
        <v>1768</v>
      </c>
      <c r="B1769" s="5">
        <v>1</v>
      </c>
    </row>
    <row r="1770" spans="1:5" x14ac:dyDescent="0.25">
      <c r="A1770">
        <v>1769</v>
      </c>
      <c r="B1770" s="5">
        <v>1</v>
      </c>
    </row>
    <row r="1771" spans="1:5" x14ac:dyDescent="0.25">
      <c r="A1771">
        <v>1770</v>
      </c>
      <c r="B1771" s="5">
        <v>1</v>
      </c>
      <c r="E1771" s="4">
        <v>4</v>
      </c>
    </row>
    <row r="1772" spans="1:5" x14ac:dyDescent="0.25">
      <c r="A1772">
        <v>1771</v>
      </c>
      <c r="B1772" s="5">
        <v>1</v>
      </c>
      <c r="E1772" s="4">
        <v>4</v>
      </c>
    </row>
    <row r="1773" spans="1:5" x14ac:dyDescent="0.25">
      <c r="A1773">
        <v>1772</v>
      </c>
      <c r="D1773" s="3">
        <v>3</v>
      </c>
      <c r="E1773" s="4">
        <v>4</v>
      </c>
    </row>
    <row r="1774" spans="1:5" x14ac:dyDescent="0.25">
      <c r="A1774">
        <v>1773</v>
      </c>
      <c r="D1774" s="3">
        <v>3</v>
      </c>
      <c r="E1774" s="4">
        <v>4</v>
      </c>
    </row>
    <row r="1775" spans="1:5" x14ac:dyDescent="0.25">
      <c r="A1775">
        <v>1774</v>
      </c>
      <c r="D1775" s="3">
        <v>3</v>
      </c>
      <c r="E1775" s="4">
        <v>4</v>
      </c>
    </row>
    <row r="1776" spans="1:5" x14ac:dyDescent="0.25">
      <c r="A1776">
        <v>1775</v>
      </c>
      <c r="D1776" s="3">
        <v>3</v>
      </c>
      <c r="E1776" s="4">
        <v>4</v>
      </c>
    </row>
    <row r="1777" spans="1:5" x14ac:dyDescent="0.25">
      <c r="A1777">
        <v>1776</v>
      </c>
      <c r="D1777" s="3">
        <v>3</v>
      </c>
      <c r="E1777" s="4">
        <v>4</v>
      </c>
    </row>
    <row r="1778" spans="1:5" x14ac:dyDescent="0.25">
      <c r="A1778">
        <v>1777</v>
      </c>
      <c r="C1778" s="2">
        <v>2</v>
      </c>
      <c r="D1778" s="3">
        <v>3</v>
      </c>
      <c r="E1778" s="4">
        <v>4</v>
      </c>
    </row>
    <row r="1779" spans="1:5" x14ac:dyDescent="0.25">
      <c r="A1779">
        <v>1778</v>
      </c>
      <c r="C1779" s="2">
        <v>2</v>
      </c>
      <c r="D1779" s="3">
        <v>3</v>
      </c>
      <c r="E1779" s="4">
        <v>4</v>
      </c>
    </row>
    <row r="1780" spans="1:5" x14ac:dyDescent="0.25">
      <c r="A1780">
        <v>1779</v>
      </c>
      <c r="C1780" s="2">
        <v>2</v>
      </c>
      <c r="D1780" s="3">
        <v>3</v>
      </c>
      <c r="E1780" s="4">
        <v>4</v>
      </c>
    </row>
    <row r="1781" spans="1:5" x14ac:dyDescent="0.25">
      <c r="A1781">
        <v>1780</v>
      </c>
      <c r="C1781" s="2">
        <v>2</v>
      </c>
      <c r="D1781" s="3">
        <v>3</v>
      </c>
    </row>
    <row r="1782" spans="1:5" x14ac:dyDescent="0.25">
      <c r="A1782">
        <v>1781</v>
      </c>
      <c r="C1782" s="2">
        <v>2</v>
      </c>
      <c r="D1782" s="3">
        <v>3</v>
      </c>
    </row>
    <row r="1783" spans="1:5" x14ac:dyDescent="0.25">
      <c r="A1783">
        <v>1782</v>
      </c>
      <c r="C1783" s="2">
        <v>2</v>
      </c>
      <c r="D1783" s="3">
        <v>3</v>
      </c>
    </row>
    <row r="1784" spans="1:5" x14ac:dyDescent="0.25">
      <c r="A1784">
        <v>1783</v>
      </c>
      <c r="C1784" s="2">
        <v>2</v>
      </c>
    </row>
    <row r="1785" spans="1:5" x14ac:dyDescent="0.25">
      <c r="A1785">
        <v>1784</v>
      </c>
      <c r="C1785" s="2">
        <v>2</v>
      </c>
    </row>
    <row r="1786" spans="1:5" x14ac:dyDescent="0.25">
      <c r="A1786">
        <v>1785</v>
      </c>
      <c r="B1786" s="5">
        <v>1</v>
      </c>
      <c r="C1786" s="2">
        <v>2</v>
      </c>
    </row>
    <row r="1787" spans="1:5" x14ac:dyDescent="0.25">
      <c r="A1787">
        <v>1786</v>
      </c>
      <c r="B1787" s="5">
        <v>1</v>
      </c>
      <c r="C1787" s="2">
        <v>2</v>
      </c>
    </row>
    <row r="1788" spans="1:5" x14ac:dyDescent="0.25">
      <c r="A1788">
        <v>1787</v>
      </c>
      <c r="B1788" s="5">
        <v>1</v>
      </c>
      <c r="C1788" s="2">
        <v>2</v>
      </c>
    </row>
    <row r="1789" spans="1:5" x14ac:dyDescent="0.25">
      <c r="A1789">
        <v>1788</v>
      </c>
      <c r="B1789" s="5">
        <v>1</v>
      </c>
      <c r="C1789" s="2">
        <v>2</v>
      </c>
    </row>
    <row r="1790" spans="1:5" x14ac:dyDescent="0.25">
      <c r="A1790">
        <v>1789</v>
      </c>
      <c r="B1790" s="5">
        <v>1</v>
      </c>
      <c r="C1790" s="2">
        <v>2</v>
      </c>
    </row>
    <row r="1791" spans="1:5" x14ac:dyDescent="0.25">
      <c r="A1791">
        <v>1790</v>
      </c>
      <c r="B1791" s="5">
        <v>1</v>
      </c>
    </row>
    <row r="1792" spans="1:5" x14ac:dyDescent="0.25">
      <c r="A1792">
        <v>1791</v>
      </c>
      <c r="B1792" s="5">
        <v>1</v>
      </c>
    </row>
    <row r="1793" spans="1:6" x14ac:dyDescent="0.25">
      <c r="A1793">
        <v>1792</v>
      </c>
      <c r="B1793" s="5">
        <v>1</v>
      </c>
    </row>
    <row r="1794" spans="1:6" x14ac:dyDescent="0.25">
      <c r="A1794">
        <v>1793</v>
      </c>
      <c r="B1794" s="5">
        <v>1</v>
      </c>
    </row>
    <row r="1795" spans="1:6" x14ac:dyDescent="0.25">
      <c r="A1795">
        <v>1794</v>
      </c>
      <c r="B1795" s="5">
        <v>1</v>
      </c>
    </row>
    <row r="1796" spans="1:6" x14ac:dyDescent="0.25">
      <c r="A1796">
        <v>1795</v>
      </c>
      <c r="B1796" s="5">
        <v>1</v>
      </c>
      <c r="E1796" s="4">
        <v>4</v>
      </c>
    </row>
    <row r="1797" spans="1:6" x14ac:dyDescent="0.25">
      <c r="A1797">
        <v>1796</v>
      </c>
      <c r="B1797" s="5">
        <v>1</v>
      </c>
      <c r="E1797" s="4">
        <v>4</v>
      </c>
    </row>
    <row r="1798" spans="1:6" x14ac:dyDescent="0.25">
      <c r="A1798">
        <v>1797</v>
      </c>
      <c r="B1798" s="5">
        <v>1</v>
      </c>
      <c r="E1798" s="4">
        <v>4</v>
      </c>
    </row>
    <row r="1799" spans="1:6" x14ac:dyDescent="0.25">
      <c r="A1799">
        <v>1798</v>
      </c>
      <c r="D1799" s="3">
        <v>3</v>
      </c>
      <c r="E1799" s="4">
        <v>4</v>
      </c>
    </row>
    <row r="1800" spans="1:6" x14ac:dyDescent="0.25">
      <c r="A1800">
        <v>1799</v>
      </c>
      <c r="D1800" s="3">
        <v>3</v>
      </c>
      <c r="E1800" s="4">
        <v>4</v>
      </c>
      <c r="F1800" t="s">
        <v>22</v>
      </c>
    </row>
    <row r="1801" spans="1:6" x14ac:dyDescent="0.25">
      <c r="A1801">
        <v>1800</v>
      </c>
    </row>
    <row r="1802" spans="1:6" x14ac:dyDescent="0.25">
      <c r="A1802">
        <v>1801</v>
      </c>
      <c r="F1802" t="s">
        <v>22</v>
      </c>
    </row>
    <row r="1803" spans="1:6" x14ac:dyDescent="0.25">
      <c r="A1803">
        <v>1802</v>
      </c>
      <c r="C1803" s="2">
        <v>2</v>
      </c>
    </row>
    <row r="1804" spans="1:6" x14ac:dyDescent="0.25">
      <c r="A1804">
        <v>1803</v>
      </c>
      <c r="C1804" s="2">
        <v>2</v>
      </c>
      <c r="D1804" s="3">
        <v>3</v>
      </c>
    </row>
    <row r="1805" spans="1:6" x14ac:dyDescent="0.25">
      <c r="A1805">
        <v>1804</v>
      </c>
      <c r="C1805" s="2">
        <v>2</v>
      </c>
      <c r="D1805" s="3">
        <v>3</v>
      </c>
    </row>
    <row r="1806" spans="1:6" x14ac:dyDescent="0.25">
      <c r="A1806">
        <v>1805</v>
      </c>
      <c r="C1806" s="2">
        <v>2</v>
      </c>
      <c r="D1806" s="3">
        <v>3</v>
      </c>
    </row>
    <row r="1807" spans="1:6" x14ac:dyDescent="0.25">
      <c r="A1807">
        <v>1806</v>
      </c>
      <c r="C1807" s="2">
        <v>2</v>
      </c>
      <c r="D1807" s="3">
        <v>3</v>
      </c>
    </row>
    <row r="1808" spans="1:6" x14ac:dyDescent="0.25">
      <c r="A1808">
        <v>1807</v>
      </c>
      <c r="C1808" s="2">
        <v>2</v>
      </c>
      <c r="D1808" s="3">
        <v>3</v>
      </c>
    </row>
    <row r="1809" spans="1:5" x14ac:dyDescent="0.25">
      <c r="A1809">
        <v>1808</v>
      </c>
      <c r="C1809" s="2">
        <v>2</v>
      </c>
      <c r="D1809" s="3">
        <v>3</v>
      </c>
    </row>
    <row r="1810" spans="1:5" x14ac:dyDescent="0.25">
      <c r="A1810">
        <v>1809</v>
      </c>
      <c r="C1810" s="2">
        <v>2</v>
      </c>
      <c r="D1810" s="3">
        <v>3</v>
      </c>
    </row>
    <row r="1811" spans="1:5" x14ac:dyDescent="0.25">
      <c r="A1811">
        <v>1810</v>
      </c>
      <c r="C1811" s="2">
        <v>2</v>
      </c>
      <c r="D1811" s="3">
        <v>3</v>
      </c>
    </row>
    <row r="1812" spans="1:5" x14ac:dyDescent="0.25">
      <c r="A1812">
        <v>1811</v>
      </c>
      <c r="C1812" s="2">
        <v>2</v>
      </c>
      <c r="D1812" s="3">
        <v>3</v>
      </c>
    </row>
    <row r="1813" spans="1:5" x14ac:dyDescent="0.25">
      <c r="A1813">
        <v>1812</v>
      </c>
      <c r="C1813" s="2">
        <v>2</v>
      </c>
      <c r="D1813" s="3">
        <v>3</v>
      </c>
    </row>
    <row r="1814" spans="1:5" x14ac:dyDescent="0.25">
      <c r="A1814">
        <v>1813</v>
      </c>
      <c r="C1814" s="2">
        <v>2</v>
      </c>
      <c r="D1814" s="3">
        <v>3</v>
      </c>
    </row>
    <row r="1815" spans="1:5" x14ac:dyDescent="0.25">
      <c r="A1815">
        <v>1814</v>
      </c>
      <c r="C1815" s="2">
        <v>2</v>
      </c>
      <c r="D1815" s="3">
        <v>3</v>
      </c>
    </row>
    <row r="1816" spans="1:5" x14ac:dyDescent="0.25">
      <c r="A1816">
        <v>1815</v>
      </c>
    </row>
    <row r="1817" spans="1:5" x14ac:dyDescent="0.25">
      <c r="A1817">
        <v>1816</v>
      </c>
    </row>
    <row r="1818" spans="1:5" x14ac:dyDescent="0.25">
      <c r="A1818">
        <v>1817</v>
      </c>
      <c r="B1818" s="5">
        <v>1</v>
      </c>
    </row>
    <row r="1819" spans="1:5" x14ac:dyDescent="0.25">
      <c r="A1819">
        <v>1818</v>
      </c>
      <c r="B1819" s="5">
        <v>1</v>
      </c>
      <c r="E1819" s="4">
        <v>4</v>
      </c>
    </row>
    <row r="1820" spans="1:5" x14ac:dyDescent="0.25">
      <c r="A1820">
        <v>1819</v>
      </c>
      <c r="B1820" s="5">
        <v>1</v>
      </c>
      <c r="E1820" s="4">
        <v>4</v>
      </c>
    </row>
    <row r="1821" spans="1:5" x14ac:dyDescent="0.25">
      <c r="A1821">
        <v>1820</v>
      </c>
      <c r="B1821" s="5">
        <v>1</v>
      </c>
      <c r="E1821" s="4">
        <v>4</v>
      </c>
    </row>
    <row r="1822" spans="1:5" x14ac:dyDescent="0.25">
      <c r="A1822">
        <v>1821</v>
      </c>
      <c r="B1822" s="5">
        <v>1</v>
      </c>
      <c r="E1822" s="4">
        <v>4</v>
      </c>
    </row>
    <row r="1823" spans="1:5" x14ac:dyDescent="0.25">
      <c r="A1823">
        <v>1822</v>
      </c>
      <c r="B1823" s="5">
        <v>1</v>
      </c>
      <c r="E1823" s="4">
        <v>4</v>
      </c>
    </row>
    <row r="1824" spans="1:5" x14ac:dyDescent="0.25">
      <c r="A1824">
        <v>1823</v>
      </c>
      <c r="B1824" s="5">
        <v>1</v>
      </c>
      <c r="E1824" s="4">
        <v>4</v>
      </c>
    </row>
    <row r="1825" spans="1:5" x14ac:dyDescent="0.25">
      <c r="A1825">
        <v>1824</v>
      </c>
      <c r="B1825" s="5">
        <v>1</v>
      </c>
      <c r="E1825" s="4">
        <v>4</v>
      </c>
    </row>
    <row r="1826" spans="1:5" x14ac:dyDescent="0.25">
      <c r="A1826">
        <v>1825</v>
      </c>
      <c r="B1826" s="5">
        <v>1</v>
      </c>
      <c r="E1826" s="4">
        <v>4</v>
      </c>
    </row>
    <row r="1827" spans="1:5" x14ac:dyDescent="0.25">
      <c r="A1827">
        <v>1826</v>
      </c>
      <c r="B1827" s="5">
        <v>1</v>
      </c>
      <c r="E1827" s="4">
        <v>4</v>
      </c>
    </row>
    <row r="1828" spans="1:5" x14ac:dyDescent="0.25">
      <c r="A1828">
        <v>1827</v>
      </c>
      <c r="B1828" s="5">
        <v>1</v>
      </c>
      <c r="E1828" s="4">
        <v>4</v>
      </c>
    </row>
    <row r="1829" spans="1:5" x14ac:dyDescent="0.25">
      <c r="A1829">
        <v>1828</v>
      </c>
    </row>
    <row r="1830" spans="1:5" x14ac:dyDescent="0.25">
      <c r="A1830">
        <v>1829</v>
      </c>
    </row>
    <row r="1831" spans="1:5" x14ac:dyDescent="0.25">
      <c r="A1831">
        <v>1830</v>
      </c>
      <c r="D1831" s="3">
        <v>3</v>
      </c>
    </row>
    <row r="1832" spans="1:5" x14ac:dyDescent="0.25">
      <c r="A1832">
        <v>1831</v>
      </c>
      <c r="C1832" s="2">
        <v>2</v>
      </c>
      <c r="D1832" s="3">
        <v>3</v>
      </c>
    </row>
    <row r="1833" spans="1:5" x14ac:dyDescent="0.25">
      <c r="A1833">
        <v>1832</v>
      </c>
      <c r="C1833" s="2">
        <v>2</v>
      </c>
      <c r="D1833" s="3">
        <v>3</v>
      </c>
    </row>
    <row r="1834" spans="1:5" x14ac:dyDescent="0.25">
      <c r="A1834">
        <v>1833</v>
      </c>
      <c r="C1834" s="2">
        <v>2</v>
      </c>
      <c r="D1834" s="3">
        <v>3</v>
      </c>
    </row>
    <row r="1835" spans="1:5" x14ac:dyDescent="0.25">
      <c r="A1835">
        <v>1834</v>
      </c>
      <c r="C1835" s="2">
        <v>2</v>
      </c>
      <c r="D1835" s="3">
        <v>3</v>
      </c>
    </row>
    <row r="1836" spans="1:5" x14ac:dyDescent="0.25">
      <c r="A1836">
        <v>1835</v>
      </c>
      <c r="C1836" s="2">
        <v>2</v>
      </c>
      <c r="D1836" s="3">
        <v>3</v>
      </c>
    </row>
    <row r="1837" spans="1:5" x14ac:dyDescent="0.25">
      <c r="A1837">
        <v>1836</v>
      </c>
      <c r="C1837" s="2">
        <v>2</v>
      </c>
      <c r="D1837" s="3">
        <v>3</v>
      </c>
    </row>
    <row r="1838" spans="1:5" x14ac:dyDescent="0.25">
      <c r="A1838">
        <v>1837</v>
      </c>
      <c r="C1838" s="2">
        <v>2</v>
      </c>
      <c r="D1838" s="3">
        <v>3</v>
      </c>
    </row>
    <row r="1839" spans="1:5" x14ac:dyDescent="0.25">
      <c r="A1839">
        <v>1838</v>
      </c>
      <c r="C1839" s="2">
        <v>2</v>
      </c>
      <c r="D1839" s="3">
        <v>3</v>
      </c>
    </row>
    <row r="1840" spans="1:5" x14ac:dyDescent="0.25">
      <c r="A1840">
        <v>1839</v>
      </c>
      <c r="C1840" s="2">
        <v>2</v>
      </c>
    </row>
    <row r="1841" spans="1:5" x14ac:dyDescent="0.25">
      <c r="A1841">
        <v>1840</v>
      </c>
      <c r="C1841" s="2">
        <v>2</v>
      </c>
    </row>
    <row r="1842" spans="1:5" x14ac:dyDescent="0.25">
      <c r="A1842">
        <v>1841</v>
      </c>
      <c r="B1842" s="5">
        <v>1</v>
      </c>
    </row>
    <row r="1843" spans="1:5" x14ac:dyDescent="0.25">
      <c r="A1843">
        <v>1842</v>
      </c>
      <c r="B1843" s="5">
        <v>1</v>
      </c>
    </row>
    <row r="1844" spans="1:5" x14ac:dyDescent="0.25">
      <c r="A1844">
        <v>1843</v>
      </c>
      <c r="B1844" s="5">
        <v>1</v>
      </c>
    </row>
    <row r="1845" spans="1:5" x14ac:dyDescent="0.25">
      <c r="A1845">
        <v>1844</v>
      </c>
      <c r="B1845" s="5">
        <v>1</v>
      </c>
    </row>
    <row r="1846" spans="1:5" x14ac:dyDescent="0.25">
      <c r="A1846">
        <v>1845</v>
      </c>
      <c r="B1846" s="5">
        <v>1</v>
      </c>
    </row>
    <row r="1847" spans="1:5" x14ac:dyDescent="0.25">
      <c r="A1847">
        <v>1846</v>
      </c>
      <c r="B1847" s="5">
        <v>1</v>
      </c>
      <c r="E1847" s="4">
        <v>4</v>
      </c>
    </row>
    <row r="1848" spans="1:5" x14ac:dyDescent="0.25">
      <c r="A1848">
        <v>1847</v>
      </c>
      <c r="B1848" s="5">
        <v>1</v>
      </c>
      <c r="E1848" s="4">
        <v>4</v>
      </c>
    </row>
    <row r="1849" spans="1:5" x14ac:dyDescent="0.25">
      <c r="A1849">
        <v>1848</v>
      </c>
      <c r="B1849" s="5">
        <v>1</v>
      </c>
      <c r="E1849" s="4">
        <v>4</v>
      </c>
    </row>
    <row r="1850" spans="1:5" x14ac:dyDescent="0.25">
      <c r="A1850">
        <v>1849</v>
      </c>
      <c r="B1850" s="5">
        <v>1</v>
      </c>
      <c r="E1850" s="4">
        <v>4</v>
      </c>
    </row>
    <row r="1851" spans="1:5" x14ac:dyDescent="0.25">
      <c r="A1851">
        <v>1850</v>
      </c>
      <c r="B1851" s="5">
        <v>1</v>
      </c>
      <c r="E1851" s="4">
        <v>4</v>
      </c>
    </row>
    <row r="1852" spans="1:5" x14ac:dyDescent="0.25">
      <c r="A1852">
        <v>1851</v>
      </c>
      <c r="D1852" s="3">
        <v>3</v>
      </c>
      <c r="E1852" s="4">
        <v>4</v>
      </c>
    </row>
    <row r="1853" spans="1:5" x14ac:dyDescent="0.25">
      <c r="A1853">
        <v>1852</v>
      </c>
      <c r="D1853" s="3">
        <v>3</v>
      </c>
      <c r="E1853" s="4">
        <v>4</v>
      </c>
    </row>
    <row r="1854" spans="1:5" x14ac:dyDescent="0.25">
      <c r="A1854">
        <v>1853</v>
      </c>
      <c r="D1854" s="3">
        <v>3</v>
      </c>
      <c r="E1854" s="4">
        <v>4</v>
      </c>
    </row>
    <row r="1855" spans="1:5" x14ac:dyDescent="0.25">
      <c r="A1855">
        <v>1854</v>
      </c>
      <c r="D1855" s="3">
        <v>3</v>
      </c>
    </row>
    <row r="1856" spans="1:5" x14ac:dyDescent="0.25">
      <c r="A1856">
        <v>1855</v>
      </c>
      <c r="D1856" s="3">
        <v>3</v>
      </c>
    </row>
    <row r="1857" spans="1:5" x14ac:dyDescent="0.25">
      <c r="A1857">
        <v>1856</v>
      </c>
      <c r="C1857" s="2">
        <v>2</v>
      </c>
      <c r="D1857" s="3">
        <v>3</v>
      </c>
    </row>
    <row r="1858" spans="1:5" x14ac:dyDescent="0.25">
      <c r="A1858">
        <v>1857</v>
      </c>
      <c r="C1858" s="2">
        <v>2</v>
      </c>
      <c r="D1858" s="3">
        <v>3</v>
      </c>
    </row>
    <row r="1859" spans="1:5" x14ac:dyDescent="0.25">
      <c r="A1859">
        <v>1858</v>
      </c>
      <c r="C1859" s="2">
        <v>2</v>
      </c>
      <c r="D1859" s="3">
        <v>3</v>
      </c>
    </row>
    <row r="1860" spans="1:5" x14ac:dyDescent="0.25">
      <c r="A1860">
        <v>1859</v>
      </c>
      <c r="C1860" s="2">
        <v>2</v>
      </c>
    </row>
    <row r="1861" spans="1:5" x14ac:dyDescent="0.25">
      <c r="A1861">
        <v>1860</v>
      </c>
      <c r="C1861" s="2">
        <v>2</v>
      </c>
    </row>
    <row r="1862" spans="1:5" x14ac:dyDescent="0.25">
      <c r="A1862">
        <v>1861</v>
      </c>
      <c r="C1862" s="2">
        <v>2</v>
      </c>
    </row>
    <row r="1863" spans="1:5" x14ac:dyDescent="0.25">
      <c r="A1863">
        <v>1862</v>
      </c>
      <c r="C1863" s="2">
        <v>2</v>
      </c>
    </row>
    <row r="1864" spans="1:5" x14ac:dyDescent="0.25">
      <c r="A1864">
        <v>1863</v>
      </c>
      <c r="C1864" s="2">
        <v>2</v>
      </c>
    </row>
    <row r="1865" spans="1:5" x14ac:dyDescent="0.25">
      <c r="A1865">
        <v>1864</v>
      </c>
      <c r="C1865" s="2">
        <v>2</v>
      </c>
    </row>
    <row r="1866" spans="1:5" x14ac:dyDescent="0.25">
      <c r="A1866">
        <v>1865</v>
      </c>
      <c r="B1866" s="5">
        <v>1</v>
      </c>
      <c r="C1866" s="2">
        <v>2</v>
      </c>
    </row>
    <row r="1867" spans="1:5" x14ac:dyDescent="0.25">
      <c r="A1867">
        <v>1866</v>
      </c>
      <c r="B1867" s="5">
        <v>1</v>
      </c>
    </row>
    <row r="1868" spans="1:5" x14ac:dyDescent="0.25">
      <c r="A1868">
        <v>1867</v>
      </c>
      <c r="B1868" s="5">
        <v>1</v>
      </c>
    </row>
    <row r="1869" spans="1:5" x14ac:dyDescent="0.25">
      <c r="A1869">
        <v>1868</v>
      </c>
      <c r="B1869" s="5">
        <v>1</v>
      </c>
    </row>
    <row r="1870" spans="1:5" x14ac:dyDescent="0.25">
      <c r="A1870">
        <v>1869</v>
      </c>
      <c r="B1870" s="5">
        <v>1</v>
      </c>
      <c r="E1870" s="4">
        <v>4</v>
      </c>
    </row>
    <row r="1871" spans="1:5" x14ac:dyDescent="0.25">
      <c r="A1871">
        <v>1870</v>
      </c>
      <c r="B1871" s="5">
        <v>1</v>
      </c>
      <c r="E1871" s="4">
        <v>4</v>
      </c>
    </row>
    <row r="1872" spans="1:5" x14ac:dyDescent="0.25">
      <c r="A1872">
        <v>1871</v>
      </c>
      <c r="B1872" s="5">
        <v>1</v>
      </c>
      <c r="E1872" s="4">
        <v>4</v>
      </c>
    </row>
    <row r="1873" spans="1:5" x14ac:dyDescent="0.25">
      <c r="A1873">
        <v>1872</v>
      </c>
      <c r="D1873" s="3">
        <v>3</v>
      </c>
      <c r="E1873" s="4">
        <v>4</v>
      </c>
    </row>
    <row r="1874" spans="1:5" x14ac:dyDescent="0.25">
      <c r="A1874">
        <v>1873</v>
      </c>
      <c r="D1874" s="3">
        <v>3</v>
      </c>
      <c r="E1874" s="4">
        <v>4</v>
      </c>
    </row>
    <row r="1875" spans="1:5" x14ac:dyDescent="0.25">
      <c r="A1875">
        <v>1874</v>
      </c>
      <c r="D1875" s="3">
        <v>3</v>
      </c>
      <c r="E1875" s="4">
        <v>4</v>
      </c>
    </row>
    <row r="1876" spans="1:5" x14ac:dyDescent="0.25">
      <c r="A1876">
        <v>1875</v>
      </c>
      <c r="D1876" s="3">
        <v>3</v>
      </c>
      <c r="E1876" s="4">
        <v>4</v>
      </c>
    </row>
    <row r="1877" spans="1:5" x14ac:dyDescent="0.25">
      <c r="A1877">
        <v>1876</v>
      </c>
      <c r="D1877" s="3">
        <v>3</v>
      </c>
      <c r="E1877" s="4">
        <v>4</v>
      </c>
    </row>
    <row r="1878" spans="1:5" x14ac:dyDescent="0.25">
      <c r="A1878">
        <v>1877</v>
      </c>
      <c r="D1878" s="3">
        <v>3</v>
      </c>
    </row>
    <row r="1879" spans="1:5" x14ac:dyDescent="0.25">
      <c r="A1879">
        <v>1878</v>
      </c>
      <c r="D1879" s="3">
        <v>3</v>
      </c>
    </row>
    <row r="1880" spans="1:5" x14ac:dyDescent="0.25">
      <c r="A1880">
        <v>1879</v>
      </c>
      <c r="C1880" s="2">
        <v>2</v>
      </c>
      <c r="D1880" s="3">
        <v>3</v>
      </c>
    </row>
    <row r="1881" spans="1:5" x14ac:dyDescent="0.25">
      <c r="A1881">
        <v>1880</v>
      </c>
      <c r="C1881" s="2">
        <v>2</v>
      </c>
    </row>
    <row r="1882" spans="1:5" x14ac:dyDescent="0.25">
      <c r="A1882">
        <v>1881</v>
      </c>
      <c r="C1882" s="2">
        <v>2</v>
      </c>
    </row>
    <row r="1883" spans="1:5" x14ac:dyDescent="0.25">
      <c r="A1883">
        <v>1882</v>
      </c>
      <c r="C1883" s="2">
        <v>2</v>
      </c>
    </row>
    <row r="1884" spans="1:5" x14ac:dyDescent="0.25">
      <c r="A1884">
        <v>1883</v>
      </c>
      <c r="C1884" s="2">
        <v>2</v>
      </c>
    </row>
    <row r="1885" spans="1:5" x14ac:dyDescent="0.25">
      <c r="A1885">
        <v>1884</v>
      </c>
      <c r="C1885" s="2">
        <v>2</v>
      </c>
    </row>
    <row r="1886" spans="1:5" x14ac:dyDescent="0.25">
      <c r="A1886">
        <v>1885</v>
      </c>
      <c r="C1886" s="2">
        <v>2</v>
      </c>
    </row>
    <row r="1887" spans="1:5" x14ac:dyDescent="0.25">
      <c r="A1887">
        <v>1886</v>
      </c>
      <c r="B1887" s="5">
        <v>1</v>
      </c>
      <c r="C1887" s="2">
        <v>2</v>
      </c>
    </row>
    <row r="1888" spans="1:5" x14ac:dyDescent="0.25">
      <c r="A1888">
        <v>1887</v>
      </c>
      <c r="B1888" s="5">
        <v>1</v>
      </c>
      <c r="C1888" s="2">
        <v>2</v>
      </c>
    </row>
    <row r="1889" spans="1:5" x14ac:dyDescent="0.25">
      <c r="A1889">
        <v>1888</v>
      </c>
      <c r="B1889" s="5">
        <v>1</v>
      </c>
    </row>
    <row r="1890" spans="1:5" x14ac:dyDescent="0.25">
      <c r="A1890">
        <v>1889</v>
      </c>
      <c r="B1890" s="5">
        <v>1</v>
      </c>
    </row>
    <row r="1891" spans="1:5" x14ac:dyDescent="0.25">
      <c r="A1891">
        <v>1890</v>
      </c>
      <c r="B1891" s="5">
        <v>1</v>
      </c>
    </row>
    <row r="1892" spans="1:5" x14ac:dyDescent="0.25">
      <c r="A1892">
        <v>1891</v>
      </c>
      <c r="B1892" s="5">
        <v>1</v>
      </c>
    </row>
    <row r="1893" spans="1:5" x14ac:dyDescent="0.25">
      <c r="A1893">
        <v>1892</v>
      </c>
      <c r="B1893" s="5">
        <v>1</v>
      </c>
      <c r="E1893" s="4">
        <v>4</v>
      </c>
    </row>
    <row r="1894" spans="1:5" x14ac:dyDescent="0.25">
      <c r="A1894">
        <v>1893</v>
      </c>
      <c r="D1894" s="3">
        <v>3</v>
      </c>
      <c r="E1894" s="4">
        <v>4</v>
      </c>
    </row>
    <row r="1895" spans="1:5" x14ac:dyDescent="0.25">
      <c r="A1895">
        <v>1894</v>
      </c>
      <c r="D1895" s="3">
        <v>3</v>
      </c>
      <c r="E1895" s="4">
        <v>4</v>
      </c>
    </row>
    <row r="1896" spans="1:5" x14ac:dyDescent="0.25">
      <c r="A1896">
        <v>1895</v>
      </c>
      <c r="D1896" s="3">
        <v>3</v>
      </c>
      <c r="E1896" s="4">
        <v>4</v>
      </c>
    </row>
    <row r="1897" spans="1:5" x14ac:dyDescent="0.25">
      <c r="A1897">
        <v>1896</v>
      </c>
      <c r="D1897" s="3">
        <v>3</v>
      </c>
      <c r="E1897" s="4">
        <v>4</v>
      </c>
    </row>
    <row r="1898" spans="1:5" x14ac:dyDescent="0.25">
      <c r="A1898">
        <v>1897</v>
      </c>
      <c r="D1898" s="3">
        <v>3</v>
      </c>
      <c r="E1898" s="4">
        <v>4</v>
      </c>
    </row>
    <row r="1899" spans="1:5" x14ac:dyDescent="0.25">
      <c r="A1899">
        <v>1898</v>
      </c>
      <c r="D1899" s="3">
        <v>3</v>
      </c>
      <c r="E1899" s="4">
        <v>4</v>
      </c>
    </row>
    <row r="1900" spans="1:5" x14ac:dyDescent="0.25">
      <c r="A1900">
        <v>1899</v>
      </c>
      <c r="D1900" s="3">
        <v>3</v>
      </c>
      <c r="E1900" s="4">
        <v>4</v>
      </c>
    </row>
    <row r="1901" spans="1:5" x14ac:dyDescent="0.25">
      <c r="A1901">
        <v>1900</v>
      </c>
      <c r="D1901" s="3">
        <v>3</v>
      </c>
    </row>
    <row r="1902" spans="1:5" x14ac:dyDescent="0.25">
      <c r="A1902">
        <v>1901</v>
      </c>
      <c r="D1902" s="3">
        <v>3</v>
      </c>
    </row>
    <row r="1903" spans="1:5" x14ac:dyDescent="0.25">
      <c r="A1903">
        <v>1902</v>
      </c>
    </row>
    <row r="1904" spans="1:5" x14ac:dyDescent="0.25">
      <c r="A1904">
        <v>1903</v>
      </c>
    </row>
    <row r="1905" spans="1:5" x14ac:dyDescent="0.25">
      <c r="A1905">
        <v>1904</v>
      </c>
    </row>
    <row r="1906" spans="1:5" x14ac:dyDescent="0.25">
      <c r="A1906">
        <v>1905</v>
      </c>
      <c r="C1906" s="2">
        <v>2</v>
      </c>
    </row>
    <row r="1907" spans="1:5" x14ac:dyDescent="0.25">
      <c r="A1907">
        <v>1906</v>
      </c>
      <c r="C1907" s="2">
        <v>2</v>
      </c>
    </row>
    <row r="1908" spans="1:5" x14ac:dyDescent="0.25">
      <c r="A1908">
        <v>1907</v>
      </c>
      <c r="C1908" s="2">
        <v>2</v>
      </c>
    </row>
    <row r="1909" spans="1:5" x14ac:dyDescent="0.25">
      <c r="A1909">
        <v>1908</v>
      </c>
      <c r="C1909" s="2">
        <v>2</v>
      </c>
    </row>
    <row r="1910" spans="1:5" x14ac:dyDescent="0.25">
      <c r="A1910">
        <v>1909</v>
      </c>
      <c r="B1910" s="5">
        <v>1</v>
      </c>
      <c r="C1910" s="2">
        <v>2</v>
      </c>
    </row>
    <row r="1911" spans="1:5" x14ac:dyDescent="0.25">
      <c r="A1911">
        <v>1910</v>
      </c>
      <c r="B1911" s="5">
        <v>1</v>
      </c>
      <c r="C1911" s="2">
        <v>2</v>
      </c>
    </row>
    <row r="1912" spans="1:5" x14ac:dyDescent="0.25">
      <c r="A1912">
        <v>1911</v>
      </c>
      <c r="B1912" s="5">
        <v>1</v>
      </c>
      <c r="C1912" s="2">
        <v>2</v>
      </c>
    </row>
    <row r="1913" spans="1:5" x14ac:dyDescent="0.25">
      <c r="A1913">
        <v>1912</v>
      </c>
      <c r="B1913" s="5">
        <v>1</v>
      </c>
    </row>
    <row r="1914" spans="1:5" x14ac:dyDescent="0.25">
      <c r="A1914">
        <v>1913</v>
      </c>
      <c r="B1914" s="5">
        <v>1</v>
      </c>
    </row>
    <row r="1915" spans="1:5" x14ac:dyDescent="0.25">
      <c r="A1915">
        <v>1914</v>
      </c>
      <c r="B1915" s="5">
        <v>1</v>
      </c>
    </row>
    <row r="1916" spans="1:5" x14ac:dyDescent="0.25">
      <c r="A1916">
        <v>1915</v>
      </c>
      <c r="B1916" s="5">
        <v>1</v>
      </c>
      <c r="D1916" s="3">
        <v>3</v>
      </c>
      <c r="E1916" s="4">
        <v>4</v>
      </c>
    </row>
    <row r="1917" spans="1:5" x14ac:dyDescent="0.25">
      <c r="A1917">
        <v>1916</v>
      </c>
      <c r="D1917" s="3">
        <v>3</v>
      </c>
      <c r="E1917" s="4">
        <v>4</v>
      </c>
    </row>
    <row r="1918" spans="1:5" x14ac:dyDescent="0.25">
      <c r="A1918">
        <v>1917</v>
      </c>
      <c r="D1918" s="3">
        <v>3</v>
      </c>
      <c r="E1918" s="4">
        <v>4</v>
      </c>
    </row>
    <row r="1919" spans="1:5" x14ac:dyDescent="0.25">
      <c r="A1919">
        <v>1918</v>
      </c>
      <c r="D1919" s="3">
        <v>3</v>
      </c>
      <c r="E1919" s="4">
        <v>4</v>
      </c>
    </row>
    <row r="1920" spans="1:5" x14ac:dyDescent="0.25">
      <c r="A1920">
        <v>1919</v>
      </c>
      <c r="D1920" s="3">
        <v>3</v>
      </c>
      <c r="E1920" s="4">
        <v>4</v>
      </c>
    </row>
    <row r="1921" spans="1:5" x14ac:dyDescent="0.25">
      <c r="A1921">
        <v>1920</v>
      </c>
      <c r="D1921" s="3">
        <v>3</v>
      </c>
      <c r="E1921" s="4">
        <v>4</v>
      </c>
    </row>
    <row r="1922" spans="1:5" x14ac:dyDescent="0.25">
      <c r="A1922">
        <v>1921</v>
      </c>
      <c r="D1922" s="3">
        <v>3</v>
      </c>
      <c r="E1922" s="4">
        <v>4</v>
      </c>
    </row>
    <row r="1923" spans="1:5" x14ac:dyDescent="0.25">
      <c r="A1923">
        <v>1922</v>
      </c>
      <c r="D1923" s="3">
        <v>3</v>
      </c>
    </row>
    <row r="1924" spans="1:5" x14ac:dyDescent="0.25">
      <c r="A1924">
        <v>1923</v>
      </c>
    </row>
    <row r="1925" spans="1:5" x14ac:dyDescent="0.25">
      <c r="A1925">
        <v>1924</v>
      </c>
    </row>
    <row r="1926" spans="1:5" x14ac:dyDescent="0.25">
      <c r="A1926">
        <v>1925</v>
      </c>
    </row>
    <row r="1927" spans="1:5" x14ac:dyDescent="0.25">
      <c r="A1927">
        <v>1926</v>
      </c>
      <c r="C1927" s="2">
        <v>2</v>
      </c>
    </row>
    <row r="1928" spans="1:5" x14ac:dyDescent="0.25">
      <c r="A1928">
        <v>1927</v>
      </c>
      <c r="C1928" s="2">
        <v>2</v>
      </c>
    </row>
    <row r="1929" spans="1:5" x14ac:dyDescent="0.25">
      <c r="A1929">
        <v>1928</v>
      </c>
      <c r="C1929" s="2">
        <v>2</v>
      </c>
    </row>
    <row r="1930" spans="1:5" x14ac:dyDescent="0.25">
      <c r="A1930">
        <v>1929</v>
      </c>
      <c r="C1930" s="2">
        <v>2</v>
      </c>
    </row>
    <row r="1931" spans="1:5" x14ac:dyDescent="0.25">
      <c r="A1931">
        <v>1930</v>
      </c>
      <c r="C1931" s="2">
        <v>2</v>
      </c>
    </row>
    <row r="1932" spans="1:5" x14ac:dyDescent="0.25">
      <c r="A1932">
        <v>1931</v>
      </c>
      <c r="B1932" s="5">
        <v>1</v>
      </c>
      <c r="C1932" s="2">
        <v>2</v>
      </c>
    </row>
    <row r="1933" spans="1:5" x14ac:dyDescent="0.25">
      <c r="A1933">
        <v>1932</v>
      </c>
      <c r="B1933" s="5">
        <v>1</v>
      </c>
      <c r="C1933" s="2">
        <v>2</v>
      </c>
    </row>
    <row r="1934" spans="1:5" x14ac:dyDescent="0.25">
      <c r="A1934">
        <v>1933</v>
      </c>
      <c r="B1934" s="5">
        <v>1</v>
      </c>
      <c r="C1934" s="2">
        <v>2</v>
      </c>
    </row>
    <row r="1935" spans="1:5" x14ac:dyDescent="0.25">
      <c r="A1935">
        <v>1934</v>
      </c>
      <c r="B1935" s="5">
        <v>1</v>
      </c>
      <c r="C1935" s="2">
        <v>2</v>
      </c>
    </row>
    <row r="1936" spans="1:5" x14ac:dyDescent="0.25">
      <c r="A1936">
        <v>1935</v>
      </c>
      <c r="B1936" s="5">
        <v>1</v>
      </c>
    </row>
    <row r="1937" spans="1:5" x14ac:dyDescent="0.25">
      <c r="A1937">
        <v>1936</v>
      </c>
      <c r="B1937" s="5">
        <v>1</v>
      </c>
    </row>
    <row r="1938" spans="1:5" x14ac:dyDescent="0.25">
      <c r="A1938">
        <v>1937</v>
      </c>
      <c r="B1938" s="5">
        <v>1</v>
      </c>
    </row>
    <row r="1939" spans="1:5" x14ac:dyDescent="0.25">
      <c r="A1939">
        <v>1938</v>
      </c>
      <c r="D1939" s="3">
        <v>3</v>
      </c>
      <c r="E1939" s="4">
        <v>4</v>
      </c>
    </row>
    <row r="1940" spans="1:5" x14ac:dyDescent="0.25">
      <c r="A1940">
        <v>1939</v>
      </c>
      <c r="D1940" s="3">
        <v>3</v>
      </c>
      <c r="E1940" s="4">
        <v>4</v>
      </c>
    </row>
    <row r="1941" spans="1:5" x14ac:dyDescent="0.25">
      <c r="A1941">
        <v>1940</v>
      </c>
      <c r="D1941" s="3">
        <v>3</v>
      </c>
      <c r="E1941" s="4">
        <v>4</v>
      </c>
    </row>
    <row r="1942" spans="1:5" x14ac:dyDescent="0.25">
      <c r="A1942">
        <v>1941</v>
      </c>
      <c r="D1942" s="3">
        <v>3</v>
      </c>
      <c r="E1942" s="4">
        <v>4</v>
      </c>
    </row>
    <row r="1943" spans="1:5" x14ac:dyDescent="0.25">
      <c r="A1943">
        <v>1942</v>
      </c>
      <c r="D1943" s="3">
        <v>3</v>
      </c>
      <c r="E1943" s="4">
        <v>4</v>
      </c>
    </row>
    <row r="1944" spans="1:5" x14ac:dyDescent="0.25">
      <c r="A1944">
        <v>1943</v>
      </c>
      <c r="D1944" s="3">
        <v>3</v>
      </c>
      <c r="E1944" s="4">
        <v>4</v>
      </c>
    </row>
    <row r="1945" spans="1:5" x14ac:dyDescent="0.25">
      <c r="A1945">
        <v>1944</v>
      </c>
      <c r="D1945" s="3">
        <v>3</v>
      </c>
      <c r="E1945" s="4">
        <v>4</v>
      </c>
    </row>
    <row r="1946" spans="1:5" x14ac:dyDescent="0.25">
      <c r="A1946">
        <v>1945</v>
      </c>
      <c r="D1946" s="3">
        <v>3</v>
      </c>
    </row>
    <row r="1947" spans="1:5" x14ac:dyDescent="0.25">
      <c r="A1947">
        <v>1946</v>
      </c>
    </row>
    <row r="1948" spans="1:5" x14ac:dyDescent="0.25">
      <c r="A1948">
        <v>1947</v>
      </c>
    </row>
    <row r="1949" spans="1:5" x14ac:dyDescent="0.25">
      <c r="A1949">
        <v>1948</v>
      </c>
      <c r="C1949" s="2">
        <v>2</v>
      </c>
    </row>
    <row r="1950" spans="1:5" x14ac:dyDescent="0.25">
      <c r="A1950">
        <v>1949</v>
      </c>
      <c r="C1950" s="2">
        <v>2</v>
      </c>
    </row>
    <row r="1951" spans="1:5" x14ac:dyDescent="0.25">
      <c r="A1951">
        <v>1950</v>
      </c>
      <c r="C1951" s="2">
        <v>2</v>
      </c>
    </row>
    <row r="1952" spans="1:5" x14ac:dyDescent="0.25">
      <c r="A1952">
        <v>1951</v>
      </c>
      <c r="C1952" s="2">
        <v>2</v>
      </c>
    </row>
    <row r="1953" spans="1:5" x14ac:dyDescent="0.25">
      <c r="A1953">
        <v>1952</v>
      </c>
      <c r="C1953" s="2">
        <v>2</v>
      </c>
    </row>
    <row r="1954" spans="1:5" x14ac:dyDescent="0.25">
      <c r="A1954">
        <v>1953</v>
      </c>
      <c r="B1954" s="5">
        <v>1</v>
      </c>
      <c r="C1954" s="2">
        <v>2</v>
      </c>
    </row>
    <row r="1955" spans="1:5" x14ac:dyDescent="0.25">
      <c r="A1955">
        <v>1954</v>
      </c>
      <c r="B1955" s="5">
        <v>1</v>
      </c>
      <c r="C1955" s="2">
        <v>2</v>
      </c>
    </row>
    <row r="1956" spans="1:5" x14ac:dyDescent="0.25">
      <c r="A1956">
        <v>1955</v>
      </c>
      <c r="B1956" s="5">
        <v>1</v>
      </c>
      <c r="C1956" s="2">
        <v>2</v>
      </c>
    </row>
    <row r="1957" spans="1:5" x14ac:dyDescent="0.25">
      <c r="A1957">
        <v>1956</v>
      </c>
      <c r="B1957" s="5">
        <v>1</v>
      </c>
    </row>
    <row r="1958" spans="1:5" x14ac:dyDescent="0.25">
      <c r="A1958">
        <v>1957</v>
      </c>
      <c r="B1958" s="5">
        <v>1</v>
      </c>
    </row>
    <row r="1959" spans="1:5" x14ac:dyDescent="0.25">
      <c r="A1959">
        <v>1958</v>
      </c>
      <c r="B1959" s="5">
        <v>1</v>
      </c>
    </row>
    <row r="1960" spans="1:5" x14ac:dyDescent="0.25">
      <c r="A1960">
        <v>1959</v>
      </c>
      <c r="B1960" s="5">
        <v>1</v>
      </c>
    </row>
    <row r="1961" spans="1:5" x14ac:dyDescent="0.25">
      <c r="A1961">
        <v>1960</v>
      </c>
      <c r="B1961" s="5">
        <v>1</v>
      </c>
      <c r="D1961" s="3">
        <v>3</v>
      </c>
      <c r="E1961" s="4">
        <v>4</v>
      </c>
    </row>
    <row r="1962" spans="1:5" x14ac:dyDescent="0.25">
      <c r="A1962">
        <v>1961</v>
      </c>
      <c r="D1962" s="3">
        <v>3</v>
      </c>
      <c r="E1962" s="4">
        <v>4</v>
      </c>
    </row>
    <row r="1963" spans="1:5" x14ac:dyDescent="0.25">
      <c r="A1963">
        <v>1962</v>
      </c>
      <c r="D1963" s="3">
        <v>3</v>
      </c>
      <c r="E1963" s="4">
        <v>4</v>
      </c>
    </row>
    <row r="1964" spans="1:5" x14ac:dyDescent="0.25">
      <c r="A1964">
        <v>1963</v>
      </c>
      <c r="D1964" s="3">
        <v>3</v>
      </c>
      <c r="E1964" s="4">
        <v>4</v>
      </c>
    </row>
    <row r="1965" spans="1:5" x14ac:dyDescent="0.25">
      <c r="A1965">
        <v>1964</v>
      </c>
      <c r="D1965" s="3">
        <v>3</v>
      </c>
      <c r="E1965" s="4">
        <v>4</v>
      </c>
    </row>
    <row r="1966" spans="1:5" x14ac:dyDescent="0.25">
      <c r="A1966">
        <v>1965</v>
      </c>
      <c r="D1966" s="3">
        <v>3</v>
      </c>
      <c r="E1966" s="4">
        <v>4</v>
      </c>
    </row>
    <row r="1967" spans="1:5" x14ac:dyDescent="0.25">
      <c r="A1967">
        <v>1966</v>
      </c>
      <c r="D1967" s="3">
        <v>3</v>
      </c>
      <c r="E1967" s="4">
        <v>4</v>
      </c>
    </row>
    <row r="1968" spans="1:5" x14ac:dyDescent="0.25">
      <c r="A1968">
        <v>1967</v>
      </c>
      <c r="D1968" s="3">
        <v>3</v>
      </c>
      <c r="E1968" s="4">
        <v>4</v>
      </c>
    </row>
    <row r="1969" spans="1:5" x14ac:dyDescent="0.25">
      <c r="A1969">
        <v>1968</v>
      </c>
      <c r="C1969" s="2">
        <v>2</v>
      </c>
      <c r="D1969" s="3">
        <v>3</v>
      </c>
    </row>
    <row r="1970" spans="1:5" x14ac:dyDescent="0.25">
      <c r="A1970">
        <v>1969</v>
      </c>
      <c r="C1970" s="2">
        <v>2</v>
      </c>
    </row>
    <row r="1971" spans="1:5" x14ac:dyDescent="0.25">
      <c r="A1971">
        <v>1970</v>
      </c>
      <c r="C1971" s="2">
        <v>2</v>
      </c>
    </row>
    <row r="1972" spans="1:5" x14ac:dyDescent="0.25">
      <c r="A1972">
        <v>1971</v>
      </c>
      <c r="C1972" s="2">
        <v>2</v>
      </c>
    </row>
    <row r="1973" spans="1:5" x14ac:dyDescent="0.25">
      <c r="A1973">
        <v>1972</v>
      </c>
      <c r="C1973" s="2">
        <v>2</v>
      </c>
    </row>
    <row r="1974" spans="1:5" x14ac:dyDescent="0.25">
      <c r="A1974">
        <v>1973</v>
      </c>
      <c r="C1974" s="2">
        <v>2</v>
      </c>
    </row>
    <row r="1975" spans="1:5" x14ac:dyDescent="0.25">
      <c r="A1975">
        <v>1974</v>
      </c>
      <c r="B1975" s="5">
        <v>1</v>
      </c>
      <c r="C1975" s="2">
        <v>2</v>
      </c>
    </row>
    <row r="1976" spans="1:5" x14ac:dyDescent="0.25">
      <c r="A1976">
        <v>1975</v>
      </c>
      <c r="B1976" s="5">
        <v>1</v>
      </c>
      <c r="C1976" s="2">
        <v>2</v>
      </c>
    </row>
    <row r="1977" spans="1:5" x14ac:dyDescent="0.25">
      <c r="A1977">
        <v>1976</v>
      </c>
      <c r="B1977" s="5">
        <v>1</v>
      </c>
    </row>
    <row r="1978" spans="1:5" x14ac:dyDescent="0.25">
      <c r="A1978">
        <v>1977</v>
      </c>
      <c r="B1978" s="5">
        <v>1</v>
      </c>
    </row>
    <row r="1979" spans="1:5" x14ac:dyDescent="0.25">
      <c r="A1979">
        <v>1978</v>
      </c>
      <c r="B1979" s="5">
        <v>1</v>
      </c>
    </row>
    <row r="1980" spans="1:5" x14ac:dyDescent="0.25">
      <c r="A1980">
        <v>1979</v>
      </c>
      <c r="B1980" s="5">
        <v>1</v>
      </c>
    </row>
    <row r="1981" spans="1:5" x14ac:dyDescent="0.25">
      <c r="A1981">
        <v>1980</v>
      </c>
      <c r="B1981" s="5">
        <v>1</v>
      </c>
    </row>
    <row r="1982" spans="1:5" x14ac:dyDescent="0.25">
      <c r="A1982">
        <v>1981</v>
      </c>
      <c r="B1982" s="5">
        <v>1</v>
      </c>
    </row>
    <row r="1983" spans="1:5" x14ac:dyDescent="0.25">
      <c r="A1983">
        <v>1982</v>
      </c>
    </row>
    <row r="1984" spans="1:5" x14ac:dyDescent="0.25">
      <c r="A1984">
        <v>1983</v>
      </c>
      <c r="D1984" s="3">
        <v>3</v>
      </c>
      <c r="E1984" s="4">
        <v>4</v>
      </c>
    </row>
    <row r="1985" spans="1:5" x14ac:dyDescent="0.25">
      <c r="A1985">
        <v>1984</v>
      </c>
      <c r="D1985" s="3">
        <v>3</v>
      </c>
      <c r="E1985" s="4">
        <v>4</v>
      </c>
    </row>
    <row r="1986" spans="1:5" x14ac:dyDescent="0.25">
      <c r="A1986">
        <v>1985</v>
      </c>
      <c r="D1986" s="3">
        <v>3</v>
      </c>
      <c r="E1986" s="4">
        <v>4</v>
      </c>
    </row>
    <row r="1987" spans="1:5" x14ac:dyDescent="0.25">
      <c r="A1987">
        <v>1986</v>
      </c>
      <c r="D1987" s="3">
        <v>3</v>
      </c>
      <c r="E1987" s="4">
        <v>4</v>
      </c>
    </row>
    <row r="1988" spans="1:5" x14ac:dyDescent="0.25">
      <c r="A1988">
        <v>1987</v>
      </c>
      <c r="D1988" s="3">
        <v>3</v>
      </c>
      <c r="E1988" s="4">
        <v>4</v>
      </c>
    </row>
    <row r="1989" spans="1:5" x14ac:dyDescent="0.25">
      <c r="A1989">
        <v>1988</v>
      </c>
      <c r="D1989" s="3">
        <v>3</v>
      </c>
      <c r="E1989" s="4">
        <v>4</v>
      </c>
    </row>
    <row r="1990" spans="1:5" x14ac:dyDescent="0.25">
      <c r="A1990">
        <v>1989</v>
      </c>
      <c r="C1990" s="2">
        <v>2</v>
      </c>
      <c r="D1990" s="3">
        <v>3</v>
      </c>
      <c r="E1990" s="4">
        <v>4</v>
      </c>
    </row>
    <row r="1991" spans="1:5" x14ac:dyDescent="0.25">
      <c r="A1991">
        <v>1990</v>
      </c>
      <c r="C1991" s="2">
        <v>2</v>
      </c>
      <c r="D1991" s="3">
        <v>3</v>
      </c>
      <c r="E1991" s="4">
        <v>4</v>
      </c>
    </row>
    <row r="1992" spans="1:5" x14ac:dyDescent="0.25">
      <c r="A1992">
        <v>1991</v>
      </c>
      <c r="C1992" s="2">
        <v>2</v>
      </c>
      <c r="D1992" s="3">
        <v>3</v>
      </c>
    </row>
    <row r="1993" spans="1:5" x14ac:dyDescent="0.25">
      <c r="A1993">
        <v>1992</v>
      </c>
      <c r="C1993" s="2">
        <v>2</v>
      </c>
    </row>
    <row r="1994" spans="1:5" x14ac:dyDescent="0.25">
      <c r="A1994">
        <v>1993</v>
      </c>
      <c r="C1994" s="2">
        <v>2</v>
      </c>
    </row>
    <row r="1995" spans="1:5" x14ac:dyDescent="0.25">
      <c r="A1995">
        <v>1994</v>
      </c>
      <c r="C1995" s="2">
        <v>2</v>
      </c>
    </row>
    <row r="1996" spans="1:5" x14ac:dyDescent="0.25">
      <c r="A1996">
        <v>1995</v>
      </c>
      <c r="C1996" s="2">
        <v>2</v>
      </c>
    </row>
    <row r="1997" spans="1:5" x14ac:dyDescent="0.25">
      <c r="A1997">
        <v>1996</v>
      </c>
      <c r="B1997" s="5">
        <v>1</v>
      </c>
      <c r="C1997" s="2">
        <v>2</v>
      </c>
    </row>
    <row r="1998" spans="1:5" x14ac:dyDescent="0.25">
      <c r="A1998">
        <v>1997</v>
      </c>
      <c r="B1998" s="5">
        <v>1</v>
      </c>
      <c r="C1998" s="2">
        <v>2</v>
      </c>
    </row>
    <row r="1999" spans="1:5" x14ac:dyDescent="0.25">
      <c r="A1999">
        <v>1998</v>
      </c>
      <c r="B1999" s="5">
        <v>1</v>
      </c>
      <c r="C1999" s="2">
        <v>2</v>
      </c>
    </row>
    <row r="2000" spans="1:5" x14ac:dyDescent="0.25">
      <c r="A2000">
        <v>1999</v>
      </c>
      <c r="B2000" s="5">
        <v>1</v>
      </c>
      <c r="C2000" s="2">
        <v>2</v>
      </c>
    </row>
    <row r="2001" spans="1:5" x14ac:dyDescent="0.25">
      <c r="A2001">
        <v>2000</v>
      </c>
      <c r="B2001" s="5">
        <v>1</v>
      </c>
    </row>
    <row r="2002" spans="1:5" x14ac:dyDescent="0.25">
      <c r="A2002">
        <v>2001</v>
      </c>
      <c r="B2002" s="5">
        <v>1</v>
      </c>
    </row>
    <row r="2003" spans="1:5" x14ac:dyDescent="0.25">
      <c r="A2003">
        <v>2002</v>
      </c>
      <c r="B2003" s="5">
        <v>1</v>
      </c>
    </row>
    <row r="2004" spans="1:5" x14ac:dyDescent="0.25">
      <c r="A2004">
        <v>2003</v>
      </c>
      <c r="B2004" s="5">
        <v>1</v>
      </c>
    </row>
    <row r="2005" spans="1:5" x14ac:dyDescent="0.25">
      <c r="A2005">
        <v>2004</v>
      </c>
      <c r="B2005" s="5">
        <v>1</v>
      </c>
    </row>
    <row r="2006" spans="1:5" x14ac:dyDescent="0.25">
      <c r="A2006">
        <v>2005</v>
      </c>
      <c r="B2006" s="5">
        <v>1</v>
      </c>
      <c r="E2006" s="4">
        <v>4</v>
      </c>
    </row>
    <row r="2007" spans="1:5" x14ac:dyDescent="0.25">
      <c r="A2007">
        <v>2006</v>
      </c>
      <c r="B2007" s="5">
        <v>1</v>
      </c>
      <c r="E2007" s="4">
        <v>4</v>
      </c>
    </row>
    <row r="2008" spans="1:5" x14ac:dyDescent="0.25">
      <c r="A2008">
        <v>2007</v>
      </c>
      <c r="D2008" s="3">
        <v>3</v>
      </c>
      <c r="E2008" s="4">
        <v>4</v>
      </c>
    </row>
    <row r="2009" spans="1:5" x14ac:dyDescent="0.25">
      <c r="A2009">
        <v>2008</v>
      </c>
      <c r="D2009" s="3">
        <v>3</v>
      </c>
      <c r="E2009" s="4">
        <v>4</v>
      </c>
    </row>
    <row r="2010" spans="1:5" x14ac:dyDescent="0.25">
      <c r="A2010">
        <v>2009</v>
      </c>
      <c r="D2010" s="3">
        <v>3</v>
      </c>
      <c r="E2010" s="4">
        <v>4</v>
      </c>
    </row>
    <row r="2011" spans="1:5" x14ac:dyDescent="0.25">
      <c r="A2011">
        <v>2010</v>
      </c>
      <c r="D2011" s="3">
        <v>3</v>
      </c>
      <c r="E2011" s="4">
        <v>4</v>
      </c>
    </row>
    <row r="2012" spans="1:5" x14ac:dyDescent="0.25">
      <c r="A2012">
        <v>2011</v>
      </c>
      <c r="C2012" s="2">
        <v>2</v>
      </c>
      <c r="D2012" s="3">
        <v>3</v>
      </c>
      <c r="E2012" s="4">
        <v>4</v>
      </c>
    </row>
    <row r="2013" spans="1:5" x14ac:dyDescent="0.25">
      <c r="A2013">
        <v>2012</v>
      </c>
      <c r="C2013" s="2">
        <v>2</v>
      </c>
      <c r="D2013" s="3">
        <v>3</v>
      </c>
      <c r="E2013" s="4">
        <v>4</v>
      </c>
    </row>
    <row r="2014" spans="1:5" x14ac:dyDescent="0.25">
      <c r="A2014">
        <v>2013</v>
      </c>
      <c r="C2014" s="2">
        <v>2</v>
      </c>
      <c r="D2014" s="3">
        <v>3</v>
      </c>
      <c r="E2014" s="4">
        <v>4</v>
      </c>
    </row>
    <row r="2015" spans="1:5" x14ac:dyDescent="0.25">
      <c r="A2015">
        <v>2014</v>
      </c>
      <c r="C2015" s="2">
        <v>2</v>
      </c>
      <c r="D2015" s="3">
        <v>3</v>
      </c>
      <c r="E2015" s="4">
        <v>4</v>
      </c>
    </row>
    <row r="2016" spans="1:5" x14ac:dyDescent="0.25">
      <c r="A2016">
        <v>2015</v>
      </c>
      <c r="C2016" s="2">
        <v>2</v>
      </c>
      <c r="D2016" s="3">
        <v>3</v>
      </c>
    </row>
    <row r="2017" spans="1:6" x14ac:dyDescent="0.25">
      <c r="A2017">
        <v>2016</v>
      </c>
      <c r="C2017" s="2">
        <v>2</v>
      </c>
      <c r="D2017" s="3">
        <v>3</v>
      </c>
    </row>
    <row r="2018" spans="1:6" x14ac:dyDescent="0.25">
      <c r="A2018">
        <v>2017</v>
      </c>
      <c r="C2018" s="2">
        <v>2</v>
      </c>
      <c r="D2018" s="3">
        <v>3</v>
      </c>
    </row>
    <row r="2019" spans="1:6" x14ac:dyDescent="0.25">
      <c r="A2019">
        <v>2018</v>
      </c>
      <c r="C2019" s="2">
        <v>2</v>
      </c>
      <c r="D2019" s="3">
        <v>3</v>
      </c>
    </row>
    <row r="2020" spans="1:6" x14ac:dyDescent="0.25">
      <c r="A2020">
        <v>2019</v>
      </c>
      <c r="C2020" s="2">
        <v>2</v>
      </c>
      <c r="D2020" s="3">
        <v>3</v>
      </c>
    </row>
    <row r="2021" spans="1:6" x14ac:dyDescent="0.25">
      <c r="A2021">
        <v>2020</v>
      </c>
      <c r="C2021" s="2">
        <v>2</v>
      </c>
    </row>
    <row r="2022" spans="1:6" x14ac:dyDescent="0.25">
      <c r="A2022">
        <v>2021</v>
      </c>
      <c r="B2022" s="5">
        <v>1</v>
      </c>
      <c r="C2022" s="2">
        <v>2</v>
      </c>
      <c r="F2022" t="s">
        <v>22</v>
      </c>
    </row>
    <row r="2023" spans="1:6" x14ac:dyDescent="0.25">
      <c r="A2023">
        <v>2022</v>
      </c>
    </row>
    <row r="2024" spans="1:6" x14ac:dyDescent="0.25">
      <c r="A2024">
        <v>2023</v>
      </c>
      <c r="F2024" t="s">
        <v>22</v>
      </c>
    </row>
    <row r="2025" spans="1:6" x14ac:dyDescent="0.25">
      <c r="A2025">
        <v>2024</v>
      </c>
      <c r="B2025" s="5">
        <v>1</v>
      </c>
    </row>
    <row r="2026" spans="1:6" x14ac:dyDescent="0.25">
      <c r="A2026">
        <v>2025</v>
      </c>
      <c r="B2026" s="5">
        <v>1</v>
      </c>
    </row>
    <row r="2027" spans="1:6" x14ac:dyDescent="0.25">
      <c r="A2027">
        <v>2026</v>
      </c>
      <c r="B2027" s="5">
        <v>1</v>
      </c>
    </row>
    <row r="2028" spans="1:6" x14ac:dyDescent="0.25">
      <c r="A2028">
        <v>2027</v>
      </c>
      <c r="B2028" s="5">
        <v>1</v>
      </c>
    </row>
    <row r="2029" spans="1:6" x14ac:dyDescent="0.25">
      <c r="A2029">
        <v>2028</v>
      </c>
      <c r="B2029" s="5">
        <v>1</v>
      </c>
    </row>
    <row r="2030" spans="1:6" x14ac:dyDescent="0.25">
      <c r="A2030">
        <v>2029</v>
      </c>
      <c r="B2030" s="5">
        <v>1</v>
      </c>
    </row>
    <row r="2031" spans="1:6" x14ac:dyDescent="0.25">
      <c r="A2031">
        <v>2030</v>
      </c>
      <c r="B2031" s="5">
        <v>1</v>
      </c>
    </row>
    <row r="2032" spans="1:6" x14ac:dyDescent="0.25">
      <c r="A2032">
        <v>2031</v>
      </c>
      <c r="B2032" s="5">
        <v>1</v>
      </c>
    </row>
    <row r="2033" spans="1:4" x14ac:dyDescent="0.25">
      <c r="A2033">
        <v>2032</v>
      </c>
      <c r="B2033" s="5">
        <v>1</v>
      </c>
    </row>
    <row r="2034" spans="1:4" x14ac:dyDescent="0.25">
      <c r="A2034">
        <v>2033</v>
      </c>
      <c r="B2034" s="5">
        <v>1</v>
      </c>
    </row>
    <row r="2035" spans="1:4" x14ac:dyDescent="0.25">
      <c r="A2035">
        <v>2034</v>
      </c>
      <c r="B2035" s="5">
        <v>1</v>
      </c>
    </row>
    <row r="2036" spans="1:4" x14ac:dyDescent="0.25">
      <c r="A2036">
        <v>2035</v>
      </c>
      <c r="B2036" s="5">
        <v>1</v>
      </c>
    </row>
    <row r="2037" spans="1:4" x14ac:dyDescent="0.25">
      <c r="A2037">
        <v>2036</v>
      </c>
      <c r="B2037" s="5">
        <v>1</v>
      </c>
      <c r="C2037" s="2">
        <v>2</v>
      </c>
    </row>
    <row r="2038" spans="1:4" x14ac:dyDescent="0.25">
      <c r="A2038">
        <v>2037</v>
      </c>
      <c r="B2038" s="5">
        <v>1</v>
      </c>
      <c r="C2038" s="2">
        <v>2</v>
      </c>
    </row>
    <row r="2039" spans="1:4" x14ac:dyDescent="0.25">
      <c r="A2039">
        <v>2038</v>
      </c>
      <c r="C2039" s="2">
        <v>2</v>
      </c>
    </row>
    <row r="2040" spans="1:4" x14ac:dyDescent="0.25">
      <c r="A2040">
        <v>2039</v>
      </c>
      <c r="C2040" s="2">
        <v>2</v>
      </c>
      <c r="D2040" s="3">
        <v>3</v>
      </c>
    </row>
    <row r="2041" spans="1:4" x14ac:dyDescent="0.25">
      <c r="A2041">
        <v>2040</v>
      </c>
      <c r="C2041" s="2">
        <v>2</v>
      </c>
      <c r="D2041" s="3">
        <v>3</v>
      </c>
    </row>
    <row r="2042" spans="1:4" x14ac:dyDescent="0.25">
      <c r="A2042">
        <v>2041</v>
      </c>
      <c r="C2042" s="2">
        <v>2</v>
      </c>
      <c r="D2042" s="3">
        <v>3</v>
      </c>
    </row>
    <row r="2043" spans="1:4" x14ac:dyDescent="0.25">
      <c r="A2043">
        <v>2042</v>
      </c>
      <c r="C2043" s="2">
        <v>2</v>
      </c>
      <c r="D2043" s="3">
        <v>3</v>
      </c>
    </row>
    <row r="2044" spans="1:4" x14ac:dyDescent="0.25">
      <c r="A2044">
        <v>2043</v>
      </c>
      <c r="C2044" s="2">
        <v>2</v>
      </c>
      <c r="D2044" s="3">
        <v>3</v>
      </c>
    </row>
    <row r="2045" spans="1:4" x14ac:dyDescent="0.25">
      <c r="A2045">
        <v>2044</v>
      </c>
      <c r="C2045" s="2">
        <v>2</v>
      </c>
      <c r="D2045" s="3">
        <v>3</v>
      </c>
    </row>
    <row r="2046" spans="1:4" x14ac:dyDescent="0.25">
      <c r="A2046">
        <v>2045</v>
      </c>
      <c r="C2046" s="2">
        <v>2</v>
      </c>
      <c r="D2046" s="3">
        <v>3</v>
      </c>
    </row>
    <row r="2047" spans="1:4" x14ac:dyDescent="0.25">
      <c r="A2047">
        <v>2046</v>
      </c>
      <c r="C2047" s="2">
        <v>2</v>
      </c>
      <c r="D2047" s="3">
        <v>3</v>
      </c>
    </row>
    <row r="2048" spans="1:4" x14ac:dyDescent="0.25">
      <c r="A2048">
        <v>2047</v>
      </c>
      <c r="C2048" s="2">
        <v>2</v>
      </c>
      <c r="D2048" s="3">
        <v>3</v>
      </c>
    </row>
    <row r="2049" spans="1:5" x14ac:dyDescent="0.25">
      <c r="A2049">
        <v>2048</v>
      </c>
      <c r="C2049" s="2">
        <v>2</v>
      </c>
      <c r="D2049" s="3">
        <v>3</v>
      </c>
    </row>
    <row r="2050" spans="1:5" x14ac:dyDescent="0.25">
      <c r="A2050">
        <v>2049</v>
      </c>
      <c r="D2050" s="3">
        <v>3</v>
      </c>
    </row>
    <row r="2051" spans="1:5" x14ac:dyDescent="0.25">
      <c r="A2051">
        <v>2050</v>
      </c>
      <c r="D2051" s="3">
        <v>3</v>
      </c>
    </row>
    <row r="2052" spans="1:5" x14ac:dyDescent="0.25">
      <c r="A2052">
        <v>2051</v>
      </c>
      <c r="B2052" s="5">
        <v>1</v>
      </c>
      <c r="E2052" s="4">
        <v>4</v>
      </c>
    </row>
    <row r="2053" spans="1:5" x14ac:dyDescent="0.25">
      <c r="A2053">
        <v>2052</v>
      </c>
      <c r="B2053" s="5">
        <v>1</v>
      </c>
      <c r="E2053" s="4">
        <v>4</v>
      </c>
    </row>
    <row r="2054" spans="1:5" x14ac:dyDescent="0.25">
      <c r="A2054">
        <v>2053</v>
      </c>
      <c r="B2054" s="5">
        <v>1</v>
      </c>
      <c r="E2054" s="4">
        <v>4</v>
      </c>
    </row>
    <row r="2055" spans="1:5" x14ac:dyDescent="0.25">
      <c r="A2055">
        <v>2054</v>
      </c>
      <c r="B2055" s="5">
        <v>1</v>
      </c>
      <c r="E2055" s="4">
        <v>4</v>
      </c>
    </row>
    <row r="2056" spans="1:5" x14ac:dyDescent="0.25">
      <c r="A2056">
        <v>2055</v>
      </c>
      <c r="B2056" s="5">
        <v>1</v>
      </c>
      <c r="E2056" s="4">
        <v>4</v>
      </c>
    </row>
    <row r="2057" spans="1:5" x14ac:dyDescent="0.25">
      <c r="A2057">
        <v>2056</v>
      </c>
      <c r="B2057" s="5">
        <v>1</v>
      </c>
      <c r="E2057" s="4">
        <v>4</v>
      </c>
    </row>
    <row r="2058" spans="1:5" x14ac:dyDescent="0.25">
      <c r="A2058">
        <v>2057</v>
      </c>
      <c r="B2058" s="5">
        <v>1</v>
      </c>
      <c r="E2058" s="4">
        <v>4</v>
      </c>
    </row>
    <row r="2059" spans="1:5" x14ac:dyDescent="0.25">
      <c r="A2059">
        <v>2058</v>
      </c>
      <c r="B2059" s="5">
        <v>1</v>
      </c>
      <c r="E2059" s="4">
        <v>4</v>
      </c>
    </row>
    <row r="2060" spans="1:5" x14ac:dyDescent="0.25">
      <c r="A2060">
        <v>2059</v>
      </c>
      <c r="B2060" s="5">
        <v>1</v>
      </c>
      <c r="E2060" s="4">
        <v>4</v>
      </c>
    </row>
    <row r="2061" spans="1:5" x14ac:dyDescent="0.25">
      <c r="A2061">
        <v>2060</v>
      </c>
      <c r="B2061" s="5">
        <v>1</v>
      </c>
      <c r="E2061" s="4">
        <v>4</v>
      </c>
    </row>
    <row r="2062" spans="1:5" x14ac:dyDescent="0.25">
      <c r="A2062">
        <v>2061</v>
      </c>
      <c r="B2062" s="5">
        <v>1</v>
      </c>
    </row>
    <row r="2063" spans="1:5" x14ac:dyDescent="0.25">
      <c r="A2063">
        <v>2062</v>
      </c>
      <c r="B2063" s="5">
        <v>1</v>
      </c>
    </row>
    <row r="2064" spans="1:5" x14ac:dyDescent="0.25">
      <c r="A2064">
        <v>2063</v>
      </c>
      <c r="B2064" s="5">
        <v>1</v>
      </c>
    </row>
    <row r="2065" spans="1:5" x14ac:dyDescent="0.25">
      <c r="A2065">
        <v>2064</v>
      </c>
      <c r="C2065" s="2">
        <v>2</v>
      </c>
    </row>
    <row r="2066" spans="1:5" x14ac:dyDescent="0.25">
      <c r="A2066">
        <v>2065</v>
      </c>
      <c r="C2066" s="2">
        <v>2</v>
      </c>
    </row>
    <row r="2067" spans="1:5" x14ac:dyDescent="0.25">
      <c r="A2067">
        <v>2066</v>
      </c>
      <c r="C2067" s="2">
        <v>2</v>
      </c>
      <c r="D2067" s="3">
        <v>3</v>
      </c>
    </row>
    <row r="2068" spans="1:5" x14ac:dyDescent="0.25">
      <c r="A2068">
        <v>2067</v>
      </c>
      <c r="C2068" s="2">
        <v>2</v>
      </c>
      <c r="D2068" s="3">
        <v>3</v>
      </c>
    </row>
    <row r="2069" spans="1:5" x14ac:dyDescent="0.25">
      <c r="A2069">
        <v>2068</v>
      </c>
      <c r="C2069" s="2">
        <v>2</v>
      </c>
      <c r="D2069" s="3">
        <v>3</v>
      </c>
    </row>
    <row r="2070" spans="1:5" x14ac:dyDescent="0.25">
      <c r="A2070">
        <v>2069</v>
      </c>
      <c r="C2070" s="2">
        <v>2</v>
      </c>
      <c r="D2070" s="3">
        <v>3</v>
      </c>
    </row>
    <row r="2071" spans="1:5" x14ac:dyDescent="0.25">
      <c r="A2071">
        <v>2070</v>
      </c>
      <c r="C2071" s="2">
        <v>2</v>
      </c>
      <c r="D2071" s="3">
        <v>3</v>
      </c>
    </row>
    <row r="2072" spans="1:5" x14ac:dyDescent="0.25">
      <c r="A2072">
        <v>2071</v>
      </c>
      <c r="C2072" s="2">
        <v>2</v>
      </c>
      <c r="D2072" s="3">
        <v>3</v>
      </c>
    </row>
    <row r="2073" spans="1:5" x14ac:dyDescent="0.25">
      <c r="A2073">
        <v>2072</v>
      </c>
      <c r="C2073" s="2">
        <v>2</v>
      </c>
      <c r="D2073" s="3">
        <v>3</v>
      </c>
    </row>
    <row r="2074" spans="1:5" x14ac:dyDescent="0.25">
      <c r="A2074">
        <v>2073</v>
      </c>
      <c r="C2074" s="2">
        <v>2</v>
      </c>
      <c r="D2074" s="3">
        <v>3</v>
      </c>
    </row>
    <row r="2075" spans="1:5" x14ac:dyDescent="0.25">
      <c r="A2075">
        <v>2074</v>
      </c>
      <c r="C2075" s="2">
        <v>2</v>
      </c>
      <c r="D2075" s="3">
        <v>3</v>
      </c>
    </row>
    <row r="2076" spans="1:5" x14ac:dyDescent="0.25">
      <c r="A2076">
        <v>2075</v>
      </c>
      <c r="D2076" s="3">
        <v>3</v>
      </c>
      <c r="E2076" s="4">
        <v>4</v>
      </c>
    </row>
    <row r="2077" spans="1:5" x14ac:dyDescent="0.25">
      <c r="A2077">
        <v>2076</v>
      </c>
      <c r="D2077" s="3">
        <v>3</v>
      </c>
      <c r="E2077" s="4">
        <v>4</v>
      </c>
    </row>
    <row r="2078" spans="1:5" x14ac:dyDescent="0.25">
      <c r="A2078">
        <v>2077</v>
      </c>
      <c r="E2078" s="4">
        <v>4</v>
      </c>
    </row>
    <row r="2079" spans="1:5" x14ac:dyDescent="0.25">
      <c r="A2079">
        <v>2078</v>
      </c>
      <c r="E2079" s="4">
        <v>4</v>
      </c>
    </row>
    <row r="2080" spans="1:5" x14ac:dyDescent="0.25">
      <c r="A2080">
        <v>2079</v>
      </c>
      <c r="B2080" s="5">
        <v>1</v>
      </c>
      <c r="E2080" s="4">
        <v>4</v>
      </c>
    </row>
    <row r="2081" spans="1:5" x14ac:dyDescent="0.25">
      <c r="A2081">
        <v>2080</v>
      </c>
      <c r="B2081" s="5">
        <v>1</v>
      </c>
      <c r="E2081" s="4">
        <v>4</v>
      </c>
    </row>
    <row r="2082" spans="1:5" x14ac:dyDescent="0.25">
      <c r="A2082">
        <v>2081</v>
      </c>
      <c r="B2082" s="5">
        <v>1</v>
      </c>
      <c r="E2082" s="4">
        <v>4</v>
      </c>
    </row>
    <row r="2083" spans="1:5" x14ac:dyDescent="0.25">
      <c r="A2083">
        <v>2082</v>
      </c>
      <c r="B2083" s="5">
        <v>1</v>
      </c>
      <c r="E2083" s="4">
        <v>4</v>
      </c>
    </row>
    <row r="2084" spans="1:5" x14ac:dyDescent="0.25">
      <c r="A2084">
        <v>2083</v>
      </c>
      <c r="B2084" s="5">
        <v>1</v>
      </c>
      <c r="E2084" s="4">
        <v>4</v>
      </c>
    </row>
    <row r="2085" spans="1:5" x14ac:dyDescent="0.25">
      <c r="A2085">
        <v>2084</v>
      </c>
      <c r="B2085" s="5">
        <v>1</v>
      </c>
      <c r="E2085" s="4">
        <v>4</v>
      </c>
    </row>
    <row r="2086" spans="1:5" x14ac:dyDescent="0.25">
      <c r="A2086">
        <v>2085</v>
      </c>
      <c r="B2086" s="5">
        <v>1</v>
      </c>
    </row>
    <row r="2087" spans="1:5" x14ac:dyDescent="0.25">
      <c r="A2087">
        <v>2086</v>
      </c>
      <c r="B2087" s="5">
        <v>1</v>
      </c>
    </row>
    <row r="2088" spans="1:5" x14ac:dyDescent="0.25">
      <c r="A2088">
        <v>2087</v>
      </c>
      <c r="B2088" s="5">
        <v>1</v>
      </c>
    </row>
    <row r="2089" spans="1:5" x14ac:dyDescent="0.25">
      <c r="A2089">
        <v>2088</v>
      </c>
      <c r="B2089" s="5">
        <v>1</v>
      </c>
      <c r="C2089" s="2">
        <v>2</v>
      </c>
    </row>
    <row r="2090" spans="1:5" x14ac:dyDescent="0.25">
      <c r="A2090">
        <v>2089</v>
      </c>
      <c r="B2090" s="5">
        <v>1</v>
      </c>
      <c r="C2090" s="2">
        <v>2</v>
      </c>
    </row>
    <row r="2091" spans="1:5" x14ac:dyDescent="0.25">
      <c r="A2091">
        <v>2090</v>
      </c>
      <c r="C2091" s="2">
        <v>2</v>
      </c>
    </row>
    <row r="2092" spans="1:5" x14ac:dyDescent="0.25">
      <c r="A2092">
        <v>2091</v>
      </c>
      <c r="C2092" s="2">
        <v>2</v>
      </c>
    </row>
    <row r="2093" spans="1:5" x14ac:dyDescent="0.25">
      <c r="A2093">
        <v>2092</v>
      </c>
      <c r="C2093" s="2">
        <v>2</v>
      </c>
    </row>
    <row r="2094" spans="1:5" x14ac:dyDescent="0.25">
      <c r="A2094">
        <v>2093</v>
      </c>
      <c r="C2094" s="2">
        <v>2</v>
      </c>
      <c r="D2094" s="3">
        <v>3</v>
      </c>
    </row>
    <row r="2095" spans="1:5" x14ac:dyDescent="0.25">
      <c r="A2095">
        <v>2094</v>
      </c>
      <c r="C2095" s="2">
        <v>2</v>
      </c>
      <c r="D2095" s="3">
        <v>3</v>
      </c>
    </row>
    <row r="2096" spans="1:5" x14ac:dyDescent="0.25">
      <c r="A2096">
        <v>2095</v>
      </c>
      <c r="C2096" s="2">
        <v>2</v>
      </c>
      <c r="D2096" s="3">
        <v>3</v>
      </c>
    </row>
    <row r="2097" spans="1:5" x14ac:dyDescent="0.25">
      <c r="A2097">
        <v>2096</v>
      </c>
      <c r="C2097" s="2">
        <v>2</v>
      </c>
      <c r="D2097" s="3">
        <v>3</v>
      </c>
    </row>
    <row r="2098" spans="1:5" x14ac:dyDescent="0.25">
      <c r="A2098">
        <v>2097</v>
      </c>
      <c r="D2098" s="3">
        <v>3</v>
      </c>
      <c r="E2098" s="4">
        <v>4</v>
      </c>
    </row>
    <row r="2099" spans="1:5" x14ac:dyDescent="0.25">
      <c r="A2099">
        <v>2098</v>
      </c>
      <c r="D2099" s="3">
        <v>3</v>
      </c>
      <c r="E2099" s="4">
        <v>4</v>
      </c>
    </row>
    <row r="2100" spans="1:5" x14ac:dyDescent="0.25">
      <c r="A2100">
        <v>2099</v>
      </c>
      <c r="D2100" s="3">
        <v>3</v>
      </c>
      <c r="E2100" s="4">
        <v>4</v>
      </c>
    </row>
    <row r="2101" spans="1:5" x14ac:dyDescent="0.25">
      <c r="A2101">
        <v>2100</v>
      </c>
      <c r="D2101" s="3">
        <v>3</v>
      </c>
      <c r="E2101" s="4">
        <v>4</v>
      </c>
    </row>
    <row r="2102" spans="1:5" x14ac:dyDescent="0.25">
      <c r="A2102">
        <v>2101</v>
      </c>
      <c r="D2102" s="3">
        <v>3</v>
      </c>
      <c r="E2102" s="4">
        <v>4</v>
      </c>
    </row>
    <row r="2103" spans="1:5" x14ac:dyDescent="0.25">
      <c r="A2103">
        <v>2102</v>
      </c>
      <c r="D2103" s="3">
        <v>3</v>
      </c>
      <c r="E2103" s="4">
        <v>4</v>
      </c>
    </row>
    <row r="2104" spans="1:5" x14ac:dyDescent="0.25">
      <c r="A2104">
        <v>2103</v>
      </c>
      <c r="B2104" s="5">
        <v>1</v>
      </c>
      <c r="E2104" s="4">
        <v>4</v>
      </c>
    </row>
    <row r="2105" spans="1:5" x14ac:dyDescent="0.25">
      <c r="A2105">
        <v>2104</v>
      </c>
      <c r="B2105" s="5">
        <v>1</v>
      </c>
      <c r="E2105" s="4">
        <v>4</v>
      </c>
    </row>
    <row r="2106" spans="1:5" x14ac:dyDescent="0.25">
      <c r="A2106">
        <v>2105</v>
      </c>
      <c r="B2106" s="5">
        <v>1</v>
      </c>
      <c r="E2106" s="4">
        <v>4</v>
      </c>
    </row>
    <row r="2107" spans="1:5" x14ac:dyDescent="0.25">
      <c r="A2107">
        <v>2106</v>
      </c>
      <c r="B2107" s="5">
        <v>1</v>
      </c>
      <c r="E2107" s="4">
        <v>4</v>
      </c>
    </row>
    <row r="2108" spans="1:5" x14ac:dyDescent="0.25">
      <c r="A2108">
        <v>2107</v>
      </c>
      <c r="B2108" s="5">
        <v>1</v>
      </c>
    </row>
    <row r="2109" spans="1:5" x14ac:dyDescent="0.25">
      <c r="A2109">
        <v>2108</v>
      </c>
      <c r="B2109" s="5">
        <v>1</v>
      </c>
    </row>
    <row r="2110" spans="1:5" x14ac:dyDescent="0.25">
      <c r="A2110">
        <v>2109</v>
      </c>
      <c r="B2110" s="5">
        <v>1</v>
      </c>
    </row>
    <row r="2111" spans="1:5" x14ac:dyDescent="0.25">
      <c r="A2111">
        <v>2110</v>
      </c>
      <c r="B2111" s="5">
        <v>1</v>
      </c>
      <c r="C2111" s="2">
        <v>2</v>
      </c>
    </row>
    <row r="2112" spans="1:5" x14ac:dyDescent="0.25">
      <c r="A2112">
        <v>2111</v>
      </c>
      <c r="B2112" s="5">
        <v>1</v>
      </c>
      <c r="C2112" s="2">
        <v>2</v>
      </c>
    </row>
    <row r="2113" spans="1:5" x14ac:dyDescent="0.25">
      <c r="A2113">
        <v>2112</v>
      </c>
      <c r="B2113" s="5">
        <v>1</v>
      </c>
      <c r="C2113" s="2">
        <v>2</v>
      </c>
    </row>
    <row r="2114" spans="1:5" x14ac:dyDescent="0.25">
      <c r="A2114">
        <v>2113</v>
      </c>
      <c r="C2114" s="2">
        <v>2</v>
      </c>
    </row>
    <row r="2115" spans="1:5" x14ac:dyDescent="0.25">
      <c r="A2115">
        <v>2114</v>
      </c>
      <c r="C2115" s="2">
        <v>2</v>
      </c>
    </row>
    <row r="2116" spans="1:5" x14ac:dyDescent="0.25">
      <c r="A2116">
        <v>2115</v>
      </c>
      <c r="C2116" s="2">
        <v>2</v>
      </c>
    </row>
    <row r="2117" spans="1:5" x14ac:dyDescent="0.25">
      <c r="A2117">
        <v>2116</v>
      </c>
      <c r="C2117" s="2">
        <v>2</v>
      </c>
    </row>
    <row r="2118" spans="1:5" x14ac:dyDescent="0.25">
      <c r="A2118">
        <v>2117</v>
      </c>
      <c r="C2118" s="2">
        <v>2</v>
      </c>
    </row>
    <row r="2119" spans="1:5" x14ac:dyDescent="0.25">
      <c r="A2119">
        <v>2118</v>
      </c>
      <c r="C2119" s="2">
        <v>2</v>
      </c>
      <c r="D2119" s="3">
        <v>3</v>
      </c>
    </row>
    <row r="2120" spans="1:5" x14ac:dyDescent="0.25">
      <c r="A2120">
        <v>2119</v>
      </c>
      <c r="C2120" s="2">
        <v>2</v>
      </c>
      <c r="D2120" s="3">
        <v>3</v>
      </c>
    </row>
    <row r="2121" spans="1:5" x14ac:dyDescent="0.25">
      <c r="A2121">
        <v>2120</v>
      </c>
      <c r="D2121" s="3">
        <v>3</v>
      </c>
      <c r="E2121" s="4">
        <v>4</v>
      </c>
    </row>
    <row r="2122" spans="1:5" x14ac:dyDescent="0.25">
      <c r="A2122">
        <v>2121</v>
      </c>
      <c r="D2122" s="3">
        <v>3</v>
      </c>
      <c r="E2122" s="4">
        <v>4</v>
      </c>
    </row>
    <row r="2123" spans="1:5" x14ac:dyDescent="0.25">
      <c r="A2123">
        <v>2122</v>
      </c>
      <c r="D2123" s="3">
        <v>3</v>
      </c>
      <c r="E2123" s="4">
        <v>4</v>
      </c>
    </row>
    <row r="2124" spans="1:5" x14ac:dyDescent="0.25">
      <c r="A2124">
        <v>2123</v>
      </c>
      <c r="D2124" s="3">
        <v>3</v>
      </c>
      <c r="E2124" s="4">
        <v>4</v>
      </c>
    </row>
    <row r="2125" spans="1:5" x14ac:dyDescent="0.25">
      <c r="A2125">
        <v>2124</v>
      </c>
      <c r="D2125" s="3">
        <v>3</v>
      </c>
      <c r="E2125" s="4">
        <v>4</v>
      </c>
    </row>
    <row r="2126" spans="1:5" x14ac:dyDescent="0.25">
      <c r="A2126">
        <v>2125</v>
      </c>
      <c r="D2126" s="3">
        <v>3</v>
      </c>
      <c r="E2126" s="4">
        <v>4</v>
      </c>
    </row>
    <row r="2127" spans="1:5" x14ac:dyDescent="0.25">
      <c r="A2127">
        <v>2126</v>
      </c>
      <c r="D2127" s="3">
        <v>3</v>
      </c>
      <c r="E2127" s="4">
        <v>4</v>
      </c>
    </row>
    <row r="2128" spans="1:5" x14ac:dyDescent="0.25">
      <c r="A2128">
        <v>2127</v>
      </c>
      <c r="B2128" s="5">
        <v>1</v>
      </c>
      <c r="D2128" s="3">
        <v>3</v>
      </c>
      <c r="E2128" s="4">
        <v>4</v>
      </c>
    </row>
    <row r="2129" spans="1:5" x14ac:dyDescent="0.25">
      <c r="A2129">
        <v>2128</v>
      </c>
      <c r="B2129" s="5">
        <v>1</v>
      </c>
      <c r="E2129" s="4">
        <v>4</v>
      </c>
    </row>
    <row r="2130" spans="1:5" x14ac:dyDescent="0.25">
      <c r="A2130">
        <v>2129</v>
      </c>
      <c r="B2130" s="5">
        <v>1</v>
      </c>
    </row>
    <row r="2131" spans="1:5" x14ac:dyDescent="0.25">
      <c r="A2131">
        <v>2130</v>
      </c>
      <c r="B2131" s="5">
        <v>1</v>
      </c>
    </row>
    <row r="2132" spans="1:5" x14ac:dyDescent="0.25">
      <c r="A2132">
        <v>2131</v>
      </c>
      <c r="B2132" s="5">
        <v>1</v>
      </c>
    </row>
    <row r="2133" spans="1:5" x14ac:dyDescent="0.25">
      <c r="A2133">
        <v>2132</v>
      </c>
      <c r="B2133" s="5">
        <v>1</v>
      </c>
    </row>
    <row r="2134" spans="1:5" x14ac:dyDescent="0.25">
      <c r="A2134">
        <v>2133</v>
      </c>
      <c r="B2134" s="5">
        <v>1</v>
      </c>
    </row>
    <row r="2135" spans="1:5" x14ac:dyDescent="0.25">
      <c r="A2135">
        <v>2134</v>
      </c>
      <c r="B2135" s="5">
        <v>1</v>
      </c>
    </row>
    <row r="2136" spans="1:5" x14ac:dyDescent="0.25">
      <c r="A2136">
        <v>2135</v>
      </c>
      <c r="B2136" s="5">
        <v>1</v>
      </c>
    </row>
    <row r="2137" spans="1:5" x14ac:dyDescent="0.25">
      <c r="A2137">
        <v>2136</v>
      </c>
      <c r="B2137" s="5">
        <v>1</v>
      </c>
      <c r="C2137" s="2">
        <v>2</v>
      </c>
    </row>
    <row r="2138" spans="1:5" x14ac:dyDescent="0.25">
      <c r="A2138">
        <v>2137</v>
      </c>
      <c r="C2138" s="2">
        <v>2</v>
      </c>
    </row>
    <row r="2139" spans="1:5" x14ac:dyDescent="0.25">
      <c r="A2139">
        <v>2138</v>
      </c>
      <c r="C2139" s="2">
        <v>2</v>
      </c>
    </row>
    <row r="2140" spans="1:5" x14ac:dyDescent="0.25">
      <c r="A2140">
        <v>2139</v>
      </c>
      <c r="C2140" s="2">
        <v>2</v>
      </c>
    </row>
    <row r="2141" spans="1:5" x14ac:dyDescent="0.25">
      <c r="A2141">
        <v>2140</v>
      </c>
      <c r="C2141" s="2">
        <v>2</v>
      </c>
    </row>
    <row r="2142" spans="1:5" x14ac:dyDescent="0.25">
      <c r="A2142">
        <v>2141</v>
      </c>
      <c r="C2142" s="2">
        <v>2</v>
      </c>
      <c r="D2142" s="3">
        <v>3</v>
      </c>
    </row>
    <row r="2143" spans="1:5" x14ac:dyDescent="0.25">
      <c r="A2143">
        <v>2142</v>
      </c>
      <c r="C2143" s="2">
        <v>2</v>
      </c>
      <c r="D2143" s="3">
        <v>3</v>
      </c>
    </row>
    <row r="2144" spans="1:5" x14ac:dyDescent="0.25">
      <c r="A2144">
        <v>2143</v>
      </c>
      <c r="C2144" s="2">
        <v>2</v>
      </c>
      <c r="D2144" s="3">
        <v>3</v>
      </c>
      <c r="E2144" s="4">
        <v>4</v>
      </c>
    </row>
    <row r="2145" spans="1:5" x14ac:dyDescent="0.25">
      <c r="A2145">
        <v>2144</v>
      </c>
      <c r="D2145" s="3">
        <v>3</v>
      </c>
      <c r="E2145" s="4">
        <v>4</v>
      </c>
    </row>
    <row r="2146" spans="1:5" x14ac:dyDescent="0.25">
      <c r="A2146">
        <v>2145</v>
      </c>
      <c r="D2146" s="3">
        <v>3</v>
      </c>
      <c r="E2146" s="4">
        <v>4</v>
      </c>
    </row>
    <row r="2147" spans="1:5" x14ac:dyDescent="0.25">
      <c r="A2147">
        <v>2146</v>
      </c>
      <c r="D2147" s="3">
        <v>3</v>
      </c>
      <c r="E2147" s="4">
        <v>4</v>
      </c>
    </row>
    <row r="2148" spans="1:5" x14ac:dyDescent="0.25">
      <c r="A2148">
        <v>2147</v>
      </c>
      <c r="D2148" s="3">
        <v>3</v>
      </c>
      <c r="E2148" s="4">
        <v>4</v>
      </c>
    </row>
    <row r="2149" spans="1:5" x14ac:dyDescent="0.25">
      <c r="A2149">
        <v>2148</v>
      </c>
      <c r="D2149" s="3">
        <v>3</v>
      </c>
      <c r="E2149" s="4">
        <v>4</v>
      </c>
    </row>
    <row r="2150" spans="1:5" x14ac:dyDescent="0.25">
      <c r="A2150">
        <v>2149</v>
      </c>
      <c r="D2150" s="3">
        <v>3</v>
      </c>
      <c r="E2150" s="4">
        <v>4</v>
      </c>
    </row>
    <row r="2151" spans="1:5" x14ac:dyDescent="0.25">
      <c r="A2151">
        <v>2150</v>
      </c>
      <c r="D2151" s="3">
        <v>3</v>
      </c>
      <c r="E2151" s="4">
        <v>4</v>
      </c>
    </row>
    <row r="2152" spans="1:5" x14ac:dyDescent="0.25">
      <c r="A2152">
        <v>2151</v>
      </c>
      <c r="E2152" s="4">
        <v>4</v>
      </c>
    </row>
    <row r="2153" spans="1:5" x14ac:dyDescent="0.25">
      <c r="A2153">
        <v>2152</v>
      </c>
      <c r="B2153" s="5">
        <v>1</v>
      </c>
    </row>
    <row r="2154" spans="1:5" x14ac:dyDescent="0.25">
      <c r="A2154">
        <v>2153</v>
      </c>
      <c r="B2154" s="5">
        <v>1</v>
      </c>
    </row>
    <row r="2155" spans="1:5" x14ac:dyDescent="0.25">
      <c r="A2155">
        <v>2154</v>
      </c>
      <c r="B2155" s="5">
        <v>1</v>
      </c>
    </row>
    <row r="2156" spans="1:5" x14ac:dyDescent="0.25">
      <c r="A2156">
        <v>2155</v>
      </c>
      <c r="B2156" s="5">
        <v>1</v>
      </c>
    </row>
    <row r="2157" spans="1:5" x14ac:dyDescent="0.25">
      <c r="A2157">
        <v>2156</v>
      </c>
      <c r="B2157" s="5">
        <v>1</v>
      </c>
    </row>
    <row r="2158" spans="1:5" x14ac:dyDescent="0.25">
      <c r="A2158">
        <v>2157</v>
      </c>
      <c r="B2158" s="5">
        <v>1</v>
      </c>
    </row>
    <row r="2159" spans="1:5" x14ac:dyDescent="0.25">
      <c r="A2159">
        <v>2158</v>
      </c>
      <c r="B2159" s="5">
        <v>1</v>
      </c>
    </row>
    <row r="2160" spans="1:5" x14ac:dyDescent="0.25">
      <c r="A2160">
        <v>2159</v>
      </c>
      <c r="B2160" s="5">
        <v>1</v>
      </c>
      <c r="C2160" s="2">
        <v>2</v>
      </c>
    </row>
    <row r="2161" spans="1:5" x14ac:dyDescent="0.25">
      <c r="A2161">
        <v>2160</v>
      </c>
      <c r="B2161" s="5">
        <v>1</v>
      </c>
      <c r="C2161" s="2">
        <v>2</v>
      </c>
    </row>
    <row r="2162" spans="1:5" x14ac:dyDescent="0.25">
      <c r="A2162">
        <v>2161</v>
      </c>
      <c r="C2162" s="2">
        <v>2</v>
      </c>
    </row>
    <row r="2163" spans="1:5" x14ac:dyDescent="0.25">
      <c r="A2163">
        <v>2162</v>
      </c>
      <c r="C2163" s="2">
        <v>2</v>
      </c>
    </row>
    <row r="2164" spans="1:5" x14ac:dyDescent="0.25">
      <c r="A2164">
        <v>2163</v>
      </c>
      <c r="C2164" s="2">
        <v>2</v>
      </c>
    </row>
    <row r="2165" spans="1:5" x14ac:dyDescent="0.25">
      <c r="A2165">
        <v>2164</v>
      </c>
      <c r="C2165" s="2">
        <v>2</v>
      </c>
    </row>
    <row r="2166" spans="1:5" x14ac:dyDescent="0.25">
      <c r="A2166">
        <v>2165</v>
      </c>
    </row>
    <row r="2167" spans="1:5" x14ac:dyDescent="0.25">
      <c r="A2167">
        <v>2166</v>
      </c>
      <c r="D2167" s="3">
        <v>3</v>
      </c>
      <c r="E2167" s="4">
        <v>4</v>
      </c>
    </row>
    <row r="2168" spans="1:5" x14ac:dyDescent="0.25">
      <c r="A2168">
        <v>2167</v>
      </c>
      <c r="D2168" s="3">
        <v>3</v>
      </c>
      <c r="E2168" s="4">
        <v>4</v>
      </c>
    </row>
    <row r="2169" spans="1:5" x14ac:dyDescent="0.25">
      <c r="A2169">
        <v>2168</v>
      </c>
      <c r="D2169" s="3">
        <v>3</v>
      </c>
      <c r="E2169" s="4">
        <v>4</v>
      </c>
    </row>
    <row r="2170" spans="1:5" x14ac:dyDescent="0.25">
      <c r="A2170">
        <v>2169</v>
      </c>
      <c r="D2170" s="3">
        <v>3</v>
      </c>
      <c r="E2170" s="4">
        <v>4</v>
      </c>
    </row>
    <row r="2171" spans="1:5" x14ac:dyDescent="0.25">
      <c r="A2171">
        <v>2170</v>
      </c>
      <c r="D2171" s="3">
        <v>3</v>
      </c>
      <c r="E2171" s="4">
        <v>4</v>
      </c>
    </row>
    <row r="2172" spans="1:5" x14ac:dyDescent="0.25">
      <c r="A2172">
        <v>2171</v>
      </c>
      <c r="D2172" s="3">
        <v>3</v>
      </c>
      <c r="E2172" s="4">
        <v>4</v>
      </c>
    </row>
    <row r="2173" spans="1:5" x14ac:dyDescent="0.25">
      <c r="A2173">
        <v>2172</v>
      </c>
      <c r="D2173" s="3">
        <v>3</v>
      </c>
      <c r="E2173" s="4">
        <v>4</v>
      </c>
    </row>
    <row r="2174" spans="1:5" x14ac:dyDescent="0.25">
      <c r="A2174">
        <v>2173</v>
      </c>
      <c r="D2174" s="3">
        <v>3</v>
      </c>
      <c r="E2174" s="4">
        <v>4</v>
      </c>
    </row>
    <row r="2175" spans="1:5" x14ac:dyDescent="0.25">
      <c r="A2175">
        <v>2174</v>
      </c>
    </row>
    <row r="2176" spans="1:5" x14ac:dyDescent="0.25">
      <c r="A2176">
        <v>2175</v>
      </c>
    </row>
    <row r="2177" spans="1:5" x14ac:dyDescent="0.25">
      <c r="A2177">
        <v>2176</v>
      </c>
    </row>
    <row r="2178" spans="1:5" x14ac:dyDescent="0.25">
      <c r="A2178">
        <v>2177</v>
      </c>
      <c r="B2178" s="5">
        <v>1</v>
      </c>
    </row>
    <row r="2179" spans="1:5" x14ac:dyDescent="0.25">
      <c r="A2179">
        <v>2178</v>
      </c>
      <c r="B2179" s="5">
        <v>1</v>
      </c>
    </row>
    <row r="2180" spans="1:5" x14ac:dyDescent="0.25">
      <c r="A2180">
        <v>2179</v>
      </c>
      <c r="B2180" s="5">
        <v>1</v>
      </c>
    </row>
    <row r="2181" spans="1:5" x14ac:dyDescent="0.25">
      <c r="A2181">
        <v>2180</v>
      </c>
      <c r="B2181" s="5">
        <v>1</v>
      </c>
    </row>
    <row r="2182" spans="1:5" x14ac:dyDescent="0.25">
      <c r="A2182">
        <v>2181</v>
      </c>
      <c r="B2182" s="5">
        <v>1</v>
      </c>
      <c r="C2182" s="2">
        <v>2</v>
      </c>
    </row>
    <row r="2183" spans="1:5" x14ac:dyDescent="0.25">
      <c r="A2183">
        <v>2182</v>
      </c>
      <c r="B2183" s="5">
        <v>1</v>
      </c>
      <c r="C2183" s="2">
        <v>2</v>
      </c>
    </row>
    <row r="2184" spans="1:5" x14ac:dyDescent="0.25">
      <c r="A2184">
        <v>2183</v>
      </c>
      <c r="B2184" s="5">
        <v>1</v>
      </c>
      <c r="C2184" s="2">
        <v>2</v>
      </c>
    </row>
    <row r="2185" spans="1:5" x14ac:dyDescent="0.25">
      <c r="A2185">
        <v>2184</v>
      </c>
      <c r="B2185" s="5">
        <v>1</v>
      </c>
      <c r="C2185" s="2">
        <v>2</v>
      </c>
    </row>
    <row r="2186" spans="1:5" x14ac:dyDescent="0.25">
      <c r="A2186">
        <v>2185</v>
      </c>
      <c r="B2186" s="5">
        <v>1</v>
      </c>
      <c r="C2186" s="2">
        <v>2</v>
      </c>
    </row>
    <row r="2187" spans="1:5" x14ac:dyDescent="0.25">
      <c r="A2187">
        <v>2186</v>
      </c>
      <c r="C2187" s="2">
        <v>2</v>
      </c>
    </row>
    <row r="2188" spans="1:5" x14ac:dyDescent="0.25">
      <c r="A2188">
        <v>2187</v>
      </c>
      <c r="C2188" s="2">
        <v>2</v>
      </c>
    </row>
    <row r="2189" spans="1:5" x14ac:dyDescent="0.25">
      <c r="A2189">
        <v>2188</v>
      </c>
      <c r="C2189" s="2">
        <v>2</v>
      </c>
    </row>
    <row r="2190" spans="1:5" x14ac:dyDescent="0.25">
      <c r="A2190">
        <v>2189</v>
      </c>
      <c r="D2190" s="3">
        <v>3</v>
      </c>
    </row>
    <row r="2191" spans="1:5" x14ac:dyDescent="0.25">
      <c r="A2191">
        <v>2190</v>
      </c>
      <c r="D2191" s="3">
        <v>3</v>
      </c>
      <c r="E2191" s="4">
        <v>4</v>
      </c>
    </row>
    <row r="2192" spans="1:5" x14ac:dyDescent="0.25">
      <c r="A2192">
        <v>2191</v>
      </c>
      <c r="D2192" s="3">
        <v>3</v>
      </c>
      <c r="E2192" s="4">
        <v>4</v>
      </c>
    </row>
    <row r="2193" spans="1:5" x14ac:dyDescent="0.25">
      <c r="A2193">
        <v>2192</v>
      </c>
      <c r="D2193" s="3">
        <v>3</v>
      </c>
      <c r="E2193" s="4">
        <v>4</v>
      </c>
    </row>
    <row r="2194" spans="1:5" x14ac:dyDescent="0.25">
      <c r="A2194">
        <v>2193</v>
      </c>
      <c r="D2194" s="3">
        <v>3</v>
      </c>
      <c r="E2194" s="4">
        <v>4</v>
      </c>
    </row>
    <row r="2195" spans="1:5" x14ac:dyDescent="0.25">
      <c r="A2195">
        <v>2194</v>
      </c>
      <c r="D2195" s="3">
        <v>3</v>
      </c>
      <c r="E2195" s="4">
        <v>4</v>
      </c>
    </row>
    <row r="2196" spans="1:5" x14ac:dyDescent="0.25">
      <c r="A2196">
        <v>2195</v>
      </c>
      <c r="D2196" s="3">
        <v>3</v>
      </c>
      <c r="E2196" s="4">
        <v>4</v>
      </c>
    </row>
    <row r="2197" spans="1:5" x14ac:dyDescent="0.25">
      <c r="A2197">
        <v>2196</v>
      </c>
      <c r="D2197" s="3">
        <v>3</v>
      </c>
      <c r="E2197" s="4">
        <v>4</v>
      </c>
    </row>
    <row r="2198" spans="1:5" x14ac:dyDescent="0.25">
      <c r="A2198">
        <v>2197</v>
      </c>
      <c r="D2198" s="3">
        <v>3</v>
      </c>
      <c r="E2198" s="4">
        <v>4</v>
      </c>
    </row>
    <row r="2199" spans="1:5" x14ac:dyDescent="0.25">
      <c r="A2199">
        <v>2198</v>
      </c>
    </row>
    <row r="2200" spans="1:5" x14ac:dyDescent="0.25">
      <c r="A2200">
        <v>2199</v>
      </c>
    </row>
    <row r="2201" spans="1:5" x14ac:dyDescent="0.25">
      <c r="A2201">
        <v>2200</v>
      </c>
      <c r="B2201" s="5">
        <v>1</v>
      </c>
    </row>
    <row r="2202" spans="1:5" x14ac:dyDescent="0.25">
      <c r="A2202">
        <v>2201</v>
      </c>
      <c r="B2202" s="5">
        <v>1</v>
      </c>
    </row>
    <row r="2203" spans="1:5" x14ac:dyDescent="0.25">
      <c r="A2203">
        <v>2202</v>
      </c>
      <c r="B2203" s="5">
        <v>1</v>
      </c>
    </row>
    <row r="2204" spans="1:5" x14ac:dyDescent="0.25">
      <c r="A2204">
        <v>2203</v>
      </c>
      <c r="B2204" s="5">
        <v>1</v>
      </c>
    </row>
    <row r="2205" spans="1:5" x14ac:dyDescent="0.25">
      <c r="A2205">
        <v>2204</v>
      </c>
      <c r="B2205" s="5">
        <v>1</v>
      </c>
      <c r="C2205" s="2">
        <v>2</v>
      </c>
    </row>
    <row r="2206" spans="1:5" x14ac:dyDescent="0.25">
      <c r="A2206">
        <v>2205</v>
      </c>
      <c r="B2206" s="5">
        <v>1</v>
      </c>
      <c r="C2206" s="2">
        <v>2</v>
      </c>
    </row>
    <row r="2207" spans="1:5" x14ac:dyDescent="0.25">
      <c r="A2207">
        <v>2206</v>
      </c>
      <c r="B2207" s="5">
        <v>1</v>
      </c>
      <c r="C2207" s="2">
        <v>2</v>
      </c>
    </row>
    <row r="2208" spans="1:5" x14ac:dyDescent="0.25">
      <c r="A2208">
        <v>2207</v>
      </c>
      <c r="B2208" s="5">
        <v>1</v>
      </c>
      <c r="C2208" s="2">
        <v>2</v>
      </c>
    </row>
    <row r="2209" spans="1:5" x14ac:dyDescent="0.25">
      <c r="A2209">
        <v>2208</v>
      </c>
      <c r="C2209" s="2">
        <v>2</v>
      </c>
    </row>
    <row r="2210" spans="1:5" x14ac:dyDescent="0.25">
      <c r="A2210">
        <v>2209</v>
      </c>
      <c r="C2210" s="2">
        <v>2</v>
      </c>
    </row>
    <row r="2211" spans="1:5" x14ac:dyDescent="0.25">
      <c r="A2211">
        <v>2210</v>
      </c>
      <c r="C2211" s="2">
        <v>2</v>
      </c>
    </row>
    <row r="2212" spans="1:5" x14ac:dyDescent="0.25">
      <c r="A2212">
        <v>2211</v>
      </c>
      <c r="C2212" s="2">
        <v>2</v>
      </c>
    </row>
    <row r="2213" spans="1:5" x14ac:dyDescent="0.25">
      <c r="A2213">
        <v>2212</v>
      </c>
    </row>
    <row r="2214" spans="1:5" x14ac:dyDescent="0.25">
      <c r="A2214">
        <v>2213</v>
      </c>
      <c r="D2214" s="3">
        <v>3</v>
      </c>
    </row>
    <row r="2215" spans="1:5" x14ac:dyDescent="0.25">
      <c r="A2215">
        <v>2214</v>
      </c>
      <c r="D2215" s="3">
        <v>3</v>
      </c>
      <c r="E2215" s="4">
        <v>4</v>
      </c>
    </row>
    <row r="2216" spans="1:5" x14ac:dyDescent="0.25">
      <c r="A2216">
        <v>2215</v>
      </c>
      <c r="D2216" s="3">
        <v>3</v>
      </c>
      <c r="E2216" s="4">
        <v>4</v>
      </c>
    </row>
    <row r="2217" spans="1:5" x14ac:dyDescent="0.25">
      <c r="A2217">
        <v>2216</v>
      </c>
      <c r="D2217" s="3">
        <v>3</v>
      </c>
      <c r="E2217" s="4">
        <v>4</v>
      </c>
    </row>
    <row r="2218" spans="1:5" x14ac:dyDescent="0.25">
      <c r="A2218">
        <v>2217</v>
      </c>
      <c r="D2218" s="3">
        <v>3</v>
      </c>
      <c r="E2218" s="4">
        <v>4</v>
      </c>
    </row>
    <row r="2219" spans="1:5" x14ac:dyDescent="0.25">
      <c r="A2219">
        <v>2218</v>
      </c>
      <c r="D2219" s="3">
        <v>3</v>
      </c>
      <c r="E2219" s="4">
        <v>4</v>
      </c>
    </row>
    <row r="2220" spans="1:5" x14ac:dyDescent="0.25">
      <c r="A2220">
        <v>2219</v>
      </c>
      <c r="D2220" s="3">
        <v>3</v>
      </c>
      <c r="E2220" s="4">
        <v>4</v>
      </c>
    </row>
    <row r="2221" spans="1:5" x14ac:dyDescent="0.25">
      <c r="A2221">
        <v>2220</v>
      </c>
      <c r="B2221" s="5">
        <v>1</v>
      </c>
      <c r="D2221" s="3">
        <v>3</v>
      </c>
      <c r="E2221" s="4">
        <v>4</v>
      </c>
    </row>
    <row r="2222" spans="1:5" x14ac:dyDescent="0.25">
      <c r="A2222">
        <v>2221</v>
      </c>
      <c r="B2222" s="5">
        <v>1</v>
      </c>
      <c r="D2222" s="3">
        <v>3</v>
      </c>
      <c r="E2222" s="4">
        <v>4</v>
      </c>
    </row>
    <row r="2223" spans="1:5" x14ac:dyDescent="0.25">
      <c r="A2223">
        <v>2222</v>
      </c>
      <c r="B2223" s="5">
        <v>1</v>
      </c>
    </row>
    <row r="2224" spans="1:5" x14ac:dyDescent="0.25">
      <c r="A2224">
        <v>2223</v>
      </c>
      <c r="B2224" s="5">
        <v>1</v>
      </c>
    </row>
    <row r="2225" spans="1:5" x14ac:dyDescent="0.25">
      <c r="A2225">
        <v>2224</v>
      </c>
      <c r="B2225" s="5">
        <v>1</v>
      </c>
    </row>
    <row r="2226" spans="1:5" x14ac:dyDescent="0.25">
      <c r="A2226">
        <v>2225</v>
      </c>
      <c r="B2226" s="5">
        <v>1</v>
      </c>
      <c r="C2226" s="2">
        <v>2</v>
      </c>
    </row>
    <row r="2227" spans="1:5" x14ac:dyDescent="0.25">
      <c r="A2227">
        <v>2226</v>
      </c>
      <c r="B2227" s="5">
        <v>1</v>
      </c>
      <c r="C2227" s="2">
        <v>2</v>
      </c>
    </row>
    <row r="2228" spans="1:5" x14ac:dyDescent="0.25">
      <c r="A2228">
        <v>2227</v>
      </c>
      <c r="B2228" s="5">
        <v>1</v>
      </c>
      <c r="C2228" s="2">
        <v>2</v>
      </c>
    </row>
    <row r="2229" spans="1:5" x14ac:dyDescent="0.25">
      <c r="A2229">
        <v>2228</v>
      </c>
      <c r="B2229" s="5">
        <v>1</v>
      </c>
      <c r="C2229" s="2">
        <v>2</v>
      </c>
    </row>
    <row r="2230" spans="1:5" x14ac:dyDescent="0.25">
      <c r="A2230">
        <v>2229</v>
      </c>
      <c r="B2230" s="5">
        <v>1</v>
      </c>
      <c r="C2230" s="2">
        <v>2</v>
      </c>
    </row>
    <row r="2231" spans="1:5" x14ac:dyDescent="0.25">
      <c r="A2231">
        <v>2230</v>
      </c>
      <c r="C2231" s="2">
        <v>2</v>
      </c>
    </row>
    <row r="2232" spans="1:5" x14ac:dyDescent="0.25">
      <c r="A2232">
        <v>2231</v>
      </c>
      <c r="C2232" s="2">
        <v>2</v>
      </c>
    </row>
    <row r="2233" spans="1:5" x14ac:dyDescent="0.25">
      <c r="A2233">
        <v>2232</v>
      </c>
      <c r="C2233" s="2">
        <v>2</v>
      </c>
    </row>
    <row r="2234" spans="1:5" x14ac:dyDescent="0.25">
      <c r="A2234">
        <v>2233</v>
      </c>
      <c r="C2234" s="2">
        <v>2</v>
      </c>
    </row>
    <row r="2235" spans="1:5" x14ac:dyDescent="0.25">
      <c r="A2235">
        <v>2234</v>
      </c>
      <c r="D2235" s="3">
        <v>3</v>
      </c>
    </row>
    <row r="2236" spans="1:5" x14ac:dyDescent="0.25">
      <c r="A2236">
        <v>2235</v>
      </c>
      <c r="D2236" s="3">
        <v>3</v>
      </c>
      <c r="E2236" s="4">
        <v>4</v>
      </c>
    </row>
    <row r="2237" spans="1:5" x14ac:dyDescent="0.25">
      <c r="A2237">
        <v>2236</v>
      </c>
      <c r="D2237" s="3">
        <v>3</v>
      </c>
      <c r="E2237" s="4">
        <v>4</v>
      </c>
    </row>
    <row r="2238" spans="1:5" x14ac:dyDescent="0.25">
      <c r="A2238">
        <v>2237</v>
      </c>
      <c r="D2238" s="3">
        <v>3</v>
      </c>
      <c r="E2238" s="4">
        <v>4</v>
      </c>
    </row>
    <row r="2239" spans="1:5" x14ac:dyDescent="0.25">
      <c r="A2239">
        <v>2238</v>
      </c>
      <c r="D2239" s="3">
        <v>3</v>
      </c>
      <c r="E2239" s="4">
        <v>4</v>
      </c>
    </row>
    <row r="2240" spans="1:5" x14ac:dyDescent="0.25">
      <c r="A2240">
        <v>2239</v>
      </c>
      <c r="D2240" s="3">
        <v>3</v>
      </c>
      <c r="E2240" s="4">
        <v>4</v>
      </c>
    </row>
    <row r="2241" spans="1:5" x14ac:dyDescent="0.25">
      <c r="A2241">
        <v>2240</v>
      </c>
      <c r="D2241" s="3">
        <v>3</v>
      </c>
      <c r="E2241" s="4">
        <v>4</v>
      </c>
    </row>
    <row r="2242" spans="1:5" x14ac:dyDescent="0.25">
      <c r="A2242">
        <v>2241</v>
      </c>
      <c r="D2242" s="3">
        <v>3</v>
      </c>
      <c r="E2242" s="4">
        <v>4</v>
      </c>
    </row>
    <row r="2243" spans="1:5" x14ac:dyDescent="0.25">
      <c r="A2243">
        <v>2242</v>
      </c>
      <c r="B2243" s="5">
        <v>1</v>
      </c>
      <c r="D2243" s="3">
        <v>3</v>
      </c>
      <c r="E2243" s="4">
        <v>4</v>
      </c>
    </row>
    <row r="2244" spans="1:5" x14ac:dyDescent="0.25">
      <c r="A2244">
        <v>2243</v>
      </c>
      <c r="B2244" s="5">
        <v>1</v>
      </c>
      <c r="D2244" s="3">
        <v>3</v>
      </c>
      <c r="E2244" s="4">
        <v>4</v>
      </c>
    </row>
    <row r="2245" spans="1:5" x14ac:dyDescent="0.25">
      <c r="A2245">
        <v>2244</v>
      </c>
      <c r="B2245" s="5">
        <v>1</v>
      </c>
      <c r="D2245" s="3">
        <v>3</v>
      </c>
      <c r="E2245" s="4">
        <v>4</v>
      </c>
    </row>
    <row r="2246" spans="1:5" x14ac:dyDescent="0.25">
      <c r="A2246">
        <v>2245</v>
      </c>
      <c r="B2246" s="5">
        <v>1</v>
      </c>
    </row>
    <row r="2247" spans="1:5" x14ac:dyDescent="0.25">
      <c r="A2247">
        <v>2246</v>
      </c>
      <c r="B2247" s="5">
        <v>1</v>
      </c>
    </row>
    <row r="2248" spans="1:5" x14ac:dyDescent="0.25">
      <c r="A2248">
        <v>2247</v>
      </c>
      <c r="B2248" s="5">
        <v>1</v>
      </c>
    </row>
    <row r="2249" spans="1:5" x14ac:dyDescent="0.25">
      <c r="A2249">
        <v>2248</v>
      </c>
      <c r="B2249" s="5">
        <v>1</v>
      </c>
    </row>
    <row r="2250" spans="1:5" x14ac:dyDescent="0.25">
      <c r="A2250">
        <v>2249</v>
      </c>
      <c r="B2250" s="5">
        <v>1</v>
      </c>
    </row>
    <row r="2251" spans="1:5" x14ac:dyDescent="0.25">
      <c r="A2251">
        <v>2250</v>
      </c>
      <c r="B2251" s="5">
        <v>1</v>
      </c>
      <c r="C2251" s="2">
        <v>2</v>
      </c>
    </row>
    <row r="2252" spans="1:5" x14ac:dyDescent="0.25">
      <c r="A2252">
        <v>2251</v>
      </c>
      <c r="B2252" s="5">
        <v>1</v>
      </c>
      <c r="C2252" s="2">
        <v>2</v>
      </c>
    </row>
    <row r="2253" spans="1:5" x14ac:dyDescent="0.25">
      <c r="A2253">
        <v>2252</v>
      </c>
      <c r="B2253" s="5">
        <v>1</v>
      </c>
      <c r="C2253" s="2">
        <v>2</v>
      </c>
    </row>
    <row r="2254" spans="1:5" x14ac:dyDescent="0.25">
      <c r="A2254">
        <v>2253</v>
      </c>
      <c r="C2254" s="2">
        <v>2</v>
      </c>
    </row>
    <row r="2255" spans="1:5" x14ac:dyDescent="0.25">
      <c r="A2255">
        <v>2254</v>
      </c>
      <c r="C2255" s="2">
        <v>2</v>
      </c>
    </row>
    <row r="2256" spans="1:5" x14ac:dyDescent="0.25">
      <c r="A2256">
        <v>2255</v>
      </c>
      <c r="C2256" s="2">
        <v>2</v>
      </c>
    </row>
    <row r="2257" spans="1:5" x14ac:dyDescent="0.25">
      <c r="A2257">
        <v>2256</v>
      </c>
      <c r="C2257" s="2">
        <v>2</v>
      </c>
    </row>
    <row r="2258" spans="1:5" x14ac:dyDescent="0.25">
      <c r="A2258">
        <v>2257</v>
      </c>
      <c r="C2258" s="2">
        <v>2</v>
      </c>
    </row>
    <row r="2259" spans="1:5" x14ac:dyDescent="0.25">
      <c r="A2259">
        <v>2258</v>
      </c>
      <c r="C2259" s="2">
        <v>2</v>
      </c>
      <c r="D2259" s="3">
        <v>3</v>
      </c>
    </row>
    <row r="2260" spans="1:5" x14ac:dyDescent="0.25">
      <c r="A2260">
        <v>2259</v>
      </c>
      <c r="D2260" s="3">
        <v>3</v>
      </c>
    </row>
    <row r="2261" spans="1:5" x14ac:dyDescent="0.25">
      <c r="A2261">
        <v>2260</v>
      </c>
      <c r="D2261" s="3">
        <v>3</v>
      </c>
    </row>
    <row r="2262" spans="1:5" x14ac:dyDescent="0.25">
      <c r="A2262">
        <v>2261</v>
      </c>
      <c r="D2262" s="3">
        <v>3</v>
      </c>
    </row>
    <row r="2263" spans="1:5" x14ac:dyDescent="0.25">
      <c r="A2263">
        <v>2262</v>
      </c>
      <c r="D2263" s="3">
        <v>3</v>
      </c>
      <c r="E2263" s="4">
        <v>4</v>
      </c>
    </row>
    <row r="2264" spans="1:5" x14ac:dyDescent="0.25">
      <c r="A2264">
        <v>2263</v>
      </c>
      <c r="D2264" s="3">
        <v>3</v>
      </c>
      <c r="E2264" s="4">
        <v>4</v>
      </c>
    </row>
    <row r="2265" spans="1:5" x14ac:dyDescent="0.25">
      <c r="A2265">
        <v>2264</v>
      </c>
      <c r="D2265" s="3">
        <v>3</v>
      </c>
      <c r="E2265" s="4">
        <v>4</v>
      </c>
    </row>
    <row r="2266" spans="1:5" x14ac:dyDescent="0.25">
      <c r="A2266">
        <v>2265</v>
      </c>
      <c r="B2266" s="5">
        <v>1</v>
      </c>
      <c r="D2266" s="3">
        <v>3</v>
      </c>
      <c r="E2266" s="4">
        <v>4</v>
      </c>
    </row>
    <row r="2267" spans="1:5" x14ac:dyDescent="0.25">
      <c r="A2267">
        <v>2266</v>
      </c>
      <c r="B2267" s="5">
        <v>1</v>
      </c>
      <c r="D2267" s="3">
        <v>3</v>
      </c>
      <c r="E2267" s="4">
        <v>4</v>
      </c>
    </row>
    <row r="2268" spans="1:5" x14ac:dyDescent="0.25">
      <c r="A2268">
        <v>2267</v>
      </c>
      <c r="B2268" s="5">
        <v>1</v>
      </c>
      <c r="D2268" s="3">
        <v>3</v>
      </c>
      <c r="E2268" s="4">
        <v>4</v>
      </c>
    </row>
    <row r="2269" spans="1:5" x14ac:dyDescent="0.25">
      <c r="A2269">
        <v>2268</v>
      </c>
      <c r="B2269" s="5">
        <v>1</v>
      </c>
      <c r="E2269" s="4">
        <v>4</v>
      </c>
    </row>
    <row r="2270" spans="1:5" x14ac:dyDescent="0.25">
      <c r="A2270">
        <v>2269</v>
      </c>
      <c r="B2270" s="5">
        <v>1</v>
      </c>
      <c r="E2270" s="4">
        <v>4</v>
      </c>
    </row>
    <row r="2271" spans="1:5" x14ac:dyDescent="0.25">
      <c r="A2271">
        <v>2270</v>
      </c>
      <c r="B2271" s="5">
        <v>1</v>
      </c>
      <c r="E2271" s="4">
        <v>4</v>
      </c>
    </row>
    <row r="2272" spans="1:5" x14ac:dyDescent="0.25">
      <c r="A2272">
        <v>2271</v>
      </c>
      <c r="B2272" s="5">
        <v>1</v>
      </c>
      <c r="E2272" s="4">
        <v>4</v>
      </c>
    </row>
    <row r="2273" spans="1:4" x14ac:dyDescent="0.25">
      <c r="A2273">
        <v>2272</v>
      </c>
      <c r="B2273" s="5">
        <v>1</v>
      </c>
    </row>
    <row r="2274" spans="1:4" x14ac:dyDescent="0.25">
      <c r="A2274">
        <v>2273</v>
      </c>
      <c r="B2274" s="5">
        <v>1</v>
      </c>
    </row>
    <row r="2275" spans="1:4" x14ac:dyDescent="0.25">
      <c r="A2275">
        <v>2274</v>
      </c>
      <c r="B2275" s="5">
        <v>1</v>
      </c>
    </row>
    <row r="2276" spans="1:4" x14ac:dyDescent="0.25">
      <c r="A2276">
        <v>2275</v>
      </c>
      <c r="B2276" s="5">
        <v>1</v>
      </c>
      <c r="C2276" s="2">
        <v>2</v>
      </c>
    </row>
    <row r="2277" spans="1:4" x14ac:dyDescent="0.25">
      <c r="A2277">
        <v>2276</v>
      </c>
      <c r="B2277" s="5">
        <v>1</v>
      </c>
      <c r="C2277" s="2">
        <v>2</v>
      </c>
    </row>
    <row r="2278" spans="1:4" x14ac:dyDescent="0.25">
      <c r="A2278">
        <v>2277</v>
      </c>
      <c r="B2278" s="5">
        <v>1</v>
      </c>
      <c r="C2278" s="2">
        <v>2</v>
      </c>
    </row>
    <row r="2279" spans="1:4" x14ac:dyDescent="0.25">
      <c r="A2279">
        <v>2278</v>
      </c>
      <c r="C2279" s="2">
        <v>2</v>
      </c>
    </row>
    <row r="2280" spans="1:4" x14ac:dyDescent="0.25">
      <c r="A2280">
        <v>2279</v>
      </c>
      <c r="C2280" s="2">
        <v>2</v>
      </c>
    </row>
    <row r="2281" spans="1:4" x14ac:dyDescent="0.25">
      <c r="A2281">
        <v>2280</v>
      </c>
      <c r="C2281" s="2">
        <v>2</v>
      </c>
    </row>
    <row r="2282" spans="1:4" x14ac:dyDescent="0.25">
      <c r="A2282">
        <v>2281</v>
      </c>
      <c r="C2282" s="2">
        <v>2</v>
      </c>
    </row>
    <row r="2283" spans="1:4" x14ac:dyDescent="0.25">
      <c r="A2283">
        <v>2282</v>
      </c>
      <c r="C2283" s="2">
        <v>2</v>
      </c>
      <c r="D2283" s="3">
        <v>3</v>
      </c>
    </row>
    <row r="2284" spans="1:4" x14ac:dyDescent="0.25">
      <c r="A2284">
        <v>2283</v>
      </c>
      <c r="C2284" s="2">
        <v>2</v>
      </c>
      <c r="D2284" s="3">
        <v>3</v>
      </c>
    </row>
    <row r="2285" spans="1:4" x14ac:dyDescent="0.25">
      <c r="A2285">
        <v>2284</v>
      </c>
      <c r="C2285" s="2">
        <v>2</v>
      </c>
      <c r="D2285" s="3">
        <v>3</v>
      </c>
    </row>
    <row r="2286" spans="1:4" x14ac:dyDescent="0.25">
      <c r="A2286">
        <v>2285</v>
      </c>
      <c r="C2286" s="2">
        <v>2</v>
      </c>
      <c r="D2286" s="3">
        <v>3</v>
      </c>
    </row>
    <row r="2287" spans="1:4" x14ac:dyDescent="0.25">
      <c r="A2287">
        <v>2286</v>
      </c>
      <c r="C2287" s="2">
        <v>2</v>
      </c>
      <c r="D2287" s="3">
        <v>3</v>
      </c>
    </row>
    <row r="2288" spans="1:4" x14ac:dyDescent="0.25">
      <c r="A2288">
        <v>2287</v>
      </c>
      <c r="D2288" s="3">
        <v>3</v>
      </c>
    </row>
    <row r="2289" spans="1:6" x14ac:dyDescent="0.25">
      <c r="A2289">
        <v>2288</v>
      </c>
      <c r="D2289" s="3">
        <v>3</v>
      </c>
      <c r="F2289" t="s">
        <v>22</v>
      </c>
    </row>
    <row r="2290" spans="1:6" x14ac:dyDescent="0.25">
      <c r="A2290">
        <v>2289</v>
      </c>
    </row>
    <row r="2291" spans="1:6" x14ac:dyDescent="0.25">
      <c r="A2291">
        <v>2290</v>
      </c>
      <c r="F2291" t="s">
        <v>22</v>
      </c>
    </row>
    <row r="2292" spans="1:6" x14ac:dyDescent="0.25">
      <c r="A2292">
        <v>2291</v>
      </c>
      <c r="B2292" s="5">
        <v>1</v>
      </c>
    </row>
    <row r="2293" spans="1:6" x14ac:dyDescent="0.25">
      <c r="A2293">
        <v>2292</v>
      </c>
      <c r="B2293" s="5">
        <v>1</v>
      </c>
      <c r="E2293" s="4">
        <v>4</v>
      </c>
    </row>
    <row r="2294" spans="1:6" x14ac:dyDescent="0.25">
      <c r="A2294">
        <v>2293</v>
      </c>
      <c r="B2294" s="5">
        <v>1</v>
      </c>
      <c r="E2294" s="4">
        <v>4</v>
      </c>
    </row>
    <row r="2295" spans="1:6" x14ac:dyDescent="0.25">
      <c r="A2295">
        <v>2294</v>
      </c>
      <c r="B2295" s="5">
        <v>1</v>
      </c>
      <c r="E2295" s="4">
        <v>4</v>
      </c>
    </row>
    <row r="2296" spans="1:6" x14ac:dyDescent="0.25">
      <c r="A2296">
        <v>2295</v>
      </c>
      <c r="B2296" s="5">
        <v>1</v>
      </c>
      <c r="E2296" s="4">
        <v>4</v>
      </c>
    </row>
    <row r="2297" spans="1:6" x14ac:dyDescent="0.25">
      <c r="A2297">
        <v>2296</v>
      </c>
      <c r="B2297" s="5">
        <v>1</v>
      </c>
      <c r="E2297" s="4">
        <v>4</v>
      </c>
    </row>
    <row r="2298" spans="1:6" x14ac:dyDescent="0.25">
      <c r="A2298">
        <v>2297</v>
      </c>
      <c r="B2298" s="5">
        <v>1</v>
      </c>
      <c r="E2298" s="4">
        <v>4</v>
      </c>
    </row>
    <row r="2299" spans="1:6" x14ac:dyDescent="0.25">
      <c r="A2299">
        <v>2298</v>
      </c>
      <c r="B2299" s="5">
        <v>1</v>
      </c>
      <c r="E2299" s="4">
        <v>4</v>
      </c>
    </row>
    <row r="2300" spans="1:6" x14ac:dyDescent="0.25">
      <c r="A2300">
        <v>2299</v>
      </c>
      <c r="B2300" s="5">
        <v>1</v>
      </c>
      <c r="E2300" s="4">
        <v>4</v>
      </c>
    </row>
    <row r="2301" spans="1:6" x14ac:dyDescent="0.25">
      <c r="A2301">
        <v>2300</v>
      </c>
      <c r="B2301" s="5">
        <v>1</v>
      </c>
      <c r="E2301" s="4">
        <v>4</v>
      </c>
    </row>
    <row r="2302" spans="1:6" x14ac:dyDescent="0.25">
      <c r="A2302">
        <v>2301</v>
      </c>
      <c r="B2302" s="5">
        <v>1</v>
      </c>
      <c r="E2302" s="4">
        <v>4</v>
      </c>
    </row>
    <row r="2303" spans="1:6" x14ac:dyDescent="0.25">
      <c r="A2303">
        <v>2302</v>
      </c>
    </row>
    <row r="2304" spans="1:6" x14ac:dyDescent="0.25">
      <c r="A2304">
        <v>2303</v>
      </c>
      <c r="D2304" s="3">
        <v>3</v>
      </c>
    </row>
    <row r="2305" spans="1:4" x14ac:dyDescent="0.25">
      <c r="A2305">
        <v>2304</v>
      </c>
      <c r="D2305" s="3">
        <v>3</v>
      </c>
    </row>
    <row r="2306" spans="1:4" x14ac:dyDescent="0.25">
      <c r="A2306">
        <v>2305</v>
      </c>
      <c r="D2306" s="3">
        <v>3</v>
      </c>
    </row>
    <row r="2307" spans="1:4" x14ac:dyDescent="0.25">
      <c r="A2307">
        <v>2306</v>
      </c>
      <c r="C2307" s="2">
        <v>2</v>
      </c>
      <c r="D2307" s="3">
        <v>3</v>
      </c>
    </row>
    <row r="2308" spans="1:4" x14ac:dyDescent="0.25">
      <c r="A2308">
        <v>2307</v>
      </c>
      <c r="C2308" s="2">
        <v>2</v>
      </c>
      <c r="D2308" s="3">
        <v>3</v>
      </c>
    </row>
    <row r="2309" spans="1:4" x14ac:dyDescent="0.25">
      <c r="A2309">
        <v>2308</v>
      </c>
      <c r="C2309" s="2">
        <v>2</v>
      </c>
      <c r="D2309" s="3">
        <v>3</v>
      </c>
    </row>
    <row r="2310" spans="1:4" x14ac:dyDescent="0.25">
      <c r="A2310">
        <v>2309</v>
      </c>
      <c r="C2310" s="2">
        <v>2</v>
      </c>
      <c r="D2310" s="3">
        <v>3</v>
      </c>
    </row>
    <row r="2311" spans="1:4" x14ac:dyDescent="0.25">
      <c r="A2311">
        <v>2310</v>
      </c>
      <c r="C2311" s="2">
        <v>2</v>
      </c>
      <c r="D2311" s="3">
        <v>3</v>
      </c>
    </row>
    <row r="2312" spans="1:4" x14ac:dyDescent="0.25">
      <c r="A2312">
        <v>2311</v>
      </c>
      <c r="C2312" s="2">
        <v>2</v>
      </c>
      <c r="D2312" s="3">
        <v>3</v>
      </c>
    </row>
    <row r="2313" spans="1:4" x14ac:dyDescent="0.25">
      <c r="A2313">
        <v>2312</v>
      </c>
      <c r="C2313" s="2">
        <v>2</v>
      </c>
    </row>
    <row r="2314" spans="1:4" x14ac:dyDescent="0.25">
      <c r="A2314">
        <v>2313</v>
      </c>
      <c r="C2314" s="2">
        <v>2</v>
      </c>
    </row>
    <row r="2315" spans="1:4" x14ac:dyDescent="0.25">
      <c r="A2315">
        <v>2314</v>
      </c>
      <c r="C2315" s="2">
        <v>2</v>
      </c>
    </row>
    <row r="2316" spans="1:4" x14ac:dyDescent="0.25">
      <c r="A2316">
        <v>2315</v>
      </c>
      <c r="B2316" s="5">
        <v>1</v>
      </c>
    </row>
    <row r="2317" spans="1:4" x14ac:dyDescent="0.25">
      <c r="A2317">
        <v>2316</v>
      </c>
      <c r="B2317" s="5">
        <v>1</v>
      </c>
    </row>
    <row r="2318" spans="1:4" x14ac:dyDescent="0.25">
      <c r="A2318">
        <v>2317</v>
      </c>
      <c r="B2318" s="5">
        <v>1</v>
      </c>
    </row>
    <row r="2319" spans="1:4" x14ac:dyDescent="0.25">
      <c r="A2319">
        <v>2318</v>
      </c>
      <c r="B2319" s="5">
        <v>1</v>
      </c>
    </row>
    <row r="2320" spans="1:4" x14ac:dyDescent="0.25">
      <c r="A2320">
        <v>2319</v>
      </c>
      <c r="B2320" s="5">
        <v>1</v>
      </c>
    </row>
    <row r="2321" spans="1:5" x14ac:dyDescent="0.25">
      <c r="A2321">
        <v>2320</v>
      </c>
      <c r="B2321" s="5">
        <v>1</v>
      </c>
      <c r="E2321" s="4">
        <v>4</v>
      </c>
    </row>
    <row r="2322" spans="1:5" x14ac:dyDescent="0.25">
      <c r="A2322">
        <v>2321</v>
      </c>
      <c r="B2322" s="5">
        <v>1</v>
      </c>
      <c r="E2322" s="4">
        <v>4</v>
      </c>
    </row>
    <row r="2323" spans="1:5" x14ac:dyDescent="0.25">
      <c r="A2323">
        <v>2322</v>
      </c>
      <c r="B2323" s="5">
        <v>1</v>
      </c>
      <c r="E2323" s="4">
        <v>4</v>
      </c>
    </row>
    <row r="2324" spans="1:5" x14ac:dyDescent="0.25">
      <c r="A2324">
        <v>2323</v>
      </c>
      <c r="E2324" s="4">
        <v>4</v>
      </c>
    </row>
    <row r="2325" spans="1:5" x14ac:dyDescent="0.25">
      <c r="A2325">
        <v>2324</v>
      </c>
      <c r="D2325" s="3">
        <v>3</v>
      </c>
      <c r="E2325" s="4">
        <v>4</v>
      </c>
    </row>
    <row r="2326" spans="1:5" x14ac:dyDescent="0.25">
      <c r="A2326">
        <v>2325</v>
      </c>
      <c r="D2326" s="3">
        <v>3</v>
      </c>
      <c r="E2326" s="4">
        <v>4</v>
      </c>
    </row>
    <row r="2327" spans="1:5" x14ac:dyDescent="0.25">
      <c r="A2327">
        <v>2326</v>
      </c>
      <c r="D2327" s="3">
        <v>3</v>
      </c>
      <c r="E2327" s="4">
        <v>4</v>
      </c>
    </row>
    <row r="2328" spans="1:5" x14ac:dyDescent="0.25">
      <c r="A2328">
        <v>2327</v>
      </c>
      <c r="D2328" s="3">
        <v>3</v>
      </c>
      <c r="E2328" s="4">
        <v>4</v>
      </c>
    </row>
    <row r="2329" spans="1:5" x14ac:dyDescent="0.25">
      <c r="A2329">
        <v>2328</v>
      </c>
      <c r="D2329" s="3">
        <v>3</v>
      </c>
      <c r="E2329" s="4">
        <v>4</v>
      </c>
    </row>
    <row r="2330" spans="1:5" x14ac:dyDescent="0.25">
      <c r="A2330">
        <v>2329</v>
      </c>
      <c r="D2330" s="3">
        <v>3</v>
      </c>
    </row>
    <row r="2331" spans="1:5" x14ac:dyDescent="0.25">
      <c r="A2331">
        <v>2330</v>
      </c>
      <c r="C2331" s="2">
        <v>2</v>
      </c>
      <c r="D2331" s="3">
        <v>3</v>
      </c>
    </row>
    <row r="2332" spans="1:5" x14ac:dyDescent="0.25">
      <c r="A2332">
        <v>2331</v>
      </c>
      <c r="C2332" s="2">
        <v>2</v>
      </c>
      <c r="D2332" s="3">
        <v>3</v>
      </c>
    </row>
    <row r="2333" spans="1:5" x14ac:dyDescent="0.25">
      <c r="A2333">
        <v>2332</v>
      </c>
      <c r="C2333" s="2">
        <v>2</v>
      </c>
    </row>
    <row r="2334" spans="1:5" x14ac:dyDescent="0.25">
      <c r="A2334">
        <v>2333</v>
      </c>
      <c r="C2334" s="2">
        <v>2</v>
      </c>
    </row>
    <row r="2335" spans="1:5" x14ac:dyDescent="0.25">
      <c r="A2335">
        <v>2334</v>
      </c>
      <c r="C2335" s="2">
        <v>2</v>
      </c>
    </row>
    <row r="2336" spans="1:5" x14ac:dyDescent="0.25">
      <c r="A2336">
        <v>2335</v>
      </c>
      <c r="C2336" s="2">
        <v>2</v>
      </c>
    </row>
    <row r="2337" spans="1:5" x14ac:dyDescent="0.25">
      <c r="A2337">
        <v>2336</v>
      </c>
      <c r="B2337" s="5">
        <v>1</v>
      </c>
      <c r="C2337" s="2">
        <v>2</v>
      </c>
    </row>
    <row r="2338" spans="1:5" x14ac:dyDescent="0.25">
      <c r="A2338">
        <v>2337</v>
      </c>
      <c r="B2338" s="5">
        <v>1</v>
      </c>
      <c r="C2338" s="2">
        <v>2</v>
      </c>
    </row>
    <row r="2339" spans="1:5" x14ac:dyDescent="0.25">
      <c r="A2339">
        <v>2338</v>
      </c>
      <c r="B2339" s="5">
        <v>1</v>
      </c>
      <c r="C2339" s="2">
        <v>2</v>
      </c>
    </row>
    <row r="2340" spans="1:5" x14ac:dyDescent="0.25">
      <c r="A2340">
        <v>2339</v>
      </c>
      <c r="B2340" s="5">
        <v>1</v>
      </c>
    </row>
    <row r="2341" spans="1:5" x14ac:dyDescent="0.25">
      <c r="A2341">
        <v>2340</v>
      </c>
      <c r="B2341" s="5">
        <v>1</v>
      </c>
    </row>
    <row r="2342" spans="1:5" x14ac:dyDescent="0.25">
      <c r="A2342">
        <v>2341</v>
      </c>
      <c r="B2342" s="5">
        <v>1</v>
      </c>
    </row>
    <row r="2343" spans="1:5" x14ac:dyDescent="0.25">
      <c r="A2343">
        <v>2342</v>
      </c>
      <c r="B2343" s="5">
        <v>1</v>
      </c>
    </row>
    <row r="2344" spans="1:5" x14ac:dyDescent="0.25">
      <c r="A2344">
        <v>2343</v>
      </c>
      <c r="B2344" s="5">
        <v>1</v>
      </c>
    </row>
    <row r="2345" spans="1:5" x14ac:dyDescent="0.25">
      <c r="A2345">
        <v>2344</v>
      </c>
      <c r="D2345" s="3">
        <v>3</v>
      </c>
      <c r="E2345" s="4">
        <v>4</v>
      </c>
    </row>
    <row r="2346" spans="1:5" x14ac:dyDescent="0.25">
      <c r="A2346">
        <v>2345</v>
      </c>
      <c r="D2346" s="3">
        <v>3</v>
      </c>
      <c r="E2346" s="4">
        <v>4</v>
      </c>
    </row>
    <row r="2347" spans="1:5" x14ac:dyDescent="0.25">
      <c r="A2347">
        <v>2346</v>
      </c>
      <c r="D2347" s="3">
        <v>3</v>
      </c>
      <c r="E2347" s="4">
        <v>4</v>
      </c>
    </row>
    <row r="2348" spans="1:5" x14ac:dyDescent="0.25">
      <c r="A2348">
        <v>2347</v>
      </c>
      <c r="D2348" s="3">
        <v>3</v>
      </c>
      <c r="E2348" s="4">
        <v>4</v>
      </c>
    </row>
    <row r="2349" spans="1:5" x14ac:dyDescent="0.25">
      <c r="A2349">
        <v>2348</v>
      </c>
      <c r="D2349" s="3">
        <v>3</v>
      </c>
      <c r="E2349" s="4">
        <v>4</v>
      </c>
    </row>
    <row r="2350" spans="1:5" x14ac:dyDescent="0.25">
      <c r="A2350">
        <v>2349</v>
      </c>
      <c r="D2350" s="3">
        <v>3</v>
      </c>
      <c r="E2350" s="4">
        <v>4</v>
      </c>
    </row>
    <row r="2351" spans="1:5" x14ac:dyDescent="0.25">
      <c r="A2351">
        <v>2350</v>
      </c>
      <c r="D2351" s="3">
        <v>3</v>
      </c>
      <c r="E2351" s="4">
        <v>4</v>
      </c>
    </row>
    <row r="2352" spans="1:5" x14ac:dyDescent="0.25">
      <c r="A2352">
        <v>2351</v>
      </c>
      <c r="D2352" s="3">
        <v>3</v>
      </c>
      <c r="E2352" s="4">
        <v>4</v>
      </c>
    </row>
    <row r="2353" spans="1:5" x14ac:dyDescent="0.25">
      <c r="A2353">
        <v>2352</v>
      </c>
      <c r="D2353" s="3">
        <v>3</v>
      </c>
    </row>
    <row r="2354" spans="1:5" x14ac:dyDescent="0.25">
      <c r="A2354">
        <v>2353</v>
      </c>
      <c r="C2354" s="2">
        <v>2</v>
      </c>
    </row>
    <row r="2355" spans="1:5" x14ac:dyDescent="0.25">
      <c r="A2355">
        <v>2354</v>
      </c>
      <c r="C2355" s="2">
        <v>2</v>
      </c>
    </row>
    <row r="2356" spans="1:5" x14ac:dyDescent="0.25">
      <c r="A2356">
        <v>2355</v>
      </c>
      <c r="C2356" s="2">
        <v>2</v>
      </c>
    </row>
    <row r="2357" spans="1:5" x14ac:dyDescent="0.25">
      <c r="A2357">
        <v>2356</v>
      </c>
      <c r="C2357" s="2">
        <v>2</v>
      </c>
    </row>
    <row r="2358" spans="1:5" x14ac:dyDescent="0.25">
      <c r="A2358">
        <v>2357</v>
      </c>
      <c r="C2358" s="2">
        <v>2</v>
      </c>
    </row>
    <row r="2359" spans="1:5" x14ac:dyDescent="0.25">
      <c r="A2359">
        <v>2358</v>
      </c>
      <c r="C2359" s="2">
        <v>2</v>
      </c>
    </row>
    <row r="2360" spans="1:5" x14ac:dyDescent="0.25">
      <c r="A2360">
        <v>2359</v>
      </c>
      <c r="C2360" s="2">
        <v>2</v>
      </c>
    </row>
    <row r="2361" spans="1:5" x14ac:dyDescent="0.25">
      <c r="A2361">
        <v>2360</v>
      </c>
      <c r="B2361" s="5">
        <v>1</v>
      </c>
      <c r="C2361" s="2">
        <v>2</v>
      </c>
    </row>
    <row r="2362" spans="1:5" x14ac:dyDescent="0.25">
      <c r="A2362">
        <v>2361</v>
      </c>
      <c r="B2362" s="5">
        <v>1</v>
      </c>
      <c r="C2362" s="2">
        <v>2</v>
      </c>
    </row>
    <row r="2363" spans="1:5" x14ac:dyDescent="0.25">
      <c r="A2363">
        <v>2362</v>
      </c>
      <c r="B2363" s="5">
        <v>1</v>
      </c>
      <c r="C2363" s="2">
        <v>2</v>
      </c>
    </row>
    <row r="2364" spans="1:5" x14ac:dyDescent="0.25">
      <c r="A2364">
        <v>2363</v>
      </c>
      <c r="B2364" s="5">
        <v>1</v>
      </c>
    </row>
    <row r="2365" spans="1:5" x14ac:dyDescent="0.25">
      <c r="A2365">
        <v>2364</v>
      </c>
      <c r="B2365" s="5">
        <v>1</v>
      </c>
    </row>
    <row r="2366" spans="1:5" x14ac:dyDescent="0.25">
      <c r="A2366">
        <v>2365</v>
      </c>
      <c r="B2366" s="5">
        <v>1</v>
      </c>
    </row>
    <row r="2367" spans="1:5" x14ac:dyDescent="0.25">
      <c r="A2367">
        <v>2366</v>
      </c>
      <c r="B2367" s="5">
        <v>1</v>
      </c>
    </row>
    <row r="2368" spans="1:5" x14ac:dyDescent="0.25">
      <c r="A2368">
        <v>2367</v>
      </c>
      <c r="B2368" s="5">
        <v>1</v>
      </c>
      <c r="D2368" s="3">
        <v>3</v>
      </c>
      <c r="E2368" s="4">
        <v>4</v>
      </c>
    </row>
    <row r="2369" spans="1:5" x14ac:dyDescent="0.25">
      <c r="A2369">
        <v>2368</v>
      </c>
      <c r="D2369" s="3">
        <v>3</v>
      </c>
      <c r="E2369" s="4">
        <v>4</v>
      </c>
    </row>
    <row r="2370" spans="1:5" x14ac:dyDescent="0.25">
      <c r="A2370">
        <v>2369</v>
      </c>
      <c r="D2370" s="3">
        <v>3</v>
      </c>
      <c r="E2370" s="4">
        <v>4</v>
      </c>
    </row>
    <row r="2371" spans="1:5" x14ac:dyDescent="0.25">
      <c r="A2371">
        <v>2370</v>
      </c>
      <c r="D2371" s="3">
        <v>3</v>
      </c>
      <c r="E2371" s="4">
        <v>4</v>
      </c>
    </row>
    <row r="2372" spans="1:5" x14ac:dyDescent="0.25">
      <c r="A2372">
        <v>2371</v>
      </c>
      <c r="D2372" s="3">
        <v>3</v>
      </c>
      <c r="E2372" s="4">
        <v>4</v>
      </c>
    </row>
    <row r="2373" spans="1:5" x14ac:dyDescent="0.25">
      <c r="A2373">
        <v>2372</v>
      </c>
      <c r="D2373" s="3">
        <v>3</v>
      </c>
      <c r="E2373" s="4">
        <v>4</v>
      </c>
    </row>
    <row r="2374" spans="1:5" x14ac:dyDescent="0.25">
      <c r="A2374">
        <v>2373</v>
      </c>
      <c r="D2374" s="3">
        <v>3</v>
      </c>
      <c r="E2374" s="4">
        <v>4</v>
      </c>
    </row>
    <row r="2375" spans="1:5" x14ac:dyDescent="0.25">
      <c r="A2375">
        <v>2374</v>
      </c>
      <c r="D2375" s="3">
        <v>3</v>
      </c>
      <c r="E2375" s="4">
        <v>4</v>
      </c>
    </row>
    <row r="2376" spans="1:5" x14ac:dyDescent="0.25">
      <c r="A2376">
        <v>2375</v>
      </c>
      <c r="C2376" s="2">
        <v>2</v>
      </c>
      <c r="D2376" s="3">
        <v>3</v>
      </c>
      <c r="E2376" s="4">
        <v>4</v>
      </c>
    </row>
    <row r="2377" spans="1:5" x14ac:dyDescent="0.25">
      <c r="A2377">
        <v>2376</v>
      </c>
      <c r="C2377" s="2">
        <v>2</v>
      </c>
      <c r="D2377" s="3">
        <v>3</v>
      </c>
    </row>
    <row r="2378" spans="1:5" x14ac:dyDescent="0.25">
      <c r="A2378">
        <v>2377</v>
      </c>
      <c r="C2378" s="2">
        <v>2</v>
      </c>
      <c r="D2378" s="3">
        <v>3</v>
      </c>
    </row>
    <row r="2379" spans="1:5" x14ac:dyDescent="0.25">
      <c r="A2379">
        <v>2378</v>
      </c>
      <c r="C2379" s="2">
        <v>2</v>
      </c>
    </row>
    <row r="2380" spans="1:5" x14ac:dyDescent="0.25">
      <c r="A2380">
        <v>2379</v>
      </c>
      <c r="C2380" s="2">
        <v>2</v>
      </c>
    </row>
    <row r="2381" spans="1:5" x14ac:dyDescent="0.25">
      <c r="A2381">
        <v>2380</v>
      </c>
      <c r="C2381" s="2">
        <v>2</v>
      </c>
    </row>
    <row r="2382" spans="1:5" x14ac:dyDescent="0.25">
      <c r="A2382">
        <v>2381</v>
      </c>
      <c r="C2382" s="2">
        <v>2</v>
      </c>
    </row>
    <row r="2383" spans="1:5" x14ac:dyDescent="0.25">
      <c r="A2383">
        <v>2382</v>
      </c>
      <c r="C2383" s="2">
        <v>2</v>
      </c>
    </row>
    <row r="2384" spans="1:5" x14ac:dyDescent="0.25">
      <c r="A2384">
        <v>2383</v>
      </c>
      <c r="B2384" s="5">
        <v>1</v>
      </c>
      <c r="C2384" s="2">
        <v>2</v>
      </c>
    </row>
    <row r="2385" spans="1:5" x14ac:dyDescent="0.25">
      <c r="A2385">
        <v>2384</v>
      </c>
      <c r="B2385" s="5">
        <v>1</v>
      </c>
      <c r="C2385" s="2">
        <v>2</v>
      </c>
    </row>
    <row r="2386" spans="1:5" x14ac:dyDescent="0.25">
      <c r="A2386">
        <v>2385</v>
      </c>
      <c r="B2386" s="5">
        <v>1</v>
      </c>
      <c r="C2386" s="2">
        <v>2</v>
      </c>
    </row>
    <row r="2387" spans="1:5" x14ac:dyDescent="0.25">
      <c r="A2387">
        <v>2386</v>
      </c>
      <c r="B2387" s="5">
        <v>1</v>
      </c>
    </row>
    <row r="2388" spans="1:5" x14ac:dyDescent="0.25">
      <c r="A2388">
        <v>2387</v>
      </c>
      <c r="B2388" s="5">
        <v>1</v>
      </c>
    </row>
    <row r="2389" spans="1:5" x14ac:dyDescent="0.25">
      <c r="A2389">
        <v>2388</v>
      </c>
      <c r="B2389" s="5">
        <v>1</v>
      </c>
    </row>
    <row r="2390" spans="1:5" x14ac:dyDescent="0.25">
      <c r="A2390">
        <v>2389</v>
      </c>
      <c r="B2390" s="5">
        <v>1</v>
      </c>
    </row>
    <row r="2391" spans="1:5" x14ac:dyDescent="0.25">
      <c r="A2391">
        <v>2390</v>
      </c>
      <c r="B2391" s="5">
        <v>1</v>
      </c>
    </row>
    <row r="2392" spans="1:5" x14ac:dyDescent="0.25">
      <c r="A2392">
        <v>2391</v>
      </c>
      <c r="E2392" s="4">
        <v>4</v>
      </c>
    </row>
    <row r="2393" spans="1:5" x14ac:dyDescent="0.25">
      <c r="A2393">
        <v>2392</v>
      </c>
      <c r="D2393" s="3">
        <v>3</v>
      </c>
      <c r="E2393" s="4">
        <v>4</v>
      </c>
    </row>
    <row r="2394" spans="1:5" x14ac:dyDescent="0.25">
      <c r="A2394">
        <v>2393</v>
      </c>
      <c r="D2394" s="3">
        <v>3</v>
      </c>
      <c r="E2394" s="4">
        <v>4</v>
      </c>
    </row>
    <row r="2395" spans="1:5" x14ac:dyDescent="0.25">
      <c r="A2395">
        <v>2394</v>
      </c>
      <c r="D2395" s="3">
        <v>3</v>
      </c>
      <c r="E2395" s="4">
        <v>4</v>
      </c>
    </row>
    <row r="2396" spans="1:5" x14ac:dyDescent="0.25">
      <c r="A2396">
        <v>2395</v>
      </c>
      <c r="D2396" s="3">
        <v>3</v>
      </c>
      <c r="E2396" s="4">
        <v>4</v>
      </c>
    </row>
    <row r="2397" spans="1:5" x14ac:dyDescent="0.25">
      <c r="A2397">
        <v>2396</v>
      </c>
      <c r="D2397" s="3">
        <v>3</v>
      </c>
      <c r="E2397" s="4">
        <v>4</v>
      </c>
    </row>
    <row r="2398" spans="1:5" x14ac:dyDescent="0.25">
      <c r="A2398">
        <v>2397</v>
      </c>
      <c r="D2398" s="3">
        <v>3</v>
      </c>
      <c r="E2398" s="4">
        <v>4</v>
      </c>
    </row>
    <row r="2399" spans="1:5" x14ac:dyDescent="0.25">
      <c r="A2399">
        <v>2398</v>
      </c>
      <c r="D2399" s="3">
        <v>3</v>
      </c>
      <c r="E2399" s="4">
        <v>4</v>
      </c>
    </row>
    <row r="2400" spans="1:5" x14ac:dyDescent="0.25">
      <c r="A2400">
        <v>2399</v>
      </c>
      <c r="D2400" s="3">
        <v>3</v>
      </c>
      <c r="E2400" s="4">
        <v>4</v>
      </c>
    </row>
    <row r="2401" spans="1:4" x14ac:dyDescent="0.25">
      <c r="A2401">
        <v>2400</v>
      </c>
      <c r="D2401" s="3">
        <v>3</v>
      </c>
    </row>
    <row r="2402" spans="1:4" x14ac:dyDescent="0.25">
      <c r="A2402">
        <v>2401</v>
      </c>
    </row>
    <row r="2403" spans="1:4" x14ac:dyDescent="0.25">
      <c r="A2403">
        <v>2402</v>
      </c>
    </row>
    <row r="2404" spans="1:4" x14ac:dyDescent="0.25">
      <c r="A2404">
        <v>2403</v>
      </c>
    </row>
    <row r="2405" spans="1:4" x14ac:dyDescent="0.25">
      <c r="A2405">
        <v>2404</v>
      </c>
    </row>
    <row r="2406" spans="1:4" x14ac:dyDescent="0.25">
      <c r="A2406">
        <v>2405</v>
      </c>
      <c r="C2406" s="2">
        <v>2</v>
      </c>
    </row>
    <row r="2407" spans="1:4" x14ac:dyDescent="0.25">
      <c r="A2407">
        <v>2406</v>
      </c>
      <c r="C2407" s="2">
        <v>2</v>
      </c>
    </row>
    <row r="2408" spans="1:4" x14ac:dyDescent="0.25">
      <c r="A2408">
        <v>2407</v>
      </c>
      <c r="C2408" s="2">
        <v>2</v>
      </c>
    </row>
    <row r="2409" spans="1:4" x14ac:dyDescent="0.25">
      <c r="A2409">
        <v>2408</v>
      </c>
      <c r="C2409" s="2">
        <v>2</v>
      </c>
    </row>
    <row r="2410" spans="1:4" x14ac:dyDescent="0.25">
      <c r="A2410">
        <v>2409</v>
      </c>
      <c r="C2410" s="2">
        <v>2</v>
      </c>
    </row>
    <row r="2411" spans="1:4" x14ac:dyDescent="0.25">
      <c r="A2411">
        <v>2410</v>
      </c>
      <c r="B2411" s="5">
        <v>1</v>
      </c>
      <c r="C2411" s="2">
        <v>2</v>
      </c>
    </row>
    <row r="2412" spans="1:4" x14ac:dyDescent="0.25">
      <c r="A2412">
        <v>2411</v>
      </c>
      <c r="B2412" s="5">
        <v>1</v>
      </c>
      <c r="C2412" s="2">
        <v>2</v>
      </c>
    </row>
    <row r="2413" spans="1:4" x14ac:dyDescent="0.25">
      <c r="A2413">
        <v>2412</v>
      </c>
      <c r="B2413" s="5">
        <v>1</v>
      </c>
      <c r="C2413" s="2">
        <v>2</v>
      </c>
    </row>
    <row r="2414" spans="1:4" x14ac:dyDescent="0.25">
      <c r="A2414">
        <v>2413</v>
      </c>
      <c r="B2414" s="5">
        <v>1</v>
      </c>
    </row>
    <row r="2415" spans="1:4" x14ac:dyDescent="0.25">
      <c r="A2415">
        <v>2414</v>
      </c>
      <c r="B2415" s="5">
        <v>1</v>
      </c>
    </row>
    <row r="2416" spans="1:4" x14ac:dyDescent="0.25">
      <c r="A2416">
        <v>2415</v>
      </c>
      <c r="B2416" s="5">
        <v>1</v>
      </c>
    </row>
    <row r="2417" spans="1:5" x14ac:dyDescent="0.25">
      <c r="A2417">
        <v>2416</v>
      </c>
      <c r="B2417" s="5">
        <v>1</v>
      </c>
      <c r="D2417" s="3">
        <v>3</v>
      </c>
      <c r="E2417" s="4">
        <v>4</v>
      </c>
    </row>
    <row r="2418" spans="1:5" x14ac:dyDescent="0.25">
      <c r="A2418">
        <v>2417</v>
      </c>
      <c r="D2418" s="3">
        <v>3</v>
      </c>
      <c r="E2418" s="4">
        <v>4</v>
      </c>
    </row>
    <row r="2419" spans="1:5" x14ac:dyDescent="0.25">
      <c r="A2419">
        <v>2418</v>
      </c>
      <c r="D2419" s="3">
        <v>3</v>
      </c>
      <c r="E2419" s="4">
        <v>4</v>
      </c>
    </row>
    <row r="2420" spans="1:5" x14ac:dyDescent="0.25">
      <c r="A2420">
        <v>2419</v>
      </c>
      <c r="D2420" s="3">
        <v>3</v>
      </c>
      <c r="E2420" s="4">
        <v>4</v>
      </c>
    </row>
    <row r="2421" spans="1:5" x14ac:dyDescent="0.25">
      <c r="A2421">
        <v>2420</v>
      </c>
      <c r="D2421" s="3">
        <v>3</v>
      </c>
      <c r="E2421" s="4">
        <v>4</v>
      </c>
    </row>
    <row r="2422" spans="1:5" x14ac:dyDescent="0.25">
      <c r="A2422">
        <v>2421</v>
      </c>
      <c r="D2422" s="3">
        <v>3</v>
      </c>
      <c r="E2422" s="4">
        <v>4</v>
      </c>
    </row>
    <row r="2423" spans="1:5" x14ac:dyDescent="0.25">
      <c r="A2423">
        <v>2422</v>
      </c>
      <c r="D2423" s="3">
        <v>3</v>
      </c>
      <c r="E2423" s="4">
        <v>4</v>
      </c>
    </row>
    <row r="2424" spans="1:5" x14ac:dyDescent="0.25">
      <c r="A2424">
        <v>2423</v>
      </c>
      <c r="D2424" s="3">
        <v>3</v>
      </c>
      <c r="E2424" s="4">
        <v>4</v>
      </c>
    </row>
    <row r="2425" spans="1:5" x14ac:dyDescent="0.25">
      <c r="A2425">
        <v>2424</v>
      </c>
      <c r="D2425" s="3">
        <v>3</v>
      </c>
    </row>
    <row r="2426" spans="1:5" x14ac:dyDescent="0.25">
      <c r="A2426">
        <v>2425</v>
      </c>
    </row>
    <row r="2427" spans="1:5" x14ac:dyDescent="0.25">
      <c r="A2427">
        <v>2426</v>
      </c>
    </row>
    <row r="2428" spans="1:5" x14ac:dyDescent="0.25">
      <c r="A2428">
        <v>2427</v>
      </c>
      <c r="C2428" s="2">
        <v>2</v>
      </c>
    </row>
    <row r="2429" spans="1:5" x14ac:dyDescent="0.25">
      <c r="A2429">
        <v>2428</v>
      </c>
      <c r="C2429" s="2">
        <v>2</v>
      </c>
    </row>
    <row r="2430" spans="1:5" x14ac:dyDescent="0.25">
      <c r="A2430">
        <v>2429</v>
      </c>
      <c r="C2430" s="2">
        <v>2</v>
      </c>
    </row>
    <row r="2431" spans="1:5" x14ac:dyDescent="0.25">
      <c r="A2431">
        <v>2430</v>
      </c>
      <c r="C2431" s="2">
        <v>2</v>
      </c>
    </row>
    <row r="2432" spans="1:5" x14ac:dyDescent="0.25">
      <c r="A2432">
        <v>2431</v>
      </c>
      <c r="C2432" s="2">
        <v>2</v>
      </c>
    </row>
    <row r="2433" spans="1:5" x14ac:dyDescent="0.25">
      <c r="A2433">
        <v>2432</v>
      </c>
      <c r="B2433" s="5">
        <v>1</v>
      </c>
      <c r="C2433" s="2">
        <v>2</v>
      </c>
    </row>
    <row r="2434" spans="1:5" x14ac:dyDescent="0.25">
      <c r="A2434">
        <v>2433</v>
      </c>
      <c r="B2434" s="5">
        <v>1</v>
      </c>
      <c r="C2434" s="2">
        <v>2</v>
      </c>
    </row>
    <row r="2435" spans="1:5" x14ac:dyDescent="0.25">
      <c r="A2435">
        <v>2434</v>
      </c>
      <c r="B2435" s="5">
        <v>1</v>
      </c>
      <c r="C2435" s="2">
        <v>2</v>
      </c>
    </row>
    <row r="2436" spans="1:5" x14ac:dyDescent="0.25">
      <c r="A2436">
        <v>2435</v>
      </c>
      <c r="B2436" s="5">
        <v>1</v>
      </c>
    </row>
    <row r="2437" spans="1:5" x14ac:dyDescent="0.25">
      <c r="A2437">
        <v>2436</v>
      </c>
      <c r="B2437" s="5">
        <v>1</v>
      </c>
    </row>
    <row r="2438" spans="1:5" x14ac:dyDescent="0.25">
      <c r="A2438">
        <v>2437</v>
      </c>
      <c r="B2438" s="5">
        <v>1</v>
      </c>
    </row>
    <row r="2439" spans="1:5" x14ac:dyDescent="0.25">
      <c r="A2439">
        <v>2438</v>
      </c>
      <c r="B2439" s="5">
        <v>1</v>
      </c>
      <c r="E2439" s="4">
        <v>4</v>
      </c>
    </row>
    <row r="2440" spans="1:5" x14ac:dyDescent="0.25">
      <c r="A2440">
        <v>2439</v>
      </c>
      <c r="D2440" s="3">
        <v>3</v>
      </c>
      <c r="E2440" s="4">
        <v>4</v>
      </c>
    </row>
    <row r="2441" spans="1:5" x14ac:dyDescent="0.25">
      <c r="A2441">
        <v>2440</v>
      </c>
      <c r="D2441" s="3">
        <v>3</v>
      </c>
      <c r="E2441" s="4">
        <v>4</v>
      </c>
    </row>
    <row r="2442" spans="1:5" x14ac:dyDescent="0.25">
      <c r="A2442">
        <v>2441</v>
      </c>
      <c r="D2442" s="3">
        <v>3</v>
      </c>
      <c r="E2442" s="4">
        <v>4</v>
      </c>
    </row>
    <row r="2443" spans="1:5" x14ac:dyDescent="0.25">
      <c r="A2443">
        <v>2442</v>
      </c>
      <c r="D2443" s="3">
        <v>3</v>
      </c>
      <c r="E2443" s="4">
        <v>4</v>
      </c>
    </row>
    <row r="2444" spans="1:5" x14ac:dyDescent="0.25">
      <c r="A2444">
        <v>2443</v>
      </c>
      <c r="D2444" s="3">
        <v>3</v>
      </c>
      <c r="E2444" s="4">
        <v>4</v>
      </c>
    </row>
    <row r="2445" spans="1:5" x14ac:dyDescent="0.25">
      <c r="A2445">
        <v>2444</v>
      </c>
      <c r="D2445" s="3">
        <v>3</v>
      </c>
      <c r="E2445" s="4">
        <v>4</v>
      </c>
    </row>
    <row r="2446" spans="1:5" x14ac:dyDescent="0.25">
      <c r="A2446">
        <v>2445</v>
      </c>
      <c r="D2446" s="3">
        <v>3</v>
      </c>
      <c r="E2446" s="4">
        <v>4</v>
      </c>
    </row>
    <row r="2447" spans="1:5" x14ac:dyDescent="0.25">
      <c r="A2447">
        <v>2446</v>
      </c>
      <c r="D2447" s="3">
        <v>3</v>
      </c>
      <c r="E2447" s="4">
        <v>4</v>
      </c>
    </row>
    <row r="2448" spans="1:5" x14ac:dyDescent="0.25">
      <c r="A2448">
        <v>2447</v>
      </c>
      <c r="C2448" s="2">
        <v>2</v>
      </c>
      <c r="D2448" s="3">
        <v>3</v>
      </c>
      <c r="E2448" s="4">
        <v>4</v>
      </c>
    </row>
    <row r="2449" spans="1:5" x14ac:dyDescent="0.25">
      <c r="A2449">
        <v>2448</v>
      </c>
      <c r="C2449" s="2">
        <v>2</v>
      </c>
    </row>
    <row r="2450" spans="1:5" x14ac:dyDescent="0.25">
      <c r="A2450">
        <v>2449</v>
      </c>
      <c r="C2450" s="2">
        <v>2</v>
      </c>
    </row>
    <row r="2451" spans="1:5" x14ac:dyDescent="0.25">
      <c r="A2451">
        <v>2450</v>
      </c>
      <c r="C2451" s="2">
        <v>2</v>
      </c>
    </row>
    <row r="2452" spans="1:5" x14ac:dyDescent="0.25">
      <c r="A2452">
        <v>2451</v>
      </c>
      <c r="C2452" s="2">
        <v>2</v>
      </c>
    </row>
    <row r="2453" spans="1:5" x14ac:dyDescent="0.25">
      <c r="A2453">
        <v>2452</v>
      </c>
      <c r="C2453" s="2">
        <v>2</v>
      </c>
    </row>
    <row r="2454" spans="1:5" x14ac:dyDescent="0.25">
      <c r="A2454">
        <v>2453</v>
      </c>
      <c r="B2454" s="5">
        <v>1</v>
      </c>
      <c r="C2454" s="2">
        <v>2</v>
      </c>
    </row>
    <row r="2455" spans="1:5" x14ac:dyDescent="0.25">
      <c r="A2455">
        <v>2454</v>
      </c>
      <c r="B2455" s="5">
        <v>1</v>
      </c>
      <c r="C2455" s="2">
        <v>2</v>
      </c>
    </row>
    <row r="2456" spans="1:5" x14ac:dyDescent="0.25">
      <c r="A2456">
        <v>2455</v>
      </c>
      <c r="B2456" s="5">
        <v>1</v>
      </c>
      <c r="C2456" s="2">
        <v>2</v>
      </c>
    </row>
    <row r="2457" spans="1:5" x14ac:dyDescent="0.25">
      <c r="A2457">
        <v>2456</v>
      </c>
      <c r="B2457" s="5">
        <v>1</v>
      </c>
      <c r="C2457" s="2">
        <v>2</v>
      </c>
    </row>
    <row r="2458" spans="1:5" x14ac:dyDescent="0.25">
      <c r="A2458">
        <v>2457</v>
      </c>
      <c r="B2458" s="5">
        <v>1</v>
      </c>
    </row>
    <row r="2459" spans="1:5" x14ac:dyDescent="0.25">
      <c r="A2459">
        <v>2458</v>
      </c>
      <c r="B2459" s="5">
        <v>1</v>
      </c>
    </row>
    <row r="2460" spans="1:5" x14ac:dyDescent="0.25">
      <c r="A2460">
        <v>2459</v>
      </c>
      <c r="B2460" s="5">
        <v>1</v>
      </c>
    </row>
    <row r="2461" spans="1:5" x14ac:dyDescent="0.25">
      <c r="A2461">
        <v>2460</v>
      </c>
      <c r="B2461" s="5">
        <v>1</v>
      </c>
    </row>
    <row r="2462" spans="1:5" x14ac:dyDescent="0.25">
      <c r="A2462">
        <v>2461</v>
      </c>
      <c r="D2462" s="3">
        <v>3</v>
      </c>
      <c r="E2462" s="4">
        <v>4</v>
      </c>
    </row>
    <row r="2463" spans="1:5" x14ac:dyDescent="0.25">
      <c r="A2463">
        <v>2462</v>
      </c>
      <c r="D2463" s="3">
        <v>3</v>
      </c>
      <c r="E2463" s="4">
        <v>4</v>
      </c>
    </row>
    <row r="2464" spans="1:5" x14ac:dyDescent="0.25">
      <c r="A2464">
        <v>2463</v>
      </c>
      <c r="D2464" s="3">
        <v>3</v>
      </c>
      <c r="E2464" s="4">
        <v>4</v>
      </c>
    </row>
    <row r="2465" spans="1:5" x14ac:dyDescent="0.25">
      <c r="A2465">
        <v>2464</v>
      </c>
      <c r="D2465" s="3">
        <v>3</v>
      </c>
      <c r="E2465" s="4">
        <v>4</v>
      </c>
    </row>
    <row r="2466" spans="1:5" x14ac:dyDescent="0.25">
      <c r="A2466">
        <v>2465</v>
      </c>
      <c r="D2466" s="3">
        <v>3</v>
      </c>
      <c r="E2466" s="4">
        <v>4</v>
      </c>
    </row>
    <row r="2467" spans="1:5" x14ac:dyDescent="0.25">
      <c r="A2467">
        <v>2466</v>
      </c>
      <c r="D2467" s="3">
        <v>3</v>
      </c>
      <c r="E2467" s="4">
        <v>4</v>
      </c>
    </row>
    <row r="2468" spans="1:5" x14ac:dyDescent="0.25">
      <c r="A2468">
        <v>2467</v>
      </c>
      <c r="D2468" s="3">
        <v>3</v>
      </c>
      <c r="E2468" s="4">
        <v>4</v>
      </c>
    </row>
    <row r="2469" spans="1:5" x14ac:dyDescent="0.25">
      <c r="A2469">
        <v>2468</v>
      </c>
      <c r="D2469" s="3">
        <v>3</v>
      </c>
      <c r="E2469" s="4">
        <v>4</v>
      </c>
    </row>
    <row r="2470" spans="1:5" x14ac:dyDescent="0.25">
      <c r="A2470">
        <v>2469</v>
      </c>
      <c r="D2470" s="3">
        <v>3</v>
      </c>
    </row>
    <row r="2471" spans="1:5" x14ac:dyDescent="0.25">
      <c r="A2471">
        <v>2470</v>
      </c>
      <c r="C2471" s="2">
        <v>2</v>
      </c>
      <c r="D2471" s="3">
        <v>3</v>
      </c>
    </row>
    <row r="2472" spans="1:5" x14ac:dyDescent="0.25">
      <c r="A2472">
        <v>2471</v>
      </c>
      <c r="C2472" s="2">
        <v>2</v>
      </c>
    </row>
    <row r="2473" spans="1:5" x14ac:dyDescent="0.25">
      <c r="A2473">
        <v>2472</v>
      </c>
      <c r="C2473" s="2">
        <v>2</v>
      </c>
    </row>
    <row r="2474" spans="1:5" x14ac:dyDescent="0.25">
      <c r="A2474">
        <v>2473</v>
      </c>
      <c r="C2474" s="2">
        <v>2</v>
      </c>
    </row>
    <row r="2475" spans="1:5" x14ac:dyDescent="0.25">
      <c r="A2475">
        <v>2474</v>
      </c>
      <c r="C2475" s="2">
        <v>2</v>
      </c>
    </row>
    <row r="2476" spans="1:5" x14ac:dyDescent="0.25">
      <c r="A2476">
        <v>2475</v>
      </c>
      <c r="C2476" s="2">
        <v>2</v>
      </c>
    </row>
    <row r="2477" spans="1:5" x14ac:dyDescent="0.25">
      <c r="A2477">
        <v>2476</v>
      </c>
      <c r="B2477" s="5">
        <v>1</v>
      </c>
      <c r="C2477" s="2">
        <v>2</v>
      </c>
    </row>
    <row r="2478" spans="1:5" x14ac:dyDescent="0.25">
      <c r="A2478">
        <v>2477</v>
      </c>
      <c r="B2478" s="5">
        <v>1</v>
      </c>
      <c r="C2478" s="2">
        <v>2</v>
      </c>
    </row>
    <row r="2479" spans="1:5" x14ac:dyDescent="0.25">
      <c r="A2479">
        <v>2478</v>
      </c>
      <c r="B2479" s="5">
        <v>1</v>
      </c>
      <c r="C2479" s="2">
        <v>2</v>
      </c>
    </row>
    <row r="2480" spans="1:5" x14ac:dyDescent="0.25">
      <c r="A2480">
        <v>2479</v>
      </c>
      <c r="B2480" s="5">
        <v>1</v>
      </c>
    </row>
    <row r="2481" spans="1:5" x14ac:dyDescent="0.25">
      <c r="A2481">
        <v>2480</v>
      </c>
      <c r="B2481" s="5">
        <v>1</v>
      </c>
    </row>
    <row r="2482" spans="1:5" x14ac:dyDescent="0.25">
      <c r="A2482">
        <v>2481</v>
      </c>
      <c r="B2482" s="5">
        <v>1</v>
      </c>
    </row>
    <row r="2483" spans="1:5" x14ac:dyDescent="0.25">
      <c r="A2483">
        <v>2482</v>
      </c>
      <c r="B2483" s="5">
        <v>1</v>
      </c>
    </row>
    <row r="2484" spans="1:5" x14ac:dyDescent="0.25">
      <c r="A2484">
        <v>2483</v>
      </c>
      <c r="B2484" s="5">
        <v>1</v>
      </c>
    </row>
    <row r="2485" spans="1:5" x14ac:dyDescent="0.25">
      <c r="A2485">
        <v>2484</v>
      </c>
      <c r="B2485" s="5">
        <v>1</v>
      </c>
    </row>
    <row r="2486" spans="1:5" x14ac:dyDescent="0.25">
      <c r="A2486">
        <v>2485</v>
      </c>
      <c r="E2486" s="4">
        <v>4</v>
      </c>
    </row>
    <row r="2487" spans="1:5" x14ac:dyDescent="0.25">
      <c r="A2487">
        <v>2486</v>
      </c>
      <c r="D2487" s="3">
        <v>3</v>
      </c>
      <c r="E2487" s="4">
        <v>4</v>
      </c>
    </row>
    <row r="2488" spans="1:5" x14ac:dyDescent="0.25">
      <c r="A2488">
        <v>2487</v>
      </c>
      <c r="D2488" s="3">
        <v>3</v>
      </c>
      <c r="E2488" s="4">
        <v>4</v>
      </c>
    </row>
    <row r="2489" spans="1:5" x14ac:dyDescent="0.25">
      <c r="A2489">
        <v>2488</v>
      </c>
      <c r="D2489" s="3">
        <v>3</v>
      </c>
      <c r="E2489" s="4">
        <v>4</v>
      </c>
    </row>
    <row r="2490" spans="1:5" x14ac:dyDescent="0.25">
      <c r="A2490">
        <v>2489</v>
      </c>
      <c r="D2490" s="3">
        <v>3</v>
      </c>
      <c r="E2490" s="4">
        <v>4</v>
      </c>
    </row>
    <row r="2491" spans="1:5" x14ac:dyDescent="0.25">
      <c r="A2491">
        <v>2490</v>
      </c>
      <c r="D2491" s="3">
        <v>3</v>
      </c>
      <c r="E2491" s="4">
        <v>4</v>
      </c>
    </row>
    <row r="2492" spans="1:5" x14ac:dyDescent="0.25">
      <c r="A2492">
        <v>2491</v>
      </c>
      <c r="C2492" s="2">
        <v>2</v>
      </c>
      <c r="D2492" s="3">
        <v>3</v>
      </c>
      <c r="E2492" s="4">
        <v>4</v>
      </c>
    </row>
    <row r="2493" spans="1:5" x14ac:dyDescent="0.25">
      <c r="A2493">
        <v>2492</v>
      </c>
      <c r="C2493" s="2">
        <v>2</v>
      </c>
      <c r="D2493" s="3">
        <v>3</v>
      </c>
      <c r="E2493" s="4">
        <v>4</v>
      </c>
    </row>
    <row r="2494" spans="1:5" x14ac:dyDescent="0.25">
      <c r="A2494">
        <v>2493</v>
      </c>
      <c r="C2494" s="2">
        <v>2</v>
      </c>
      <c r="D2494" s="3">
        <v>3</v>
      </c>
      <c r="E2494" s="4">
        <v>4</v>
      </c>
    </row>
    <row r="2495" spans="1:5" x14ac:dyDescent="0.25">
      <c r="A2495">
        <v>2494</v>
      </c>
      <c r="C2495" s="2">
        <v>2</v>
      </c>
      <c r="D2495" s="3">
        <v>3</v>
      </c>
    </row>
    <row r="2496" spans="1:5" x14ac:dyDescent="0.25">
      <c r="A2496">
        <v>2495</v>
      </c>
      <c r="C2496" s="2">
        <v>2</v>
      </c>
      <c r="D2496" s="3">
        <v>3</v>
      </c>
    </row>
    <row r="2497" spans="1:5" x14ac:dyDescent="0.25">
      <c r="A2497">
        <v>2496</v>
      </c>
      <c r="C2497" s="2">
        <v>2</v>
      </c>
    </row>
    <row r="2498" spans="1:5" x14ac:dyDescent="0.25">
      <c r="A2498">
        <v>2497</v>
      </c>
      <c r="C2498" s="2">
        <v>2</v>
      </c>
    </row>
    <row r="2499" spans="1:5" x14ac:dyDescent="0.25">
      <c r="A2499">
        <v>2498</v>
      </c>
      <c r="C2499" s="2">
        <v>2</v>
      </c>
    </row>
    <row r="2500" spans="1:5" x14ac:dyDescent="0.25">
      <c r="A2500">
        <v>2499</v>
      </c>
      <c r="B2500" s="5">
        <v>1</v>
      </c>
      <c r="C2500" s="2">
        <v>2</v>
      </c>
    </row>
    <row r="2501" spans="1:5" x14ac:dyDescent="0.25">
      <c r="A2501">
        <v>2500</v>
      </c>
      <c r="B2501" s="5">
        <v>1</v>
      </c>
      <c r="C2501" s="2">
        <v>2</v>
      </c>
    </row>
    <row r="2502" spans="1:5" x14ac:dyDescent="0.25">
      <c r="A2502">
        <v>2501</v>
      </c>
      <c r="B2502" s="5">
        <v>1</v>
      </c>
      <c r="C2502" s="2">
        <v>2</v>
      </c>
    </row>
    <row r="2503" spans="1:5" x14ac:dyDescent="0.25">
      <c r="A2503">
        <v>2502</v>
      </c>
      <c r="B2503" s="5">
        <v>1</v>
      </c>
      <c r="C2503" s="2">
        <v>2</v>
      </c>
    </row>
    <row r="2504" spans="1:5" x14ac:dyDescent="0.25">
      <c r="A2504">
        <v>2503</v>
      </c>
      <c r="B2504" s="5">
        <v>1</v>
      </c>
    </row>
    <row r="2505" spans="1:5" x14ac:dyDescent="0.25">
      <c r="A2505">
        <v>2504</v>
      </c>
      <c r="B2505" s="5">
        <v>1</v>
      </c>
    </row>
    <row r="2506" spans="1:5" x14ac:dyDescent="0.25">
      <c r="A2506">
        <v>2505</v>
      </c>
      <c r="B2506" s="5">
        <v>1</v>
      </c>
    </row>
    <row r="2507" spans="1:5" x14ac:dyDescent="0.25">
      <c r="A2507">
        <v>2506</v>
      </c>
      <c r="B2507" s="5">
        <v>1</v>
      </c>
    </row>
    <row r="2508" spans="1:5" x14ac:dyDescent="0.25">
      <c r="A2508">
        <v>2507</v>
      </c>
      <c r="B2508" s="5">
        <v>1</v>
      </c>
    </row>
    <row r="2509" spans="1:5" x14ac:dyDescent="0.25">
      <c r="A2509">
        <v>2508</v>
      </c>
      <c r="B2509" s="5">
        <v>1</v>
      </c>
      <c r="E2509" s="4">
        <v>4</v>
      </c>
    </row>
    <row r="2510" spans="1:5" x14ac:dyDescent="0.25">
      <c r="A2510">
        <v>2509</v>
      </c>
      <c r="B2510" s="5">
        <v>1</v>
      </c>
      <c r="E2510" s="4">
        <v>4</v>
      </c>
    </row>
    <row r="2511" spans="1:5" x14ac:dyDescent="0.25">
      <c r="A2511">
        <v>2510</v>
      </c>
      <c r="E2511" s="4">
        <v>4</v>
      </c>
    </row>
    <row r="2512" spans="1:5" x14ac:dyDescent="0.25">
      <c r="A2512">
        <v>2511</v>
      </c>
      <c r="D2512" s="3">
        <v>3</v>
      </c>
      <c r="E2512" s="4">
        <v>4</v>
      </c>
    </row>
    <row r="2513" spans="1:5" x14ac:dyDescent="0.25">
      <c r="A2513">
        <v>2512</v>
      </c>
      <c r="D2513" s="3">
        <v>3</v>
      </c>
      <c r="E2513" s="4">
        <v>4</v>
      </c>
    </row>
    <row r="2514" spans="1:5" x14ac:dyDescent="0.25">
      <c r="A2514">
        <v>2513</v>
      </c>
      <c r="D2514" s="3">
        <v>3</v>
      </c>
      <c r="E2514" s="4">
        <v>4</v>
      </c>
    </row>
    <row r="2515" spans="1:5" x14ac:dyDescent="0.25">
      <c r="A2515">
        <v>2514</v>
      </c>
      <c r="D2515" s="3">
        <v>3</v>
      </c>
      <c r="E2515" s="4">
        <v>4</v>
      </c>
    </row>
    <row r="2516" spans="1:5" x14ac:dyDescent="0.25">
      <c r="A2516">
        <v>2515</v>
      </c>
      <c r="D2516" s="3">
        <v>3</v>
      </c>
      <c r="E2516" s="4">
        <v>4</v>
      </c>
    </row>
    <row r="2517" spans="1:5" x14ac:dyDescent="0.25">
      <c r="A2517">
        <v>2516</v>
      </c>
      <c r="C2517" s="2">
        <v>2</v>
      </c>
      <c r="D2517" s="3">
        <v>3</v>
      </c>
      <c r="E2517" s="4">
        <v>4</v>
      </c>
    </row>
    <row r="2518" spans="1:5" x14ac:dyDescent="0.25">
      <c r="A2518">
        <v>2517</v>
      </c>
      <c r="C2518" s="2">
        <v>2</v>
      </c>
      <c r="D2518" s="3">
        <v>3</v>
      </c>
      <c r="E2518" s="4">
        <v>4</v>
      </c>
    </row>
    <row r="2519" spans="1:5" x14ac:dyDescent="0.25">
      <c r="A2519">
        <v>2518</v>
      </c>
      <c r="C2519" s="2">
        <v>2</v>
      </c>
      <c r="D2519" s="3">
        <v>3</v>
      </c>
      <c r="E2519" s="4">
        <v>4</v>
      </c>
    </row>
    <row r="2520" spans="1:5" x14ac:dyDescent="0.25">
      <c r="A2520">
        <v>2519</v>
      </c>
      <c r="C2520" s="2">
        <v>2</v>
      </c>
      <c r="D2520" s="3">
        <v>3</v>
      </c>
    </row>
    <row r="2521" spans="1:5" x14ac:dyDescent="0.25">
      <c r="A2521">
        <v>2520</v>
      </c>
      <c r="C2521" s="2">
        <v>2</v>
      </c>
      <c r="D2521" s="3">
        <v>3</v>
      </c>
    </row>
    <row r="2522" spans="1:5" x14ac:dyDescent="0.25">
      <c r="A2522">
        <v>2521</v>
      </c>
      <c r="C2522" s="2">
        <v>2</v>
      </c>
      <c r="D2522" s="3">
        <v>3</v>
      </c>
    </row>
    <row r="2523" spans="1:5" x14ac:dyDescent="0.25">
      <c r="A2523">
        <v>2522</v>
      </c>
      <c r="C2523" s="2">
        <v>2</v>
      </c>
      <c r="D2523" s="3">
        <v>3</v>
      </c>
    </row>
    <row r="2524" spans="1:5" x14ac:dyDescent="0.25">
      <c r="A2524">
        <v>2523</v>
      </c>
      <c r="C2524" s="2">
        <v>2</v>
      </c>
      <c r="D2524" s="3">
        <v>3</v>
      </c>
    </row>
    <row r="2525" spans="1:5" x14ac:dyDescent="0.25">
      <c r="A2525">
        <v>2524</v>
      </c>
      <c r="C2525" s="2">
        <v>2</v>
      </c>
    </row>
    <row r="2526" spans="1:5" x14ac:dyDescent="0.25">
      <c r="A2526">
        <v>2525</v>
      </c>
      <c r="C2526" s="2">
        <v>2</v>
      </c>
    </row>
    <row r="2527" spans="1:5" x14ac:dyDescent="0.25">
      <c r="A2527">
        <v>2526</v>
      </c>
      <c r="C2527" s="2">
        <v>2</v>
      </c>
    </row>
    <row r="2528" spans="1:5" x14ac:dyDescent="0.25">
      <c r="A2528">
        <v>2527</v>
      </c>
      <c r="B2528" s="5">
        <v>1</v>
      </c>
      <c r="C2528" s="2">
        <v>2</v>
      </c>
    </row>
    <row r="2529" spans="1:6" x14ac:dyDescent="0.25">
      <c r="A2529">
        <v>2528</v>
      </c>
      <c r="B2529" s="5">
        <v>1</v>
      </c>
      <c r="C2529" s="2">
        <v>2</v>
      </c>
    </row>
    <row r="2530" spans="1:6" x14ac:dyDescent="0.25">
      <c r="A2530">
        <v>2529</v>
      </c>
      <c r="B2530" s="5">
        <v>1</v>
      </c>
      <c r="C2530" s="2">
        <v>2</v>
      </c>
    </row>
    <row r="2531" spans="1:6" x14ac:dyDescent="0.25">
      <c r="A2531">
        <v>2530</v>
      </c>
      <c r="B2531" s="5">
        <v>1</v>
      </c>
      <c r="C2531" s="2">
        <v>2</v>
      </c>
    </row>
    <row r="2532" spans="1:6" x14ac:dyDescent="0.25">
      <c r="A2532">
        <v>2531</v>
      </c>
      <c r="B2532" s="5">
        <v>1</v>
      </c>
    </row>
    <row r="2533" spans="1:6" x14ac:dyDescent="0.25">
      <c r="A2533">
        <v>2532</v>
      </c>
      <c r="F2533" t="s">
        <v>22</v>
      </c>
    </row>
    <row r="2534" spans="1:6" x14ac:dyDescent="0.25">
      <c r="A2534">
        <v>2533</v>
      </c>
    </row>
    <row r="2535" spans="1:6" x14ac:dyDescent="0.25">
      <c r="A2535">
        <v>2534</v>
      </c>
      <c r="F2535" t="s">
        <v>22</v>
      </c>
    </row>
    <row r="2536" spans="1:6" x14ac:dyDescent="0.25">
      <c r="A2536">
        <v>2535</v>
      </c>
      <c r="B2536" s="5">
        <v>1</v>
      </c>
      <c r="E2536" s="4">
        <v>4</v>
      </c>
    </row>
    <row r="2537" spans="1:6" x14ac:dyDescent="0.25">
      <c r="A2537">
        <v>2536</v>
      </c>
      <c r="B2537" s="5">
        <v>1</v>
      </c>
      <c r="E2537" s="4">
        <v>4</v>
      </c>
    </row>
    <row r="2538" spans="1:6" x14ac:dyDescent="0.25">
      <c r="A2538">
        <v>2537</v>
      </c>
      <c r="B2538" s="5">
        <v>1</v>
      </c>
      <c r="E2538" s="4">
        <v>4</v>
      </c>
    </row>
    <row r="2539" spans="1:6" x14ac:dyDescent="0.25">
      <c r="A2539">
        <v>2538</v>
      </c>
      <c r="B2539" s="5">
        <v>1</v>
      </c>
      <c r="E2539" s="4">
        <v>4</v>
      </c>
    </row>
    <row r="2540" spans="1:6" x14ac:dyDescent="0.25">
      <c r="A2540">
        <v>2539</v>
      </c>
      <c r="B2540" s="5">
        <v>1</v>
      </c>
      <c r="E2540" s="4">
        <v>4</v>
      </c>
    </row>
    <row r="2541" spans="1:6" x14ac:dyDescent="0.25">
      <c r="A2541">
        <v>2540</v>
      </c>
      <c r="B2541" s="5">
        <v>1</v>
      </c>
      <c r="E2541" s="4">
        <v>4</v>
      </c>
    </row>
    <row r="2542" spans="1:6" x14ac:dyDescent="0.25">
      <c r="A2542">
        <v>2541</v>
      </c>
      <c r="B2542" s="5">
        <v>1</v>
      </c>
      <c r="E2542" s="4">
        <v>4</v>
      </c>
    </row>
    <row r="2543" spans="1:6" x14ac:dyDescent="0.25">
      <c r="A2543">
        <v>2542</v>
      </c>
      <c r="B2543" s="5">
        <v>1</v>
      </c>
      <c r="E2543" s="4">
        <v>4</v>
      </c>
    </row>
    <row r="2544" spans="1:6" x14ac:dyDescent="0.25">
      <c r="A2544">
        <v>2543</v>
      </c>
      <c r="B2544" s="5">
        <v>1</v>
      </c>
      <c r="E2544" s="4">
        <v>4</v>
      </c>
    </row>
    <row r="2545" spans="1:5" x14ac:dyDescent="0.25">
      <c r="A2545">
        <v>2544</v>
      </c>
      <c r="B2545" s="5">
        <v>1</v>
      </c>
      <c r="E2545" s="4">
        <v>4</v>
      </c>
    </row>
    <row r="2546" spans="1:5" x14ac:dyDescent="0.25">
      <c r="A2546">
        <v>2545</v>
      </c>
    </row>
    <row r="2547" spans="1:5" x14ac:dyDescent="0.25">
      <c r="A2547">
        <v>2546</v>
      </c>
      <c r="C2547" s="2">
        <v>2</v>
      </c>
    </row>
    <row r="2548" spans="1:5" x14ac:dyDescent="0.25">
      <c r="A2548">
        <v>2547</v>
      </c>
      <c r="C2548" s="2">
        <v>2</v>
      </c>
    </row>
    <row r="2549" spans="1:5" x14ac:dyDescent="0.25">
      <c r="A2549">
        <v>2548</v>
      </c>
      <c r="C2549" s="2">
        <v>2</v>
      </c>
    </row>
    <row r="2550" spans="1:5" x14ac:dyDescent="0.25">
      <c r="A2550">
        <v>2549</v>
      </c>
      <c r="C2550" s="2">
        <v>2</v>
      </c>
    </row>
    <row r="2551" spans="1:5" x14ac:dyDescent="0.25">
      <c r="A2551">
        <v>2550</v>
      </c>
      <c r="C2551" s="2">
        <v>2</v>
      </c>
      <c r="D2551" s="3">
        <v>3</v>
      </c>
    </row>
    <row r="2552" spans="1:5" x14ac:dyDescent="0.25">
      <c r="A2552">
        <v>2551</v>
      </c>
      <c r="C2552" s="2">
        <v>2</v>
      </c>
      <c r="D2552" s="3">
        <v>3</v>
      </c>
    </row>
    <row r="2553" spans="1:5" x14ac:dyDescent="0.25">
      <c r="A2553">
        <v>2552</v>
      </c>
      <c r="C2553" s="2">
        <v>2</v>
      </c>
      <c r="D2553" s="3">
        <v>3</v>
      </c>
    </row>
    <row r="2554" spans="1:5" x14ac:dyDescent="0.25">
      <c r="A2554">
        <v>2553</v>
      </c>
      <c r="C2554" s="2">
        <v>2</v>
      </c>
      <c r="D2554" s="3">
        <v>3</v>
      </c>
    </row>
    <row r="2555" spans="1:5" x14ac:dyDescent="0.25">
      <c r="A2555">
        <v>2554</v>
      </c>
      <c r="C2555" s="2">
        <v>2</v>
      </c>
      <c r="D2555" s="3">
        <v>3</v>
      </c>
    </row>
    <row r="2556" spans="1:5" x14ac:dyDescent="0.25">
      <c r="A2556">
        <v>2555</v>
      </c>
      <c r="C2556" s="2">
        <v>2</v>
      </c>
      <c r="D2556" s="3">
        <v>3</v>
      </c>
    </row>
    <row r="2557" spans="1:5" x14ac:dyDescent="0.25">
      <c r="A2557">
        <v>2556</v>
      </c>
      <c r="D2557" s="3">
        <v>3</v>
      </c>
    </row>
    <row r="2558" spans="1:5" x14ac:dyDescent="0.25">
      <c r="A2558">
        <v>2557</v>
      </c>
      <c r="D2558" s="3">
        <v>3</v>
      </c>
    </row>
    <row r="2559" spans="1:5" x14ac:dyDescent="0.25">
      <c r="A2559">
        <v>2558</v>
      </c>
      <c r="E2559" s="4">
        <v>4</v>
      </c>
    </row>
    <row r="2560" spans="1:5" x14ac:dyDescent="0.25">
      <c r="A2560">
        <v>2559</v>
      </c>
      <c r="E2560" s="4">
        <v>4</v>
      </c>
    </row>
    <row r="2561" spans="1:5" x14ac:dyDescent="0.25">
      <c r="A2561">
        <v>2560</v>
      </c>
      <c r="E2561" s="4">
        <v>4</v>
      </c>
    </row>
    <row r="2562" spans="1:5" x14ac:dyDescent="0.25">
      <c r="A2562">
        <v>2561</v>
      </c>
      <c r="B2562" s="5">
        <v>1</v>
      </c>
      <c r="E2562" s="4">
        <v>4</v>
      </c>
    </row>
    <row r="2563" spans="1:5" x14ac:dyDescent="0.25">
      <c r="A2563">
        <v>2562</v>
      </c>
      <c r="B2563" s="5">
        <v>1</v>
      </c>
      <c r="E2563" s="4">
        <v>4</v>
      </c>
    </row>
    <row r="2564" spans="1:5" x14ac:dyDescent="0.25">
      <c r="A2564">
        <v>2563</v>
      </c>
      <c r="B2564" s="5">
        <v>1</v>
      </c>
      <c r="E2564" s="4">
        <v>4</v>
      </c>
    </row>
    <row r="2565" spans="1:5" x14ac:dyDescent="0.25">
      <c r="A2565">
        <v>2564</v>
      </c>
      <c r="B2565" s="5">
        <v>1</v>
      </c>
      <c r="E2565" s="4">
        <v>4</v>
      </c>
    </row>
    <row r="2566" spans="1:5" x14ac:dyDescent="0.25">
      <c r="A2566">
        <v>2565</v>
      </c>
      <c r="B2566" s="5">
        <v>1</v>
      </c>
      <c r="E2566" s="4">
        <v>4</v>
      </c>
    </row>
    <row r="2567" spans="1:5" x14ac:dyDescent="0.25">
      <c r="A2567">
        <v>2566</v>
      </c>
      <c r="B2567" s="5">
        <v>1</v>
      </c>
    </row>
    <row r="2568" spans="1:5" x14ac:dyDescent="0.25">
      <c r="A2568">
        <v>2567</v>
      </c>
      <c r="B2568" s="5">
        <v>1</v>
      </c>
    </row>
    <row r="2569" spans="1:5" x14ac:dyDescent="0.25">
      <c r="A2569">
        <v>2568</v>
      </c>
      <c r="B2569" s="5">
        <v>1</v>
      </c>
    </row>
    <row r="2570" spans="1:5" x14ac:dyDescent="0.25">
      <c r="A2570">
        <v>2569</v>
      </c>
      <c r="B2570" s="5">
        <v>1</v>
      </c>
    </row>
    <row r="2571" spans="1:5" x14ac:dyDescent="0.25">
      <c r="A2571">
        <v>2570</v>
      </c>
      <c r="B2571" s="5">
        <v>1</v>
      </c>
    </row>
    <row r="2572" spans="1:5" x14ac:dyDescent="0.25">
      <c r="A2572">
        <v>2571</v>
      </c>
      <c r="C2572" s="2">
        <v>2</v>
      </c>
    </row>
    <row r="2573" spans="1:5" x14ac:dyDescent="0.25">
      <c r="A2573">
        <v>2572</v>
      </c>
      <c r="C2573" s="2">
        <v>2</v>
      </c>
    </row>
    <row r="2574" spans="1:5" x14ac:dyDescent="0.25">
      <c r="A2574">
        <v>2573</v>
      </c>
      <c r="C2574" s="2">
        <v>2</v>
      </c>
      <c r="D2574" s="3">
        <v>3</v>
      </c>
    </row>
    <row r="2575" spans="1:5" x14ac:dyDescent="0.25">
      <c r="A2575">
        <v>2574</v>
      </c>
      <c r="C2575" s="2">
        <v>2</v>
      </c>
      <c r="D2575" s="3">
        <v>3</v>
      </c>
    </row>
    <row r="2576" spans="1:5" x14ac:dyDescent="0.25">
      <c r="A2576">
        <v>2575</v>
      </c>
      <c r="C2576" s="2">
        <v>2</v>
      </c>
      <c r="D2576" s="3">
        <v>3</v>
      </c>
    </row>
    <row r="2577" spans="1:5" x14ac:dyDescent="0.25">
      <c r="A2577">
        <v>2576</v>
      </c>
      <c r="C2577" s="2">
        <v>2</v>
      </c>
      <c r="D2577" s="3">
        <v>3</v>
      </c>
    </row>
    <row r="2578" spans="1:5" x14ac:dyDescent="0.25">
      <c r="A2578">
        <v>2577</v>
      </c>
      <c r="C2578" s="2">
        <v>2</v>
      </c>
      <c r="D2578" s="3">
        <v>3</v>
      </c>
      <c r="E2578" s="4">
        <v>4</v>
      </c>
    </row>
    <row r="2579" spans="1:5" x14ac:dyDescent="0.25">
      <c r="A2579">
        <v>2578</v>
      </c>
      <c r="C2579" s="2">
        <v>2</v>
      </c>
      <c r="D2579" s="3">
        <v>3</v>
      </c>
      <c r="E2579" s="4">
        <v>4</v>
      </c>
    </row>
    <row r="2580" spans="1:5" x14ac:dyDescent="0.25">
      <c r="A2580">
        <v>2579</v>
      </c>
      <c r="D2580" s="3">
        <v>3</v>
      </c>
      <c r="E2580" s="4">
        <v>4</v>
      </c>
    </row>
    <row r="2581" spans="1:5" x14ac:dyDescent="0.25">
      <c r="A2581">
        <v>2580</v>
      </c>
      <c r="D2581" s="3">
        <v>3</v>
      </c>
      <c r="E2581" s="4">
        <v>4</v>
      </c>
    </row>
    <row r="2582" spans="1:5" x14ac:dyDescent="0.25">
      <c r="A2582">
        <v>2581</v>
      </c>
      <c r="D2582" s="3">
        <v>3</v>
      </c>
      <c r="E2582" s="4">
        <v>4</v>
      </c>
    </row>
    <row r="2583" spans="1:5" x14ac:dyDescent="0.25">
      <c r="A2583">
        <v>2582</v>
      </c>
      <c r="D2583" s="3">
        <v>3</v>
      </c>
      <c r="E2583" s="4">
        <v>4</v>
      </c>
    </row>
    <row r="2584" spans="1:5" x14ac:dyDescent="0.25">
      <c r="A2584">
        <v>2583</v>
      </c>
      <c r="E2584" s="4">
        <v>4</v>
      </c>
    </row>
    <row r="2585" spans="1:5" x14ac:dyDescent="0.25">
      <c r="A2585">
        <v>2584</v>
      </c>
      <c r="E2585" s="4">
        <v>4</v>
      </c>
    </row>
    <row r="2586" spans="1:5" x14ac:dyDescent="0.25">
      <c r="A2586">
        <v>2585</v>
      </c>
    </row>
    <row r="2587" spans="1:5" x14ac:dyDescent="0.25">
      <c r="A2587">
        <v>2586</v>
      </c>
      <c r="B2587" s="5">
        <v>1</v>
      </c>
    </row>
    <row r="2588" spans="1:5" x14ac:dyDescent="0.25">
      <c r="A2588">
        <v>2587</v>
      </c>
      <c r="B2588" s="5">
        <v>1</v>
      </c>
    </row>
    <row r="2589" spans="1:5" x14ac:dyDescent="0.25">
      <c r="A2589">
        <v>2588</v>
      </c>
      <c r="B2589" s="5">
        <v>1</v>
      </c>
    </row>
    <row r="2590" spans="1:5" x14ac:dyDescent="0.25">
      <c r="A2590">
        <v>2589</v>
      </c>
      <c r="B2590" s="5">
        <v>1</v>
      </c>
    </row>
    <row r="2591" spans="1:5" x14ac:dyDescent="0.25">
      <c r="A2591">
        <v>2590</v>
      </c>
      <c r="B2591" s="5">
        <v>1</v>
      </c>
    </row>
    <row r="2592" spans="1:5" x14ac:dyDescent="0.25">
      <c r="A2592">
        <v>2591</v>
      </c>
      <c r="B2592" s="5">
        <v>1</v>
      </c>
      <c r="C2592" s="2">
        <v>2</v>
      </c>
    </row>
    <row r="2593" spans="1:5" x14ac:dyDescent="0.25">
      <c r="A2593">
        <v>2592</v>
      </c>
      <c r="B2593" s="5">
        <v>1</v>
      </c>
      <c r="C2593" s="2">
        <v>2</v>
      </c>
    </row>
    <row r="2594" spans="1:5" x14ac:dyDescent="0.25">
      <c r="A2594">
        <v>2593</v>
      </c>
      <c r="B2594" s="5">
        <v>1</v>
      </c>
      <c r="C2594" s="2">
        <v>2</v>
      </c>
    </row>
    <row r="2595" spans="1:5" x14ac:dyDescent="0.25">
      <c r="A2595">
        <v>2594</v>
      </c>
      <c r="C2595" s="2">
        <v>2</v>
      </c>
    </row>
    <row r="2596" spans="1:5" x14ac:dyDescent="0.25">
      <c r="A2596">
        <v>2595</v>
      </c>
      <c r="C2596" s="2">
        <v>2</v>
      </c>
    </row>
    <row r="2597" spans="1:5" x14ac:dyDescent="0.25">
      <c r="A2597">
        <v>2596</v>
      </c>
      <c r="C2597" s="2">
        <v>2</v>
      </c>
    </row>
    <row r="2598" spans="1:5" x14ac:dyDescent="0.25">
      <c r="A2598">
        <v>2597</v>
      </c>
      <c r="D2598" s="3">
        <v>3</v>
      </c>
      <c r="E2598" s="4">
        <v>4</v>
      </c>
    </row>
    <row r="2599" spans="1:5" x14ac:dyDescent="0.25">
      <c r="A2599">
        <v>2598</v>
      </c>
      <c r="D2599" s="3">
        <v>3</v>
      </c>
      <c r="E2599" s="4">
        <v>4</v>
      </c>
    </row>
    <row r="2600" spans="1:5" x14ac:dyDescent="0.25">
      <c r="A2600">
        <v>2599</v>
      </c>
      <c r="D2600" s="3">
        <v>3</v>
      </c>
      <c r="E2600" s="4">
        <v>4</v>
      </c>
    </row>
    <row r="2601" spans="1:5" x14ac:dyDescent="0.25">
      <c r="A2601">
        <v>2600</v>
      </c>
      <c r="D2601" s="3">
        <v>3</v>
      </c>
      <c r="E2601" s="4">
        <v>4</v>
      </c>
    </row>
    <row r="2602" spans="1:5" x14ac:dyDescent="0.25">
      <c r="A2602">
        <v>2601</v>
      </c>
      <c r="D2602" s="3">
        <v>3</v>
      </c>
      <c r="E2602" s="4">
        <v>4</v>
      </c>
    </row>
    <row r="2603" spans="1:5" x14ac:dyDescent="0.25">
      <c r="A2603">
        <v>2602</v>
      </c>
      <c r="D2603" s="3">
        <v>3</v>
      </c>
      <c r="E2603" s="4">
        <v>4</v>
      </c>
    </row>
    <row r="2604" spans="1:5" x14ac:dyDescent="0.25">
      <c r="A2604">
        <v>2603</v>
      </c>
      <c r="D2604" s="3">
        <v>3</v>
      </c>
      <c r="E2604" s="4">
        <v>4</v>
      </c>
    </row>
    <row r="2605" spans="1:5" x14ac:dyDescent="0.25">
      <c r="A2605">
        <v>2604</v>
      </c>
      <c r="D2605" s="3">
        <v>3</v>
      </c>
      <c r="E2605" s="4">
        <v>4</v>
      </c>
    </row>
    <row r="2606" spans="1:5" x14ac:dyDescent="0.25">
      <c r="A2606">
        <v>2605</v>
      </c>
      <c r="D2606" s="3">
        <v>3</v>
      </c>
      <c r="E2606" s="4">
        <v>4</v>
      </c>
    </row>
    <row r="2607" spans="1:5" x14ac:dyDescent="0.25">
      <c r="A2607">
        <v>2606</v>
      </c>
    </row>
    <row r="2608" spans="1:5" x14ac:dyDescent="0.25">
      <c r="A2608">
        <v>2607</v>
      </c>
    </row>
    <row r="2609" spans="1:5" x14ac:dyDescent="0.25">
      <c r="A2609">
        <v>2608</v>
      </c>
    </row>
    <row r="2610" spans="1:5" x14ac:dyDescent="0.25">
      <c r="A2610">
        <v>2609</v>
      </c>
      <c r="C2610" s="2">
        <v>2</v>
      </c>
    </row>
    <row r="2611" spans="1:5" x14ac:dyDescent="0.25">
      <c r="A2611">
        <v>2610</v>
      </c>
      <c r="C2611" s="2">
        <v>2</v>
      </c>
    </row>
    <row r="2612" spans="1:5" x14ac:dyDescent="0.25">
      <c r="A2612">
        <v>2611</v>
      </c>
      <c r="C2612" s="2">
        <v>2</v>
      </c>
    </row>
    <row r="2613" spans="1:5" x14ac:dyDescent="0.25">
      <c r="A2613">
        <v>2612</v>
      </c>
      <c r="B2613" s="5">
        <v>1</v>
      </c>
      <c r="C2613" s="2">
        <v>2</v>
      </c>
    </row>
    <row r="2614" spans="1:5" x14ac:dyDescent="0.25">
      <c r="A2614">
        <v>2613</v>
      </c>
      <c r="B2614" s="5">
        <v>1</v>
      </c>
      <c r="C2614" s="2">
        <v>2</v>
      </c>
    </row>
    <row r="2615" spans="1:5" x14ac:dyDescent="0.25">
      <c r="A2615">
        <v>2614</v>
      </c>
      <c r="B2615" s="5">
        <v>1</v>
      </c>
      <c r="C2615" s="2">
        <v>2</v>
      </c>
    </row>
    <row r="2616" spans="1:5" x14ac:dyDescent="0.25">
      <c r="A2616">
        <v>2615</v>
      </c>
      <c r="B2616" s="5">
        <v>1</v>
      </c>
      <c r="C2616" s="2">
        <v>2</v>
      </c>
    </row>
    <row r="2617" spans="1:5" x14ac:dyDescent="0.25">
      <c r="A2617">
        <v>2616</v>
      </c>
      <c r="B2617" s="5">
        <v>1</v>
      </c>
    </row>
    <row r="2618" spans="1:5" x14ac:dyDescent="0.25">
      <c r="A2618">
        <v>2617</v>
      </c>
      <c r="B2618" s="5">
        <v>1</v>
      </c>
    </row>
    <row r="2619" spans="1:5" x14ac:dyDescent="0.25">
      <c r="A2619">
        <v>2618</v>
      </c>
      <c r="B2619" s="5">
        <v>1</v>
      </c>
    </row>
    <row r="2620" spans="1:5" x14ac:dyDescent="0.25">
      <c r="A2620">
        <v>2619</v>
      </c>
      <c r="D2620" s="3">
        <v>3</v>
      </c>
      <c r="E2620" s="4">
        <v>4</v>
      </c>
    </row>
    <row r="2621" spans="1:5" x14ac:dyDescent="0.25">
      <c r="A2621">
        <v>2620</v>
      </c>
      <c r="D2621" s="3">
        <v>3</v>
      </c>
      <c r="E2621" s="4">
        <v>4</v>
      </c>
    </row>
    <row r="2622" spans="1:5" x14ac:dyDescent="0.25">
      <c r="A2622">
        <v>2621</v>
      </c>
      <c r="D2622" s="3">
        <v>3</v>
      </c>
      <c r="E2622" s="4">
        <v>4</v>
      </c>
    </row>
    <row r="2623" spans="1:5" x14ac:dyDescent="0.25">
      <c r="A2623">
        <v>2622</v>
      </c>
      <c r="D2623" s="3">
        <v>3</v>
      </c>
      <c r="E2623" s="4">
        <v>4</v>
      </c>
    </row>
    <row r="2624" spans="1:5" x14ac:dyDescent="0.25">
      <c r="A2624">
        <v>2623</v>
      </c>
      <c r="D2624" s="3">
        <v>3</v>
      </c>
      <c r="E2624" s="4">
        <v>4</v>
      </c>
    </row>
    <row r="2625" spans="1:5" x14ac:dyDescent="0.25">
      <c r="A2625">
        <v>2624</v>
      </c>
      <c r="D2625" s="3">
        <v>3</v>
      </c>
      <c r="E2625" s="4">
        <v>4</v>
      </c>
    </row>
    <row r="2626" spans="1:5" x14ac:dyDescent="0.25">
      <c r="A2626">
        <v>2625</v>
      </c>
      <c r="D2626" s="3">
        <v>3</v>
      </c>
      <c r="E2626" s="4">
        <v>4</v>
      </c>
    </row>
    <row r="2627" spans="1:5" x14ac:dyDescent="0.25">
      <c r="A2627">
        <v>2626</v>
      </c>
      <c r="D2627" s="3">
        <v>3</v>
      </c>
      <c r="E2627" s="4">
        <v>4</v>
      </c>
    </row>
    <row r="2628" spans="1:5" x14ac:dyDescent="0.25">
      <c r="A2628">
        <v>2627</v>
      </c>
    </row>
    <row r="2629" spans="1:5" x14ac:dyDescent="0.25">
      <c r="A2629">
        <v>2628</v>
      </c>
    </row>
    <row r="2630" spans="1:5" x14ac:dyDescent="0.25">
      <c r="A2630">
        <v>2629</v>
      </c>
    </row>
    <row r="2631" spans="1:5" x14ac:dyDescent="0.25">
      <c r="A2631">
        <v>2630</v>
      </c>
      <c r="C2631" s="2">
        <v>2</v>
      </c>
    </row>
    <row r="2632" spans="1:5" x14ac:dyDescent="0.25">
      <c r="A2632">
        <v>2631</v>
      </c>
      <c r="C2632" s="2">
        <v>2</v>
      </c>
    </row>
    <row r="2633" spans="1:5" x14ac:dyDescent="0.25">
      <c r="A2633">
        <v>2632</v>
      </c>
      <c r="C2633" s="2">
        <v>2</v>
      </c>
    </row>
    <row r="2634" spans="1:5" x14ac:dyDescent="0.25">
      <c r="A2634">
        <v>2633</v>
      </c>
      <c r="C2634" s="2">
        <v>2</v>
      </c>
    </row>
    <row r="2635" spans="1:5" x14ac:dyDescent="0.25">
      <c r="A2635">
        <v>2634</v>
      </c>
      <c r="B2635" s="5">
        <v>1</v>
      </c>
      <c r="C2635" s="2">
        <v>2</v>
      </c>
    </row>
    <row r="2636" spans="1:5" x14ac:dyDescent="0.25">
      <c r="A2636">
        <v>2635</v>
      </c>
      <c r="B2636" s="5">
        <v>1</v>
      </c>
      <c r="C2636" s="2">
        <v>2</v>
      </c>
    </row>
    <row r="2637" spans="1:5" x14ac:dyDescent="0.25">
      <c r="A2637">
        <v>2636</v>
      </c>
      <c r="B2637" s="5">
        <v>1</v>
      </c>
      <c r="C2637" s="2">
        <v>2</v>
      </c>
    </row>
    <row r="2638" spans="1:5" x14ac:dyDescent="0.25">
      <c r="A2638">
        <v>2637</v>
      </c>
      <c r="B2638" s="5">
        <v>1</v>
      </c>
    </row>
    <row r="2639" spans="1:5" x14ac:dyDescent="0.25">
      <c r="A2639">
        <v>2638</v>
      </c>
      <c r="B2639" s="5">
        <v>1</v>
      </c>
    </row>
    <row r="2640" spans="1:5" x14ac:dyDescent="0.25">
      <c r="A2640">
        <v>2639</v>
      </c>
      <c r="B2640" s="5">
        <v>1</v>
      </c>
    </row>
    <row r="2641" spans="1:5" x14ac:dyDescent="0.25">
      <c r="A2641">
        <v>2640</v>
      </c>
      <c r="B2641" s="5">
        <v>1</v>
      </c>
    </row>
    <row r="2642" spans="1:5" x14ac:dyDescent="0.25">
      <c r="A2642">
        <v>2641</v>
      </c>
      <c r="D2642" s="3">
        <v>3</v>
      </c>
    </row>
    <row r="2643" spans="1:5" x14ac:dyDescent="0.25">
      <c r="A2643">
        <v>2642</v>
      </c>
      <c r="D2643" s="3">
        <v>3</v>
      </c>
      <c r="E2643" s="4">
        <v>4</v>
      </c>
    </row>
    <row r="2644" spans="1:5" x14ac:dyDescent="0.25">
      <c r="A2644">
        <v>2643</v>
      </c>
      <c r="D2644" s="3">
        <v>3</v>
      </c>
      <c r="E2644" s="4">
        <v>4</v>
      </c>
    </row>
    <row r="2645" spans="1:5" x14ac:dyDescent="0.25">
      <c r="A2645">
        <v>2644</v>
      </c>
      <c r="D2645" s="3">
        <v>3</v>
      </c>
      <c r="E2645" s="4">
        <v>4</v>
      </c>
    </row>
    <row r="2646" spans="1:5" x14ac:dyDescent="0.25">
      <c r="A2646">
        <v>2645</v>
      </c>
      <c r="D2646" s="3">
        <v>3</v>
      </c>
      <c r="E2646" s="4">
        <v>4</v>
      </c>
    </row>
    <row r="2647" spans="1:5" x14ac:dyDescent="0.25">
      <c r="A2647">
        <v>2646</v>
      </c>
      <c r="D2647" s="3">
        <v>3</v>
      </c>
      <c r="E2647" s="4">
        <v>4</v>
      </c>
    </row>
    <row r="2648" spans="1:5" x14ac:dyDescent="0.25">
      <c r="A2648">
        <v>2647</v>
      </c>
      <c r="D2648" s="3">
        <v>3</v>
      </c>
      <c r="E2648" s="4">
        <v>4</v>
      </c>
    </row>
    <row r="2649" spans="1:5" x14ac:dyDescent="0.25">
      <c r="A2649">
        <v>2648</v>
      </c>
    </row>
    <row r="2650" spans="1:5" x14ac:dyDescent="0.25">
      <c r="A2650">
        <v>2649</v>
      </c>
    </row>
    <row r="2651" spans="1:5" x14ac:dyDescent="0.25">
      <c r="A2651">
        <v>2650</v>
      </c>
    </row>
    <row r="2652" spans="1:5" x14ac:dyDescent="0.25">
      <c r="A2652">
        <v>2651</v>
      </c>
    </row>
    <row r="2653" spans="1:5" x14ac:dyDescent="0.25">
      <c r="A2653">
        <v>2652</v>
      </c>
    </row>
    <row r="2654" spans="1:5" x14ac:dyDescent="0.25">
      <c r="A2654">
        <v>2653</v>
      </c>
    </row>
    <row r="2655" spans="1:5" x14ac:dyDescent="0.25">
      <c r="A2655">
        <v>2654</v>
      </c>
    </row>
    <row r="2656" spans="1:5" x14ac:dyDescent="0.25">
      <c r="A2656">
        <v>2655</v>
      </c>
      <c r="C2656" s="2">
        <v>2</v>
      </c>
    </row>
    <row r="2657" spans="1:5" x14ac:dyDescent="0.25">
      <c r="A2657">
        <v>2656</v>
      </c>
      <c r="C2657" s="2">
        <v>2</v>
      </c>
    </row>
    <row r="2658" spans="1:5" x14ac:dyDescent="0.25">
      <c r="A2658">
        <v>2657</v>
      </c>
      <c r="C2658" s="2">
        <v>2</v>
      </c>
    </row>
    <row r="2659" spans="1:5" x14ac:dyDescent="0.25">
      <c r="A2659">
        <v>2658</v>
      </c>
      <c r="B2659" s="5">
        <v>1</v>
      </c>
      <c r="C2659" s="2">
        <v>2</v>
      </c>
    </row>
    <row r="2660" spans="1:5" x14ac:dyDescent="0.25">
      <c r="A2660">
        <v>2659</v>
      </c>
      <c r="B2660" s="5">
        <v>1</v>
      </c>
      <c r="C2660" s="2">
        <v>2</v>
      </c>
    </row>
    <row r="2661" spans="1:5" x14ac:dyDescent="0.25">
      <c r="A2661">
        <v>2660</v>
      </c>
      <c r="B2661" s="5">
        <v>1</v>
      </c>
      <c r="C2661" s="2">
        <v>2</v>
      </c>
    </row>
    <row r="2662" spans="1:5" x14ac:dyDescent="0.25">
      <c r="A2662">
        <v>2661</v>
      </c>
      <c r="B2662" s="5">
        <v>1</v>
      </c>
    </row>
    <row r="2663" spans="1:5" x14ac:dyDescent="0.25">
      <c r="A2663">
        <v>2662</v>
      </c>
      <c r="B2663" s="5">
        <v>1</v>
      </c>
    </row>
    <row r="2664" spans="1:5" x14ac:dyDescent="0.25">
      <c r="A2664">
        <v>2663</v>
      </c>
      <c r="B2664" s="5">
        <v>1</v>
      </c>
      <c r="D2664" s="3">
        <v>3</v>
      </c>
    </row>
    <row r="2665" spans="1:5" x14ac:dyDescent="0.25">
      <c r="A2665">
        <v>2664</v>
      </c>
      <c r="D2665" s="3">
        <v>3</v>
      </c>
      <c r="E2665" s="4">
        <v>4</v>
      </c>
    </row>
    <row r="2666" spans="1:5" x14ac:dyDescent="0.25">
      <c r="A2666">
        <v>2665</v>
      </c>
      <c r="D2666" s="3">
        <v>3</v>
      </c>
      <c r="E2666" s="4">
        <v>4</v>
      </c>
    </row>
    <row r="2667" spans="1:5" x14ac:dyDescent="0.25">
      <c r="A2667">
        <v>2666</v>
      </c>
      <c r="D2667" s="3">
        <v>3</v>
      </c>
      <c r="E2667" s="4">
        <v>4</v>
      </c>
    </row>
    <row r="2668" spans="1:5" x14ac:dyDescent="0.25">
      <c r="A2668">
        <v>2667</v>
      </c>
      <c r="D2668" s="3">
        <v>3</v>
      </c>
      <c r="E2668" s="4">
        <v>4</v>
      </c>
    </row>
    <row r="2669" spans="1:5" x14ac:dyDescent="0.25">
      <c r="A2669">
        <v>2668</v>
      </c>
      <c r="D2669" s="3">
        <v>3</v>
      </c>
      <c r="E2669" s="4">
        <v>4</v>
      </c>
    </row>
    <row r="2670" spans="1:5" x14ac:dyDescent="0.25">
      <c r="A2670">
        <v>2669</v>
      </c>
      <c r="D2670" s="3">
        <v>3</v>
      </c>
      <c r="E2670" s="4">
        <v>4</v>
      </c>
    </row>
    <row r="2671" spans="1:5" x14ac:dyDescent="0.25">
      <c r="A2671">
        <v>2670</v>
      </c>
      <c r="D2671" s="3">
        <v>3</v>
      </c>
      <c r="E2671" s="4">
        <v>4</v>
      </c>
    </row>
    <row r="2672" spans="1:5" x14ac:dyDescent="0.25">
      <c r="A2672">
        <v>2671</v>
      </c>
    </row>
    <row r="2673" spans="1:5" x14ac:dyDescent="0.25">
      <c r="A2673">
        <v>2672</v>
      </c>
    </row>
    <row r="2674" spans="1:5" x14ac:dyDescent="0.25">
      <c r="A2674">
        <v>2673</v>
      </c>
      <c r="C2674" s="2">
        <v>2</v>
      </c>
    </row>
    <row r="2675" spans="1:5" x14ac:dyDescent="0.25">
      <c r="A2675">
        <v>2674</v>
      </c>
      <c r="C2675" s="2">
        <v>2</v>
      </c>
    </row>
    <row r="2676" spans="1:5" x14ac:dyDescent="0.25">
      <c r="A2676">
        <v>2675</v>
      </c>
      <c r="C2676" s="2">
        <v>2</v>
      </c>
    </row>
    <row r="2677" spans="1:5" x14ac:dyDescent="0.25">
      <c r="A2677">
        <v>2676</v>
      </c>
      <c r="C2677" s="2">
        <v>2</v>
      </c>
    </row>
    <row r="2678" spans="1:5" x14ac:dyDescent="0.25">
      <c r="A2678">
        <v>2677</v>
      </c>
      <c r="C2678" s="2">
        <v>2</v>
      </c>
    </row>
    <row r="2679" spans="1:5" x14ac:dyDescent="0.25">
      <c r="A2679">
        <v>2678</v>
      </c>
      <c r="B2679" s="5">
        <v>1</v>
      </c>
      <c r="C2679" s="2">
        <v>2</v>
      </c>
    </row>
    <row r="2680" spans="1:5" x14ac:dyDescent="0.25">
      <c r="A2680">
        <v>2679</v>
      </c>
      <c r="B2680" s="5">
        <v>1</v>
      </c>
      <c r="C2680" s="2">
        <v>2</v>
      </c>
    </row>
    <row r="2681" spans="1:5" x14ac:dyDescent="0.25">
      <c r="A2681">
        <v>2680</v>
      </c>
      <c r="B2681" s="5">
        <v>1</v>
      </c>
      <c r="C2681" s="2">
        <v>2</v>
      </c>
    </row>
    <row r="2682" spans="1:5" x14ac:dyDescent="0.25">
      <c r="A2682">
        <v>2681</v>
      </c>
      <c r="B2682" s="5">
        <v>1</v>
      </c>
    </row>
    <row r="2683" spans="1:5" x14ac:dyDescent="0.25">
      <c r="A2683">
        <v>2682</v>
      </c>
      <c r="B2683" s="5">
        <v>1</v>
      </c>
    </row>
    <row r="2684" spans="1:5" x14ac:dyDescent="0.25">
      <c r="A2684">
        <v>2683</v>
      </c>
      <c r="B2684" s="5">
        <v>1</v>
      </c>
    </row>
    <row r="2685" spans="1:5" x14ac:dyDescent="0.25">
      <c r="A2685">
        <v>2684</v>
      </c>
      <c r="B2685" s="5">
        <v>1</v>
      </c>
    </row>
    <row r="2686" spans="1:5" x14ac:dyDescent="0.25">
      <c r="A2686">
        <v>2685</v>
      </c>
      <c r="D2686" s="3">
        <v>3</v>
      </c>
    </row>
    <row r="2687" spans="1:5" x14ac:dyDescent="0.25">
      <c r="A2687">
        <v>2686</v>
      </c>
      <c r="D2687" s="3">
        <v>3</v>
      </c>
      <c r="E2687" s="4">
        <v>4</v>
      </c>
    </row>
    <row r="2688" spans="1:5" x14ac:dyDescent="0.25">
      <c r="A2688">
        <v>2687</v>
      </c>
      <c r="D2688" s="3">
        <v>3</v>
      </c>
      <c r="E2688" s="4">
        <v>4</v>
      </c>
    </row>
    <row r="2689" spans="1:5" x14ac:dyDescent="0.25">
      <c r="A2689">
        <v>2688</v>
      </c>
      <c r="D2689" s="3">
        <v>3</v>
      </c>
      <c r="E2689" s="4">
        <v>4</v>
      </c>
    </row>
    <row r="2690" spans="1:5" x14ac:dyDescent="0.25">
      <c r="A2690">
        <v>2689</v>
      </c>
      <c r="D2690" s="3">
        <v>3</v>
      </c>
      <c r="E2690" s="4">
        <v>4</v>
      </c>
    </row>
    <row r="2691" spans="1:5" x14ac:dyDescent="0.25">
      <c r="A2691">
        <v>2690</v>
      </c>
      <c r="D2691" s="3">
        <v>3</v>
      </c>
      <c r="E2691" s="4">
        <v>4</v>
      </c>
    </row>
    <row r="2692" spans="1:5" x14ac:dyDescent="0.25">
      <c r="A2692">
        <v>2691</v>
      </c>
      <c r="D2692" s="3">
        <v>3</v>
      </c>
      <c r="E2692" s="4">
        <v>4</v>
      </c>
    </row>
    <row r="2693" spans="1:5" x14ac:dyDescent="0.25">
      <c r="A2693">
        <v>2692</v>
      </c>
      <c r="D2693" s="3">
        <v>3</v>
      </c>
      <c r="E2693" s="4">
        <v>4</v>
      </c>
    </row>
    <row r="2694" spans="1:5" x14ac:dyDescent="0.25">
      <c r="A2694">
        <v>2693</v>
      </c>
      <c r="D2694" s="3">
        <v>3</v>
      </c>
    </row>
    <row r="2695" spans="1:5" x14ac:dyDescent="0.25">
      <c r="A2695">
        <v>2694</v>
      </c>
      <c r="C2695" s="2">
        <v>2</v>
      </c>
    </row>
    <row r="2696" spans="1:5" x14ac:dyDescent="0.25">
      <c r="A2696">
        <v>2695</v>
      </c>
      <c r="C2696" s="2">
        <v>2</v>
      </c>
    </row>
    <row r="2697" spans="1:5" x14ac:dyDescent="0.25">
      <c r="A2697">
        <v>2696</v>
      </c>
      <c r="C2697" s="2">
        <v>2</v>
      </c>
    </row>
    <row r="2698" spans="1:5" x14ac:dyDescent="0.25">
      <c r="A2698">
        <v>2697</v>
      </c>
      <c r="C2698" s="2">
        <v>2</v>
      </c>
    </row>
    <row r="2699" spans="1:5" x14ac:dyDescent="0.25">
      <c r="A2699">
        <v>2698</v>
      </c>
      <c r="C2699" s="2">
        <v>2</v>
      </c>
    </row>
    <row r="2700" spans="1:5" x14ac:dyDescent="0.25">
      <c r="A2700">
        <v>2699</v>
      </c>
      <c r="B2700" s="5">
        <v>1</v>
      </c>
      <c r="C2700" s="2">
        <v>2</v>
      </c>
    </row>
    <row r="2701" spans="1:5" x14ac:dyDescent="0.25">
      <c r="A2701">
        <v>2700</v>
      </c>
      <c r="B2701" s="5">
        <v>1</v>
      </c>
      <c r="C2701" s="2">
        <v>2</v>
      </c>
    </row>
    <row r="2702" spans="1:5" x14ac:dyDescent="0.25">
      <c r="A2702">
        <v>2701</v>
      </c>
      <c r="B2702" s="5">
        <v>1</v>
      </c>
      <c r="C2702" s="2">
        <v>2</v>
      </c>
    </row>
    <row r="2703" spans="1:5" x14ac:dyDescent="0.25">
      <c r="A2703">
        <v>2702</v>
      </c>
      <c r="B2703" s="5">
        <v>1</v>
      </c>
      <c r="C2703" s="2">
        <v>2</v>
      </c>
    </row>
    <row r="2704" spans="1:5" x14ac:dyDescent="0.25">
      <c r="A2704">
        <v>2703</v>
      </c>
      <c r="B2704" s="5">
        <v>1</v>
      </c>
    </row>
    <row r="2705" spans="1:5" x14ac:dyDescent="0.25">
      <c r="A2705">
        <v>2704</v>
      </c>
      <c r="B2705" s="5">
        <v>1</v>
      </c>
    </row>
    <row r="2706" spans="1:5" x14ac:dyDescent="0.25">
      <c r="A2706">
        <v>2705</v>
      </c>
      <c r="B2706" s="5">
        <v>1</v>
      </c>
    </row>
    <row r="2707" spans="1:5" x14ac:dyDescent="0.25">
      <c r="A2707">
        <v>2706</v>
      </c>
      <c r="D2707" s="3">
        <v>3</v>
      </c>
    </row>
    <row r="2708" spans="1:5" x14ac:dyDescent="0.25">
      <c r="A2708">
        <v>2707</v>
      </c>
      <c r="D2708" s="3">
        <v>3</v>
      </c>
      <c r="E2708" s="4">
        <v>4</v>
      </c>
    </row>
    <row r="2709" spans="1:5" x14ac:dyDescent="0.25">
      <c r="A2709">
        <v>2708</v>
      </c>
      <c r="D2709" s="3">
        <v>3</v>
      </c>
      <c r="E2709" s="4">
        <v>4</v>
      </c>
    </row>
    <row r="2710" spans="1:5" x14ac:dyDescent="0.25">
      <c r="A2710">
        <v>2709</v>
      </c>
      <c r="D2710" s="3">
        <v>3</v>
      </c>
      <c r="E2710" s="4">
        <v>4</v>
      </c>
    </row>
    <row r="2711" spans="1:5" x14ac:dyDescent="0.25">
      <c r="A2711">
        <v>2710</v>
      </c>
      <c r="D2711" s="3">
        <v>3</v>
      </c>
      <c r="E2711" s="4">
        <v>4</v>
      </c>
    </row>
    <row r="2712" spans="1:5" x14ac:dyDescent="0.25">
      <c r="A2712">
        <v>2711</v>
      </c>
      <c r="D2712" s="3">
        <v>3</v>
      </c>
      <c r="E2712" s="4">
        <v>4</v>
      </c>
    </row>
    <row r="2713" spans="1:5" x14ac:dyDescent="0.25">
      <c r="A2713">
        <v>2712</v>
      </c>
      <c r="D2713" s="3">
        <v>3</v>
      </c>
      <c r="E2713" s="4">
        <v>4</v>
      </c>
    </row>
    <row r="2714" spans="1:5" x14ac:dyDescent="0.25">
      <c r="A2714">
        <v>2713</v>
      </c>
      <c r="D2714" s="3">
        <v>3</v>
      </c>
      <c r="E2714" s="4">
        <v>4</v>
      </c>
    </row>
    <row r="2715" spans="1:5" x14ac:dyDescent="0.25">
      <c r="A2715">
        <v>2714</v>
      </c>
    </row>
    <row r="2716" spans="1:5" x14ac:dyDescent="0.25">
      <c r="A2716">
        <v>2715</v>
      </c>
    </row>
    <row r="2717" spans="1:5" x14ac:dyDescent="0.25">
      <c r="A2717">
        <v>2716</v>
      </c>
    </row>
    <row r="2718" spans="1:5" x14ac:dyDescent="0.25">
      <c r="A2718">
        <v>2717</v>
      </c>
      <c r="C2718" s="2">
        <v>2</v>
      </c>
    </row>
    <row r="2719" spans="1:5" x14ac:dyDescent="0.25">
      <c r="A2719">
        <v>2718</v>
      </c>
      <c r="C2719" s="2">
        <v>2</v>
      </c>
    </row>
    <row r="2720" spans="1:5" x14ac:dyDescent="0.25">
      <c r="A2720">
        <v>2719</v>
      </c>
      <c r="C2720" s="2">
        <v>2</v>
      </c>
    </row>
    <row r="2721" spans="1:5" x14ac:dyDescent="0.25">
      <c r="A2721">
        <v>2720</v>
      </c>
      <c r="C2721" s="2">
        <v>2</v>
      </c>
    </row>
    <row r="2722" spans="1:5" x14ac:dyDescent="0.25">
      <c r="A2722">
        <v>2721</v>
      </c>
      <c r="C2722" s="2">
        <v>2</v>
      </c>
    </row>
    <row r="2723" spans="1:5" x14ac:dyDescent="0.25">
      <c r="A2723">
        <v>2722</v>
      </c>
      <c r="B2723" s="5">
        <v>1</v>
      </c>
      <c r="C2723" s="2">
        <v>2</v>
      </c>
    </row>
    <row r="2724" spans="1:5" x14ac:dyDescent="0.25">
      <c r="A2724">
        <v>2723</v>
      </c>
      <c r="B2724" s="5">
        <v>1</v>
      </c>
      <c r="C2724" s="2">
        <v>2</v>
      </c>
    </row>
    <row r="2725" spans="1:5" x14ac:dyDescent="0.25">
      <c r="A2725">
        <v>2724</v>
      </c>
      <c r="B2725" s="5">
        <v>1</v>
      </c>
      <c r="C2725" s="2">
        <v>2</v>
      </c>
    </row>
    <row r="2726" spans="1:5" x14ac:dyDescent="0.25">
      <c r="A2726">
        <v>2725</v>
      </c>
      <c r="B2726" s="5">
        <v>1</v>
      </c>
    </row>
    <row r="2727" spans="1:5" x14ac:dyDescent="0.25">
      <c r="A2727">
        <v>2726</v>
      </c>
      <c r="B2727" s="5">
        <v>1</v>
      </c>
    </row>
    <row r="2728" spans="1:5" x14ac:dyDescent="0.25">
      <c r="A2728">
        <v>2727</v>
      </c>
      <c r="B2728" s="5">
        <v>1</v>
      </c>
    </row>
    <row r="2729" spans="1:5" x14ac:dyDescent="0.25">
      <c r="A2729">
        <v>2728</v>
      </c>
      <c r="B2729" s="5">
        <v>1</v>
      </c>
    </row>
    <row r="2730" spans="1:5" x14ac:dyDescent="0.25">
      <c r="A2730">
        <v>2729</v>
      </c>
      <c r="B2730" s="5">
        <v>1</v>
      </c>
    </row>
    <row r="2731" spans="1:5" x14ac:dyDescent="0.25">
      <c r="A2731">
        <v>2730</v>
      </c>
    </row>
    <row r="2732" spans="1:5" x14ac:dyDescent="0.25">
      <c r="A2732">
        <v>2731</v>
      </c>
      <c r="D2732" s="3">
        <v>3</v>
      </c>
      <c r="E2732" s="4">
        <v>4</v>
      </c>
    </row>
    <row r="2733" spans="1:5" x14ac:dyDescent="0.25">
      <c r="A2733">
        <v>2732</v>
      </c>
      <c r="D2733" s="3">
        <v>3</v>
      </c>
      <c r="E2733" s="4">
        <v>4</v>
      </c>
    </row>
    <row r="2734" spans="1:5" x14ac:dyDescent="0.25">
      <c r="A2734">
        <v>2733</v>
      </c>
      <c r="D2734" s="3">
        <v>3</v>
      </c>
      <c r="E2734" s="4">
        <v>4</v>
      </c>
    </row>
    <row r="2735" spans="1:5" x14ac:dyDescent="0.25">
      <c r="A2735">
        <v>2734</v>
      </c>
      <c r="D2735" s="3">
        <v>3</v>
      </c>
      <c r="E2735" s="4">
        <v>4</v>
      </c>
    </row>
    <row r="2736" spans="1:5" x14ac:dyDescent="0.25">
      <c r="A2736">
        <v>2735</v>
      </c>
      <c r="D2736" s="3">
        <v>3</v>
      </c>
      <c r="E2736" s="4">
        <v>4</v>
      </c>
    </row>
    <row r="2737" spans="1:6" x14ac:dyDescent="0.25">
      <c r="A2737">
        <v>2736</v>
      </c>
      <c r="C2737" s="2">
        <v>2</v>
      </c>
      <c r="D2737" s="3">
        <v>3</v>
      </c>
      <c r="E2737" s="4">
        <v>4</v>
      </c>
    </row>
    <row r="2738" spans="1:6" x14ac:dyDescent="0.25">
      <c r="A2738">
        <v>2737</v>
      </c>
      <c r="C2738" s="2">
        <v>2</v>
      </c>
      <c r="D2738" s="3">
        <v>3</v>
      </c>
      <c r="E2738" s="4">
        <v>4</v>
      </c>
    </row>
    <row r="2739" spans="1:6" x14ac:dyDescent="0.25">
      <c r="A2739">
        <v>2738</v>
      </c>
      <c r="C2739" s="2">
        <v>2</v>
      </c>
      <c r="D2739" s="3">
        <v>3</v>
      </c>
      <c r="E2739" s="4">
        <v>4</v>
      </c>
    </row>
    <row r="2740" spans="1:6" x14ac:dyDescent="0.25">
      <c r="A2740">
        <v>2739</v>
      </c>
      <c r="C2740" s="2">
        <v>2</v>
      </c>
      <c r="D2740" s="3">
        <v>3</v>
      </c>
    </row>
    <row r="2741" spans="1:6" x14ac:dyDescent="0.25">
      <c r="A2741">
        <v>2740</v>
      </c>
      <c r="C2741" s="2">
        <v>2</v>
      </c>
      <c r="D2741" s="3">
        <v>3</v>
      </c>
    </row>
    <row r="2742" spans="1:6" x14ac:dyDescent="0.25">
      <c r="A2742">
        <v>2741</v>
      </c>
      <c r="B2742" s="5">
        <v>1</v>
      </c>
      <c r="C2742" s="2">
        <v>2</v>
      </c>
    </row>
    <row r="2743" spans="1:6" x14ac:dyDescent="0.25">
      <c r="A2743">
        <v>2742</v>
      </c>
      <c r="B2743" s="5">
        <v>1</v>
      </c>
      <c r="C2743" s="2">
        <v>2</v>
      </c>
    </row>
    <row r="2744" spans="1:6" x14ac:dyDescent="0.25">
      <c r="A2744">
        <v>2743</v>
      </c>
      <c r="B2744" s="5">
        <v>1</v>
      </c>
      <c r="C2744" s="2">
        <v>2</v>
      </c>
    </row>
    <row r="2745" spans="1:6" x14ac:dyDescent="0.25">
      <c r="A2745">
        <v>2744</v>
      </c>
      <c r="B2745" s="5">
        <v>1</v>
      </c>
      <c r="C2745" s="2">
        <v>2</v>
      </c>
    </row>
    <row r="2746" spans="1:6" x14ac:dyDescent="0.25">
      <c r="A2746">
        <v>2745</v>
      </c>
      <c r="B2746" s="5">
        <v>1</v>
      </c>
      <c r="C2746" s="2">
        <v>2</v>
      </c>
    </row>
    <row r="2747" spans="1:6" x14ac:dyDescent="0.25">
      <c r="A2747">
        <v>2746</v>
      </c>
      <c r="B2747" s="5">
        <v>1</v>
      </c>
    </row>
    <row r="2748" spans="1:6" x14ac:dyDescent="0.25">
      <c r="A2748">
        <v>2747</v>
      </c>
      <c r="B2748" s="5">
        <v>1</v>
      </c>
      <c r="F2748" t="s">
        <v>22</v>
      </c>
    </row>
    <row r="2749" spans="1:6" x14ac:dyDescent="0.25">
      <c r="A2749">
        <v>2748</v>
      </c>
    </row>
    <row r="2750" spans="1:6" x14ac:dyDescent="0.25">
      <c r="A2750">
        <v>2749</v>
      </c>
      <c r="F2750" t="s">
        <v>22</v>
      </c>
    </row>
    <row r="2751" spans="1:6" x14ac:dyDescent="0.25">
      <c r="A2751">
        <v>2750</v>
      </c>
      <c r="B2751" s="5">
        <v>1</v>
      </c>
    </row>
    <row r="2752" spans="1:6" x14ac:dyDescent="0.25">
      <c r="A2752">
        <v>2751</v>
      </c>
      <c r="B2752" s="5">
        <v>1</v>
      </c>
    </row>
    <row r="2753" spans="1:5" x14ac:dyDescent="0.25">
      <c r="A2753">
        <v>2752</v>
      </c>
      <c r="B2753" s="5">
        <v>1</v>
      </c>
    </row>
    <row r="2754" spans="1:5" x14ac:dyDescent="0.25">
      <c r="A2754">
        <v>2753</v>
      </c>
      <c r="B2754" s="5">
        <v>1</v>
      </c>
    </row>
    <row r="2755" spans="1:5" x14ac:dyDescent="0.25">
      <c r="A2755">
        <v>2754</v>
      </c>
      <c r="B2755" s="5">
        <v>1</v>
      </c>
      <c r="E2755" s="4">
        <v>4</v>
      </c>
    </row>
    <row r="2756" spans="1:5" x14ac:dyDescent="0.25">
      <c r="A2756">
        <v>2755</v>
      </c>
      <c r="B2756" s="5">
        <v>1</v>
      </c>
      <c r="E2756" s="4">
        <v>4</v>
      </c>
    </row>
    <row r="2757" spans="1:5" x14ac:dyDescent="0.25">
      <c r="A2757">
        <v>2756</v>
      </c>
      <c r="B2757" s="5">
        <v>1</v>
      </c>
      <c r="E2757" s="4">
        <v>4</v>
      </c>
    </row>
    <row r="2758" spans="1:5" x14ac:dyDescent="0.25">
      <c r="A2758">
        <v>2757</v>
      </c>
      <c r="B2758" s="5">
        <v>1</v>
      </c>
      <c r="E2758" s="4">
        <v>4</v>
      </c>
    </row>
    <row r="2759" spans="1:5" x14ac:dyDescent="0.25">
      <c r="A2759">
        <v>2758</v>
      </c>
      <c r="B2759" s="5">
        <v>1</v>
      </c>
      <c r="E2759" s="4">
        <v>4</v>
      </c>
    </row>
    <row r="2760" spans="1:5" x14ac:dyDescent="0.25">
      <c r="A2760">
        <v>2759</v>
      </c>
      <c r="B2760" s="5">
        <v>1</v>
      </c>
      <c r="E2760" s="4">
        <v>4</v>
      </c>
    </row>
    <row r="2761" spans="1:5" x14ac:dyDescent="0.25">
      <c r="A2761">
        <v>2760</v>
      </c>
      <c r="B2761" s="5">
        <v>1</v>
      </c>
      <c r="E2761" s="4">
        <v>4</v>
      </c>
    </row>
    <row r="2762" spans="1:5" x14ac:dyDescent="0.25">
      <c r="A2762">
        <v>2761</v>
      </c>
      <c r="B2762" s="5">
        <v>1</v>
      </c>
      <c r="E2762" s="4">
        <v>4</v>
      </c>
    </row>
    <row r="2763" spans="1:5" x14ac:dyDescent="0.25">
      <c r="A2763">
        <v>2762</v>
      </c>
      <c r="B2763" s="5">
        <v>1</v>
      </c>
      <c r="E2763" s="4">
        <v>4</v>
      </c>
    </row>
    <row r="2764" spans="1:5" x14ac:dyDescent="0.25">
      <c r="A2764">
        <v>2763</v>
      </c>
      <c r="B2764" s="5">
        <v>1</v>
      </c>
      <c r="E2764" s="4">
        <v>4</v>
      </c>
    </row>
    <row r="2765" spans="1:5" x14ac:dyDescent="0.25">
      <c r="A2765">
        <v>2764</v>
      </c>
      <c r="D2765" s="3">
        <v>3</v>
      </c>
      <c r="E2765" s="4">
        <v>4</v>
      </c>
    </row>
    <row r="2766" spans="1:5" x14ac:dyDescent="0.25">
      <c r="A2766">
        <v>2765</v>
      </c>
      <c r="D2766" s="3">
        <v>3</v>
      </c>
      <c r="E2766" s="4">
        <v>4</v>
      </c>
    </row>
    <row r="2767" spans="1:5" x14ac:dyDescent="0.25">
      <c r="A2767">
        <v>2766</v>
      </c>
      <c r="D2767" s="3">
        <v>3</v>
      </c>
      <c r="E2767" s="4">
        <v>4</v>
      </c>
    </row>
    <row r="2768" spans="1:5" x14ac:dyDescent="0.25">
      <c r="A2768">
        <v>2767</v>
      </c>
      <c r="D2768" s="3">
        <v>3</v>
      </c>
    </row>
    <row r="2769" spans="1:5" x14ac:dyDescent="0.25">
      <c r="A2769">
        <v>2768</v>
      </c>
      <c r="D2769" s="3">
        <v>3</v>
      </c>
    </row>
    <row r="2770" spans="1:5" x14ac:dyDescent="0.25">
      <c r="A2770">
        <v>2769</v>
      </c>
      <c r="C2770" s="2">
        <v>2</v>
      </c>
      <c r="D2770" s="3">
        <v>3</v>
      </c>
    </row>
    <row r="2771" spans="1:5" x14ac:dyDescent="0.25">
      <c r="A2771">
        <v>2770</v>
      </c>
      <c r="C2771" s="2">
        <v>2</v>
      </c>
      <c r="D2771" s="3">
        <v>3</v>
      </c>
    </row>
    <row r="2772" spans="1:5" x14ac:dyDescent="0.25">
      <c r="A2772">
        <v>2771</v>
      </c>
      <c r="C2772" s="2">
        <v>2</v>
      </c>
      <c r="D2772" s="3">
        <v>3</v>
      </c>
    </row>
    <row r="2773" spans="1:5" x14ac:dyDescent="0.25">
      <c r="A2773">
        <v>2772</v>
      </c>
      <c r="C2773" s="2">
        <v>2</v>
      </c>
      <c r="D2773" s="3">
        <v>3</v>
      </c>
    </row>
    <row r="2774" spans="1:5" x14ac:dyDescent="0.25">
      <c r="A2774">
        <v>2773</v>
      </c>
      <c r="C2774" s="2">
        <v>2</v>
      </c>
      <c r="D2774" s="3">
        <v>3</v>
      </c>
    </row>
    <row r="2775" spans="1:5" x14ac:dyDescent="0.25">
      <c r="A2775">
        <v>2774</v>
      </c>
      <c r="C2775" s="2">
        <v>2</v>
      </c>
      <c r="D2775" s="3">
        <v>3</v>
      </c>
    </row>
    <row r="2776" spans="1:5" x14ac:dyDescent="0.25">
      <c r="A2776">
        <v>2775</v>
      </c>
      <c r="C2776" s="2">
        <v>2</v>
      </c>
      <c r="D2776" s="3">
        <v>3</v>
      </c>
    </row>
    <row r="2777" spans="1:5" x14ac:dyDescent="0.25">
      <c r="A2777">
        <v>2776</v>
      </c>
      <c r="C2777" s="2">
        <v>2</v>
      </c>
      <c r="D2777" s="3">
        <v>3</v>
      </c>
    </row>
    <row r="2778" spans="1:5" x14ac:dyDescent="0.25">
      <c r="A2778">
        <v>2777</v>
      </c>
      <c r="C2778" s="2">
        <v>2</v>
      </c>
    </row>
    <row r="2779" spans="1:5" x14ac:dyDescent="0.25">
      <c r="A2779">
        <v>2778</v>
      </c>
      <c r="C2779" s="2">
        <v>2</v>
      </c>
    </row>
    <row r="2780" spans="1:5" x14ac:dyDescent="0.25">
      <c r="A2780">
        <v>2779</v>
      </c>
      <c r="C2780" s="2">
        <v>2</v>
      </c>
    </row>
    <row r="2781" spans="1:5" x14ac:dyDescent="0.25">
      <c r="A2781">
        <v>2780</v>
      </c>
      <c r="C2781" s="2">
        <v>2</v>
      </c>
    </row>
    <row r="2782" spans="1:5" x14ac:dyDescent="0.25">
      <c r="A2782">
        <v>2781</v>
      </c>
      <c r="B2782" s="5">
        <v>1</v>
      </c>
    </row>
    <row r="2783" spans="1:5" x14ac:dyDescent="0.25">
      <c r="A2783">
        <v>2782</v>
      </c>
      <c r="B2783" s="5">
        <v>1</v>
      </c>
    </row>
    <row r="2784" spans="1:5" x14ac:dyDescent="0.25">
      <c r="A2784">
        <v>2783</v>
      </c>
      <c r="B2784" s="5">
        <v>1</v>
      </c>
      <c r="E2784" s="4">
        <v>4</v>
      </c>
    </row>
    <row r="2785" spans="1:5" x14ac:dyDescent="0.25">
      <c r="A2785">
        <v>2784</v>
      </c>
      <c r="B2785" s="5">
        <v>1</v>
      </c>
      <c r="E2785" s="4">
        <v>4</v>
      </c>
    </row>
    <row r="2786" spans="1:5" x14ac:dyDescent="0.25">
      <c r="A2786">
        <v>2785</v>
      </c>
      <c r="B2786" s="5">
        <v>1</v>
      </c>
      <c r="E2786" s="4">
        <v>4</v>
      </c>
    </row>
    <row r="2787" spans="1:5" x14ac:dyDescent="0.25">
      <c r="A2787">
        <v>2786</v>
      </c>
      <c r="B2787" s="5">
        <v>1</v>
      </c>
      <c r="E2787" s="4">
        <v>4</v>
      </c>
    </row>
    <row r="2788" spans="1:5" x14ac:dyDescent="0.25">
      <c r="A2788">
        <v>2787</v>
      </c>
      <c r="B2788" s="5">
        <v>1</v>
      </c>
      <c r="E2788" s="4">
        <v>4</v>
      </c>
    </row>
    <row r="2789" spans="1:5" x14ac:dyDescent="0.25">
      <c r="A2789">
        <v>2788</v>
      </c>
      <c r="B2789" s="5">
        <v>1</v>
      </c>
      <c r="E2789" s="4">
        <v>4</v>
      </c>
    </row>
    <row r="2790" spans="1:5" x14ac:dyDescent="0.25">
      <c r="A2790">
        <v>2789</v>
      </c>
      <c r="B2790" s="5">
        <v>1</v>
      </c>
      <c r="E2790" s="4">
        <v>4</v>
      </c>
    </row>
    <row r="2791" spans="1:5" x14ac:dyDescent="0.25">
      <c r="A2791">
        <v>2790</v>
      </c>
      <c r="B2791" s="5">
        <v>1</v>
      </c>
      <c r="D2791" s="3">
        <v>3</v>
      </c>
      <c r="E2791" s="4">
        <v>4</v>
      </c>
    </row>
    <row r="2792" spans="1:5" x14ac:dyDescent="0.25">
      <c r="A2792">
        <v>2791</v>
      </c>
      <c r="D2792" s="3">
        <v>3</v>
      </c>
      <c r="E2792" s="4">
        <v>4</v>
      </c>
    </row>
    <row r="2793" spans="1:5" x14ac:dyDescent="0.25">
      <c r="A2793">
        <v>2792</v>
      </c>
      <c r="D2793" s="3">
        <v>3</v>
      </c>
      <c r="E2793" s="4">
        <v>4</v>
      </c>
    </row>
    <row r="2794" spans="1:5" x14ac:dyDescent="0.25">
      <c r="A2794">
        <v>2793</v>
      </c>
      <c r="D2794" s="3">
        <v>3</v>
      </c>
      <c r="E2794" s="4">
        <v>4</v>
      </c>
    </row>
    <row r="2795" spans="1:5" x14ac:dyDescent="0.25">
      <c r="A2795">
        <v>2794</v>
      </c>
      <c r="D2795" s="3">
        <v>3</v>
      </c>
    </row>
    <row r="2796" spans="1:5" x14ac:dyDescent="0.25">
      <c r="A2796">
        <v>2795</v>
      </c>
      <c r="D2796" s="3">
        <v>3</v>
      </c>
    </row>
    <row r="2797" spans="1:5" x14ac:dyDescent="0.25">
      <c r="A2797">
        <v>2796</v>
      </c>
      <c r="C2797" s="2">
        <v>2</v>
      </c>
      <c r="D2797" s="3">
        <v>3</v>
      </c>
    </row>
    <row r="2798" spans="1:5" x14ac:dyDescent="0.25">
      <c r="A2798">
        <v>2797</v>
      </c>
      <c r="C2798" s="2">
        <v>2</v>
      </c>
      <c r="D2798" s="3">
        <v>3</v>
      </c>
    </row>
    <row r="2799" spans="1:5" x14ac:dyDescent="0.25">
      <c r="A2799">
        <v>2798</v>
      </c>
      <c r="C2799" s="2">
        <v>2</v>
      </c>
      <c r="D2799" s="3">
        <v>3</v>
      </c>
    </row>
    <row r="2800" spans="1:5" x14ac:dyDescent="0.25">
      <c r="A2800">
        <v>2799</v>
      </c>
      <c r="C2800" s="2">
        <v>2</v>
      </c>
    </row>
    <row r="2801" spans="1:5" x14ac:dyDescent="0.25">
      <c r="A2801">
        <v>2800</v>
      </c>
      <c r="C2801" s="2">
        <v>2</v>
      </c>
    </row>
    <row r="2802" spans="1:5" x14ac:dyDescent="0.25">
      <c r="A2802">
        <v>2801</v>
      </c>
      <c r="C2802" s="2">
        <v>2</v>
      </c>
    </row>
    <row r="2803" spans="1:5" x14ac:dyDescent="0.25">
      <c r="A2803">
        <v>2802</v>
      </c>
      <c r="C2803" s="2">
        <v>2</v>
      </c>
    </row>
    <row r="2804" spans="1:5" x14ac:dyDescent="0.25">
      <c r="A2804">
        <v>2803</v>
      </c>
      <c r="C2804" s="2">
        <v>2</v>
      </c>
    </row>
    <row r="2805" spans="1:5" x14ac:dyDescent="0.25">
      <c r="A2805">
        <v>2804</v>
      </c>
      <c r="B2805" s="5">
        <v>1</v>
      </c>
      <c r="C2805" s="2">
        <v>2</v>
      </c>
    </row>
    <row r="2806" spans="1:5" x14ac:dyDescent="0.25">
      <c r="A2806">
        <v>2805</v>
      </c>
      <c r="B2806" s="5">
        <v>1</v>
      </c>
      <c r="C2806" s="2">
        <v>2</v>
      </c>
    </row>
    <row r="2807" spans="1:5" x14ac:dyDescent="0.25">
      <c r="A2807">
        <v>2806</v>
      </c>
      <c r="B2807" s="5">
        <v>1</v>
      </c>
      <c r="C2807" s="2">
        <v>2</v>
      </c>
    </row>
    <row r="2808" spans="1:5" x14ac:dyDescent="0.25">
      <c r="A2808">
        <v>2807</v>
      </c>
      <c r="B2808" s="5">
        <v>1</v>
      </c>
    </row>
    <row r="2809" spans="1:5" x14ac:dyDescent="0.25">
      <c r="A2809">
        <v>2808</v>
      </c>
      <c r="B2809" s="5">
        <v>1</v>
      </c>
    </row>
    <row r="2810" spans="1:5" x14ac:dyDescent="0.25">
      <c r="A2810">
        <v>2809</v>
      </c>
      <c r="B2810" s="5">
        <v>1</v>
      </c>
    </row>
    <row r="2811" spans="1:5" x14ac:dyDescent="0.25">
      <c r="A2811">
        <v>2810</v>
      </c>
      <c r="B2811" s="5">
        <v>1</v>
      </c>
    </row>
    <row r="2812" spans="1:5" x14ac:dyDescent="0.25">
      <c r="A2812">
        <v>2811</v>
      </c>
      <c r="B2812" s="5">
        <v>1</v>
      </c>
      <c r="E2812" s="4">
        <v>4</v>
      </c>
    </row>
    <row r="2813" spans="1:5" x14ac:dyDescent="0.25">
      <c r="A2813">
        <v>2812</v>
      </c>
      <c r="B2813" s="5">
        <v>1</v>
      </c>
      <c r="E2813" s="4">
        <v>4</v>
      </c>
    </row>
    <row r="2814" spans="1:5" x14ac:dyDescent="0.25">
      <c r="A2814">
        <v>2813</v>
      </c>
      <c r="B2814" s="5">
        <v>1</v>
      </c>
      <c r="D2814" s="3">
        <v>3</v>
      </c>
      <c r="E2814" s="4">
        <v>4</v>
      </c>
    </row>
    <row r="2815" spans="1:5" x14ac:dyDescent="0.25">
      <c r="A2815">
        <v>2814</v>
      </c>
      <c r="D2815" s="3">
        <v>3</v>
      </c>
      <c r="E2815" s="4">
        <v>4</v>
      </c>
    </row>
    <row r="2816" spans="1:5" x14ac:dyDescent="0.25">
      <c r="A2816">
        <v>2815</v>
      </c>
      <c r="D2816" s="3">
        <v>3</v>
      </c>
      <c r="E2816" s="4">
        <v>4</v>
      </c>
    </row>
    <row r="2817" spans="1:5" x14ac:dyDescent="0.25">
      <c r="A2817">
        <v>2816</v>
      </c>
      <c r="D2817" s="3">
        <v>3</v>
      </c>
      <c r="E2817" s="4">
        <v>4</v>
      </c>
    </row>
    <row r="2818" spans="1:5" x14ac:dyDescent="0.25">
      <c r="A2818">
        <v>2817</v>
      </c>
      <c r="D2818" s="3">
        <v>3</v>
      </c>
      <c r="E2818" s="4">
        <v>4</v>
      </c>
    </row>
    <row r="2819" spans="1:5" x14ac:dyDescent="0.25">
      <c r="A2819">
        <v>2818</v>
      </c>
      <c r="D2819" s="3">
        <v>3</v>
      </c>
      <c r="E2819" s="4">
        <v>4</v>
      </c>
    </row>
    <row r="2820" spans="1:5" x14ac:dyDescent="0.25">
      <c r="A2820">
        <v>2819</v>
      </c>
      <c r="D2820" s="3">
        <v>3</v>
      </c>
    </row>
    <row r="2821" spans="1:5" x14ac:dyDescent="0.25">
      <c r="A2821">
        <v>2820</v>
      </c>
      <c r="C2821" s="2">
        <v>2</v>
      </c>
      <c r="D2821" s="3">
        <v>3</v>
      </c>
    </row>
    <row r="2822" spans="1:5" x14ac:dyDescent="0.25">
      <c r="A2822">
        <v>2821</v>
      </c>
      <c r="C2822" s="2">
        <v>2</v>
      </c>
      <c r="D2822" s="3">
        <v>3</v>
      </c>
    </row>
    <row r="2823" spans="1:5" x14ac:dyDescent="0.25">
      <c r="A2823">
        <v>2822</v>
      </c>
      <c r="C2823" s="2">
        <v>2</v>
      </c>
    </row>
    <row r="2824" spans="1:5" x14ac:dyDescent="0.25">
      <c r="A2824">
        <v>2823</v>
      </c>
      <c r="C2824" s="2">
        <v>2</v>
      </c>
    </row>
    <row r="2825" spans="1:5" x14ac:dyDescent="0.25">
      <c r="A2825">
        <v>2824</v>
      </c>
      <c r="C2825" s="2">
        <v>2</v>
      </c>
    </row>
    <row r="2826" spans="1:5" x14ac:dyDescent="0.25">
      <c r="A2826">
        <v>2825</v>
      </c>
      <c r="C2826" s="2">
        <v>2</v>
      </c>
    </row>
    <row r="2827" spans="1:5" x14ac:dyDescent="0.25">
      <c r="A2827">
        <v>2826</v>
      </c>
      <c r="C2827" s="2">
        <v>2</v>
      </c>
    </row>
    <row r="2828" spans="1:5" x14ac:dyDescent="0.25">
      <c r="A2828">
        <v>2827</v>
      </c>
      <c r="B2828" s="5">
        <v>1</v>
      </c>
      <c r="C2828" s="2">
        <v>2</v>
      </c>
    </row>
    <row r="2829" spans="1:5" x14ac:dyDescent="0.25">
      <c r="A2829">
        <v>2828</v>
      </c>
      <c r="B2829" s="5">
        <v>1</v>
      </c>
      <c r="C2829" s="2">
        <v>2</v>
      </c>
    </row>
    <row r="2830" spans="1:5" x14ac:dyDescent="0.25">
      <c r="A2830">
        <v>2829</v>
      </c>
      <c r="B2830" s="5">
        <v>1</v>
      </c>
      <c r="C2830" s="2">
        <v>2</v>
      </c>
    </row>
    <row r="2831" spans="1:5" x14ac:dyDescent="0.25">
      <c r="A2831">
        <v>2830</v>
      </c>
      <c r="B2831" s="5">
        <v>1</v>
      </c>
    </row>
    <row r="2832" spans="1:5" x14ac:dyDescent="0.25">
      <c r="A2832">
        <v>2831</v>
      </c>
      <c r="B2832" s="5">
        <v>1</v>
      </c>
    </row>
    <row r="2833" spans="1:5" x14ac:dyDescent="0.25">
      <c r="A2833">
        <v>2832</v>
      </c>
      <c r="B2833" s="5">
        <v>1</v>
      </c>
    </row>
    <row r="2834" spans="1:5" x14ac:dyDescent="0.25">
      <c r="A2834">
        <v>2833</v>
      </c>
      <c r="B2834" s="5">
        <v>1</v>
      </c>
      <c r="E2834" s="4">
        <v>4</v>
      </c>
    </row>
    <row r="2835" spans="1:5" x14ac:dyDescent="0.25">
      <c r="A2835">
        <v>2834</v>
      </c>
      <c r="B2835" s="5">
        <v>1</v>
      </c>
      <c r="E2835" s="4">
        <v>4</v>
      </c>
    </row>
    <row r="2836" spans="1:5" x14ac:dyDescent="0.25">
      <c r="A2836">
        <v>2835</v>
      </c>
      <c r="B2836" s="5">
        <v>1</v>
      </c>
      <c r="D2836" s="3">
        <v>3</v>
      </c>
      <c r="E2836" s="4">
        <v>4</v>
      </c>
    </row>
    <row r="2837" spans="1:5" x14ac:dyDescent="0.25">
      <c r="A2837">
        <v>2836</v>
      </c>
      <c r="D2837" s="3">
        <v>3</v>
      </c>
      <c r="E2837" s="4">
        <v>4</v>
      </c>
    </row>
    <row r="2838" spans="1:5" x14ac:dyDescent="0.25">
      <c r="A2838">
        <v>2837</v>
      </c>
      <c r="D2838" s="3">
        <v>3</v>
      </c>
      <c r="E2838" s="4">
        <v>4</v>
      </c>
    </row>
    <row r="2839" spans="1:5" x14ac:dyDescent="0.25">
      <c r="A2839">
        <v>2838</v>
      </c>
      <c r="D2839" s="3">
        <v>3</v>
      </c>
      <c r="E2839" s="4">
        <v>4</v>
      </c>
    </row>
    <row r="2840" spans="1:5" x14ac:dyDescent="0.25">
      <c r="A2840">
        <v>2839</v>
      </c>
      <c r="D2840" s="3">
        <v>3</v>
      </c>
      <c r="E2840" s="4">
        <v>4</v>
      </c>
    </row>
    <row r="2841" spans="1:5" x14ac:dyDescent="0.25">
      <c r="A2841">
        <v>2840</v>
      </c>
      <c r="D2841" s="3">
        <v>3</v>
      </c>
      <c r="E2841" s="4">
        <v>4</v>
      </c>
    </row>
    <row r="2842" spans="1:5" x14ac:dyDescent="0.25">
      <c r="A2842">
        <v>2841</v>
      </c>
      <c r="D2842" s="3">
        <v>3</v>
      </c>
      <c r="E2842" s="4">
        <v>4</v>
      </c>
    </row>
    <row r="2843" spans="1:5" x14ac:dyDescent="0.25">
      <c r="A2843">
        <v>2842</v>
      </c>
      <c r="D2843" s="3">
        <v>3</v>
      </c>
      <c r="E2843" s="4">
        <v>4</v>
      </c>
    </row>
    <row r="2844" spans="1:5" x14ac:dyDescent="0.25">
      <c r="A2844">
        <v>2843</v>
      </c>
      <c r="D2844" s="3">
        <v>3</v>
      </c>
    </row>
    <row r="2845" spans="1:5" x14ac:dyDescent="0.25">
      <c r="A2845">
        <v>2844</v>
      </c>
      <c r="D2845" s="3">
        <v>3</v>
      </c>
    </row>
    <row r="2846" spans="1:5" x14ac:dyDescent="0.25">
      <c r="A2846">
        <v>2845</v>
      </c>
      <c r="C2846" s="2">
        <v>2</v>
      </c>
    </row>
    <row r="2847" spans="1:5" x14ac:dyDescent="0.25">
      <c r="A2847">
        <v>2846</v>
      </c>
      <c r="C2847" s="2">
        <v>2</v>
      </c>
    </row>
    <row r="2848" spans="1:5" x14ac:dyDescent="0.25">
      <c r="A2848">
        <v>2847</v>
      </c>
      <c r="C2848" s="2">
        <v>2</v>
      </c>
    </row>
    <row r="2849" spans="1:5" x14ac:dyDescent="0.25">
      <c r="A2849">
        <v>2848</v>
      </c>
      <c r="C2849" s="2">
        <v>2</v>
      </c>
    </row>
    <row r="2850" spans="1:5" x14ac:dyDescent="0.25">
      <c r="A2850">
        <v>2849</v>
      </c>
      <c r="C2850" s="2">
        <v>2</v>
      </c>
    </row>
    <row r="2851" spans="1:5" x14ac:dyDescent="0.25">
      <c r="A2851">
        <v>2850</v>
      </c>
      <c r="C2851" s="2">
        <v>2</v>
      </c>
    </row>
    <row r="2852" spans="1:5" x14ac:dyDescent="0.25">
      <c r="A2852">
        <v>2851</v>
      </c>
      <c r="C2852" s="2">
        <v>2</v>
      </c>
    </row>
    <row r="2853" spans="1:5" x14ac:dyDescent="0.25">
      <c r="A2853">
        <v>2852</v>
      </c>
      <c r="B2853" s="5">
        <v>1</v>
      </c>
      <c r="C2853" s="2">
        <v>2</v>
      </c>
    </row>
    <row r="2854" spans="1:5" x14ac:dyDescent="0.25">
      <c r="A2854">
        <v>2853</v>
      </c>
      <c r="B2854" s="5">
        <v>1</v>
      </c>
      <c r="C2854" s="2">
        <v>2</v>
      </c>
    </row>
    <row r="2855" spans="1:5" x14ac:dyDescent="0.25">
      <c r="A2855">
        <v>2854</v>
      </c>
      <c r="B2855" s="5">
        <v>1</v>
      </c>
    </row>
    <row r="2856" spans="1:5" x14ac:dyDescent="0.25">
      <c r="A2856">
        <v>2855</v>
      </c>
      <c r="B2856" s="5">
        <v>1</v>
      </c>
    </row>
    <row r="2857" spans="1:5" x14ac:dyDescent="0.25">
      <c r="A2857">
        <v>2856</v>
      </c>
      <c r="B2857" s="5">
        <v>1</v>
      </c>
    </row>
    <row r="2858" spans="1:5" x14ac:dyDescent="0.25">
      <c r="A2858">
        <v>2857</v>
      </c>
      <c r="B2858" s="5">
        <v>1</v>
      </c>
      <c r="E2858" s="4">
        <v>4</v>
      </c>
    </row>
    <row r="2859" spans="1:5" x14ac:dyDescent="0.25">
      <c r="A2859">
        <v>2858</v>
      </c>
      <c r="B2859" s="5">
        <v>1</v>
      </c>
      <c r="E2859" s="4">
        <v>4</v>
      </c>
    </row>
    <row r="2860" spans="1:5" x14ac:dyDescent="0.25">
      <c r="A2860">
        <v>2859</v>
      </c>
      <c r="B2860" s="5">
        <v>1</v>
      </c>
      <c r="D2860" s="3">
        <v>3</v>
      </c>
      <c r="E2860" s="4">
        <v>4</v>
      </c>
    </row>
    <row r="2861" spans="1:5" x14ac:dyDescent="0.25">
      <c r="A2861">
        <v>2860</v>
      </c>
      <c r="D2861" s="3">
        <v>3</v>
      </c>
      <c r="E2861" s="4">
        <v>4</v>
      </c>
    </row>
    <row r="2862" spans="1:5" x14ac:dyDescent="0.25">
      <c r="A2862">
        <v>2861</v>
      </c>
      <c r="D2862" s="3">
        <v>3</v>
      </c>
      <c r="E2862" s="4">
        <v>4</v>
      </c>
    </row>
    <row r="2863" spans="1:5" x14ac:dyDescent="0.25">
      <c r="A2863">
        <v>2862</v>
      </c>
      <c r="D2863" s="3">
        <v>3</v>
      </c>
      <c r="E2863" s="4">
        <v>4</v>
      </c>
    </row>
    <row r="2864" spans="1:5" x14ac:dyDescent="0.25">
      <c r="A2864">
        <v>2863</v>
      </c>
      <c r="D2864" s="3">
        <v>3</v>
      </c>
      <c r="E2864" s="4">
        <v>4</v>
      </c>
    </row>
    <row r="2865" spans="1:5" x14ac:dyDescent="0.25">
      <c r="A2865">
        <v>2864</v>
      </c>
      <c r="D2865" s="3">
        <v>3</v>
      </c>
      <c r="E2865" s="4">
        <v>4</v>
      </c>
    </row>
    <row r="2866" spans="1:5" x14ac:dyDescent="0.25">
      <c r="A2866">
        <v>2865</v>
      </c>
      <c r="D2866" s="3">
        <v>3</v>
      </c>
      <c r="E2866" s="4">
        <v>4</v>
      </c>
    </row>
    <row r="2867" spans="1:5" x14ac:dyDescent="0.25">
      <c r="A2867">
        <v>2866</v>
      </c>
      <c r="D2867" s="3">
        <v>3</v>
      </c>
    </row>
    <row r="2868" spans="1:5" x14ac:dyDescent="0.25">
      <c r="A2868">
        <v>2867</v>
      </c>
      <c r="D2868" s="3">
        <v>3</v>
      </c>
    </row>
    <row r="2869" spans="1:5" x14ac:dyDescent="0.25">
      <c r="A2869">
        <v>2868</v>
      </c>
    </row>
    <row r="2870" spans="1:5" x14ac:dyDescent="0.25">
      <c r="A2870">
        <v>2869</v>
      </c>
    </row>
    <row r="2871" spans="1:5" x14ac:dyDescent="0.25">
      <c r="A2871">
        <v>2870</v>
      </c>
      <c r="C2871" s="2">
        <v>2</v>
      </c>
    </row>
    <row r="2872" spans="1:5" x14ac:dyDescent="0.25">
      <c r="A2872">
        <v>2871</v>
      </c>
      <c r="C2872" s="2">
        <v>2</v>
      </c>
    </row>
    <row r="2873" spans="1:5" x14ac:dyDescent="0.25">
      <c r="A2873">
        <v>2872</v>
      </c>
      <c r="C2873" s="2">
        <v>2</v>
      </c>
    </row>
    <row r="2874" spans="1:5" x14ac:dyDescent="0.25">
      <c r="A2874">
        <v>2873</v>
      </c>
      <c r="C2874" s="2">
        <v>2</v>
      </c>
    </row>
    <row r="2875" spans="1:5" x14ac:dyDescent="0.25">
      <c r="A2875">
        <v>2874</v>
      </c>
      <c r="C2875" s="2">
        <v>2</v>
      </c>
    </row>
    <row r="2876" spans="1:5" x14ac:dyDescent="0.25">
      <c r="A2876">
        <v>2875</v>
      </c>
      <c r="B2876" s="5">
        <v>1</v>
      </c>
      <c r="C2876" s="2">
        <v>2</v>
      </c>
    </row>
    <row r="2877" spans="1:5" x14ac:dyDescent="0.25">
      <c r="A2877">
        <v>2876</v>
      </c>
      <c r="B2877" s="5">
        <v>1</v>
      </c>
      <c r="C2877" s="2">
        <v>2</v>
      </c>
    </row>
    <row r="2878" spans="1:5" x14ac:dyDescent="0.25">
      <c r="A2878">
        <v>2877</v>
      </c>
      <c r="B2878" s="5">
        <v>1</v>
      </c>
      <c r="C2878" s="2">
        <v>2</v>
      </c>
    </row>
    <row r="2879" spans="1:5" x14ac:dyDescent="0.25">
      <c r="A2879">
        <v>2878</v>
      </c>
      <c r="B2879" s="5">
        <v>1</v>
      </c>
      <c r="C2879" s="2">
        <v>2</v>
      </c>
    </row>
    <row r="2880" spans="1:5" x14ac:dyDescent="0.25">
      <c r="A2880">
        <v>2879</v>
      </c>
      <c r="B2880" s="5">
        <v>1</v>
      </c>
    </row>
    <row r="2881" spans="1:5" x14ac:dyDescent="0.25">
      <c r="A2881">
        <v>2880</v>
      </c>
      <c r="B2881" s="5">
        <v>1</v>
      </c>
    </row>
    <row r="2882" spans="1:5" x14ac:dyDescent="0.25">
      <c r="A2882">
        <v>2881</v>
      </c>
      <c r="B2882" s="5">
        <v>1</v>
      </c>
      <c r="D2882" s="3">
        <v>3</v>
      </c>
      <c r="E2882" s="4">
        <v>4</v>
      </c>
    </row>
    <row r="2883" spans="1:5" x14ac:dyDescent="0.25">
      <c r="A2883">
        <v>2882</v>
      </c>
      <c r="B2883" s="5">
        <v>1</v>
      </c>
      <c r="D2883" s="3">
        <v>3</v>
      </c>
      <c r="E2883" s="4">
        <v>4</v>
      </c>
    </row>
    <row r="2884" spans="1:5" x14ac:dyDescent="0.25">
      <c r="A2884">
        <v>2883</v>
      </c>
      <c r="D2884" s="3">
        <v>3</v>
      </c>
      <c r="E2884" s="4">
        <v>4</v>
      </c>
    </row>
    <row r="2885" spans="1:5" x14ac:dyDescent="0.25">
      <c r="A2885">
        <v>2884</v>
      </c>
      <c r="D2885" s="3">
        <v>3</v>
      </c>
      <c r="E2885" s="4">
        <v>4</v>
      </c>
    </row>
    <row r="2886" spans="1:5" x14ac:dyDescent="0.25">
      <c r="A2886">
        <v>2885</v>
      </c>
      <c r="D2886" s="3">
        <v>3</v>
      </c>
      <c r="E2886" s="4">
        <v>4</v>
      </c>
    </row>
    <row r="2887" spans="1:5" x14ac:dyDescent="0.25">
      <c r="A2887">
        <v>2886</v>
      </c>
      <c r="D2887" s="3">
        <v>3</v>
      </c>
      <c r="E2887" s="4">
        <v>4</v>
      </c>
    </row>
    <row r="2888" spans="1:5" x14ac:dyDescent="0.25">
      <c r="A2888">
        <v>2887</v>
      </c>
      <c r="D2888" s="3">
        <v>3</v>
      </c>
      <c r="E2888" s="4">
        <v>4</v>
      </c>
    </row>
    <row r="2889" spans="1:5" x14ac:dyDescent="0.25">
      <c r="A2889">
        <v>2888</v>
      </c>
      <c r="D2889" s="3">
        <v>3</v>
      </c>
      <c r="E2889" s="4">
        <v>4</v>
      </c>
    </row>
    <row r="2890" spans="1:5" x14ac:dyDescent="0.25">
      <c r="A2890">
        <v>2889</v>
      </c>
      <c r="D2890" s="3">
        <v>3</v>
      </c>
    </row>
    <row r="2891" spans="1:5" x14ac:dyDescent="0.25">
      <c r="A2891">
        <v>2890</v>
      </c>
    </row>
    <row r="2892" spans="1:5" x14ac:dyDescent="0.25">
      <c r="A2892">
        <v>2891</v>
      </c>
    </row>
    <row r="2893" spans="1:5" x14ac:dyDescent="0.25">
      <c r="A2893">
        <v>2892</v>
      </c>
    </row>
    <row r="2894" spans="1:5" x14ac:dyDescent="0.25">
      <c r="A2894">
        <v>2893</v>
      </c>
    </row>
    <row r="2895" spans="1:5" x14ac:dyDescent="0.25">
      <c r="A2895">
        <v>2894</v>
      </c>
      <c r="C2895" s="2">
        <v>2</v>
      </c>
    </row>
    <row r="2896" spans="1:5" x14ac:dyDescent="0.25">
      <c r="A2896">
        <v>2895</v>
      </c>
      <c r="C2896" s="2">
        <v>2</v>
      </c>
    </row>
    <row r="2897" spans="1:5" x14ac:dyDescent="0.25">
      <c r="A2897">
        <v>2896</v>
      </c>
      <c r="C2897" s="2">
        <v>2</v>
      </c>
    </row>
    <row r="2898" spans="1:5" x14ac:dyDescent="0.25">
      <c r="A2898">
        <v>2897</v>
      </c>
      <c r="C2898" s="2">
        <v>2</v>
      </c>
    </row>
    <row r="2899" spans="1:5" x14ac:dyDescent="0.25">
      <c r="A2899">
        <v>2898</v>
      </c>
      <c r="B2899" s="5">
        <v>1</v>
      </c>
      <c r="C2899" s="2">
        <v>2</v>
      </c>
    </row>
    <row r="2900" spans="1:5" x14ac:dyDescent="0.25">
      <c r="A2900">
        <v>2899</v>
      </c>
      <c r="B2900" s="5">
        <v>1</v>
      </c>
      <c r="C2900" s="2">
        <v>2</v>
      </c>
    </row>
    <row r="2901" spans="1:5" x14ac:dyDescent="0.25">
      <c r="A2901">
        <v>2900</v>
      </c>
      <c r="B2901" s="5">
        <v>1</v>
      </c>
      <c r="C2901" s="2">
        <v>2</v>
      </c>
    </row>
    <row r="2902" spans="1:5" x14ac:dyDescent="0.25">
      <c r="A2902">
        <v>2901</v>
      </c>
      <c r="B2902" s="5">
        <v>1</v>
      </c>
    </row>
    <row r="2903" spans="1:5" x14ac:dyDescent="0.25">
      <c r="A2903">
        <v>2902</v>
      </c>
      <c r="B2903" s="5">
        <v>1</v>
      </c>
    </row>
    <row r="2904" spans="1:5" x14ac:dyDescent="0.25">
      <c r="A2904">
        <v>2903</v>
      </c>
      <c r="B2904" s="5">
        <v>1</v>
      </c>
    </row>
    <row r="2905" spans="1:5" x14ac:dyDescent="0.25">
      <c r="A2905">
        <v>2904</v>
      </c>
      <c r="B2905" s="5">
        <v>1</v>
      </c>
      <c r="E2905" s="4">
        <v>4</v>
      </c>
    </row>
    <row r="2906" spans="1:5" x14ac:dyDescent="0.25">
      <c r="A2906">
        <v>2905</v>
      </c>
      <c r="B2906" s="5">
        <v>1</v>
      </c>
      <c r="D2906" s="3">
        <v>3</v>
      </c>
      <c r="E2906" s="4">
        <v>4</v>
      </c>
    </row>
    <row r="2907" spans="1:5" x14ac:dyDescent="0.25">
      <c r="A2907">
        <v>2906</v>
      </c>
      <c r="D2907" s="3">
        <v>3</v>
      </c>
      <c r="E2907" s="4">
        <v>4</v>
      </c>
    </row>
    <row r="2908" spans="1:5" x14ac:dyDescent="0.25">
      <c r="A2908">
        <v>2907</v>
      </c>
      <c r="D2908" s="3">
        <v>3</v>
      </c>
      <c r="E2908" s="4">
        <v>4</v>
      </c>
    </row>
    <row r="2909" spans="1:5" x14ac:dyDescent="0.25">
      <c r="A2909">
        <v>2908</v>
      </c>
      <c r="D2909" s="3">
        <v>3</v>
      </c>
      <c r="E2909" s="4">
        <v>4</v>
      </c>
    </row>
    <row r="2910" spans="1:5" x14ac:dyDescent="0.25">
      <c r="A2910">
        <v>2909</v>
      </c>
      <c r="D2910" s="3">
        <v>3</v>
      </c>
      <c r="E2910" s="4">
        <v>4</v>
      </c>
    </row>
    <row r="2911" spans="1:5" x14ac:dyDescent="0.25">
      <c r="A2911">
        <v>2910</v>
      </c>
      <c r="D2911" s="3">
        <v>3</v>
      </c>
      <c r="E2911" s="4">
        <v>4</v>
      </c>
    </row>
    <row r="2912" spans="1:5" x14ac:dyDescent="0.25">
      <c r="A2912">
        <v>2911</v>
      </c>
      <c r="D2912" s="3">
        <v>3</v>
      </c>
      <c r="E2912" s="4">
        <v>4</v>
      </c>
    </row>
    <row r="2913" spans="1:5" x14ac:dyDescent="0.25">
      <c r="A2913">
        <v>2912</v>
      </c>
      <c r="D2913" s="3">
        <v>3</v>
      </c>
    </row>
    <row r="2914" spans="1:5" x14ac:dyDescent="0.25">
      <c r="A2914">
        <v>2913</v>
      </c>
    </row>
    <row r="2915" spans="1:5" x14ac:dyDescent="0.25">
      <c r="A2915">
        <v>2914</v>
      </c>
      <c r="C2915" s="2">
        <v>2</v>
      </c>
    </row>
    <row r="2916" spans="1:5" x14ac:dyDescent="0.25">
      <c r="A2916">
        <v>2915</v>
      </c>
      <c r="C2916" s="2">
        <v>2</v>
      </c>
    </row>
    <row r="2917" spans="1:5" x14ac:dyDescent="0.25">
      <c r="A2917">
        <v>2916</v>
      </c>
      <c r="C2917" s="2">
        <v>2</v>
      </c>
    </row>
    <row r="2918" spans="1:5" x14ac:dyDescent="0.25">
      <c r="A2918">
        <v>2917</v>
      </c>
      <c r="C2918" s="2">
        <v>2</v>
      </c>
    </row>
    <row r="2919" spans="1:5" x14ac:dyDescent="0.25">
      <c r="A2919">
        <v>2918</v>
      </c>
      <c r="C2919" s="2">
        <v>2</v>
      </c>
    </row>
    <row r="2920" spans="1:5" x14ac:dyDescent="0.25">
      <c r="A2920">
        <v>2919</v>
      </c>
      <c r="C2920" s="2">
        <v>2</v>
      </c>
    </row>
    <row r="2921" spans="1:5" x14ac:dyDescent="0.25">
      <c r="A2921">
        <v>2920</v>
      </c>
      <c r="B2921" s="5">
        <v>1</v>
      </c>
      <c r="C2921" s="2">
        <v>2</v>
      </c>
    </row>
    <row r="2922" spans="1:5" x14ac:dyDescent="0.25">
      <c r="A2922">
        <v>2921</v>
      </c>
      <c r="B2922" s="5">
        <v>1</v>
      </c>
      <c r="C2922" s="2">
        <v>2</v>
      </c>
    </row>
    <row r="2923" spans="1:5" x14ac:dyDescent="0.25">
      <c r="A2923">
        <v>2922</v>
      </c>
      <c r="B2923" s="5">
        <v>1</v>
      </c>
    </row>
    <row r="2924" spans="1:5" x14ac:dyDescent="0.25">
      <c r="A2924">
        <v>2923</v>
      </c>
      <c r="B2924" s="5">
        <v>1</v>
      </c>
    </row>
    <row r="2925" spans="1:5" x14ac:dyDescent="0.25">
      <c r="A2925">
        <v>2924</v>
      </c>
      <c r="B2925" s="5">
        <v>1</v>
      </c>
    </row>
    <row r="2926" spans="1:5" x14ac:dyDescent="0.25">
      <c r="A2926">
        <v>2925</v>
      </c>
      <c r="B2926" s="5">
        <v>1</v>
      </c>
    </row>
    <row r="2927" spans="1:5" x14ac:dyDescent="0.25">
      <c r="A2927">
        <v>2926</v>
      </c>
      <c r="B2927" s="5">
        <v>1</v>
      </c>
    </row>
    <row r="2928" spans="1:5" x14ac:dyDescent="0.25">
      <c r="A2928">
        <v>2927</v>
      </c>
      <c r="D2928" s="3">
        <v>3</v>
      </c>
      <c r="E2928" s="4">
        <v>4</v>
      </c>
    </row>
    <row r="2929" spans="1:5" x14ac:dyDescent="0.25">
      <c r="A2929">
        <v>2928</v>
      </c>
      <c r="D2929" s="3">
        <v>3</v>
      </c>
      <c r="E2929" s="4">
        <v>4</v>
      </c>
    </row>
    <row r="2930" spans="1:5" x14ac:dyDescent="0.25">
      <c r="A2930">
        <v>2929</v>
      </c>
      <c r="D2930" s="3">
        <v>3</v>
      </c>
      <c r="E2930" s="4">
        <v>4</v>
      </c>
    </row>
    <row r="2931" spans="1:5" x14ac:dyDescent="0.25">
      <c r="A2931">
        <v>2930</v>
      </c>
      <c r="D2931" s="3">
        <v>3</v>
      </c>
      <c r="E2931" s="4">
        <v>4</v>
      </c>
    </row>
    <row r="2932" spans="1:5" x14ac:dyDescent="0.25">
      <c r="A2932">
        <v>2931</v>
      </c>
      <c r="D2932" s="3">
        <v>3</v>
      </c>
      <c r="E2932" s="4">
        <v>4</v>
      </c>
    </row>
    <row r="2933" spans="1:5" x14ac:dyDescent="0.25">
      <c r="A2933">
        <v>2932</v>
      </c>
      <c r="D2933" s="3">
        <v>3</v>
      </c>
      <c r="E2933" s="4">
        <v>4</v>
      </c>
    </row>
    <row r="2934" spans="1:5" x14ac:dyDescent="0.25">
      <c r="A2934">
        <v>2933</v>
      </c>
      <c r="D2934" s="3">
        <v>3</v>
      </c>
      <c r="E2934" s="4">
        <v>4</v>
      </c>
    </row>
    <row r="2935" spans="1:5" x14ac:dyDescent="0.25">
      <c r="A2935">
        <v>2934</v>
      </c>
      <c r="D2935" s="3">
        <v>3</v>
      </c>
      <c r="E2935" s="4">
        <v>4</v>
      </c>
    </row>
    <row r="2936" spans="1:5" x14ac:dyDescent="0.25">
      <c r="A2936">
        <v>2935</v>
      </c>
      <c r="D2936" s="3">
        <v>3</v>
      </c>
    </row>
    <row r="2937" spans="1:5" x14ac:dyDescent="0.25">
      <c r="A2937">
        <v>2936</v>
      </c>
      <c r="C2937" s="2">
        <v>2</v>
      </c>
    </row>
    <row r="2938" spans="1:5" x14ac:dyDescent="0.25">
      <c r="A2938">
        <v>2937</v>
      </c>
      <c r="C2938" s="2">
        <v>2</v>
      </c>
    </row>
    <row r="2939" spans="1:5" x14ac:dyDescent="0.25">
      <c r="A2939">
        <v>2938</v>
      </c>
      <c r="C2939" s="2">
        <v>2</v>
      </c>
    </row>
    <row r="2940" spans="1:5" x14ac:dyDescent="0.25">
      <c r="A2940">
        <v>2939</v>
      </c>
      <c r="C2940" s="2">
        <v>2</v>
      </c>
    </row>
    <row r="2941" spans="1:5" x14ac:dyDescent="0.25">
      <c r="A2941">
        <v>2940</v>
      </c>
      <c r="C2941" s="2">
        <v>2</v>
      </c>
    </row>
    <row r="2942" spans="1:5" x14ac:dyDescent="0.25">
      <c r="A2942">
        <v>2941</v>
      </c>
      <c r="B2942" s="5">
        <v>1</v>
      </c>
      <c r="C2942" s="2">
        <v>2</v>
      </c>
    </row>
    <row r="2943" spans="1:5" x14ac:dyDescent="0.25">
      <c r="A2943">
        <v>2942</v>
      </c>
      <c r="B2943" s="5">
        <v>1</v>
      </c>
      <c r="C2943" s="2">
        <v>2</v>
      </c>
    </row>
    <row r="2944" spans="1:5" x14ac:dyDescent="0.25">
      <c r="A2944">
        <v>2943</v>
      </c>
      <c r="B2944" s="5">
        <v>1</v>
      </c>
      <c r="C2944" s="2">
        <v>2</v>
      </c>
    </row>
    <row r="2945" spans="1:5" x14ac:dyDescent="0.25">
      <c r="A2945">
        <v>2944</v>
      </c>
      <c r="B2945" s="5">
        <v>1</v>
      </c>
    </row>
    <row r="2946" spans="1:5" x14ac:dyDescent="0.25">
      <c r="A2946">
        <v>2945</v>
      </c>
      <c r="B2946" s="5">
        <v>1</v>
      </c>
    </row>
    <row r="2947" spans="1:5" x14ac:dyDescent="0.25">
      <c r="A2947">
        <v>2946</v>
      </c>
      <c r="B2947" s="5">
        <v>1</v>
      </c>
    </row>
    <row r="2948" spans="1:5" x14ac:dyDescent="0.25">
      <c r="A2948">
        <v>2947</v>
      </c>
      <c r="B2948" s="5">
        <v>1</v>
      </c>
    </row>
    <row r="2949" spans="1:5" x14ac:dyDescent="0.25">
      <c r="A2949">
        <v>2948</v>
      </c>
      <c r="B2949" s="5">
        <v>1</v>
      </c>
    </row>
    <row r="2950" spans="1:5" x14ac:dyDescent="0.25">
      <c r="A2950">
        <v>2949</v>
      </c>
      <c r="E2950" s="4">
        <v>4</v>
      </c>
    </row>
    <row r="2951" spans="1:5" x14ac:dyDescent="0.25">
      <c r="A2951">
        <v>2950</v>
      </c>
      <c r="D2951" s="3">
        <v>3</v>
      </c>
      <c r="E2951" s="4">
        <v>4</v>
      </c>
    </row>
    <row r="2952" spans="1:5" x14ac:dyDescent="0.25">
      <c r="A2952">
        <v>2951</v>
      </c>
      <c r="D2952" s="3">
        <v>3</v>
      </c>
      <c r="E2952" s="4">
        <v>4</v>
      </c>
    </row>
    <row r="2953" spans="1:5" x14ac:dyDescent="0.25">
      <c r="A2953">
        <v>2952</v>
      </c>
      <c r="D2953" s="3">
        <v>3</v>
      </c>
      <c r="E2953" s="4">
        <v>4</v>
      </c>
    </row>
    <row r="2954" spans="1:5" x14ac:dyDescent="0.25">
      <c r="A2954">
        <v>2953</v>
      </c>
      <c r="D2954" s="3">
        <v>3</v>
      </c>
      <c r="E2954" s="4">
        <v>4</v>
      </c>
    </row>
    <row r="2955" spans="1:5" x14ac:dyDescent="0.25">
      <c r="A2955">
        <v>2954</v>
      </c>
      <c r="D2955" s="3">
        <v>3</v>
      </c>
      <c r="E2955" s="4">
        <v>4</v>
      </c>
    </row>
    <row r="2956" spans="1:5" x14ac:dyDescent="0.25">
      <c r="A2956">
        <v>2955</v>
      </c>
      <c r="D2956" s="3">
        <v>3</v>
      </c>
      <c r="E2956" s="4">
        <v>4</v>
      </c>
    </row>
    <row r="2957" spans="1:5" x14ac:dyDescent="0.25">
      <c r="A2957">
        <v>2956</v>
      </c>
      <c r="D2957" s="3">
        <v>3</v>
      </c>
      <c r="E2957" s="4">
        <v>4</v>
      </c>
    </row>
    <row r="2958" spans="1:5" x14ac:dyDescent="0.25">
      <c r="A2958">
        <v>2957</v>
      </c>
      <c r="C2958" s="2">
        <v>2</v>
      </c>
      <c r="D2958" s="3">
        <v>3</v>
      </c>
    </row>
    <row r="2959" spans="1:5" x14ac:dyDescent="0.25">
      <c r="A2959">
        <v>2958</v>
      </c>
      <c r="C2959" s="2">
        <v>2</v>
      </c>
      <c r="D2959" s="3">
        <v>3</v>
      </c>
    </row>
    <row r="2960" spans="1:5" x14ac:dyDescent="0.25">
      <c r="A2960">
        <v>2959</v>
      </c>
      <c r="C2960" s="2">
        <v>2</v>
      </c>
    </row>
    <row r="2961" spans="1:5" x14ac:dyDescent="0.25">
      <c r="A2961">
        <v>2960</v>
      </c>
      <c r="C2961" s="2">
        <v>2</v>
      </c>
    </row>
    <row r="2962" spans="1:5" x14ac:dyDescent="0.25">
      <c r="A2962">
        <v>2961</v>
      </c>
      <c r="C2962" s="2">
        <v>2</v>
      </c>
    </row>
    <row r="2963" spans="1:5" x14ac:dyDescent="0.25">
      <c r="A2963">
        <v>2962</v>
      </c>
      <c r="C2963" s="2">
        <v>2</v>
      </c>
    </row>
    <row r="2964" spans="1:5" x14ac:dyDescent="0.25">
      <c r="A2964">
        <v>2963</v>
      </c>
      <c r="B2964" s="5">
        <v>1</v>
      </c>
      <c r="C2964" s="2">
        <v>2</v>
      </c>
    </row>
    <row r="2965" spans="1:5" x14ac:dyDescent="0.25">
      <c r="A2965">
        <v>2964</v>
      </c>
      <c r="B2965" s="5">
        <v>1</v>
      </c>
      <c r="C2965" s="2">
        <v>2</v>
      </c>
    </row>
    <row r="2966" spans="1:5" x14ac:dyDescent="0.25">
      <c r="A2966">
        <v>2965</v>
      </c>
      <c r="B2966" s="5">
        <v>1</v>
      </c>
      <c r="C2966" s="2">
        <v>2</v>
      </c>
    </row>
    <row r="2967" spans="1:5" x14ac:dyDescent="0.25">
      <c r="A2967">
        <v>2966</v>
      </c>
      <c r="B2967" s="5">
        <v>1</v>
      </c>
      <c r="C2967" s="2">
        <v>2</v>
      </c>
    </row>
    <row r="2968" spans="1:5" x14ac:dyDescent="0.25">
      <c r="A2968">
        <v>2967</v>
      </c>
      <c r="B2968" s="5">
        <v>1</v>
      </c>
    </row>
    <row r="2969" spans="1:5" x14ac:dyDescent="0.25">
      <c r="A2969">
        <v>2968</v>
      </c>
      <c r="B2969" s="5">
        <v>1</v>
      </c>
    </row>
    <row r="2970" spans="1:5" x14ac:dyDescent="0.25">
      <c r="A2970">
        <v>2969</v>
      </c>
      <c r="B2970" s="5">
        <v>1</v>
      </c>
    </row>
    <row r="2971" spans="1:5" x14ac:dyDescent="0.25">
      <c r="A2971">
        <v>2970</v>
      </c>
      <c r="B2971" s="5">
        <v>1</v>
      </c>
    </row>
    <row r="2972" spans="1:5" x14ac:dyDescent="0.25">
      <c r="A2972">
        <v>2971</v>
      </c>
      <c r="B2972" s="5">
        <v>1</v>
      </c>
    </row>
    <row r="2973" spans="1:5" x14ac:dyDescent="0.25">
      <c r="A2973">
        <v>2972</v>
      </c>
      <c r="B2973" s="5">
        <v>1</v>
      </c>
      <c r="E2973" s="4">
        <v>4</v>
      </c>
    </row>
    <row r="2974" spans="1:5" x14ac:dyDescent="0.25">
      <c r="A2974">
        <v>2973</v>
      </c>
      <c r="D2974" s="3">
        <v>3</v>
      </c>
      <c r="E2974" s="4">
        <v>4</v>
      </c>
    </row>
    <row r="2975" spans="1:5" x14ac:dyDescent="0.25">
      <c r="A2975">
        <v>2974</v>
      </c>
      <c r="D2975" s="3">
        <v>3</v>
      </c>
      <c r="E2975" s="4">
        <v>4</v>
      </c>
    </row>
    <row r="2976" spans="1:5" x14ac:dyDescent="0.25">
      <c r="A2976">
        <v>2975</v>
      </c>
      <c r="D2976" s="3">
        <v>3</v>
      </c>
      <c r="E2976" s="4">
        <v>4</v>
      </c>
    </row>
    <row r="2977" spans="1:5" x14ac:dyDescent="0.25">
      <c r="A2977">
        <v>2976</v>
      </c>
      <c r="D2977" s="3">
        <v>3</v>
      </c>
      <c r="E2977" s="4">
        <v>4</v>
      </c>
    </row>
    <row r="2978" spans="1:5" x14ac:dyDescent="0.25">
      <c r="A2978">
        <v>2977</v>
      </c>
      <c r="D2978" s="3">
        <v>3</v>
      </c>
      <c r="E2978" s="4">
        <v>4</v>
      </c>
    </row>
    <row r="2979" spans="1:5" x14ac:dyDescent="0.25">
      <c r="A2979">
        <v>2978</v>
      </c>
      <c r="D2979" s="3">
        <v>3</v>
      </c>
      <c r="E2979" s="4">
        <v>4</v>
      </c>
    </row>
    <row r="2980" spans="1:5" x14ac:dyDescent="0.25">
      <c r="A2980">
        <v>2979</v>
      </c>
      <c r="C2980" s="2">
        <v>2</v>
      </c>
      <c r="D2980" s="3">
        <v>3</v>
      </c>
      <c r="E2980" s="4">
        <v>4</v>
      </c>
    </row>
    <row r="2981" spans="1:5" x14ac:dyDescent="0.25">
      <c r="A2981">
        <v>2980</v>
      </c>
      <c r="C2981" s="2">
        <v>2</v>
      </c>
      <c r="D2981" s="3">
        <v>3</v>
      </c>
      <c r="E2981" s="4">
        <v>4</v>
      </c>
    </row>
    <row r="2982" spans="1:5" x14ac:dyDescent="0.25">
      <c r="A2982">
        <v>2981</v>
      </c>
      <c r="C2982" s="2">
        <v>2</v>
      </c>
      <c r="D2982" s="3">
        <v>3</v>
      </c>
    </row>
    <row r="2983" spans="1:5" x14ac:dyDescent="0.25">
      <c r="A2983">
        <v>2982</v>
      </c>
      <c r="C2983" s="2">
        <v>2</v>
      </c>
      <c r="D2983" s="3">
        <v>3</v>
      </c>
    </row>
    <row r="2984" spans="1:5" x14ac:dyDescent="0.25">
      <c r="A2984">
        <v>2983</v>
      </c>
      <c r="C2984" s="2">
        <v>2</v>
      </c>
    </row>
    <row r="2985" spans="1:5" x14ac:dyDescent="0.25">
      <c r="A2985">
        <v>2984</v>
      </c>
      <c r="C2985" s="2">
        <v>2</v>
      </c>
    </row>
    <row r="2986" spans="1:5" x14ac:dyDescent="0.25">
      <c r="A2986">
        <v>2985</v>
      </c>
      <c r="C2986" s="2">
        <v>2</v>
      </c>
    </row>
    <row r="2987" spans="1:5" x14ac:dyDescent="0.25">
      <c r="A2987">
        <v>2986</v>
      </c>
      <c r="C2987" s="2">
        <v>2</v>
      </c>
    </row>
    <row r="2988" spans="1:5" x14ac:dyDescent="0.25">
      <c r="A2988">
        <v>2987</v>
      </c>
      <c r="B2988" s="5">
        <v>1</v>
      </c>
      <c r="C2988" s="2">
        <v>2</v>
      </c>
    </row>
    <row r="2989" spans="1:5" x14ac:dyDescent="0.25">
      <c r="A2989">
        <v>2988</v>
      </c>
      <c r="B2989" s="5">
        <v>1</v>
      </c>
      <c r="C2989" s="2">
        <v>2</v>
      </c>
    </row>
    <row r="2990" spans="1:5" x14ac:dyDescent="0.25">
      <c r="A2990">
        <v>2989</v>
      </c>
      <c r="B2990" s="5">
        <v>1</v>
      </c>
      <c r="C2990" s="2">
        <v>2</v>
      </c>
    </row>
    <row r="2991" spans="1:5" x14ac:dyDescent="0.25">
      <c r="A2991">
        <v>2990</v>
      </c>
      <c r="B2991" s="5">
        <v>1</v>
      </c>
    </row>
    <row r="2992" spans="1:5" x14ac:dyDescent="0.25">
      <c r="A2992">
        <v>2991</v>
      </c>
      <c r="B2992" s="5">
        <v>1</v>
      </c>
    </row>
    <row r="2993" spans="1:6" x14ac:dyDescent="0.25">
      <c r="A2993">
        <v>2992</v>
      </c>
      <c r="B2993" s="5">
        <v>1</v>
      </c>
    </row>
    <row r="2994" spans="1:6" x14ac:dyDescent="0.25">
      <c r="A2994">
        <v>2993</v>
      </c>
      <c r="B2994" s="5">
        <v>1</v>
      </c>
    </row>
    <row r="2995" spans="1:6" x14ac:dyDescent="0.25">
      <c r="A2995">
        <v>2994</v>
      </c>
      <c r="B2995" s="5">
        <v>1</v>
      </c>
    </row>
    <row r="2996" spans="1:6" x14ac:dyDescent="0.25">
      <c r="A2996">
        <v>2995</v>
      </c>
      <c r="B2996" s="5">
        <v>1</v>
      </c>
      <c r="E2996" s="4">
        <v>4</v>
      </c>
    </row>
    <row r="2997" spans="1:6" x14ac:dyDescent="0.25">
      <c r="A2997">
        <v>2996</v>
      </c>
      <c r="B2997" s="5">
        <v>1</v>
      </c>
      <c r="E2997" s="4">
        <v>4</v>
      </c>
    </row>
    <row r="2998" spans="1:6" x14ac:dyDescent="0.25">
      <c r="A2998">
        <v>2997</v>
      </c>
      <c r="B2998" s="5">
        <v>1</v>
      </c>
      <c r="E2998" s="4">
        <v>4</v>
      </c>
    </row>
    <row r="2999" spans="1:6" x14ac:dyDescent="0.25">
      <c r="A2999">
        <v>2998</v>
      </c>
      <c r="E2999" s="4">
        <v>4</v>
      </c>
    </row>
    <row r="3000" spans="1:6" x14ac:dyDescent="0.25">
      <c r="A3000">
        <v>2999</v>
      </c>
      <c r="D3000" s="3">
        <v>3</v>
      </c>
      <c r="E3000" s="4">
        <v>4</v>
      </c>
      <c r="F3000" t="s">
        <v>22</v>
      </c>
    </row>
    <row r="3001" spans="1:6" x14ac:dyDescent="0.25">
      <c r="A3001">
        <v>3000</v>
      </c>
    </row>
    <row r="3002" spans="1:6" x14ac:dyDescent="0.25">
      <c r="A3002">
        <v>3001</v>
      </c>
      <c r="F3002" t="s">
        <v>22</v>
      </c>
    </row>
    <row r="3003" spans="1:6" x14ac:dyDescent="0.25">
      <c r="A3003">
        <v>3002</v>
      </c>
      <c r="B3003" s="5">
        <v>1</v>
      </c>
    </row>
    <row r="3004" spans="1:6" x14ac:dyDescent="0.25">
      <c r="A3004">
        <v>3003</v>
      </c>
      <c r="B3004" s="5">
        <v>1</v>
      </c>
      <c r="E3004" s="4">
        <v>4</v>
      </c>
    </row>
    <row r="3005" spans="1:6" x14ac:dyDescent="0.25">
      <c r="A3005">
        <v>3004</v>
      </c>
      <c r="B3005" s="5">
        <v>1</v>
      </c>
      <c r="E3005" s="4">
        <v>4</v>
      </c>
    </row>
    <row r="3006" spans="1:6" x14ac:dyDescent="0.25">
      <c r="A3006">
        <v>3005</v>
      </c>
      <c r="B3006" s="5">
        <v>1</v>
      </c>
      <c r="E3006" s="4">
        <v>4</v>
      </c>
    </row>
    <row r="3007" spans="1:6" x14ac:dyDescent="0.25">
      <c r="A3007">
        <v>3006</v>
      </c>
      <c r="B3007" s="5">
        <v>1</v>
      </c>
      <c r="E3007" s="4">
        <v>4</v>
      </c>
    </row>
    <row r="3008" spans="1:6" x14ac:dyDescent="0.25">
      <c r="A3008">
        <v>3007</v>
      </c>
      <c r="B3008" s="5">
        <v>1</v>
      </c>
      <c r="E3008" s="4">
        <v>4</v>
      </c>
    </row>
    <row r="3009" spans="1:5" x14ac:dyDescent="0.25">
      <c r="A3009">
        <v>3008</v>
      </c>
      <c r="B3009" s="5">
        <v>1</v>
      </c>
      <c r="E3009" s="4">
        <v>4</v>
      </c>
    </row>
    <row r="3010" spans="1:5" x14ac:dyDescent="0.25">
      <c r="A3010">
        <v>3009</v>
      </c>
      <c r="B3010" s="5">
        <v>1</v>
      </c>
      <c r="E3010" s="4">
        <v>4</v>
      </c>
    </row>
    <row r="3011" spans="1:5" x14ac:dyDescent="0.25">
      <c r="A3011">
        <v>3010</v>
      </c>
      <c r="B3011" s="5">
        <v>1</v>
      </c>
      <c r="E3011" s="4">
        <v>4</v>
      </c>
    </row>
    <row r="3012" spans="1:5" x14ac:dyDescent="0.25">
      <c r="A3012">
        <v>3011</v>
      </c>
      <c r="B3012" s="5">
        <v>1</v>
      </c>
      <c r="E3012" s="4">
        <v>4</v>
      </c>
    </row>
    <row r="3013" spans="1:5" x14ac:dyDescent="0.25">
      <c r="A3013">
        <v>3012</v>
      </c>
      <c r="E3013" s="4">
        <v>4</v>
      </c>
    </row>
    <row r="3014" spans="1:5" x14ac:dyDescent="0.25">
      <c r="A3014">
        <v>3013</v>
      </c>
    </row>
    <row r="3015" spans="1:5" x14ac:dyDescent="0.25">
      <c r="A3015">
        <v>3014</v>
      </c>
      <c r="D3015" s="3">
        <v>3</v>
      </c>
    </row>
    <row r="3016" spans="1:5" x14ac:dyDescent="0.25">
      <c r="A3016">
        <v>3015</v>
      </c>
      <c r="D3016" s="3">
        <v>3</v>
      </c>
    </row>
    <row r="3017" spans="1:5" x14ac:dyDescent="0.25">
      <c r="A3017">
        <v>3016</v>
      </c>
      <c r="C3017" s="2">
        <v>2</v>
      </c>
      <c r="D3017" s="3">
        <v>3</v>
      </c>
    </row>
    <row r="3018" spans="1:5" x14ac:dyDescent="0.25">
      <c r="A3018">
        <v>3017</v>
      </c>
      <c r="C3018" s="2">
        <v>2</v>
      </c>
      <c r="D3018" s="3">
        <v>3</v>
      </c>
    </row>
    <row r="3019" spans="1:5" x14ac:dyDescent="0.25">
      <c r="A3019">
        <v>3018</v>
      </c>
      <c r="C3019" s="2">
        <v>2</v>
      </c>
      <c r="D3019" s="3">
        <v>3</v>
      </c>
    </row>
    <row r="3020" spans="1:5" x14ac:dyDescent="0.25">
      <c r="A3020">
        <v>3019</v>
      </c>
      <c r="C3020" s="2">
        <v>2</v>
      </c>
      <c r="D3020" s="3">
        <v>3</v>
      </c>
    </row>
    <row r="3021" spans="1:5" x14ac:dyDescent="0.25">
      <c r="A3021">
        <v>3020</v>
      </c>
      <c r="C3021" s="2">
        <v>2</v>
      </c>
      <c r="D3021" s="3">
        <v>3</v>
      </c>
    </row>
    <row r="3022" spans="1:5" x14ac:dyDescent="0.25">
      <c r="A3022">
        <v>3021</v>
      </c>
      <c r="C3022" s="2">
        <v>2</v>
      </c>
      <c r="D3022" s="3">
        <v>3</v>
      </c>
    </row>
    <row r="3023" spans="1:5" x14ac:dyDescent="0.25">
      <c r="A3023">
        <v>3022</v>
      </c>
      <c r="C3023" s="2">
        <v>2</v>
      </c>
      <c r="D3023" s="3">
        <v>3</v>
      </c>
    </row>
    <row r="3024" spans="1:5" x14ac:dyDescent="0.25">
      <c r="A3024">
        <v>3023</v>
      </c>
      <c r="C3024" s="2">
        <v>2</v>
      </c>
    </row>
    <row r="3025" spans="1:5" x14ac:dyDescent="0.25">
      <c r="A3025">
        <v>3024</v>
      </c>
      <c r="C3025" s="2">
        <v>2</v>
      </c>
    </row>
    <row r="3026" spans="1:5" x14ac:dyDescent="0.25">
      <c r="A3026">
        <v>3025</v>
      </c>
      <c r="B3026" s="5">
        <v>1</v>
      </c>
      <c r="C3026" s="2">
        <v>2</v>
      </c>
    </row>
    <row r="3027" spans="1:5" x14ac:dyDescent="0.25">
      <c r="A3027">
        <v>3026</v>
      </c>
      <c r="B3027" s="5">
        <v>1</v>
      </c>
    </row>
    <row r="3028" spans="1:5" x14ac:dyDescent="0.25">
      <c r="A3028">
        <v>3027</v>
      </c>
      <c r="B3028" s="5">
        <v>1</v>
      </c>
    </row>
    <row r="3029" spans="1:5" x14ac:dyDescent="0.25">
      <c r="A3029">
        <v>3028</v>
      </c>
      <c r="B3029" s="5">
        <v>1</v>
      </c>
    </row>
    <row r="3030" spans="1:5" x14ac:dyDescent="0.25">
      <c r="A3030">
        <v>3029</v>
      </c>
      <c r="B3030" s="5">
        <v>1</v>
      </c>
    </row>
    <row r="3031" spans="1:5" x14ac:dyDescent="0.25">
      <c r="A3031">
        <v>3030</v>
      </c>
      <c r="B3031" s="5">
        <v>1</v>
      </c>
    </row>
    <row r="3032" spans="1:5" x14ac:dyDescent="0.25">
      <c r="A3032">
        <v>3031</v>
      </c>
      <c r="B3032" s="5">
        <v>1</v>
      </c>
      <c r="E3032" s="4">
        <v>4</v>
      </c>
    </row>
    <row r="3033" spans="1:5" x14ac:dyDescent="0.25">
      <c r="A3033">
        <v>3032</v>
      </c>
      <c r="B3033" s="5">
        <v>1</v>
      </c>
      <c r="E3033" s="4">
        <v>4</v>
      </c>
    </row>
    <row r="3034" spans="1:5" x14ac:dyDescent="0.25">
      <c r="A3034">
        <v>3033</v>
      </c>
      <c r="B3034" s="5">
        <v>1</v>
      </c>
      <c r="E3034" s="4">
        <v>4</v>
      </c>
    </row>
    <row r="3035" spans="1:5" x14ac:dyDescent="0.25">
      <c r="A3035">
        <v>3034</v>
      </c>
      <c r="D3035" s="3">
        <v>3</v>
      </c>
      <c r="E3035" s="4">
        <v>4</v>
      </c>
    </row>
    <row r="3036" spans="1:5" x14ac:dyDescent="0.25">
      <c r="A3036">
        <v>3035</v>
      </c>
      <c r="D3036" s="3">
        <v>3</v>
      </c>
      <c r="E3036" s="4">
        <v>4</v>
      </c>
    </row>
    <row r="3037" spans="1:5" x14ac:dyDescent="0.25">
      <c r="A3037">
        <v>3036</v>
      </c>
      <c r="D3037" s="3">
        <v>3</v>
      </c>
      <c r="E3037" s="4">
        <v>4</v>
      </c>
    </row>
    <row r="3038" spans="1:5" x14ac:dyDescent="0.25">
      <c r="A3038">
        <v>3037</v>
      </c>
      <c r="D3038" s="3">
        <v>3</v>
      </c>
      <c r="E3038" s="4">
        <v>4</v>
      </c>
    </row>
    <row r="3039" spans="1:5" x14ac:dyDescent="0.25">
      <c r="A3039">
        <v>3038</v>
      </c>
      <c r="D3039" s="3">
        <v>3</v>
      </c>
      <c r="E3039" s="4">
        <v>4</v>
      </c>
    </row>
    <row r="3040" spans="1:5" x14ac:dyDescent="0.25">
      <c r="A3040">
        <v>3039</v>
      </c>
      <c r="D3040" s="3">
        <v>3</v>
      </c>
      <c r="E3040" s="4">
        <v>4</v>
      </c>
    </row>
    <row r="3041" spans="1:5" x14ac:dyDescent="0.25">
      <c r="A3041">
        <v>3040</v>
      </c>
      <c r="D3041" s="3">
        <v>3</v>
      </c>
      <c r="E3041" s="4">
        <v>4</v>
      </c>
    </row>
    <row r="3042" spans="1:5" x14ac:dyDescent="0.25">
      <c r="A3042">
        <v>3041</v>
      </c>
      <c r="D3042" s="3">
        <v>3</v>
      </c>
    </row>
    <row r="3043" spans="1:5" x14ac:dyDescent="0.25">
      <c r="A3043">
        <v>3042</v>
      </c>
      <c r="D3043" s="3">
        <v>3</v>
      </c>
    </row>
    <row r="3044" spans="1:5" x14ac:dyDescent="0.25">
      <c r="A3044">
        <v>3043</v>
      </c>
      <c r="C3044" s="2">
        <v>2</v>
      </c>
    </row>
    <row r="3045" spans="1:5" x14ac:dyDescent="0.25">
      <c r="A3045">
        <v>3044</v>
      </c>
      <c r="C3045" s="2">
        <v>2</v>
      </c>
    </row>
    <row r="3046" spans="1:5" x14ac:dyDescent="0.25">
      <c r="A3046">
        <v>3045</v>
      </c>
      <c r="C3046" s="2">
        <v>2</v>
      </c>
    </row>
    <row r="3047" spans="1:5" x14ac:dyDescent="0.25">
      <c r="A3047">
        <v>3046</v>
      </c>
      <c r="C3047" s="2">
        <v>2</v>
      </c>
    </row>
    <row r="3048" spans="1:5" x14ac:dyDescent="0.25">
      <c r="A3048">
        <v>3047</v>
      </c>
      <c r="B3048" s="5">
        <v>1</v>
      </c>
      <c r="C3048" s="2">
        <v>2</v>
      </c>
    </row>
    <row r="3049" spans="1:5" x14ac:dyDescent="0.25">
      <c r="A3049">
        <v>3048</v>
      </c>
      <c r="B3049" s="5">
        <v>1</v>
      </c>
      <c r="C3049" s="2">
        <v>2</v>
      </c>
    </row>
    <row r="3050" spans="1:5" x14ac:dyDescent="0.25">
      <c r="A3050">
        <v>3049</v>
      </c>
      <c r="B3050" s="5">
        <v>1</v>
      </c>
      <c r="C3050" s="2">
        <v>2</v>
      </c>
    </row>
    <row r="3051" spans="1:5" x14ac:dyDescent="0.25">
      <c r="A3051">
        <v>3050</v>
      </c>
      <c r="B3051" s="5">
        <v>1</v>
      </c>
      <c r="C3051" s="2">
        <v>2</v>
      </c>
    </row>
    <row r="3052" spans="1:5" x14ac:dyDescent="0.25">
      <c r="A3052">
        <v>3051</v>
      </c>
      <c r="B3052" s="5">
        <v>1</v>
      </c>
    </row>
    <row r="3053" spans="1:5" x14ac:dyDescent="0.25">
      <c r="A3053">
        <v>3052</v>
      </c>
      <c r="B3053" s="5">
        <v>1</v>
      </c>
    </row>
    <row r="3054" spans="1:5" x14ac:dyDescent="0.25">
      <c r="A3054">
        <v>3053</v>
      </c>
      <c r="B3054" s="5">
        <v>1</v>
      </c>
    </row>
    <row r="3055" spans="1:5" x14ac:dyDescent="0.25">
      <c r="A3055">
        <v>3054</v>
      </c>
      <c r="B3055" s="5">
        <v>1</v>
      </c>
    </row>
    <row r="3056" spans="1:5" x14ac:dyDescent="0.25">
      <c r="A3056">
        <v>3055</v>
      </c>
      <c r="D3056" s="3">
        <v>3</v>
      </c>
      <c r="E3056" s="4">
        <v>4</v>
      </c>
    </row>
    <row r="3057" spans="1:5" x14ac:dyDescent="0.25">
      <c r="A3057">
        <v>3056</v>
      </c>
      <c r="D3057" s="3">
        <v>3</v>
      </c>
      <c r="E3057" s="4">
        <v>4</v>
      </c>
    </row>
    <row r="3058" spans="1:5" x14ac:dyDescent="0.25">
      <c r="A3058">
        <v>3057</v>
      </c>
      <c r="D3058" s="3">
        <v>3</v>
      </c>
      <c r="E3058" s="4">
        <v>4</v>
      </c>
    </row>
    <row r="3059" spans="1:5" x14ac:dyDescent="0.25">
      <c r="A3059">
        <v>3058</v>
      </c>
      <c r="D3059" s="3">
        <v>3</v>
      </c>
      <c r="E3059" s="4">
        <v>4</v>
      </c>
    </row>
    <row r="3060" spans="1:5" x14ac:dyDescent="0.25">
      <c r="A3060">
        <v>3059</v>
      </c>
      <c r="D3060" s="3">
        <v>3</v>
      </c>
      <c r="E3060" s="4">
        <v>4</v>
      </c>
    </row>
    <row r="3061" spans="1:5" x14ac:dyDescent="0.25">
      <c r="A3061">
        <v>3060</v>
      </c>
      <c r="D3061" s="3">
        <v>3</v>
      </c>
      <c r="E3061" s="4">
        <v>4</v>
      </c>
    </row>
    <row r="3062" spans="1:5" x14ac:dyDescent="0.25">
      <c r="A3062">
        <v>3061</v>
      </c>
      <c r="D3062" s="3">
        <v>3</v>
      </c>
      <c r="E3062" s="4">
        <v>4</v>
      </c>
    </row>
    <row r="3063" spans="1:5" x14ac:dyDescent="0.25">
      <c r="A3063">
        <v>3062</v>
      </c>
      <c r="D3063" s="3">
        <v>3</v>
      </c>
    </row>
    <row r="3064" spans="1:5" x14ac:dyDescent="0.25">
      <c r="A3064">
        <v>3063</v>
      </c>
      <c r="C3064" s="2">
        <v>2</v>
      </c>
    </row>
    <row r="3065" spans="1:5" x14ac:dyDescent="0.25">
      <c r="A3065">
        <v>3064</v>
      </c>
      <c r="C3065" s="2">
        <v>2</v>
      </c>
    </row>
    <row r="3066" spans="1:5" x14ac:dyDescent="0.25">
      <c r="A3066">
        <v>3065</v>
      </c>
      <c r="C3066" s="2">
        <v>2</v>
      </c>
    </row>
    <row r="3067" spans="1:5" x14ac:dyDescent="0.25">
      <c r="A3067">
        <v>3066</v>
      </c>
      <c r="C3067" s="2">
        <v>2</v>
      </c>
    </row>
    <row r="3068" spans="1:5" x14ac:dyDescent="0.25">
      <c r="A3068">
        <v>3067</v>
      </c>
      <c r="C3068" s="2">
        <v>2</v>
      </c>
    </row>
    <row r="3069" spans="1:5" x14ac:dyDescent="0.25">
      <c r="A3069">
        <v>3068</v>
      </c>
      <c r="C3069" s="2">
        <v>2</v>
      </c>
    </row>
    <row r="3070" spans="1:5" x14ac:dyDescent="0.25">
      <c r="A3070">
        <v>3069</v>
      </c>
      <c r="B3070" s="5">
        <v>1</v>
      </c>
      <c r="C3070" s="2">
        <v>2</v>
      </c>
    </row>
    <row r="3071" spans="1:5" x14ac:dyDescent="0.25">
      <c r="A3071">
        <v>3070</v>
      </c>
      <c r="B3071" s="5">
        <v>1</v>
      </c>
      <c r="C3071" s="2">
        <v>2</v>
      </c>
    </row>
    <row r="3072" spans="1:5" x14ac:dyDescent="0.25">
      <c r="A3072">
        <v>3071</v>
      </c>
      <c r="B3072" s="5">
        <v>1</v>
      </c>
      <c r="C3072" s="2">
        <v>2</v>
      </c>
    </row>
    <row r="3073" spans="1:5" x14ac:dyDescent="0.25">
      <c r="A3073">
        <v>3072</v>
      </c>
      <c r="B3073" s="5">
        <v>1</v>
      </c>
    </row>
    <row r="3074" spans="1:5" x14ac:dyDescent="0.25">
      <c r="A3074">
        <v>3073</v>
      </c>
      <c r="B3074" s="5">
        <v>1</v>
      </c>
    </row>
    <row r="3075" spans="1:5" x14ac:dyDescent="0.25">
      <c r="A3075">
        <v>3074</v>
      </c>
      <c r="B3075" s="5">
        <v>1</v>
      </c>
    </row>
    <row r="3076" spans="1:5" x14ac:dyDescent="0.25">
      <c r="A3076">
        <v>3075</v>
      </c>
      <c r="B3076" s="5">
        <v>1</v>
      </c>
    </row>
    <row r="3077" spans="1:5" x14ac:dyDescent="0.25">
      <c r="A3077">
        <v>3076</v>
      </c>
      <c r="B3077" s="5">
        <v>1</v>
      </c>
      <c r="D3077" s="3">
        <v>3</v>
      </c>
    </row>
    <row r="3078" spans="1:5" x14ac:dyDescent="0.25">
      <c r="A3078">
        <v>3077</v>
      </c>
      <c r="D3078" s="3">
        <v>3</v>
      </c>
      <c r="E3078" s="4">
        <v>4</v>
      </c>
    </row>
    <row r="3079" spans="1:5" x14ac:dyDescent="0.25">
      <c r="A3079">
        <v>3078</v>
      </c>
      <c r="D3079" s="3">
        <v>3</v>
      </c>
      <c r="E3079" s="4">
        <v>4</v>
      </c>
    </row>
    <row r="3080" spans="1:5" x14ac:dyDescent="0.25">
      <c r="A3080">
        <v>3079</v>
      </c>
      <c r="D3080" s="3">
        <v>3</v>
      </c>
      <c r="E3080" s="4">
        <v>4</v>
      </c>
    </row>
    <row r="3081" spans="1:5" x14ac:dyDescent="0.25">
      <c r="A3081">
        <v>3080</v>
      </c>
      <c r="D3081" s="3">
        <v>3</v>
      </c>
      <c r="E3081" s="4">
        <v>4</v>
      </c>
    </row>
    <row r="3082" spans="1:5" x14ac:dyDescent="0.25">
      <c r="A3082">
        <v>3081</v>
      </c>
      <c r="D3082" s="3">
        <v>3</v>
      </c>
      <c r="E3082" s="4">
        <v>4</v>
      </c>
    </row>
    <row r="3083" spans="1:5" x14ac:dyDescent="0.25">
      <c r="A3083">
        <v>3082</v>
      </c>
      <c r="D3083" s="3">
        <v>3</v>
      </c>
      <c r="E3083" s="4">
        <v>4</v>
      </c>
    </row>
    <row r="3084" spans="1:5" x14ac:dyDescent="0.25">
      <c r="A3084">
        <v>3083</v>
      </c>
      <c r="D3084" s="3">
        <v>3</v>
      </c>
      <c r="E3084" s="4">
        <v>4</v>
      </c>
    </row>
    <row r="3085" spans="1:5" x14ac:dyDescent="0.25">
      <c r="A3085">
        <v>3084</v>
      </c>
      <c r="D3085" s="3">
        <v>3</v>
      </c>
      <c r="E3085" s="4">
        <v>4</v>
      </c>
    </row>
    <row r="3086" spans="1:5" x14ac:dyDescent="0.25">
      <c r="A3086">
        <v>3085</v>
      </c>
      <c r="C3086" s="2">
        <v>2</v>
      </c>
    </row>
    <row r="3087" spans="1:5" x14ac:dyDescent="0.25">
      <c r="A3087">
        <v>3086</v>
      </c>
      <c r="C3087" s="2">
        <v>2</v>
      </c>
    </row>
    <row r="3088" spans="1:5" x14ac:dyDescent="0.25">
      <c r="A3088">
        <v>3087</v>
      </c>
      <c r="C3088" s="2">
        <v>2</v>
      </c>
    </row>
    <row r="3089" spans="1:5" x14ac:dyDescent="0.25">
      <c r="A3089">
        <v>3088</v>
      </c>
      <c r="C3089" s="2">
        <v>2</v>
      </c>
    </row>
    <row r="3090" spans="1:5" x14ac:dyDescent="0.25">
      <c r="A3090">
        <v>3089</v>
      </c>
      <c r="C3090" s="2">
        <v>2</v>
      </c>
    </row>
    <row r="3091" spans="1:5" x14ac:dyDescent="0.25">
      <c r="A3091">
        <v>3090</v>
      </c>
      <c r="B3091" s="5">
        <v>1</v>
      </c>
      <c r="C3091" s="2">
        <v>2</v>
      </c>
    </row>
    <row r="3092" spans="1:5" x14ac:dyDescent="0.25">
      <c r="A3092">
        <v>3091</v>
      </c>
      <c r="B3092" s="5">
        <v>1</v>
      </c>
      <c r="C3092" s="2">
        <v>2</v>
      </c>
    </row>
    <row r="3093" spans="1:5" x14ac:dyDescent="0.25">
      <c r="A3093">
        <v>3092</v>
      </c>
      <c r="B3093" s="5">
        <v>1</v>
      </c>
      <c r="C3093" s="2">
        <v>2</v>
      </c>
    </row>
    <row r="3094" spans="1:5" x14ac:dyDescent="0.25">
      <c r="A3094">
        <v>3093</v>
      </c>
      <c r="B3094" s="5">
        <v>1</v>
      </c>
      <c r="C3094" s="2">
        <v>2</v>
      </c>
    </row>
    <row r="3095" spans="1:5" x14ac:dyDescent="0.25">
      <c r="A3095">
        <v>3094</v>
      </c>
      <c r="B3095" s="5">
        <v>1</v>
      </c>
    </row>
    <row r="3096" spans="1:5" x14ac:dyDescent="0.25">
      <c r="A3096">
        <v>3095</v>
      </c>
      <c r="B3096" s="5">
        <v>1</v>
      </c>
    </row>
    <row r="3097" spans="1:5" x14ac:dyDescent="0.25">
      <c r="A3097">
        <v>3096</v>
      </c>
      <c r="B3097" s="5">
        <v>1</v>
      </c>
    </row>
    <row r="3098" spans="1:5" x14ac:dyDescent="0.25">
      <c r="A3098">
        <v>3097</v>
      </c>
      <c r="B3098" s="5">
        <v>1</v>
      </c>
    </row>
    <row r="3099" spans="1:5" x14ac:dyDescent="0.25">
      <c r="A3099">
        <v>3098</v>
      </c>
      <c r="B3099" s="5">
        <v>1</v>
      </c>
    </row>
    <row r="3100" spans="1:5" x14ac:dyDescent="0.25">
      <c r="A3100">
        <v>3099</v>
      </c>
      <c r="D3100" s="3">
        <v>3</v>
      </c>
      <c r="E3100" s="4">
        <v>4</v>
      </c>
    </row>
    <row r="3101" spans="1:5" x14ac:dyDescent="0.25">
      <c r="A3101">
        <v>3100</v>
      </c>
      <c r="D3101" s="3">
        <v>3</v>
      </c>
      <c r="E3101" s="4">
        <v>4</v>
      </c>
    </row>
    <row r="3102" spans="1:5" x14ac:dyDescent="0.25">
      <c r="A3102">
        <v>3101</v>
      </c>
      <c r="D3102" s="3">
        <v>3</v>
      </c>
      <c r="E3102" s="4">
        <v>4</v>
      </c>
    </row>
    <row r="3103" spans="1:5" x14ac:dyDescent="0.25">
      <c r="A3103">
        <v>3102</v>
      </c>
      <c r="D3103" s="3">
        <v>3</v>
      </c>
      <c r="E3103" s="4">
        <v>4</v>
      </c>
    </row>
    <row r="3104" spans="1:5" x14ac:dyDescent="0.25">
      <c r="A3104">
        <v>3103</v>
      </c>
      <c r="D3104" s="3">
        <v>3</v>
      </c>
      <c r="E3104" s="4">
        <v>4</v>
      </c>
    </row>
    <row r="3105" spans="1:5" x14ac:dyDescent="0.25">
      <c r="A3105">
        <v>3104</v>
      </c>
      <c r="D3105" s="3">
        <v>3</v>
      </c>
      <c r="E3105" s="4">
        <v>4</v>
      </c>
    </row>
    <row r="3106" spans="1:5" x14ac:dyDescent="0.25">
      <c r="A3106">
        <v>3105</v>
      </c>
      <c r="D3106" s="3">
        <v>3</v>
      </c>
      <c r="E3106" s="4">
        <v>4</v>
      </c>
    </row>
    <row r="3107" spans="1:5" x14ac:dyDescent="0.25">
      <c r="A3107">
        <v>3106</v>
      </c>
      <c r="D3107" s="3">
        <v>3</v>
      </c>
      <c r="E3107" s="4">
        <v>4</v>
      </c>
    </row>
    <row r="3108" spans="1:5" x14ac:dyDescent="0.25">
      <c r="A3108">
        <v>3107</v>
      </c>
      <c r="D3108" s="3">
        <v>3</v>
      </c>
    </row>
    <row r="3109" spans="1:5" x14ac:dyDescent="0.25">
      <c r="A3109">
        <v>3108</v>
      </c>
    </row>
    <row r="3110" spans="1:5" x14ac:dyDescent="0.25">
      <c r="A3110">
        <v>3109</v>
      </c>
      <c r="C3110" s="2">
        <v>2</v>
      </c>
    </row>
    <row r="3111" spans="1:5" x14ac:dyDescent="0.25">
      <c r="A3111">
        <v>3110</v>
      </c>
      <c r="C3111" s="2">
        <v>2</v>
      </c>
    </row>
    <row r="3112" spans="1:5" x14ac:dyDescent="0.25">
      <c r="A3112">
        <v>3111</v>
      </c>
      <c r="C3112" s="2">
        <v>2</v>
      </c>
    </row>
    <row r="3113" spans="1:5" x14ac:dyDescent="0.25">
      <c r="A3113">
        <v>3112</v>
      </c>
      <c r="C3113" s="2">
        <v>2</v>
      </c>
    </row>
    <row r="3114" spans="1:5" x14ac:dyDescent="0.25">
      <c r="A3114">
        <v>3113</v>
      </c>
      <c r="B3114" s="5">
        <v>1</v>
      </c>
      <c r="C3114" s="2">
        <v>2</v>
      </c>
    </row>
    <row r="3115" spans="1:5" x14ac:dyDescent="0.25">
      <c r="A3115">
        <v>3114</v>
      </c>
      <c r="B3115" s="5">
        <v>1</v>
      </c>
      <c r="C3115" s="2">
        <v>2</v>
      </c>
    </row>
    <row r="3116" spans="1:5" x14ac:dyDescent="0.25">
      <c r="A3116">
        <v>3115</v>
      </c>
      <c r="B3116" s="5">
        <v>1</v>
      </c>
      <c r="C3116" s="2">
        <v>2</v>
      </c>
    </row>
    <row r="3117" spans="1:5" x14ac:dyDescent="0.25">
      <c r="A3117">
        <v>3116</v>
      </c>
      <c r="B3117" s="5">
        <v>1</v>
      </c>
      <c r="C3117" s="2">
        <v>2</v>
      </c>
    </row>
    <row r="3118" spans="1:5" x14ac:dyDescent="0.25">
      <c r="A3118">
        <v>3117</v>
      </c>
      <c r="B3118" s="5">
        <v>1</v>
      </c>
    </row>
    <row r="3119" spans="1:5" x14ac:dyDescent="0.25">
      <c r="A3119">
        <v>3118</v>
      </c>
      <c r="B3119" s="5">
        <v>1</v>
      </c>
    </row>
    <row r="3120" spans="1:5" x14ac:dyDescent="0.25">
      <c r="A3120">
        <v>3119</v>
      </c>
      <c r="B3120" s="5">
        <v>1</v>
      </c>
    </row>
    <row r="3121" spans="1:5" x14ac:dyDescent="0.25">
      <c r="A3121">
        <v>3120</v>
      </c>
    </row>
    <row r="3122" spans="1:5" x14ac:dyDescent="0.25">
      <c r="A3122">
        <v>3121</v>
      </c>
      <c r="D3122" s="3">
        <v>3</v>
      </c>
      <c r="E3122" s="4">
        <v>4</v>
      </c>
    </row>
    <row r="3123" spans="1:5" x14ac:dyDescent="0.25">
      <c r="A3123">
        <v>3122</v>
      </c>
      <c r="D3123" s="3">
        <v>3</v>
      </c>
      <c r="E3123" s="4">
        <v>4</v>
      </c>
    </row>
    <row r="3124" spans="1:5" x14ac:dyDescent="0.25">
      <c r="A3124">
        <v>3123</v>
      </c>
      <c r="D3124" s="3">
        <v>3</v>
      </c>
      <c r="E3124" s="4">
        <v>4</v>
      </c>
    </row>
    <row r="3125" spans="1:5" x14ac:dyDescent="0.25">
      <c r="A3125">
        <v>3124</v>
      </c>
      <c r="D3125" s="3">
        <v>3</v>
      </c>
      <c r="E3125" s="4">
        <v>4</v>
      </c>
    </row>
    <row r="3126" spans="1:5" x14ac:dyDescent="0.25">
      <c r="A3126">
        <v>3125</v>
      </c>
      <c r="D3126" s="3">
        <v>3</v>
      </c>
      <c r="E3126" s="4">
        <v>4</v>
      </c>
    </row>
    <row r="3127" spans="1:5" x14ac:dyDescent="0.25">
      <c r="A3127">
        <v>3126</v>
      </c>
      <c r="D3127" s="3">
        <v>3</v>
      </c>
      <c r="E3127" s="4">
        <v>4</v>
      </c>
    </row>
    <row r="3128" spans="1:5" x14ac:dyDescent="0.25">
      <c r="A3128">
        <v>3127</v>
      </c>
      <c r="D3128" s="3">
        <v>3</v>
      </c>
      <c r="E3128" s="4">
        <v>4</v>
      </c>
    </row>
    <row r="3129" spans="1:5" x14ac:dyDescent="0.25">
      <c r="A3129">
        <v>3128</v>
      </c>
    </row>
    <row r="3130" spans="1:5" x14ac:dyDescent="0.25">
      <c r="A3130">
        <v>3129</v>
      </c>
    </row>
    <row r="3131" spans="1:5" x14ac:dyDescent="0.25">
      <c r="A3131">
        <v>3130</v>
      </c>
    </row>
    <row r="3132" spans="1:5" x14ac:dyDescent="0.25">
      <c r="A3132">
        <v>3131</v>
      </c>
    </row>
    <row r="3133" spans="1:5" x14ac:dyDescent="0.25">
      <c r="A3133">
        <v>3132</v>
      </c>
      <c r="C3133" s="2">
        <v>2</v>
      </c>
    </row>
    <row r="3134" spans="1:5" x14ac:dyDescent="0.25">
      <c r="A3134">
        <v>3133</v>
      </c>
      <c r="C3134" s="2">
        <v>2</v>
      </c>
    </row>
    <row r="3135" spans="1:5" x14ac:dyDescent="0.25">
      <c r="A3135">
        <v>3134</v>
      </c>
      <c r="C3135" s="2">
        <v>2</v>
      </c>
    </row>
    <row r="3136" spans="1:5" x14ac:dyDescent="0.25">
      <c r="A3136">
        <v>3135</v>
      </c>
      <c r="C3136" s="2">
        <v>2</v>
      </c>
    </row>
    <row r="3137" spans="1:5" x14ac:dyDescent="0.25">
      <c r="A3137">
        <v>3136</v>
      </c>
      <c r="C3137" s="2">
        <v>2</v>
      </c>
    </row>
    <row r="3138" spans="1:5" x14ac:dyDescent="0.25">
      <c r="A3138">
        <v>3137</v>
      </c>
      <c r="B3138" s="5">
        <v>1</v>
      </c>
      <c r="C3138" s="2">
        <v>2</v>
      </c>
    </row>
    <row r="3139" spans="1:5" x14ac:dyDescent="0.25">
      <c r="A3139">
        <v>3138</v>
      </c>
      <c r="B3139" s="5">
        <v>1</v>
      </c>
      <c r="C3139" s="2">
        <v>2</v>
      </c>
    </row>
    <row r="3140" spans="1:5" x14ac:dyDescent="0.25">
      <c r="A3140">
        <v>3139</v>
      </c>
      <c r="B3140" s="5">
        <v>1</v>
      </c>
      <c r="C3140" s="2">
        <v>2</v>
      </c>
    </row>
    <row r="3141" spans="1:5" x14ac:dyDescent="0.25">
      <c r="A3141">
        <v>3140</v>
      </c>
      <c r="B3141" s="5">
        <v>1</v>
      </c>
    </row>
    <row r="3142" spans="1:5" x14ac:dyDescent="0.25">
      <c r="A3142">
        <v>3141</v>
      </c>
      <c r="B3142" s="5">
        <v>1</v>
      </c>
    </row>
    <row r="3143" spans="1:5" x14ac:dyDescent="0.25">
      <c r="A3143">
        <v>3142</v>
      </c>
      <c r="B3143" s="5">
        <v>1</v>
      </c>
    </row>
    <row r="3144" spans="1:5" x14ac:dyDescent="0.25">
      <c r="A3144">
        <v>3143</v>
      </c>
      <c r="B3144" s="5">
        <v>1</v>
      </c>
      <c r="D3144" s="3">
        <v>3</v>
      </c>
      <c r="E3144" s="4">
        <v>4</v>
      </c>
    </row>
    <row r="3145" spans="1:5" x14ac:dyDescent="0.25">
      <c r="A3145">
        <v>3144</v>
      </c>
      <c r="D3145" s="3">
        <v>3</v>
      </c>
      <c r="E3145" s="4">
        <v>4</v>
      </c>
    </row>
    <row r="3146" spans="1:5" x14ac:dyDescent="0.25">
      <c r="A3146">
        <v>3145</v>
      </c>
      <c r="D3146" s="3">
        <v>3</v>
      </c>
      <c r="E3146" s="4">
        <v>4</v>
      </c>
    </row>
    <row r="3147" spans="1:5" x14ac:dyDescent="0.25">
      <c r="A3147">
        <v>3146</v>
      </c>
      <c r="D3147" s="3">
        <v>3</v>
      </c>
      <c r="E3147" s="4">
        <v>4</v>
      </c>
    </row>
    <row r="3148" spans="1:5" x14ac:dyDescent="0.25">
      <c r="A3148">
        <v>3147</v>
      </c>
      <c r="D3148" s="3">
        <v>3</v>
      </c>
      <c r="E3148" s="4">
        <v>4</v>
      </c>
    </row>
    <row r="3149" spans="1:5" x14ac:dyDescent="0.25">
      <c r="A3149">
        <v>3148</v>
      </c>
      <c r="D3149" s="3">
        <v>3</v>
      </c>
      <c r="E3149" s="4">
        <v>4</v>
      </c>
    </row>
    <row r="3150" spans="1:5" x14ac:dyDescent="0.25">
      <c r="A3150">
        <v>3149</v>
      </c>
      <c r="D3150" s="3">
        <v>3</v>
      </c>
      <c r="E3150" s="4">
        <v>4</v>
      </c>
    </row>
    <row r="3151" spans="1:5" x14ac:dyDescent="0.25">
      <c r="A3151">
        <v>3150</v>
      </c>
      <c r="D3151" s="3">
        <v>3</v>
      </c>
      <c r="E3151" s="4">
        <v>4</v>
      </c>
    </row>
    <row r="3152" spans="1:5" x14ac:dyDescent="0.25">
      <c r="A3152">
        <v>3151</v>
      </c>
      <c r="D3152" s="3">
        <v>3</v>
      </c>
      <c r="E3152" s="4">
        <v>4</v>
      </c>
    </row>
    <row r="3153" spans="1:5" x14ac:dyDescent="0.25">
      <c r="A3153">
        <v>3152</v>
      </c>
      <c r="C3153" s="2">
        <v>2</v>
      </c>
    </row>
    <row r="3154" spans="1:5" x14ac:dyDescent="0.25">
      <c r="A3154">
        <v>3153</v>
      </c>
      <c r="C3154" s="2">
        <v>2</v>
      </c>
    </row>
    <row r="3155" spans="1:5" x14ac:dyDescent="0.25">
      <c r="A3155">
        <v>3154</v>
      </c>
      <c r="C3155" s="2">
        <v>2</v>
      </c>
    </row>
    <row r="3156" spans="1:5" x14ac:dyDescent="0.25">
      <c r="A3156">
        <v>3155</v>
      </c>
      <c r="C3156" s="2">
        <v>2</v>
      </c>
    </row>
    <row r="3157" spans="1:5" x14ac:dyDescent="0.25">
      <c r="A3157">
        <v>3156</v>
      </c>
      <c r="C3157" s="2">
        <v>2</v>
      </c>
    </row>
    <row r="3158" spans="1:5" x14ac:dyDescent="0.25">
      <c r="A3158">
        <v>3157</v>
      </c>
      <c r="B3158" s="5">
        <v>1</v>
      </c>
      <c r="C3158" s="2">
        <v>2</v>
      </c>
    </row>
    <row r="3159" spans="1:5" x14ac:dyDescent="0.25">
      <c r="A3159">
        <v>3158</v>
      </c>
      <c r="B3159" s="5">
        <v>1</v>
      </c>
      <c r="C3159" s="2">
        <v>2</v>
      </c>
    </row>
    <row r="3160" spans="1:5" x14ac:dyDescent="0.25">
      <c r="A3160">
        <v>3159</v>
      </c>
      <c r="B3160" s="5">
        <v>1</v>
      </c>
      <c r="C3160" s="2">
        <v>2</v>
      </c>
    </row>
    <row r="3161" spans="1:5" x14ac:dyDescent="0.25">
      <c r="A3161">
        <v>3160</v>
      </c>
      <c r="B3161" s="5">
        <v>1</v>
      </c>
      <c r="C3161" s="2">
        <v>2</v>
      </c>
    </row>
    <row r="3162" spans="1:5" x14ac:dyDescent="0.25">
      <c r="A3162">
        <v>3161</v>
      </c>
      <c r="B3162" s="5">
        <v>1</v>
      </c>
    </row>
    <row r="3163" spans="1:5" x14ac:dyDescent="0.25">
      <c r="A3163">
        <v>3162</v>
      </c>
      <c r="B3163" s="5">
        <v>1</v>
      </c>
    </row>
    <row r="3164" spans="1:5" x14ac:dyDescent="0.25">
      <c r="A3164">
        <v>3163</v>
      </c>
      <c r="B3164" s="5">
        <v>1</v>
      </c>
    </row>
    <row r="3165" spans="1:5" x14ac:dyDescent="0.25">
      <c r="A3165">
        <v>3164</v>
      </c>
      <c r="B3165" s="5">
        <v>1</v>
      </c>
    </row>
    <row r="3166" spans="1:5" x14ac:dyDescent="0.25">
      <c r="A3166">
        <v>3165</v>
      </c>
      <c r="D3166" s="3">
        <v>3</v>
      </c>
    </row>
    <row r="3167" spans="1:5" x14ac:dyDescent="0.25">
      <c r="A3167">
        <v>3166</v>
      </c>
      <c r="D3167" s="3">
        <v>3</v>
      </c>
      <c r="E3167" s="4">
        <v>4</v>
      </c>
    </row>
    <row r="3168" spans="1:5" x14ac:dyDescent="0.25">
      <c r="A3168">
        <v>3167</v>
      </c>
      <c r="D3168" s="3">
        <v>3</v>
      </c>
      <c r="E3168" s="4">
        <v>4</v>
      </c>
    </row>
    <row r="3169" spans="1:5" x14ac:dyDescent="0.25">
      <c r="A3169">
        <v>3168</v>
      </c>
      <c r="D3169" s="3">
        <v>3</v>
      </c>
      <c r="E3169" s="4">
        <v>4</v>
      </c>
    </row>
    <row r="3170" spans="1:5" x14ac:dyDescent="0.25">
      <c r="A3170">
        <v>3169</v>
      </c>
      <c r="D3170" s="3">
        <v>3</v>
      </c>
      <c r="E3170" s="4">
        <v>4</v>
      </c>
    </row>
    <row r="3171" spans="1:5" x14ac:dyDescent="0.25">
      <c r="A3171">
        <v>3170</v>
      </c>
      <c r="D3171" s="3">
        <v>3</v>
      </c>
      <c r="E3171" s="4">
        <v>4</v>
      </c>
    </row>
    <row r="3172" spans="1:5" x14ac:dyDescent="0.25">
      <c r="A3172">
        <v>3171</v>
      </c>
      <c r="D3172" s="3">
        <v>3</v>
      </c>
      <c r="E3172" s="4">
        <v>4</v>
      </c>
    </row>
    <row r="3173" spans="1:5" x14ac:dyDescent="0.25">
      <c r="A3173">
        <v>3172</v>
      </c>
      <c r="D3173" s="3">
        <v>3</v>
      </c>
      <c r="E3173" s="4">
        <v>4</v>
      </c>
    </row>
    <row r="3174" spans="1:5" x14ac:dyDescent="0.25">
      <c r="A3174">
        <v>3173</v>
      </c>
      <c r="C3174" s="2">
        <v>2</v>
      </c>
      <c r="D3174" s="3">
        <v>3</v>
      </c>
    </row>
    <row r="3175" spans="1:5" x14ac:dyDescent="0.25">
      <c r="A3175">
        <v>3174</v>
      </c>
      <c r="C3175" s="2">
        <v>2</v>
      </c>
    </row>
    <row r="3176" spans="1:5" x14ac:dyDescent="0.25">
      <c r="A3176">
        <v>3175</v>
      </c>
      <c r="C3176" s="2">
        <v>2</v>
      </c>
    </row>
    <row r="3177" spans="1:5" x14ac:dyDescent="0.25">
      <c r="A3177">
        <v>3176</v>
      </c>
      <c r="C3177" s="2">
        <v>2</v>
      </c>
    </row>
    <row r="3178" spans="1:5" x14ac:dyDescent="0.25">
      <c r="A3178">
        <v>3177</v>
      </c>
      <c r="C3178" s="2">
        <v>2</v>
      </c>
    </row>
    <row r="3179" spans="1:5" x14ac:dyDescent="0.25">
      <c r="A3179">
        <v>3178</v>
      </c>
      <c r="C3179" s="2">
        <v>2</v>
      </c>
    </row>
    <row r="3180" spans="1:5" x14ac:dyDescent="0.25">
      <c r="A3180">
        <v>3179</v>
      </c>
      <c r="B3180" s="5">
        <v>1</v>
      </c>
      <c r="C3180" s="2">
        <v>2</v>
      </c>
    </row>
    <row r="3181" spans="1:5" x14ac:dyDescent="0.25">
      <c r="A3181">
        <v>3180</v>
      </c>
      <c r="B3181" s="5">
        <v>1</v>
      </c>
      <c r="C3181" s="2">
        <v>2</v>
      </c>
    </row>
    <row r="3182" spans="1:5" x14ac:dyDescent="0.25">
      <c r="A3182">
        <v>3181</v>
      </c>
      <c r="B3182" s="5">
        <v>1</v>
      </c>
      <c r="C3182" s="2">
        <v>2</v>
      </c>
    </row>
    <row r="3183" spans="1:5" x14ac:dyDescent="0.25">
      <c r="A3183">
        <v>3182</v>
      </c>
      <c r="B3183" s="5">
        <v>1</v>
      </c>
    </row>
    <row r="3184" spans="1:5" x14ac:dyDescent="0.25">
      <c r="A3184">
        <v>3183</v>
      </c>
      <c r="B3184" s="5">
        <v>1</v>
      </c>
    </row>
    <row r="3185" spans="1:5" x14ac:dyDescent="0.25">
      <c r="A3185">
        <v>3184</v>
      </c>
      <c r="B3185" s="5">
        <v>1</v>
      </c>
    </row>
    <row r="3186" spans="1:5" x14ac:dyDescent="0.25">
      <c r="A3186">
        <v>3185</v>
      </c>
      <c r="B3186" s="5">
        <v>1</v>
      </c>
    </row>
    <row r="3187" spans="1:5" x14ac:dyDescent="0.25">
      <c r="A3187">
        <v>3186</v>
      </c>
      <c r="B3187" s="5">
        <v>1</v>
      </c>
    </row>
    <row r="3188" spans="1:5" x14ac:dyDescent="0.25">
      <c r="A3188">
        <v>3187</v>
      </c>
      <c r="D3188" s="3">
        <v>3</v>
      </c>
      <c r="E3188" s="4">
        <v>4</v>
      </c>
    </row>
    <row r="3189" spans="1:5" x14ac:dyDescent="0.25">
      <c r="A3189">
        <v>3188</v>
      </c>
      <c r="D3189" s="3">
        <v>3</v>
      </c>
      <c r="E3189" s="4">
        <v>4</v>
      </c>
    </row>
    <row r="3190" spans="1:5" x14ac:dyDescent="0.25">
      <c r="A3190">
        <v>3189</v>
      </c>
      <c r="D3190" s="3">
        <v>3</v>
      </c>
      <c r="E3190" s="4">
        <v>4</v>
      </c>
    </row>
    <row r="3191" spans="1:5" x14ac:dyDescent="0.25">
      <c r="A3191">
        <v>3190</v>
      </c>
      <c r="D3191" s="3">
        <v>3</v>
      </c>
      <c r="E3191" s="4">
        <v>4</v>
      </c>
    </row>
    <row r="3192" spans="1:5" x14ac:dyDescent="0.25">
      <c r="A3192">
        <v>3191</v>
      </c>
      <c r="D3192" s="3">
        <v>3</v>
      </c>
      <c r="E3192" s="4">
        <v>4</v>
      </c>
    </row>
    <row r="3193" spans="1:5" x14ac:dyDescent="0.25">
      <c r="A3193">
        <v>3192</v>
      </c>
      <c r="D3193" s="3">
        <v>3</v>
      </c>
      <c r="E3193" s="4">
        <v>4</v>
      </c>
    </row>
    <row r="3194" spans="1:5" x14ac:dyDescent="0.25">
      <c r="A3194">
        <v>3193</v>
      </c>
      <c r="D3194" s="3">
        <v>3</v>
      </c>
      <c r="E3194" s="4">
        <v>4</v>
      </c>
    </row>
    <row r="3195" spans="1:5" x14ac:dyDescent="0.25">
      <c r="A3195">
        <v>3194</v>
      </c>
      <c r="D3195" s="3">
        <v>3</v>
      </c>
      <c r="E3195" s="4">
        <v>4</v>
      </c>
    </row>
    <row r="3196" spans="1:5" x14ac:dyDescent="0.25">
      <c r="A3196">
        <v>3195</v>
      </c>
      <c r="C3196" s="2">
        <v>2</v>
      </c>
      <c r="D3196" s="3">
        <v>3</v>
      </c>
      <c r="E3196" s="4">
        <v>4</v>
      </c>
    </row>
    <row r="3197" spans="1:5" x14ac:dyDescent="0.25">
      <c r="A3197">
        <v>3196</v>
      </c>
      <c r="C3197" s="2">
        <v>2</v>
      </c>
      <c r="D3197" s="3">
        <v>3</v>
      </c>
    </row>
    <row r="3198" spans="1:5" x14ac:dyDescent="0.25">
      <c r="A3198">
        <v>3197</v>
      </c>
      <c r="C3198" s="2">
        <v>2</v>
      </c>
    </row>
    <row r="3199" spans="1:5" x14ac:dyDescent="0.25">
      <c r="A3199">
        <v>3198</v>
      </c>
      <c r="C3199" s="2">
        <v>2</v>
      </c>
    </row>
    <row r="3200" spans="1:5" x14ac:dyDescent="0.25">
      <c r="A3200">
        <v>3199</v>
      </c>
      <c r="C3200" s="2">
        <v>2</v>
      </c>
    </row>
    <row r="3201" spans="1:5" x14ac:dyDescent="0.25">
      <c r="A3201">
        <v>3200</v>
      </c>
      <c r="C3201" s="2">
        <v>2</v>
      </c>
    </row>
    <row r="3202" spans="1:5" x14ac:dyDescent="0.25">
      <c r="A3202">
        <v>3201</v>
      </c>
      <c r="C3202" s="2">
        <v>2</v>
      </c>
    </row>
    <row r="3203" spans="1:5" x14ac:dyDescent="0.25">
      <c r="A3203">
        <v>3202</v>
      </c>
      <c r="B3203" s="5">
        <v>1</v>
      </c>
      <c r="C3203" s="2">
        <v>2</v>
      </c>
    </row>
    <row r="3204" spans="1:5" x14ac:dyDescent="0.25">
      <c r="A3204">
        <v>3203</v>
      </c>
      <c r="B3204" s="5">
        <v>1</v>
      </c>
      <c r="C3204" s="2">
        <v>2</v>
      </c>
    </row>
    <row r="3205" spans="1:5" x14ac:dyDescent="0.25">
      <c r="A3205">
        <v>3204</v>
      </c>
      <c r="B3205" s="5">
        <v>1</v>
      </c>
      <c r="C3205" s="2">
        <v>2</v>
      </c>
    </row>
    <row r="3206" spans="1:5" x14ac:dyDescent="0.25">
      <c r="A3206">
        <v>3205</v>
      </c>
      <c r="B3206" s="5">
        <v>1</v>
      </c>
    </row>
    <row r="3207" spans="1:5" x14ac:dyDescent="0.25">
      <c r="A3207">
        <v>3206</v>
      </c>
      <c r="B3207" s="5">
        <v>1</v>
      </c>
    </row>
    <row r="3208" spans="1:5" x14ac:dyDescent="0.25">
      <c r="A3208">
        <v>3207</v>
      </c>
      <c r="B3208" s="5">
        <v>1</v>
      </c>
    </row>
    <row r="3209" spans="1:5" x14ac:dyDescent="0.25">
      <c r="A3209">
        <v>3208</v>
      </c>
      <c r="B3209" s="5">
        <v>1</v>
      </c>
    </row>
    <row r="3210" spans="1:5" x14ac:dyDescent="0.25">
      <c r="A3210">
        <v>3209</v>
      </c>
      <c r="B3210" s="5">
        <v>1</v>
      </c>
    </row>
    <row r="3211" spans="1:5" x14ac:dyDescent="0.25">
      <c r="A3211">
        <v>3210</v>
      </c>
      <c r="E3211" s="4">
        <v>4</v>
      </c>
    </row>
    <row r="3212" spans="1:5" x14ac:dyDescent="0.25">
      <c r="A3212">
        <v>3211</v>
      </c>
      <c r="E3212" s="4">
        <v>4</v>
      </c>
    </row>
    <row r="3213" spans="1:5" x14ac:dyDescent="0.25">
      <c r="A3213">
        <v>3212</v>
      </c>
      <c r="D3213" s="3">
        <v>3</v>
      </c>
      <c r="E3213" s="4">
        <v>4</v>
      </c>
    </row>
    <row r="3214" spans="1:5" x14ac:dyDescent="0.25">
      <c r="A3214">
        <v>3213</v>
      </c>
      <c r="D3214" s="3">
        <v>3</v>
      </c>
      <c r="E3214" s="4">
        <v>4</v>
      </c>
    </row>
    <row r="3215" spans="1:5" x14ac:dyDescent="0.25">
      <c r="A3215">
        <v>3214</v>
      </c>
      <c r="D3215" s="3">
        <v>3</v>
      </c>
      <c r="E3215" s="4">
        <v>4</v>
      </c>
    </row>
    <row r="3216" spans="1:5" x14ac:dyDescent="0.25">
      <c r="A3216">
        <v>3215</v>
      </c>
      <c r="D3216" s="3">
        <v>3</v>
      </c>
      <c r="E3216" s="4">
        <v>4</v>
      </c>
    </row>
    <row r="3217" spans="1:6" x14ac:dyDescent="0.25">
      <c r="A3217">
        <v>3216</v>
      </c>
      <c r="D3217" s="3">
        <v>3</v>
      </c>
      <c r="E3217" s="4">
        <v>4</v>
      </c>
    </row>
    <row r="3218" spans="1:6" x14ac:dyDescent="0.25">
      <c r="A3218">
        <v>3217</v>
      </c>
      <c r="C3218" s="2">
        <v>2</v>
      </c>
      <c r="D3218" s="3">
        <v>3</v>
      </c>
      <c r="E3218" s="4">
        <v>4</v>
      </c>
    </row>
    <row r="3219" spans="1:6" x14ac:dyDescent="0.25">
      <c r="A3219">
        <v>3218</v>
      </c>
      <c r="C3219" s="2">
        <v>2</v>
      </c>
      <c r="D3219" s="3">
        <v>3</v>
      </c>
      <c r="E3219" s="4">
        <v>4</v>
      </c>
    </row>
    <row r="3220" spans="1:6" x14ac:dyDescent="0.25">
      <c r="A3220">
        <v>3219</v>
      </c>
      <c r="C3220" s="2">
        <v>2</v>
      </c>
      <c r="D3220" s="3">
        <v>3</v>
      </c>
    </row>
    <row r="3221" spans="1:6" x14ac:dyDescent="0.25">
      <c r="A3221">
        <v>3220</v>
      </c>
      <c r="C3221" s="2">
        <v>2</v>
      </c>
      <c r="D3221" s="3">
        <v>3</v>
      </c>
    </row>
    <row r="3222" spans="1:6" x14ac:dyDescent="0.25">
      <c r="A3222">
        <v>3221</v>
      </c>
      <c r="C3222" s="2">
        <v>2</v>
      </c>
      <c r="D3222" s="3">
        <v>3</v>
      </c>
    </row>
    <row r="3223" spans="1:6" x14ac:dyDescent="0.25">
      <c r="A3223">
        <v>3222</v>
      </c>
      <c r="C3223" s="2">
        <v>2</v>
      </c>
    </row>
    <row r="3224" spans="1:6" x14ac:dyDescent="0.25">
      <c r="A3224">
        <v>3223</v>
      </c>
      <c r="C3224" s="2">
        <v>2</v>
      </c>
    </row>
    <row r="3225" spans="1:6" x14ac:dyDescent="0.25">
      <c r="A3225">
        <v>3224</v>
      </c>
      <c r="B3225" s="5">
        <v>1</v>
      </c>
      <c r="C3225" s="2">
        <v>2</v>
      </c>
    </row>
    <row r="3226" spans="1:6" x14ac:dyDescent="0.25">
      <c r="A3226">
        <v>3225</v>
      </c>
      <c r="B3226" s="5">
        <v>1</v>
      </c>
      <c r="C3226" s="2">
        <v>2</v>
      </c>
    </row>
    <row r="3227" spans="1:6" x14ac:dyDescent="0.25">
      <c r="A3227">
        <v>3226</v>
      </c>
      <c r="B3227" s="5">
        <v>1</v>
      </c>
      <c r="C3227" s="2">
        <v>2</v>
      </c>
    </row>
    <row r="3228" spans="1:6" x14ac:dyDescent="0.25">
      <c r="A3228">
        <v>3227</v>
      </c>
      <c r="B3228" s="5">
        <v>1</v>
      </c>
      <c r="C3228" s="2">
        <v>2</v>
      </c>
    </row>
    <row r="3229" spans="1:6" x14ac:dyDescent="0.25">
      <c r="A3229">
        <v>3228</v>
      </c>
      <c r="B3229" s="5">
        <v>1</v>
      </c>
    </row>
    <row r="3230" spans="1:6" x14ac:dyDescent="0.25">
      <c r="A3230">
        <v>3229</v>
      </c>
      <c r="B3230" s="5">
        <v>1</v>
      </c>
      <c r="F3230" t="s">
        <v>22</v>
      </c>
    </row>
    <row r="3231" spans="1:6" x14ac:dyDescent="0.25">
      <c r="A3231">
        <v>3230</v>
      </c>
    </row>
    <row r="3232" spans="1:6" x14ac:dyDescent="0.25">
      <c r="A3232">
        <v>3231</v>
      </c>
      <c r="F3232" t="s">
        <v>22</v>
      </c>
    </row>
    <row r="3233" spans="1:4" x14ac:dyDescent="0.25">
      <c r="A3233">
        <v>3232</v>
      </c>
      <c r="C3233" s="2">
        <v>2</v>
      </c>
      <c r="D3233" s="3">
        <v>3</v>
      </c>
    </row>
    <row r="3234" spans="1:4" x14ac:dyDescent="0.25">
      <c r="A3234">
        <v>3233</v>
      </c>
      <c r="C3234" s="2">
        <v>2</v>
      </c>
      <c r="D3234" s="3">
        <v>3</v>
      </c>
    </row>
    <row r="3235" spans="1:4" x14ac:dyDescent="0.25">
      <c r="A3235">
        <v>3234</v>
      </c>
      <c r="C3235" s="2">
        <v>2</v>
      </c>
      <c r="D3235" s="3">
        <v>3</v>
      </c>
    </row>
    <row r="3236" spans="1:4" x14ac:dyDescent="0.25">
      <c r="A3236">
        <v>3235</v>
      </c>
      <c r="C3236" s="2">
        <v>2</v>
      </c>
      <c r="D3236" s="3">
        <v>3</v>
      </c>
    </row>
    <row r="3237" spans="1:4" x14ac:dyDescent="0.25">
      <c r="A3237">
        <v>3236</v>
      </c>
      <c r="C3237" s="2">
        <v>2</v>
      </c>
      <c r="D3237" s="3">
        <v>3</v>
      </c>
    </row>
    <row r="3238" spans="1:4" x14ac:dyDescent="0.25">
      <c r="A3238">
        <v>3237</v>
      </c>
      <c r="C3238" s="2">
        <v>2</v>
      </c>
      <c r="D3238" s="3">
        <v>3</v>
      </c>
    </row>
    <row r="3239" spans="1:4" x14ac:dyDescent="0.25">
      <c r="A3239">
        <v>3238</v>
      </c>
      <c r="C3239" s="2">
        <v>2</v>
      </c>
      <c r="D3239" s="3">
        <v>3</v>
      </c>
    </row>
    <row r="3240" spans="1:4" x14ac:dyDescent="0.25">
      <c r="A3240">
        <v>3239</v>
      </c>
      <c r="C3240" s="2">
        <v>2</v>
      </c>
      <c r="D3240" s="3">
        <v>3</v>
      </c>
    </row>
    <row r="3241" spans="1:4" x14ac:dyDescent="0.25">
      <c r="A3241">
        <v>3240</v>
      </c>
      <c r="C3241" s="2">
        <v>2</v>
      </c>
      <c r="D3241" s="3">
        <v>3</v>
      </c>
    </row>
    <row r="3242" spans="1:4" x14ac:dyDescent="0.25">
      <c r="A3242">
        <v>3241</v>
      </c>
      <c r="C3242" s="2">
        <v>2</v>
      </c>
      <c r="D3242" s="3">
        <v>3</v>
      </c>
    </row>
    <row r="3243" spans="1:4" x14ac:dyDescent="0.25">
      <c r="A3243">
        <v>3242</v>
      </c>
      <c r="C3243" s="2">
        <v>2</v>
      </c>
    </row>
    <row r="3244" spans="1:4" x14ac:dyDescent="0.25">
      <c r="A3244">
        <v>3243</v>
      </c>
      <c r="C3244" s="2">
        <v>2</v>
      </c>
    </row>
    <row r="3245" spans="1:4" x14ac:dyDescent="0.25">
      <c r="A3245">
        <v>3244</v>
      </c>
    </row>
    <row r="3246" spans="1:4" x14ac:dyDescent="0.25">
      <c r="A3246">
        <v>3245</v>
      </c>
      <c r="B3246" s="5">
        <v>1</v>
      </c>
    </row>
    <row r="3247" spans="1:4" x14ac:dyDescent="0.25">
      <c r="A3247">
        <v>3246</v>
      </c>
      <c r="B3247" s="5">
        <v>1</v>
      </c>
    </row>
    <row r="3248" spans="1:4" x14ac:dyDescent="0.25">
      <c r="A3248">
        <v>3247</v>
      </c>
      <c r="B3248" s="5">
        <v>1</v>
      </c>
    </row>
    <row r="3249" spans="1:5" x14ac:dyDescent="0.25">
      <c r="A3249">
        <v>3248</v>
      </c>
      <c r="B3249" s="5">
        <v>1</v>
      </c>
      <c r="E3249" s="4">
        <v>4</v>
      </c>
    </row>
    <row r="3250" spans="1:5" x14ac:dyDescent="0.25">
      <c r="A3250">
        <v>3249</v>
      </c>
      <c r="B3250" s="5">
        <v>1</v>
      </c>
      <c r="E3250" s="4">
        <v>4</v>
      </c>
    </row>
    <row r="3251" spans="1:5" x14ac:dyDescent="0.25">
      <c r="A3251">
        <v>3250</v>
      </c>
      <c r="B3251" s="5">
        <v>1</v>
      </c>
      <c r="E3251" s="4">
        <v>4</v>
      </c>
    </row>
    <row r="3252" spans="1:5" x14ac:dyDescent="0.25">
      <c r="A3252">
        <v>3251</v>
      </c>
      <c r="B3252" s="5">
        <v>1</v>
      </c>
      <c r="E3252" s="4">
        <v>4</v>
      </c>
    </row>
    <row r="3253" spans="1:5" x14ac:dyDescent="0.25">
      <c r="A3253">
        <v>3252</v>
      </c>
      <c r="B3253" s="5">
        <v>1</v>
      </c>
      <c r="E3253" s="4">
        <v>4</v>
      </c>
    </row>
    <row r="3254" spans="1:5" x14ac:dyDescent="0.25">
      <c r="A3254">
        <v>3253</v>
      </c>
      <c r="B3254" s="5">
        <v>1</v>
      </c>
      <c r="E3254" s="4">
        <v>4</v>
      </c>
    </row>
    <row r="3255" spans="1:5" x14ac:dyDescent="0.25">
      <c r="A3255">
        <v>3254</v>
      </c>
      <c r="B3255" s="5">
        <v>1</v>
      </c>
      <c r="E3255" s="4">
        <v>4</v>
      </c>
    </row>
    <row r="3256" spans="1:5" x14ac:dyDescent="0.25">
      <c r="A3256">
        <v>3255</v>
      </c>
      <c r="D3256" s="3">
        <v>3</v>
      </c>
      <c r="E3256" s="4">
        <v>4</v>
      </c>
    </row>
    <row r="3257" spans="1:5" x14ac:dyDescent="0.25">
      <c r="A3257">
        <v>3256</v>
      </c>
      <c r="D3257" s="3">
        <v>3</v>
      </c>
      <c r="E3257" s="4">
        <v>4</v>
      </c>
    </row>
    <row r="3258" spans="1:5" x14ac:dyDescent="0.25">
      <c r="A3258">
        <v>3257</v>
      </c>
      <c r="D3258" s="3">
        <v>3</v>
      </c>
      <c r="E3258" s="4">
        <v>4</v>
      </c>
    </row>
    <row r="3259" spans="1:5" x14ac:dyDescent="0.25">
      <c r="A3259">
        <v>3258</v>
      </c>
      <c r="D3259" s="3">
        <v>3</v>
      </c>
    </row>
    <row r="3260" spans="1:5" x14ac:dyDescent="0.25">
      <c r="A3260">
        <v>3259</v>
      </c>
      <c r="D3260" s="3">
        <v>3</v>
      </c>
    </row>
    <row r="3261" spans="1:5" x14ac:dyDescent="0.25">
      <c r="A3261">
        <v>3260</v>
      </c>
      <c r="C3261" s="2">
        <v>2</v>
      </c>
      <c r="D3261" s="3">
        <v>3</v>
      </c>
    </row>
    <row r="3262" spans="1:5" x14ac:dyDescent="0.25">
      <c r="A3262">
        <v>3261</v>
      </c>
      <c r="C3262" s="2">
        <v>2</v>
      </c>
      <c r="D3262" s="3">
        <v>3</v>
      </c>
    </row>
    <row r="3263" spans="1:5" x14ac:dyDescent="0.25">
      <c r="A3263">
        <v>3262</v>
      </c>
      <c r="C3263" s="2">
        <v>2</v>
      </c>
      <c r="D3263" s="3">
        <v>3</v>
      </c>
    </row>
    <row r="3264" spans="1:5" x14ac:dyDescent="0.25">
      <c r="A3264">
        <v>3263</v>
      </c>
      <c r="C3264" s="2">
        <v>2</v>
      </c>
      <c r="D3264" s="3">
        <v>3</v>
      </c>
    </row>
    <row r="3265" spans="1:5" x14ac:dyDescent="0.25">
      <c r="A3265">
        <v>3264</v>
      </c>
      <c r="C3265" s="2">
        <v>2</v>
      </c>
      <c r="D3265" s="3">
        <v>3</v>
      </c>
    </row>
    <row r="3266" spans="1:5" x14ac:dyDescent="0.25">
      <c r="A3266">
        <v>3265</v>
      </c>
      <c r="C3266" s="2">
        <v>2</v>
      </c>
    </row>
    <row r="3267" spans="1:5" x14ac:dyDescent="0.25">
      <c r="A3267">
        <v>3266</v>
      </c>
      <c r="C3267" s="2">
        <v>2</v>
      </c>
    </row>
    <row r="3268" spans="1:5" x14ac:dyDescent="0.25">
      <c r="A3268">
        <v>3267</v>
      </c>
      <c r="C3268" s="2">
        <v>2</v>
      </c>
    </row>
    <row r="3269" spans="1:5" x14ac:dyDescent="0.25">
      <c r="A3269">
        <v>3268</v>
      </c>
      <c r="B3269" s="5">
        <v>1</v>
      </c>
      <c r="C3269" s="2">
        <v>2</v>
      </c>
    </row>
    <row r="3270" spans="1:5" x14ac:dyDescent="0.25">
      <c r="A3270">
        <v>3269</v>
      </c>
      <c r="B3270" s="5">
        <v>1</v>
      </c>
      <c r="C3270" s="2">
        <v>2</v>
      </c>
    </row>
    <row r="3271" spans="1:5" x14ac:dyDescent="0.25">
      <c r="A3271">
        <v>3270</v>
      </c>
      <c r="B3271" s="5">
        <v>1</v>
      </c>
      <c r="C3271" s="2">
        <v>2</v>
      </c>
    </row>
    <row r="3272" spans="1:5" x14ac:dyDescent="0.25">
      <c r="A3272">
        <v>3271</v>
      </c>
      <c r="B3272" s="5">
        <v>1</v>
      </c>
    </row>
    <row r="3273" spans="1:5" x14ac:dyDescent="0.25">
      <c r="A3273">
        <v>3272</v>
      </c>
      <c r="B3273" s="5">
        <v>1</v>
      </c>
    </row>
    <row r="3274" spans="1:5" x14ac:dyDescent="0.25">
      <c r="A3274">
        <v>3273</v>
      </c>
      <c r="B3274" s="5">
        <v>1</v>
      </c>
    </row>
    <row r="3275" spans="1:5" x14ac:dyDescent="0.25">
      <c r="A3275">
        <v>3274</v>
      </c>
      <c r="B3275" s="5">
        <v>1</v>
      </c>
      <c r="E3275" s="4">
        <v>4</v>
      </c>
    </row>
    <row r="3276" spans="1:5" x14ac:dyDescent="0.25">
      <c r="A3276">
        <v>3275</v>
      </c>
      <c r="B3276" s="5">
        <v>1</v>
      </c>
      <c r="E3276" s="4">
        <v>4</v>
      </c>
    </row>
    <row r="3277" spans="1:5" x14ac:dyDescent="0.25">
      <c r="A3277">
        <v>3276</v>
      </c>
      <c r="B3277" s="5">
        <v>1</v>
      </c>
      <c r="D3277" s="3">
        <v>3</v>
      </c>
      <c r="E3277" s="4">
        <v>4</v>
      </c>
    </row>
    <row r="3278" spans="1:5" x14ac:dyDescent="0.25">
      <c r="A3278">
        <v>3277</v>
      </c>
      <c r="D3278" s="3">
        <v>3</v>
      </c>
      <c r="E3278" s="4">
        <v>4</v>
      </c>
    </row>
    <row r="3279" spans="1:5" x14ac:dyDescent="0.25">
      <c r="A3279">
        <v>3278</v>
      </c>
      <c r="D3279" s="3">
        <v>3</v>
      </c>
      <c r="E3279" s="4">
        <v>4</v>
      </c>
    </row>
    <row r="3280" spans="1:5" x14ac:dyDescent="0.25">
      <c r="A3280">
        <v>3279</v>
      </c>
      <c r="D3280" s="3">
        <v>3</v>
      </c>
      <c r="E3280" s="4">
        <v>4</v>
      </c>
    </row>
    <row r="3281" spans="1:5" x14ac:dyDescent="0.25">
      <c r="A3281">
        <v>3280</v>
      </c>
      <c r="D3281" s="3">
        <v>3</v>
      </c>
      <c r="E3281" s="4">
        <v>4</v>
      </c>
    </row>
    <row r="3282" spans="1:5" x14ac:dyDescent="0.25">
      <c r="A3282">
        <v>3281</v>
      </c>
      <c r="D3282" s="3">
        <v>3</v>
      </c>
      <c r="E3282" s="4">
        <v>4</v>
      </c>
    </row>
    <row r="3283" spans="1:5" x14ac:dyDescent="0.25">
      <c r="A3283">
        <v>3282</v>
      </c>
      <c r="D3283" s="3">
        <v>3</v>
      </c>
      <c r="E3283" s="4">
        <v>4</v>
      </c>
    </row>
    <row r="3284" spans="1:5" x14ac:dyDescent="0.25">
      <c r="A3284">
        <v>3283</v>
      </c>
      <c r="D3284" s="3">
        <v>3</v>
      </c>
    </row>
    <row r="3285" spans="1:5" x14ac:dyDescent="0.25">
      <c r="A3285">
        <v>3284</v>
      </c>
      <c r="D3285" s="3">
        <v>3</v>
      </c>
    </row>
    <row r="3286" spans="1:5" x14ac:dyDescent="0.25">
      <c r="A3286">
        <v>3285</v>
      </c>
      <c r="C3286" s="2">
        <v>2</v>
      </c>
    </row>
    <row r="3287" spans="1:5" x14ac:dyDescent="0.25">
      <c r="A3287">
        <v>3286</v>
      </c>
      <c r="C3287" s="2">
        <v>2</v>
      </c>
    </row>
    <row r="3288" spans="1:5" x14ac:dyDescent="0.25">
      <c r="A3288">
        <v>3287</v>
      </c>
      <c r="C3288" s="2">
        <v>2</v>
      </c>
    </row>
    <row r="3289" spans="1:5" x14ac:dyDescent="0.25">
      <c r="A3289">
        <v>3288</v>
      </c>
      <c r="C3289" s="2">
        <v>2</v>
      </c>
    </row>
    <row r="3290" spans="1:5" x14ac:dyDescent="0.25">
      <c r="A3290">
        <v>3289</v>
      </c>
      <c r="C3290" s="2">
        <v>2</v>
      </c>
    </row>
    <row r="3291" spans="1:5" x14ac:dyDescent="0.25">
      <c r="A3291">
        <v>3290</v>
      </c>
      <c r="C3291" s="2">
        <v>2</v>
      </c>
    </row>
    <row r="3292" spans="1:5" x14ac:dyDescent="0.25">
      <c r="A3292">
        <v>3291</v>
      </c>
      <c r="B3292" s="5">
        <v>1</v>
      </c>
      <c r="C3292" s="2">
        <v>2</v>
      </c>
    </row>
    <row r="3293" spans="1:5" x14ac:dyDescent="0.25">
      <c r="A3293">
        <v>3292</v>
      </c>
      <c r="B3293" s="5">
        <v>1</v>
      </c>
      <c r="C3293" s="2">
        <v>2</v>
      </c>
    </row>
    <row r="3294" spans="1:5" x14ac:dyDescent="0.25">
      <c r="A3294">
        <v>3293</v>
      </c>
      <c r="B3294" s="5">
        <v>1</v>
      </c>
      <c r="C3294" s="2">
        <v>2</v>
      </c>
    </row>
    <row r="3295" spans="1:5" x14ac:dyDescent="0.25">
      <c r="A3295">
        <v>3294</v>
      </c>
      <c r="B3295" s="5">
        <v>1</v>
      </c>
    </row>
    <row r="3296" spans="1:5" x14ac:dyDescent="0.25">
      <c r="A3296">
        <v>3295</v>
      </c>
      <c r="B3296" s="5">
        <v>1</v>
      </c>
    </row>
    <row r="3297" spans="1:5" x14ac:dyDescent="0.25">
      <c r="A3297">
        <v>3296</v>
      </c>
      <c r="B3297" s="5">
        <v>1</v>
      </c>
    </row>
    <row r="3298" spans="1:5" x14ac:dyDescent="0.25">
      <c r="A3298">
        <v>3297</v>
      </c>
      <c r="B3298" s="5">
        <v>1</v>
      </c>
      <c r="E3298" s="4">
        <v>4</v>
      </c>
    </row>
    <row r="3299" spans="1:5" x14ac:dyDescent="0.25">
      <c r="A3299">
        <v>3298</v>
      </c>
      <c r="B3299" s="5">
        <v>1</v>
      </c>
      <c r="D3299" s="3">
        <v>3</v>
      </c>
      <c r="E3299" s="4">
        <v>4</v>
      </c>
    </row>
    <row r="3300" spans="1:5" x14ac:dyDescent="0.25">
      <c r="A3300">
        <v>3299</v>
      </c>
      <c r="D3300" s="3">
        <v>3</v>
      </c>
      <c r="E3300" s="4">
        <v>4</v>
      </c>
    </row>
    <row r="3301" spans="1:5" x14ac:dyDescent="0.25">
      <c r="A3301">
        <v>3300</v>
      </c>
      <c r="D3301" s="3">
        <v>3</v>
      </c>
      <c r="E3301" s="4">
        <v>4</v>
      </c>
    </row>
    <row r="3302" spans="1:5" x14ac:dyDescent="0.25">
      <c r="A3302">
        <v>3301</v>
      </c>
      <c r="D3302" s="3">
        <v>3</v>
      </c>
      <c r="E3302" s="4">
        <v>4</v>
      </c>
    </row>
    <row r="3303" spans="1:5" x14ac:dyDescent="0.25">
      <c r="A3303">
        <v>3302</v>
      </c>
      <c r="D3303" s="3">
        <v>3</v>
      </c>
      <c r="E3303" s="4">
        <v>4</v>
      </c>
    </row>
    <row r="3304" spans="1:5" x14ac:dyDescent="0.25">
      <c r="A3304">
        <v>3303</v>
      </c>
      <c r="D3304" s="3">
        <v>3</v>
      </c>
      <c r="E3304" s="4">
        <v>4</v>
      </c>
    </row>
    <row r="3305" spans="1:5" x14ac:dyDescent="0.25">
      <c r="A3305">
        <v>3304</v>
      </c>
      <c r="D3305" s="3">
        <v>3</v>
      </c>
      <c r="E3305" s="4">
        <v>4</v>
      </c>
    </row>
    <row r="3306" spans="1:5" x14ac:dyDescent="0.25">
      <c r="A3306">
        <v>3305</v>
      </c>
      <c r="D3306" s="3">
        <v>3</v>
      </c>
      <c r="E3306" s="4">
        <v>4</v>
      </c>
    </row>
    <row r="3307" spans="1:5" x14ac:dyDescent="0.25">
      <c r="A3307">
        <v>3306</v>
      </c>
      <c r="D3307" s="3">
        <v>3</v>
      </c>
    </row>
    <row r="3308" spans="1:5" x14ac:dyDescent="0.25">
      <c r="A3308">
        <v>3307</v>
      </c>
      <c r="D3308" s="3">
        <v>3</v>
      </c>
    </row>
    <row r="3309" spans="1:5" x14ac:dyDescent="0.25">
      <c r="A3309">
        <v>3308</v>
      </c>
      <c r="C3309" s="2">
        <v>2</v>
      </c>
    </row>
    <row r="3310" spans="1:5" x14ac:dyDescent="0.25">
      <c r="A3310">
        <v>3309</v>
      </c>
      <c r="C3310" s="2">
        <v>2</v>
      </c>
    </row>
    <row r="3311" spans="1:5" x14ac:dyDescent="0.25">
      <c r="A3311">
        <v>3310</v>
      </c>
      <c r="C3311" s="2">
        <v>2</v>
      </c>
    </row>
    <row r="3312" spans="1:5" x14ac:dyDescent="0.25">
      <c r="A3312">
        <v>3311</v>
      </c>
      <c r="C3312" s="2">
        <v>2</v>
      </c>
    </row>
    <row r="3313" spans="1:5" x14ac:dyDescent="0.25">
      <c r="A3313">
        <v>3312</v>
      </c>
      <c r="C3313" s="2">
        <v>2</v>
      </c>
    </row>
    <row r="3314" spans="1:5" x14ac:dyDescent="0.25">
      <c r="A3314">
        <v>3313</v>
      </c>
      <c r="C3314" s="2">
        <v>2</v>
      </c>
    </row>
    <row r="3315" spans="1:5" x14ac:dyDescent="0.25">
      <c r="A3315">
        <v>3314</v>
      </c>
      <c r="B3315" s="5">
        <v>1</v>
      </c>
      <c r="C3315" s="2">
        <v>2</v>
      </c>
    </row>
    <row r="3316" spans="1:5" x14ac:dyDescent="0.25">
      <c r="A3316">
        <v>3315</v>
      </c>
      <c r="B3316" s="5">
        <v>1</v>
      </c>
      <c r="C3316" s="2">
        <v>2</v>
      </c>
    </row>
    <row r="3317" spans="1:5" x14ac:dyDescent="0.25">
      <c r="A3317">
        <v>3316</v>
      </c>
      <c r="B3317" s="5">
        <v>1</v>
      </c>
      <c r="C3317" s="2">
        <v>2</v>
      </c>
    </row>
    <row r="3318" spans="1:5" x14ac:dyDescent="0.25">
      <c r="A3318">
        <v>3317</v>
      </c>
      <c r="B3318" s="5">
        <v>1</v>
      </c>
    </row>
    <row r="3319" spans="1:5" x14ac:dyDescent="0.25">
      <c r="A3319">
        <v>3318</v>
      </c>
      <c r="B3319" s="5">
        <v>1</v>
      </c>
    </row>
    <row r="3320" spans="1:5" x14ac:dyDescent="0.25">
      <c r="A3320">
        <v>3319</v>
      </c>
      <c r="B3320" s="5">
        <v>1</v>
      </c>
    </row>
    <row r="3321" spans="1:5" x14ac:dyDescent="0.25">
      <c r="A3321">
        <v>3320</v>
      </c>
      <c r="B3321" s="5">
        <v>1</v>
      </c>
    </row>
    <row r="3322" spans="1:5" x14ac:dyDescent="0.25">
      <c r="A3322">
        <v>3321</v>
      </c>
      <c r="B3322" s="5">
        <v>1</v>
      </c>
    </row>
    <row r="3323" spans="1:5" x14ac:dyDescent="0.25">
      <c r="A3323">
        <v>3322</v>
      </c>
      <c r="D3323" s="3">
        <v>3</v>
      </c>
      <c r="E3323" s="4">
        <v>4</v>
      </c>
    </row>
    <row r="3324" spans="1:5" x14ac:dyDescent="0.25">
      <c r="A3324">
        <v>3323</v>
      </c>
      <c r="D3324" s="3">
        <v>3</v>
      </c>
      <c r="E3324" s="4">
        <v>4</v>
      </c>
    </row>
    <row r="3325" spans="1:5" x14ac:dyDescent="0.25">
      <c r="A3325">
        <v>3324</v>
      </c>
      <c r="D3325" s="3">
        <v>3</v>
      </c>
      <c r="E3325" s="4">
        <v>4</v>
      </c>
    </row>
    <row r="3326" spans="1:5" x14ac:dyDescent="0.25">
      <c r="A3326">
        <v>3325</v>
      </c>
      <c r="D3326" s="3">
        <v>3</v>
      </c>
      <c r="E3326" s="4">
        <v>4</v>
      </c>
    </row>
    <row r="3327" spans="1:5" x14ac:dyDescent="0.25">
      <c r="A3327">
        <v>3326</v>
      </c>
      <c r="D3327" s="3">
        <v>3</v>
      </c>
      <c r="E3327" s="4">
        <v>4</v>
      </c>
    </row>
    <row r="3328" spans="1:5" x14ac:dyDescent="0.25">
      <c r="A3328">
        <v>3327</v>
      </c>
      <c r="D3328" s="3">
        <v>3</v>
      </c>
      <c r="E3328" s="4">
        <v>4</v>
      </c>
    </row>
    <row r="3329" spans="1:5" x14ac:dyDescent="0.25">
      <c r="A3329">
        <v>3328</v>
      </c>
      <c r="D3329" s="3">
        <v>3</v>
      </c>
      <c r="E3329" s="4">
        <v>4</v>
      </c>
    </row>
    <row r="3330" spans="1:5" x14ac:dyDescent="0.25">
      <c r="A3330">
        <v>3329</v>
      </c>
      <c r="D3330" s="3">
        <v>3</v>
      </c>
      <c r="E3330" s="4">
        <v>4</v>
      </c>
    </row>
    <row r="3331" spans="1:5" x14ac:dyDescent="0.25">
      <c r="A3331">
        <v>3330</v>
      </c>
      <c r="D3331" s="3">
        <v>3</v>
      </c>
    </row>
    <row r="3332" spans="1:5" x14ac:dyDescent="0.25">
      <c r="A3332">
        <v>3331</v>
      </c>
    </row>
    <row r="3333" spans="1:5" x14ac:dyDescent="0.25">
      <c r="A3333">
        <v>3332</v>
      </c>
      <c r="C3333" s="2">
        <v>2</v>
      </c>
    </row>
    <row r="3334" spans="1:5" x14ac:dyDescent="0.25">
      <c r="A3334">
        <v>3333</v>
      </c>
      <c r="C3334" s="2">
        <v>2</v>
      </c>
    </row>
    <row r="3335" spans="1:5" x14ac:dyDescent="0.25">
      <c r="A3335">
        <v>3334</v>
      </c>
      <c r="C3335" s="2">
        <v>2</v>
      </c>
    </row>
    <row r="3336" spans="1:5" x14ac:dyDescent="0.25">
      <c r="A3336">
        <v>3335</v>
      </c>
      <c r="C3336" s="2">
        <v>2</v>
      </c>
    </row>
    <row r="3337" spans="1:5" x14ac:dyDescent="0.25">
      <c r="A3337">
        <v>3336</v>
      </c>
      <c r="C3337" s="2">
        <v>2</v>
      </c>
    </row>
    <row r="3338" spans="1:5" x14ac:dyDescent="0.25">
      <c r="A3338">
        <v>3337</v>
      </c>
      <c r="B3338" s="5">
        <v>1</v>
      </c>
      <c r="C3338" s="2">
        <v>2</v>
      </c>
    </row>
    <row r="3339" spans="1:5" x14ac:dyDescent="0.25">
      <c r="A3339">
        <v>3338</v>
      </c>
      <c r="B3339" s="5">
        <v>1</v>
      </c>
      <c r="C3339" s="2">
        <v>2</v>
      </c>
    </row>
    <row r="3340" spans="1:5" x14ac:dyDescent="0.25">
      <c r="A3340">
        <v>3339</v>
      </c>
      <c r="B3340" s="5">
        <v>1</v>
      </c>
      <c r="C3340" s="2">
        <v>2</v>
      </c>
    </row>
    <row r="3341" spans="1:5" x14ac:dyDescent="0.25">
      <c r="A3341">
        <v>3340</v>
      </c>
      <c r="B3341" s="5">
        <v>1</v>
      </c>
      <c r="C3341" s="2">
        <v>2</v>
      </c>
    </row>
    <row r="3342" spans="1:5" x14ac:dyDescent="0.25">
      <c r="A3342">
        <v>3341</v>
      </c>
      <c r="B3342" s="5">
        <v>1</v>
      </c>
    </row>
    <row r="3343" spans="1:5" x14ac:dyDescent="0.25">
      <c r="A3343">
        <v>3342</v>
      </c>
      <c r="B3343" s="5">
        <v>1</v>
      </c>
    </row>
    <row r="3344" spans="1:5" x14ac:dyDescent="0.25">
      <c r="A3344">
        <v>3343</v>
      </c>
      <c r="B3344" s="5">
        <v>1</v>
      </c>
    </row>
    <row r="3345" spans="1:5" x14ac:dyDescent="0.25">
      <c r="A3345">
        <v>3344</v>
      </c>
      <c r="B3345" s="5">
        <v>1</v>
      </c>
      <c r="E3345" s="4">
        <v>4</v>
      </c>
    </row>
    <row r="3346" spans="1:5" x14ac:dyDescent="0.25">
      <c r="A3346">
        <v>3345</v>
      </c>
      <c r="D3346" s="3">
        <v>3</v>
      </c>
      <c r="E3346" s="4">
        <v>4</v>
      </c>
    </row>
    <row r="3347" spans="1:5" x14ac:dyDescent="0.25">
      <c r="A3347">
        <v>3346</v>
      </c>
      <c r="D3347" s="3">
        <v>3</v>
      </c>
      <c r="E3347" s="4">
        <v>4</v>
      </c>
    </row>
    <row r="3348" spans="1:5" x14ac:dyDescent="0.25">
      <c r="A3348">
        <v>3347</v>
      </c>
      <c r="D3348" s="3">
        <v>3</v>
      </c>
      <c r="E3348" s="4">
        <v>4</v>
      </c>
    </row>
    <row r="3349" spans="1:5" x14ac:dyDescent="0.25">
      <c r="A3349">
        <v>3348</v>
      </c>
      <c r="D3349" s="3">
        <v>3</v>
      </c>
      <c r="E3349" s="4">
        <v>4</v>
      </c>
    </row>
    <row r="3350" spans="1:5" x14ac:dyDescent="0.25">
      <c r="A3350">
        <v>3349</v>
      </c>
      <c r="D3350" s="3">
        <v>3</v>
      </c>
      <c r="E3350" s="4">
        <v>4</v>
      </c>
    </row>
    <row r="3351" spans="1:5" x14ac:dyDescent="0.25">
      <c r="A3351">
        <v>3350</v>
      </c>
      <c r="D3351" s="3">
        <v>3</v>
      </c>
      <c r="E3351" s="4">
        <v>4</v>
      </c>
    </row>
    <row r="3352" spans="1:5" x14ac:dyDescent="0.25">
      <c r="A3352">
        <v>3351</v>
      </c>
      <c r="D3352" s="3">
        <v>3</v>
      </c>
      <c r="E3352" s="4">
        <v>4</v>
      </c>
    </row>
    <row r="3353" spans="1:5" x14ac:dyDescent="0.25">
      <c r="A3353">
        <v>3352</v>
      </c>
    </row>
    <row r="3354" spans="1:5" x14ac:dyDescent="0.25">
      <c r="A3354">
        <v>3353</v>
      </c>
    </row>
    <row r="3355" spans="1:5" x14ac:dyDescent="0.25">
      <c r="A3355">
        <v>3354</v>
      </c>
    </row>
    <row r="3356" spans="1:5" x14ac:dyDescent="0.25">
      <c r="A3356">
        <v>3355</v>
      </c>
    </row>
    <row r="3357" spans="1:5" x14ac:dyDescent="0.25">
      <c r="A3357">
        <v>3356</v>
      </c>
    </row>
    <row r="3358" spans="1:5" x14ac:dyDescent="0.25">
      <c r="A3358">
        <v>3357</v>
      </c>
    </row>
    <row r="3359" spans="1:5" x14ac:dyDescent="0.25">
      <c r="A3359">
        <v>3358</v>
      </c>
    </row>
    <row r="3360" spans="1:5" x14ac:dyDescent="0.25">
      <c r="A3360">
        <v>3359</v>
      </c>
      <c r="C3360" s="2">
        <v>2</v>
      </c>
    </row>
    <row r="3361" spans="1:5" x14ac:dyDescent="0.25">
      <c r="A3361">
        <v>3360</v>
      </c>
      <c r="C3361" s="2">
        <v>2</v>
      </c>
    </row>
    <row r="3362" spans="1:5" x14ac:dyDescent="0.25">
      <c r="A3362">
        <v>3361</v>
      </c>
      <c r="C3362" s="2">
        <v>2</v>
      </c>
    </row>
    <row r="3363" spans="1:5" x14ac:dyDescent="0.25">
      <c r="A3363">
        <v>3362</v>
      </c>
      <c r="C3363" s="2">
        <v>2</v>
      </c>
    </row>
    <row r="3364" spans="1:5" x14ac:dyDescent="0.25">
      <c r="A3364">
        <v>3363</v>
      </c>
      <c r="B3364" s="5">
        <v>1</v>
      </c>
      <c r="C3364" s="2">
        <v>2</v>
      </c>
    </row>
    <row r="3365" spans="1:5" x14ac:dyDescent="0.25">
      <c r="A3365">
        <v>3364</v>
      </c>
      <c r="B3365" s="5">
        <v>1</v>
      </c>
      <c r="C3365" s="2">
        <v>2</v>
      </c>
    </row>
    <row r="3366" spans="1:5" x14ac:dyDescent="0.25">
      <c r="A3366">
        <v>3365</v>
      </c>
      <c r="B3366" s="5">
        <v>1</v>
      </c>
      <c r="C3366" s="2">
        <v>2</v>
      </c>
    </row>
    <row r="3367" spans="1:5" x14ac:dyDescent="0.25">
      <c r="A3367">
        <v>3366</v>
      </c>
      <c r="B3367" s="5">
        <v>1</v>
      </c>
    </row>
    <row r="3368" spans="1:5" x14ac:dyDescent="0.25">
      <c r="A3368">
        <v>3367</v>
      </c>
      <c r="B3368" s="5">
        <v>1</v>
      </c>
    </row>
    <row r="3369" spans="1:5" x14ac:dyDescent="0.25">
      <c r="A3369">
        <v>3368</v>
      </c>
      <c r="B3369" s="5">
        <v>1</v>
      </c>
    </row>
    <row r="3370" spans="1:5" x14ac:dyDescent="0.25">
      <c r="A3370">
        <v>3369</v>
      </c>
      <c r="D3370" s="3">
        <v>3</v>
      </c>
      <c r="E3370" s="4">
        <v>4</v>
      </c>
    </row>
    <row r="3371" spans="1:5" x14ac:dyDescent="0.25">
      <c r="A3371">
        <v>3370</v>
      </c>
      <c r="D3371" s="3">
        <v>3</v>
      </c>
      <c r="E3371" s="4">
        <v>4</v>
      </c>
    </row>
    <row r="3372" spans="1:5" x14ac:dyDescent="0.25">
      <c r="A3372">
        <v>3371</v>
      </c>
      <c r="D3372" s="3">
        <v>3</v>
      </c>
      <c r="E3372" s="4">
        <v>4</v>
      </c>
    </row>
    <row r="3373" spans="1:5" x14ac:dyDescent="0.25">
      <c r="A3373">
        <v>3372</v>
      </c>
      <c r="D3373" s="3">
        <v>3</v>
      </c>
      <c r="E3373" s="4">
        <v>4</v>
      </c>
    </row>
    <row r="3374" spans="1:5" x14ac:dyDescent="0.25">
      <c r="A3374">
        <v>3373</v>
      </c>
      <c r="D3374" s="3">
        <v>3</v>
      </c>
      <c r="E3374" s="4">
        <v>4</v>
      </c>
    </row>
    <row r="3375" spans="1:5" x14ac:dyDescent="0.25">
      <c r="A3375">
        <v>3374</v>
      </c>
      <c r="D3375" s="3">
        <v>3</v>
      </c>
      <c r="E3375" s="4">
        <v>4</v>
      </c>
    </row>
    <row r="3376" spans="1:5" x14ac:dyDescent="0.25">
      <c r="A3376">
        <v>3375</v>
      </c>
      <c r="D3376" s="3">
        <v>3</v>
      </c>
      <c r="E3376" s="4">
        <v>4</v>
      </c>
    </row>
    <row r="3377" spans="1:5" x14ac:dyDescent="0.25">
      <c r="A3377">
        <v>3376</v>
      </c>
      <c r="D3377" s="3">
        <v>3</v>
      </c>
      <c r="E3377" s="4">
        <v>4</v>
      </c>
    </row>
    <row r="3378" spans="1:5" x14ac:dyDescent="0.25">
      <c r="A3378">
        <v>3377</v>
      </c>
      <c r="D3378" s="3">
        <v>3</v>
      </c>
    </row>
    <row r="3379" spans="1:5" x14ac:dyDescent="0.25">
      <c r="A3379">
        <v>3378</v>
      </c>
      <c r="C3379" s="2">
        <v>2</v>
      </c>
    </row>
    <row r="3380" spans="1:5" x14ac:dyDescent="0.25">
      <c r="A3380">
        <v>3379</v>
      </c>
      <c r="C3380" s="2">
        <v>2</v>
      </c>
    </row>
    <row r="3381" spans="1:5" x14ac:dyDescent="0.25">
      <c r="A3381">
        <v>3380</v>
      </c>
      <c r="C3381" s="2">
        <v>2</v>
      </c>
    </row>
    <row r="3382" spans="1:5" x14ac:dyDescent="0.25">
      <c r="A3382">
        <v>3381</v>
      </c>
      <c r="C3382" s="2">
        <v>2</v>
      </c>
    </row>
    <row r="3383" spans="1:5" x14ac:dyDescent="0.25">
      <c r="A3383">
        <v>3382</v>
      </c>
      <c r="C3383" s="2">
        <v>2</v>
      </c>
    </row>
    <row r="3384" spans="1:5" x14ac:dyDescent="0.25">
      <c r="A3384">
        <v>3383</v>
      </c>
      <c r="B3384" s="5">
        <v>1</v>
      </c>
      <c r="C3384" s="2">
        <v>2</v>
      </c>
    </row>
    <row r="3385" spans="1:5" x14ac:dyDescent="0.25">
      <c r="A3385">
        <v>3384</v>
      </c>
      <c r="B3385" s="5">
        <v>1</v>
      </c>
      <c r="C3385" s="2">
        <v>2</v>
      </c>
    </row>
    <row r="3386" spans="1:5" x14ac:dyDescent="0.25">
      <c r="A3386">
        <v>3385</v>
      </c>
      <c r="B3386" s="5">
        <v>1</v>
      </c>
      <c r="C3386" s="2">
        <v>2</v>
      </c>
    </row>
    <row r="3387" spans="1:5" x14ac:dyDescent="0.25">
      <c r="A3387">
        <v>3386</v>
      </c>
      <c r="B3387" s="5">
        <v>1</v>
      </c>
      <c r="C3387" s="2">
        <v>2</v>
      </c>
    </row>
    <row r="3388" spans="1:5" x14ac:dyDescent="0.25">
      <c r="A3388">
        <v>3387</v>
      </c>
      <c r="B3388" s="5">
        <v>1</v>
      </c>
    </row>
    <row r="3389" spans="1:5" x14ac:dyDescent="0.25">
      <c r="A3389">
        <v>3388</v>
      </c>
      <c r="B3389" s="5">
        <v>1</v>
      </c>
    </row>
    <row r="3390" spans="1:5" x14ac:dyDescent="0.25">
      <c r="A3390">
        <v>3389</v>
      </c>
      <c r="B3390" s="5">
        <v>1</v>
      </c>
    </row>
    <row r="3391" spans="1:5" x14ac:dyDescent="0.25">
      <c r="A3391">
        <v>3390</v>
      </c>
      <c r="B3391" s="5">
        <v>1</v>
      </c>
      <c r="E3391" s="4">
        <v>4</v>
      </c>
    </row>
    <row r="3392" spans="1:5" x14ac:dyDescent="0.25">
      <c r="A3392">
        <v>3391</v>
      </c>
      <c r="D3392" s="3">
        <v>3</v>
      </c>
      <c r="E3392" s="4">
        <v>4</v>
      </c>
    </row>
    <row r="3393" spans="1:5" x14ac:dyDescent="0.25">
      <c r="A3393">
        <v>3392</v>
      </c>
      <c r="D3393" s="3">
        <v>3</v>
      </c>
      <c r="E3393" s="4">
        <v>4</v>
      </c>
    </row>
    <row r="3394" spans="1:5" x14ac:dyDescent="0.25">
      <c r="A3394">
        <v>3393</v>
      </c>
      <c r="D3394" s="3">
        <v>3</v>
      </c>
      <c r="E3394" s="4">
        <v>4</v>
      </c>
    </row>
    <row r="3395" spans="1:5" x14ac:dyDescent="0.25">
      <c r="A3395">
        <v>3394</v>
      </c>
      <c r="D3395" s="3">
        <v>3</v>
      </c>
      <c r="E3395" s="4">
        <v>4</v>
      </c>
    </row>
    <row r="3396" spans="1:5" x14ac:dyDescent="0.25">
      <c r="A3396">
        <v>3395</v>
      </c>
      <c r="D3396" s="3">
        <v>3</v>
      </c>
      <c r="E3396" s="4">
        <v>4</v>
      </c>
    </row>
    <row r="3397" spans="1:5" x14ac:dyDescent="0.25">
      <c r="A3397">
        <v>3396</v>
      </c>
      <c r="D3397" s="3">
        <v>3</v>
      </c>
      <c r="E3397" s="4">
        <v>4</v>
      </c>
    </row>
    <row r="3398" spans="1:5" x14ac:dyDescent="0.25">
      <c r="A3398">
        <v>3397</v>
      </c>
      <c r="D3398" s="3">
        <v>3</v>
      </c>
      <c r="E3398" s="4">
        <v>4</v>
      </c>
    </row>
    <row r="3399" spans="1:5" x14ac:dyDescent="0.25">
      <c r="A3399">
        <v>3398</v>
      </c>
      <c r="D3399" s="3">
        <v>3</v>
      </c>
    </row>
    <row r="3400" spans="1:5" x14ac:dyDescent="0.25">
      <c r="A3400">
        <v>3399</v>
      </c>
      <c r="C3400" s="2">
        <v>2</v>
      </c>
    </row>
    <row r="3401" spans="1:5" x14ac:dyDescent="0.25">
      <c r="A3401">
        <v>3400</v>
      </c>
      <c r="C3401" s="2">
        <v>2</v>
      </c>
    </row>
    <row r="3402" spans="1:5" x14ac:dyDescent="0.25">
      <c r="A3402">
        <v>3401</v>
      </c>
      <c r="C3402" s="2">
        <v>2</v>
      </c>
    </row>
    <row r="3403" spans="1:5" x14ac:dyDescent="0.25">
      <c r="A3403">
        <v>3402</v>
      </c>
      <c r="C3403" s="2">
        <v>2</v>
      </c>
    </row>
    <row r="3404" spans="1:5" x14ac:dyDescent="0.25">
      <c r="A3404">
        <v>3403</v>
      </c>
      <c r="C3404" s="2">
        <v>2</v>
      </c>
    </row>
    <row r="3405" spans="1:5" x14ac:dyDescent="0.25">
      <c r="A3405">
        <v>3404</v>
      </c>
      <c r="C3405" s="2">
        <v>2</v>
      </c>
    </row>
    <row r="3406" spans="1:5" x14ac:dyDescent="0.25">
      <c r="A3406">
        <v>3405</v>
      </c>
      <c r="B3406" s="5">
        <v>1</v>
      </c>
      <c r="C3406" s="2">
        <v>2</v>
      </c>
    </row>
    <row r="3407" spans="1:5" x14ac:dyDescent="0.25">
      <c r="A3407">
        <v>3406</v>
      </c>
      <c r="B3407" s="5">
        <v>1</v>
      </c>
      <c r="C3407" s="2">
        <v>2</v>
      </c>
    </row>
    <row r="3408" spans="1:5" x14ac:dyDescent="0.25">
      <c r="A3408">
        <v>3407</v>
      </c>
      <c r="B3408" s="5">
        <v>1</v>
      </c>
      <c r="C3408" s="2">
        <v>2</v>
      </c>
    </row>
    <row r="3409" spans="1:5" x14ac:dyDescent="0.25">
      <c r="A3409">
        <v>3408</v>
      </c>
      <c r="B3409" s="5">
        <v>1</v>
      </c>
    </row>
    <row r="3410" spans="1:5" x14ac:dyDescent="0.25">
      <c r="A3410">
        <v>3409</v>
      </c>
      <c r="B3410" s="5">
        <v>1</v>
      </c>
    </row>
    <row r="3411" spans="1:5" x14ac:dyDescent="0.25">
      <c r="A3411">
        <v>3410</v>
      </c>
      <c r="B3411" s="5">
        <v>1</v>
      </c>
    </row>
    <row r="3412" spans="1:5" x14ac:dyDescent="0.25">
      <c r="A3412">
        <v>3411</v>
      </c>
      <c r="B3412" s="5">
        <v>1</v>
      </c>
    </row>
    <row r="3413" spans="1:5" x14ac:dyDescent="0.25">
      <c r="A3413">
        <v>3412</v>
      </c>
      <c r="B3413" s="5">
        <v>1</v>
      </c>
    </row>
    <row r="3414" spans="1:5" x14ac:dyDescent="0.25">
      <c r="A3414">
        <v>3413</v>
      </c>
      <c r="D3414" s="3">
        <v>3</v>
      </c>
      <c r="E3414" s="4">
        <v>4</v>
      </c>
    </row>
    <row r="3415" spans="1:5" x14ac:dyDescent="0.25">
      <c r="A3415">
        <v>3414</v>
      </c>
      <c r="D3415" s="3">
        <v>3</v>
      </c>
      <c r="E3415" s="4">
        <v>4</v>
      </c>
    </row>
    <row r="3416" spans="1:5" x14ac:dyDescent="0.25">
      <c r="A3416">
        <v>3415</v>
      </c>
      <c r="D3416" s="3">
        <v>3</v>
      </c>
      <c r="E3416" s="4">
        <v>4</v>
      </c>
    </row>
    <row r="3417" spans="1:5" x14ac:dyDescent="0.25">
      <c r="A3417">
        <v>3416</v>
      </c>
      <c r="D3417" s="3">
        <v>3</v>
      </c>
      <c r="E3417" s="4">
        <v>4</v>
      </c>
    </row>
    <row r="3418" spans="1:5" x14ac:dyDescent="0.25">
      <c r="A3418">
        <v>3417</v>
      </c>
      <c r="D3418" s="3">
        <v>3</v>
      </c>
      <c r="E3418" s="4">
        <v>4</v>
      </c>
    </row>
    <row r="3419" spans="1:5" x14ac:dyDescent="0.25">
      <c r="A3419">
        <v>3418</v>
      </c>
      <c r="D3419" s="3">
        <v>3</v>
      </c>
      <c r="E3419" s="4">
        <v>4</v>
      </c>
    </row>
    <row r="3420" spans="1:5" x14ac:dyDescent="0.25">
      <c r="A3420">
        <v>3419</v>
      </c>
      <c r="D3420" s="3">
        <v>3</v>
      </c>
      <c r="E3420" s="4">
        <v>4</v>
      </c>
    </row>
    <row r="3421" spans="1:5" x14ac:dyDescent="0.25">
      <c r="A3421">
        <v>3420</v>
      </c>
      <c r="D3421" s="3">
        <v>3</v>
      </c>
      <c r="E3421" s="4">
        <v>4</v>
      </c>
    </row>
    <row r="3422" spans="1:5" x14ac:dyDescent="0.25">
      <c r="A3422">
        <v>3421</v>
      </c>
      <c r="C3422" s="2">
        <v>2</v>
      </c>
      <c r="D3422" s="3">
        <v>3</v>
      </c>
    </row>
    <row r="3423" spans="1:5" x14ac:dyDescent="0.25">
      <c r="A3423">
        <v>3422</v>
      </c>
      <c r="C3423" s="2">
        <v>2</v>
      </c>
    </row>
    <row r="3424" spans="1:5" x14ac:dyDescent="0.25">
      <c r="A3424">
        <v>3423</v>
      </c>
      <c r="C3424" s="2">
        <v>2</v>
      </c>
    </row>
    <row r="3425" spans="1:5" x14ac:dyDescent="0.25">
      <c r="A3425">
        <v>3424</v>
      </c>
      <c r="C3425" s="2">
        <v>2</v>
      </c>
    </row>
    <row r="3426" spans="1:5" x14ac:dyDescent="0.25">
      <c r="A3426">
        <v>3425</v>
      </c>
      <c r="C3426" s="2">
        <v>2</v>
      </c>
    </row>
    <row r="3427" spans="1:5" x14ac:dyDescent="0.25">
      <c r="A3427">
        <v>3426</v>
      </c>
      <c r="C3427" s="2">
        <v>2</v>
      </c>
    </row>
    <row r="3428" spans="1:5" x14ac:dyDescent="0.25">
      <c r="A3428">
        <v>3427</v>
      </c>
      <c r="B3428" s="5">
        <v>1</v>
      </c>
      <c r="C3428" s="2">
        <v>2</v>
      </c>
    </row>
    <row r="3429" spans="1:5" x14ac:dyDescent="0.25">
      <c r="A3429">
        <v>3428</v>
      </c>
      <c r="B3429" s="5">
        <v>1</v>
      </c>
      <c r="C3429" s="2">
        <v>2</v>
      </c>
    </row>
    <row r="3430" spans="1:5" x14ac:dyDescent="0.25">
      <c r="A3430">
        <v>3429</v>
      </c>
      <c r="B3430" s="5">
        <v>1</v>
      </c>
      <c r="C3430" s="2">
        <v>2</v>
      </c>
    </row>
    <row r="3431" spans="1:5" x14ac:dyDescent="0.25">
      <c r="A3431">
        <v>3430</v>
      </c>
      <c r="B3431" s="5">
        <v>1</v>
      </c>
      <c r="C3431" s="2">
        <v>2</v>
      </c>
    </row>
    <row r="3432" spans="1:5" x14ac:dyDescent="0.25">
      <c r="A3432">
        <v>3431</v>
      </c>
      <c r="B3432" s="5">
        <v>1</v>
      </c>
    </row>
    <row r="3433" spans="1:5" x14ac:dyDescent="0.25">
      <c r="A3433">
        <v>3432</v>
      </c>
      <c r="B3433" s="5">
        <v>1</v>
      </c>
    </row>
    <row r="3434" spans="1:5" x14ac:dyDescent="0.25">
      <c r="A3434">
        <v>3433</v>
      </c>
      <c r="B3434" s="5">
        <v>1</v>
      </c>
    </row>
    <row r="3435" spans="1:5" x14ac:dyDescent="0.25">
      <c r="A3435">
        <v>3434</v>
      </c>
      <c r="B3435" s="5">
        <v>1</v>
      </c>
    </row>
    <row r="3436" spans="1:5" x14ac:dyDescent="0.25">
      <c r="A3436">
        <v>3435</v>
      </c>
      <c r="B3436" s="5">
        <v>1</v>
      </c>
    </row>
    <row r="3437" spans="1:5" x14ac:dyDescent="0.25">
      <c r="A3437">
        <v>3436</v>
      </c>
      <c r="E3437" s="4">
        <v>4</v>
      </c>
    </row>
    <row r="3438" spans="1:5" x14ac:dyDescent="0.25">
      <c r="A3438">
        <v>3437</v>
      </c>
      <c r="D3438" s="3">
        <v>3</v>
      </c>
      <c r="E3438" s="4">
        <v>4</v>
      </c>
    </row>
    <row r="3439" spans="1:5" x14ac:dyDescent="0.25">
      <c r="A3439">
        <v>3438</v>
      </c>
      <c r="D3439" s="3">
        <v>3</v>
      </c>
      <c r="E3439" s="4">
        <v>4</v>
      </c>
    </row>
    <row r="3440" spans="1:5" x14ac:dyDescent="0.25">
      <c r="A3440">
        <v>3439</v>
      </c>
      <c r="D3440" s="3">
        <v>3</v>
      </c>
      <c r="E3440" s="4">
        <v>4</v>
      </c>
    </row>
    <row r="3441" spans="1:5" x14ac:dyDescent="0.25">
      <c r="A3441">
        <v>3440</v>
      </c>
      <c r="D3441" s="3">
        <v>3</v>
      </c>
      <c r="E3441" s="4">
        <v>4</v>
      </c>
    </row>
    <row r="3442" spans="1:5" x14ac:dyDescent="0.25">
      <c r="A3442">
        <v>3441</v>
      </c>
      <c r="D3442" s="3">
        <v>3</v>
      </c>
      <c r="E3442" s="4">
        <v>4</v>
      </c>
    </row>
    <row r="3443" spans="1:5" x14ac:dyDescent="0.25">
      <c r="A3443">
        <v>3442</v>
      </c>
      <c r="C3443" s="2">
        <v>2</v>
      </c>
      <c r="D3443" s="3">
        <v>3</v>
      </c>
      <c r="E3443" s="4">
        <v>4</v>
      </c>
    </row>
    <row r="3444" spans="1:5" x14ac:dyDescent="0.25">
      <c r="A3444">
        <v>3443</v>
      </c>
      <c r="C3444" s="2">
        <v>2</v>
      </c>
      <c r="D3444" s="3">
        <v>3</v>
      </c>
      <c r="E3444" s="4">
        <v>4</v>
      </c>
    </row>
    <row r="3445" spans="1:5" x14ac:dyDescent="0.25">
      <c r="A3445">
        <v>3444</v>
      </c>
      <c r="C3445" s="2">
        <v>2</v>
      </c>
      <c r="D3445" s="3">
        <v>3</v>
      </c>
      <c r="E3445" s="4">
        <v>4</v>
      </c>
    </row>
    <row r="3446" spans="1:5" x14ac:dyDescent="0.25">
      <c r="A3446">
        <v>3445</v>
      </c>
      <c r="C3446" s="2">
        <v>2</v>
      </c>
      <c r="D3446" s="3">
        <v>3</v>
      </c>
    </row>
    <row r="3447" spans="1:5" x14ac:dyDescent="0.25">
      <c r="A3447">
        <v>3446</v>
      </c>
      <c r="C3447" s="2">
        <v>2</v>
      </c>
      <c r="D3447" s="3">
        <v>3</v>
      </c>
    </row>
    <row r="3448" spans="1:5" x14ac:dyDescent="0.25">
      <c r="A3448">
        <v>3447</v>
      </c>
      <c r="C3448" s="2">
        <v>2</v>
      </c>
    </row>
    <row r="3449" spans="1:5" x14ac:dyDescent="0.25">
      <c r="A3449">
        <v>3448</v>
      </c>
      <c r="C3449" s="2">
        <v>2</v>
      </c>
    </row>
    <row r="3450" spans="1:5" x14ac:dyDescent="0.25">
      <c r="A3450">
        <v>3449</v>
      </c>
      <c r="C3450" s="2">
        <v>2</v>
      </c>
    </row>
    <row r="3451" spans="1:5" x14ac:dyDescent="0.25">
      <c r="A3451">
        <v>3450</v>
      </c>
      <c r="B3451" s="5">
        <v>1</v>
      </c>
      <c r="C3451" s="2">
        <v>2</v>
      </c>
    </row>
    <row r="3452" spans="1:5" x14ac:dyDescent="0.25">
      <c r="A3452">
        <v>3451</v>
      </c>
      <c r="B3452" s="5">
        <v>1</v>
      </c>
      <c r="C3452" s="2">
        <v>2</v>
      </c>
    </row>
    <row r="3453" spans="1:5" x14ac:dyDescent="0.25">
      <c r="A3453">
        <v>3452</v>
      </c>
      <c r="B3453" s="5">
        <v>1</v>
      </c>
      <c r="C3453" s="2">
        <v>2</v>
      </c>
    </row>
    <row r="3454" spans="1:5" x14ac:dyDescent="0.25">
      <c r="A3454">
        <v>3453</v>
      </c>
      <c r="B3454" s="5">
        <v>1</v>
      </c>
      <c r="C3454" s="2">
        <v>2</v>
      </c>
    </row>
    <row r="3455" spans="1:5" x14ac:dyDescent="0.25">
      <c r="A3455">
        <v>3454</v>
      </c>
      <c r="B3455" s="5">
        <v>1</v>
      </c>
    </row>
    <row r="3456" spans="1:5" x14ac:dyDescent="0.25">
      <c r="A3456">
        <v>3455</v>
      </c>
      <c r="B3456" s="5">
        <v>1</v>
      </c>
    </row>
    <row r="3457" spans="1:6" x14ac:dyDescent="0.25">
      <c r="A3457">
        <v>3456</v>
      </c>
      <c r="B3457" s="5">
        <v>1</v>
      </c>
    </row>
    <row r="3458" spans="1:6" x14ac:dyDescent="0.25">
      <c r="A3458">
        <v>3457</v>
      </c>
      <c r="B3458" s="5">
        <v>1</v>
      </c>
    </row>
    <row r="3459" spans="1:6" x14ac:dyDescent="0.25">
      <c r="A3459">
        <v>3458</v>
      </c>
      <c r="B3459" s="5">
        <v>1</v>
      </c>
    </row>
    <row r="3460" spans="1:6" x14ac:dyDescent="0.25">
      <c r="A3460">
        <v>3459</v>
      </c>
      <c r="B3460" s="5">
        <v>1</v>
      </c>
      <c r="E3460" s="4">
        <v>4</v>
      </c>
    </row>
    <row r="3461" spans="1:6" x14ac:dyDescent="0.25">
      <c r="A3461">
        <v>3460</v>
      </c>
      <c r="B3461" s="5">
        <v>1</v>
      </c>
      <c r="E3461" s="4">
        <v>4</v>
      </c>
    </row>
    <row r="3462" spans="1:6" x14ac:dyDescent="0.25">
      <c r="A3462">
        <v>3461</v>
      </c>
      <c r="D3462" s="3">
        <v>3</v>
      </c>
      <c r="E3462" s="4">
        <v>4</v>
      </c>
    </row>
    <row r="3463" spans="1:6" x14ac:dyDescent="0.25">
      <c r="A3463">
        <v>3462</v>
      </c>
      <c r="D3463" s="3">
        <v>3</v>
      </c>
      <c r="E3463" s="4">
        <v>4</v>
      </c>
      <c r="F3463" t="s">
        <v>22</v>
      </c>
    </row>
    <row r="3464" spans="1:6" x14ac:dyDescent="0.25">
      <c r="A3464">
        <v>3463</v>
      </c>
    </row>
    <row r="3465" spans="1:6" x14ac:dyDescent="0.25">
      <c r="A3465">
        <v>3464</v>
      </c>
      <c r="F3465" t="s">
        <v>22</v>
      </c>
    </row>
    <row r="3466" spans="1:6" x14ac:dyDescent="0.25">
      <c r="A3466">
        <v>3465</v>
      </c>
      <c r="B3466" s="5">
        <v>1</v>
      </c>
    </row>
    <row r="3467" spans="1:6" x14ac:dyDescent="0.25">
      <c r="A3467">
        <v>3466</v>
      </c>
      <c r="B3467" s="5">
        <v>1</v>
      </c>
    </row>
    <row r="3468" spans="1:6" x14ac:dyDescent="0.25">
      <c r="A3468">
        <v>3467</v>
      </c>
      <c r="B3468" s="5">
        <v>1</v>
      </c>
    </row>
    <row r="3469" spans="1:6" x14ac:dyDescent="0.25">
      <c r="A3469">
        <v>3468</v>
      </c>
      <c r="B3469" s="5">
        <v>1</v>
      </c>
    </row>
    <row r="3470" spans="1:6" x14ac:dyDescent="0.25">
      <c r="A3470">
        <v>3469</v>
      </c>
      <c r="B3470" s="5">
        <v>1</v>
      </c>
    </row>
    <row r="3471" spans="1:6" x14ac:dyDescent="0.25">
      <c r="A3471">
        <v>3470</v>
      </c>
      <c r="B3471" s="5">
        <v>1</v>
      </c>
    </row>
    <row r="3472" spans="1:6" x14ac:dyDescent="0.25">
      <c r="A3472">
        <v>3471</v>
      </c>
      <c r="B3472" s="5">
        <v>1</v>
      </c>
    </row>
    <row r="3473" spans="1:5" x14ac:dyDescent="0.25">
      <c r="A3473">
        <v>3472</v>
      </c>
      <c r="B3473" s="5">
        <v>1</v>
      </c>
    </row>
    <row r="3474" spans="1:5" x14ac:dyDescent="0.25">
      <c r="A3474">
        <v>3473</v>
      </c>
      <c r="B3474" s="5">
        <v>1</v>
      </c>
    </row>
    <row r="3475" spans="1:5" x14ac:dyDescent="0.25">
      <c r="A3475">
        <v>3474</v>
      </c>
      <c r="B3475" s="5">
        <v>1</v>
      </c>
    </row>
    <row r="3476" spans="1:5" x14ac:dyDescent="0.25">
      <c r="A3476">
        <v>3475</v>
      </c>
      <c r="B3476" s="5">
        <v>1</v>
      </c>
      <c r="C3476" s="2">
        <v>2</v>
      </c>
    </row>
    <row r="3477" spans="1:5" x14ac:dyDescent="0.25">
      <c r="A3477">
        <v>3476</v>
      </c>
      <c r="C3477" s="2">
        <v>2</v>
      </c>
    </row>
    <row r="3478" spans="1:5" x14ac:dyDescent="0.25">
      <c r="A3478">
        <v>3477</v>
      </c>
      <c r="C3478" s="2">
        <v>2</v>
      </c>
    </row>
    <row r="3479" spans="1:5" x14ac:dyDescent="0.25">
      <c r="A3479">
        <v>3478</v>
      </c>
      <c r="C3479" s="2">
        <v>2</v>
      </c>
      <c r="D3479" s="3">
        <v>3</v>
      </c>
    </row>
    <row r="3480" spans="1:5" x14ac:dyDescent="0.25">
      <c r="A3480">
        <v>3479</v>
      </c>
      <c r="C3480" s="2">
        <v>2</v>
      </c>
      <c r="D3480" s="3">
        <v>3</v>
      </c>
    </row>
    <row r="3481" spans="1:5" x14ac:dyDescent="0.25">
      <c r="A3481">
        <v>3480</v>
      </c>
      <c r="C3481" s="2">
        <v>2</v>
      </c>
      <c r="D3481" s="3">
        <v>3</v>
      </c>
    </row>
    <row r="3482" spans="1:5" x14ac:dyDescent="0.25">
      <c r="A3482">
        <v>3481</v>
      </c>
      <c r="C3482" s="2">
        <v>2</v>
      </c>
      <c r="D3482" s="3">
        <v>3</v>
      </c>
    </row>
    <row r="3483" spans="1:5" x14ac:dyDescent="0.25">
      <c r="A3483">
        <v>3482</v>
      </c>
      <c r="C3483" s="2">
        <v>2</v>
      </c>
      <c r="D3483" s="3">
        <v>3</v>
      </c>
      <c r="E3483" s="4">
        <v>4</v>
      </c>
    </row>
    <row r="3484" spans="1:5" x14ac:dyDescent="0.25">
      <c r="A3484">
        <v>3483</v>
      </c>
      <c r="D3484" s="3">
        <v>3</v>
      </c>
      <c r="E3484" s="4">
        <v>4</v>
      </c>
    </row>
    <row r="3485" spans="1:5" x14ac:dyDescent="0.25">
      <c r="A3485">
        <v>3484</v>
      </c>
      <c r="D3485" s="3">
        <v>3</v>
      </c>
      <c r="E3485" s="4">
        <v>4</v>
      </c>
    </row>
    <row r="3486" spans="1:5" x14ac:dyDescent="0.25">
      <c r="A3486">
        <v>3485</v>
      </c>
      <c r="D3486" s="3">
        <v>3</v>
      </c>
      <c r="E3486" s="4">
        <v>4</v>
      </c>
    </row>
    <row r="3487" spans="1:5" x14ac:dyDescent="0.25">
      <c r="A3487">
        <v>3486</v>
      </c>
      <c r="D3487" s="3">
        <v>3</v>
      </c>
      <c r="E3487" s="4">
        <v>4</v>
      </c>
    </row>
    <row r="3488" spans="1:5" x14ac:dyDescent="0.25">
      <c r="A3488">
        <v>3487</v>
      </c>
      <c r="D3488" s="3">
        <v>3</v>
      </c>
      <c r="E3488" s="4">
        <v>4</v>
      </c>
    </row>
    <row r="3489" spans="1:5" x14ac:dyDescent="0.25">
      <c r="A3489">
        <v>3488</v>
      </c>
      <c r="E3489" s="4">
        <v>4</v>
      </c>
    </row>
    <row r="3490" spans="1:5" x14ac:dyDescent="0.25">
      <c r="A3490">
        <v>3489</v>
      </c>
      <c r="E3490" s="4">
        <v>4</v>
      </c>
    </row>
    <row r="3491" spans="1:5" x14ac:dyDescent="0.25">
      <c r="A3491">
        <v>3490</v>
      </c>
    </row>
    <row r="3492" spans="1:5" x14ac:dyDescent="0.25">
      <c r="A3492">
        <v>3491</v>
      </c>
    </row>
    <row r="3493" spans="1:5" x14ac:dyDescent="0.25">
      <c r="A3493">
        <v>3492</v>
      </c>
    </row>
    <row r="3494" spans="1:5" x14ac:dyDescent="0.25">
      <c r="A3494">
        <v>3493</v>
      </c>
      <c r="B3494" s="5">
        <v>1</v>
      </c>
    </row>
    <row r="3495" spans="1:5" x14ac:dyDescent="0.25">
      <c r="A3495">
        <v>3494</v>
      </c>
      <c r="B3495" s="5">
        <v>1</v>
      </c>
    </row>
    <row r="3496" spans="1:5" x14ac:dyDescent="0.25">
      <c r="A3496">
        <v>3495</v>
      </c>
      <c r="B3496" s="5">
        <v>1</v>
      </c>
    </row>
    <row r="3497" spans="1:5" x14ac:dyDescent="0.25">
      <c r="A3497">
        <v>3496</v>
      </c>
      <c r="B3497" s="5">
        <v>1</v>
      </c>
    </row>
    <row r="3498" spans="1:5" x14ac:dyDescent="0.25">
      <c r="A3498">
        <v>3497</v>
      </c>
      <c r="B3498" s="5">
        <v>1</v>
      </c>
    </row>
    <row r="3499" spans="1:5" x14ac:dyDescent="0.25">
      <c r="A3499">
        <v>3498</v>
      </c>
      <c r="B3499" s="5">
        <v>1</v>
      </c>
      <c r="C3499" s="2">
        <v>2</v>
      </c>
    </row>
    <row r="3500" spans="1:5" x14ac:dyDescent="0.25">
      <c r="A3500">
        <v>3499</v>
      </c>
      <c r="B3500" s="5">
        <v>1</v>
      </c>
      <c r="C3500" s="2">
        <v>2</v>
      </c>
    </row>
    <row r="3501" spans="1:5" x14ac:dyDescent="0.25">
      <c r="A3501">
        <v>3500</v>
      </c>
      <c r="B3501" s="5">
        <v>1</v>
      </c>
      <c r="C3501" s="2">
        <v>2</v>
      </c>
    </row>
    <row r="3502" spans="1:5" x14ac:dyDescent="0.25">
      <c r="A3502">
        <v>3501</v>
      </c>
      <c r="B3502" s="5">
        <v>1</v>
      </c>
      <c r="C3502" s="2">
        <v>2</v>
      </c>
    </row>
    <row r="3503" spans="1:5" x14ac:dyDescent="0.25">
      <c r="A3503">
        <v>3502</v>
      </c>
      <c r="C3503" s="2">
        <v>2</v>
      </c>
    </row>
    <row r="3504" spans="1:5" x14ac:dyDescent="0.25">
      <c r="A3504">
        <v>3503</v>
      </c>
      <c r="C3504" s="2">
        <v>2</v>
      </c>
      <c r="D3504" s="3">
        <v>3</v>
      </c>
    </row>
    <row r="3505" spans="1:5" x14ac:dyDescent="0.25">
      <c r="A3505">
        <v>3504</v>
      </c>
      <c r="C3505" s="2">
        <v>2</v>
      </c>
      <c r="D3505" s="3">
        <v>3</v>
      </c>
      <c r="E3505" s="4">
        <v>4</v>
      </c>
    </row>
    <row r="3506" spans="1:5" x14ac:dyDescent="0.25">
      <c r="A3506">
        <v>3505</v>
      </c>
      <c r="C3506" s="2">
        <v>2</v>
      </c>
      <c r="D3506" s="3">
        <v>3</v>
      </c>
      <c r="E3506" s="4">
        <v>4</v>
      </c>
    </row>
    <row r="3507" spans="1:5" x14ac:dyDescent="0.25">
      <c r="A3507">
        <v>3506</v>
      </c>
      <c r="D3507" s="3">
        <v>3</v>
      </c>
      <c r="E3507" s="4">
        <v>4</v>
      </c>
    </row>
    <row r="3508" spans="1:5" x14ac:dyDescent="0.25">
      <c r="A3508">
        <v>3507</v>
      </c>
      <c r="D3508" s="3">
        <v>3</v>
      </c>
      <c r="E3508" s="4">
        <v>4</v>
      </c>
    </row>
    <row r="3509" spans="1:5" x14ac:dyDescent="0.25">
      <c r="A3509">
        <v>3508</v>
      </c>
      <c r="D3509" s="3">
        <v>3</v>
      </c>
      <c r="E3509" s="4">
        <v>4</v>
      </c>
    </row>
    <row r="3510" spans="1:5" x14ac:dyDescent="0.25">
      <c r="A3510">
        <v>3509</v>
      </c>
      <c r="D3510" s="3">
        <v>3</v>
      </c>
      <c r="E3510" s="4">
        <v>4</v>
      </c>
    </row>
    <row r="3511" spans="1:5" x14ac:dyDescent="0.25">
      <c r="A3511">
        <v>3510</v>
      </c>
      <c r="D3511" s="3">
        <v>3</v>
      </c>
      <c r="E3511" s="4">
        <v>4</v>
      </c>
    </row>
    <row r="3512" spans="1:5" x14ac:dyDescent="0.25">
      <c r="A3512">
        <v>3511</v>
      </c>
      <c r="D3512" s="3">
        <v>3</v>
      </c>
      <c r="E3512" s="4">
        <v>4</v>
      </c>
    </row>
    <row r="3513" spans="1:5" x14ac:dyDescent="0.25">
      <c r="A3513">
        <v>3512</v>
      </c>
    </row>
    <row r="3514" spans="1:5" x14ac:dyDescent="0.25">
      <c r="A3514">
        <v>3513</v>
      </c>
    </row>
    <row r="3515" spans="1:5" x14ac:dyDescent="0.25">
      <c r="A3515">
        <v>3514</v>
      </c>
    </row>
    <row r="3516" spans="1:5" x14ac:dyDescent="0.25">
      <c r="A3516">
        <v>3515</v>
      </c>
    </row>
    <row r="3517" spans="1:5" x14ac:dyDescent="0.25">
      <c r="A3517">
        <v>3516</v>
      </c>
      <c r="B3517" s="5">
        <v>1</v>
      </c>
    </row>
    <row r="3518" spans="1:5" x14ac:dyDescent="0.25">
      <c r="A3518">
        <v>3517</v>
      </c>
      <c r="B3518" s="5">
        <v>1</v>
      </c>
    </row>
    <row r="3519" spans="1:5" x14ac:dyDescent="0.25">
      <c r="A3519">
        <v>3518</v>
      </c>
      <c r="B3519" s="5">
        <v>1</v>
      </c>
    </row>
    <row r="3520" spans="1:5" x14ac:dyDescent="0.25">
      <c r="A3520">
        <v>3519</v>
      </c>
      <c r="B3520" s="5">
        <v>1</v>
      </c>
    </row>
    <row r="3521" spans="1:5" x14ac:dyDescent="0.25">
      <c r="A3521">
        <v>3520</v>
      </c>
      <c r="B3521" s="5">
        <v>1</v>
      </c>
    </row>
    <row r="3522" spans="1:5" x14ac:dyDescent="0.25">
      <c r="A3522">
        <v>3521</v>
      </c>
      <c r="B3522" s="5">
        <v>1</v>
      </c>
      <c r="C3522" s="2">
        <v>2</v>
      </c>
    </row>
    <row r="3523" spans="1:5" x14ac:dyDescent="0.25">
      <c r="A3523">
        <v>3522</v>
      </c>
      <c r="B3523" s="5">
        <v>1</v>
      </c>
      <c r="C3523" s="2">
        <v>2</v>
      </c>
    </row>
    <row r="3524" spans="1:5" x14ac:dyDescent="0.25">
      <c r="A3524">
        <v>3523</v>
      </c>
      <c r="B3524" s="5">
        <v>1</v>
      </c>
      <c r="C3524" s="2">
        <v>2</v>
      </c>
    </row>
    <row r="3525" spans="1:5" x14ac:dyDescent="0.25">
      <c r="A3525">
        <v>3524</v>
      </c>
      <c r="B3525" s="5">
        <v>1</v>
      </c>
      <c r="C3525" s="2">
        <v>2</v>
      </c>
    </row>
    <row r="3526" spans="1:5" x14ac:dyDescent="0.25">
      <c r="A3526">
        <v>3525</v>
      </c>
      <c r="C3526" s="2">
        <v>2</v>
      </c>
    </row>
    <row r="3527" spans="1:5" x14ac:dyDescent="0.25">
      <c r="A3527">
        <v>3526</v>
      </c>
      <c r="C3527" s="2">
        <v>2</v>
      </c>
      <c r="D3527" s="3">
        <v>3</v>
      </c>
      <c r="E3527" s="4">
        <v>4</v>
      </c>
    </row>
    <row r="3528" spans="1:5" x14ac:dyDescent="0.25">
      <c r="A3528">
        <v>3527</v>
      </c>
      <c r="C3528" s="2">
        <v>2</v>
      </c>
      <c r="D3528" s="3">
        <v>3</v>
      </c>
      <c r="E3528" s="4">
        <v>4</v>
      </c>
    </row>
    <row r="3529" spans="1:5" x14ac:dyDescent="0.25">
      <c r="A3529">
        <v>3528</v>
      </c>
      <c r="D3529" s="3">
        <v>3</v>
      </c>
      <c r="E3529" s="4">
        <v>4</v>
      </c>
    </row>
    <row r="3530" spans="1:5" x14ac:dyDescent="0.25">
      <c r="A3530">
        <v>3529</v>
      </c>
      <c r="D3530" s="3">
        <v>3</v>
      </c>
      <c r="E3530" s="4">
        <v>4</v>
      </c>
    </row>
    <row r="3531" spans="1:5" x14ac:dyDescent="0.25">
      <c r="A3531">
        <v>3530</v>
      </c>
      <c r="D3531" s="3">
        <v>3</v>
      </c>
      <c r="E3531" s="4">
        <v>4</v>
      </c>
    </row>
    <row r="3532" spans="1:5" x14ac:dyDescent="0.25">
      <c r="A3532">
        <v>3531</v>
      </c>
      <c r="D3532" s="3">
        <v>3</v>
      </c>
      <c r="E3532" s="4">
        <v>4</v>
      </c>
    </row>
    <row r="3533" spans="1:5" x14ac:dyDescent="0.25">
      <c r="A3533">
        <v>3532</v>
      </c>
      <c r="D3533" s="3">
        <v>3</v>
      </c>
      <c r="E3533" s="4">
        <v>4</v>
      </c>
    </row>
    <row r="3534" spans="1:5" x14ac:dyDescent="0.25">
      <c r="A3534">
        <v>3533</v>
      </c>
      <c r="D3534" s="3">
        <v>3</v>
      </c>
      <c r="E3534" s="4">
        <v>4</v>
      </c>
    </row>
    <row r="3535" spans="1:5" x14ac:dyDescent="0.25">
      <c r="A3535">
        <v>3534</v>
      </c>
      <c r="D3535" s="3">
        <v>3</v>
      </c>
      <c r="E3535" s="4">
        <v>4</v>
      </c>
    </row>
    <row r="3536" spans="1:5" x14ac:dyDescent="0.25">
      <c r="A3536">
        <v>3535</v>
      </c>
      <c r="E3536" s="4">
        <v>4</v>
      </c>
    </row>
    <row r="3537" spans="1:5" x14ac:dyDescent="0.25">
      <c r="A3537">
        <v>3536</v>
      </c>
    </row>
    <row r="3538" spans="1:5" x14ac:dyDescent="0.25">
      <c r="A3538">
        <v>3537</v>
      </c>
    </row>
    <row r="3539" spans="1:5" x14ac:dyDescent="0.25">
      <c r="A3539">
        <v>3538</v>
      </c>
      <c r="B3539" s="5">
        <v>1</v>
      </c>
    </row>
    <row r="3540" spans="1:5" x14ac:dyDescent="0.25">
      <c r="A3540">
        <v>3539</v>
      </c>
      <c r="B3540" s="5">
        <v>1</v>
      </c>
    </row>
    <row r="3541" spans="1:5" x14ac:dyDescent="0.25">
      <c r="A3541">
        <v>3540</v>
      </c>
      <c r="B3541" s="5">
        <v>1</v>
      </c>
    </row>
    <row r="3542" spans="1:5" x14ac:dyDescent="0.25">
      <c r="A3542">
        <v>3541</v>
      </c>
      <c r="B3542" s="5">
        <v>1</v>
      </c>
    </row>
    <row r="3543" spans="1:5" x14ac:dyDescent="0.25">
      <c r="A3543">
        <v>3542</v>
      </c>
      <c r="B3543" s="5">
        <v>1</v>
      </c>
      <c r="C3543" s="2">
        <v>2</v>
      </c>
    </row>
    <row r="3544" spans="1:5" x14ac:dyDescent="0.25">
      <c r="A3544">
        <v>3543</v>
      </c>
      <c r="B3544" s="5">
        <v>1</v>
      </c>
      <c r="C3544" s="2">
        <v>2</v>
      </c>
    </row>
    <row r="3545" spans="1:5" x14ac:dyDescent="0.25">
      <c r="A3545">
        <v>3544</v>
      </c>
      <c r="B3545" s="5">
        <v>1</v>
      </c>
      <c r="C3545" s="2">
        <v>2</v>
      </c>
    </row>
    <row r="3546" spans="1:5" x14ac:dyDescent="0.25">
      <c r="A3546">
        <v>3545</v>
      </c>
      <c r="B3546" s="5">
        <v>1</v>
      </c>
      <c r="C3546" s="2">
        <v>2</v>
      </c>
    </row>
    <row r="3547" spans="1:5" x14ac:dyDescent="0.25">
      <c r="A3547">
        <v>3546</v>
      </c>
      <c r="C3547" s="2">
        <v>2</v>
      </c>
    </row>
    <row r="3548" spans="1:5" x14ac:dyDescent="0.25">
      <c r="A3548">
        <v>3547</v>
      </c>
      <c r="C3548" s="2">
        <v>2</v>
      </c>
    </row>
    <row r="3549" spans="1:5" x14ac:dyDescent="0.25">
      <c r="A3549">
        <v>3548</v>
      </c>
      <c r="C3549" s="2">
        <v>2</v>
      </c>
    </row>
    <row r="3550" spans="1:5" x14ac:dyDescent="0.25">
      <c r="A3550">
        <v>3549</v>
      </c>
      <c r="D3550" s="3">
        <v>3</v>
      </c>
    </row>
    <row r="3551" spans="1:5" x14ac:dyDescent="0.25">
      <c r="A3551">
        <v>3550</v>
      </c>
      <c r="D3551" s="3">
        <v>3</v>
      </c>
      <c r="E3551" s="4">
        <v>4</v>
      </c>
    </row>
    <row r="3552" spans="1:5" x14ac:dyDescent="0.25">
      <c r="A3552">
        <v>3551</v>
      </c>
      <c r="D3552" s="3">
        <v>3</v>
      </c>
      <c r="E3552" s="4">
        <v>4</v>
      </c>
    </row>
    <row r="3553" spans="1:5" x14ac:dyDescent="0.25">
      <c r="A3553">
        <v>3552</v>
      </c>
      <c r="D3553" s="3">
        <v>3</v>
      </c>
      <c r="E3553" s="4">
        <v>4</v>
      </c>
    </row>
    <row r="3554" spans="1:5" x14ac:dyDescent="0.25">
      <c r="A3554">
        <v>3553</v>
      </c>
      <c r="D3554" s="3">
        <v>3</v>
      </c>
      <c r="E3554" s="4">
        <v>4</v>
      </c>
    </row>
    <row r="3555" spans="1:5" x14ac:dyDescent="0.25">
      <c r="A3555">
        <v>3554</v>
      </c>
      <c r="D3555" s="3">
        <v>3</v>
      </c>
      <c r="E3555" s="4">
        <v>4</v>
      </c>
    </row>
    <row r="3556" spans="1:5" x14ac:dyDescent="0.25">
      <c r="A3556">
        <v>3555</v>
      </c>
      <c r="D3556" s="3">
        <v>3</v>
      </c>
      <c r="E3556" s="4">
        <v>4</v>
      </c>
    </row>
    <row r="3557" spans="1:5" x14ac:dyDescent="0.25">
      <c r="A3557">
        <v>3556</v>
      </c>
      <c r="D3557" s="3">
        <v>3</v>
      </c>
      <c r="E3557" s="4">
        <v>4</v>
      </c>
    </row>
    <row r="3558" spans="1:5" x14ac:dyDescent="0.25">
      <c r="A3558">
        <v>3557</v>
      </c>
      <c r="D3558" s="3">
        <v>3</v>
      </c>
      <c r="E3558" s="4">
        <v>4</v>
      </c>
    </row>
    <row r="3559" spans="1:5" x14ac:dyDescent="0.25">
      <c r="A3559">
        <v>3558</v>
      </c>
      <c r="D3559" s="3">
        <v>3</v>
      </c>
      <c r="E3559" s="4">
        <v>4</v>
      </c>
    </row>
    <row r="3560" spans="1:5" x14ac:dyDescent="0.25">
      <c r="A3560">
        <v>3559</v>
      </c>
    </row>
    <row r="3561" spans="1:5" x14ac:dyDescent="0.25">
      <c r="A3561">
        <v>3560</v>
      </c>
    </row>
    <row r="3562" spans="1:5" x14ac:dyDescent="0.25">
      <c r="A3562">
        <v>3561</v>
      </c>
      <c r="B3562" s="5">
        <v>1</v>
      </c>
    </row>
    <row r="3563" spans="1:5" x14ac:dyDescent="0.25">
      <c r="A3563">
        <v>3562</v>
      </c>
      <c r="B3563" s="5">
        <v>1</v>
      </c>
    </row>
    <row r="3564" spans="1:5" x14ac:dyDescent="0.25">
      <c r="A3564">
        <v>3563</v>
      </c>
      <c r="B3564" s="5">
        <v>1</v>
      </c>
    </row>
    <row r="3565" spans="1:5" x14ac:dyDescent="0.25">
      <c r="A3565">
        <v>3564</v>
      </c>
      <c r="B3565" s="5">
        <v>1</v>
      </c>
      <c r="C3565" s="2">
        <v>2</v>
      </c>
    </row>
    <row r="3566" spans="1:5" x14ac:dyDescent="0.25">
      <c r="A3566">
        <v>3565</v>
      </c>
      <c r="B3566" s="5">
        <v>1</v>
      </c>
      <c r="C3566" s="2">
        <v>2</v>
      </c>
    </row>
    <row r="3567" spans="1:5" x14ac:dyDescent="0.25">
      <c r="A3567">
        <v>3566</v>
      </c>
      <c r="B3567" s="5">
        <v>1</v>
      </c>
      <c r="C3567" s="2">
        <v>2</v>
      </c>
    </row>
    <row r="3568" spans="1:5" x14ac:dyDescent="0.25">
      <c r="A3568">
        <v>3567</v>
      </c>
      <c r="B3568" s="5">
        <v>1</v>
      </c>
      <c r="C3568" s="2">
        <v>2</v>
      </c>
    </row>
    <row r="3569" spans="1:5" x14ac:dyDescent="0.25">
      <c r="A3569">
        <v>3568</v>
      </c>
      <c r="B3569" s="5">
        <v>1</v>
      </c>
      <c r="C3569" s="2">
        <v>2</v>
      </c>
    </row>
    <row r="3570" spans="1:5" x14ac:dyDescent="0.25">
      <c r="A3570">
        <v>3569</v>
      </c>
      <c r="C3570" s="2">
        <v>2</v>
      </c>
    </row>
    <row r="3571" spans="1:5" x14ac:dyDescent="0.25">
      <c r="A3571">
        <v>3570</v>
      </c>
      <c r="C3571" s="2">
        <v>2</v>
      </c>
    </row>
    <row r="3572" spans="1:5" x14ac:dyDescent="0.25">
      <c r="A3572">
        <v>3571</v>
      </c>
      <c r="C3572" s="2">
        <v>2</v>
      </c>
    </row>
    <row r="3573" spans="1:5" x14ac:dyDescent="0.25">
      <c r="A3573">
        <v>3572</v>
      </c>
      <c r="E3573" s="4">
        <v>4</v>
      </c>
    </row>
    <row r="3574" spans="1:5" x14ac:dyDescent="0.25">
      <c r="A3574">
        <v>3573</v>
      </c>
      <c r="D3574" s="3">
        <v>3</v>
      </c>
      <c r="E3574" s="4">
        <v>4</v>
      </c>
    </row>
    <row r="3575" spans="1:5" x14ac:dyDescent="0.25">
      <c r="A3575">
        <v>3574</v>
      </c>
      <c r="D3575" s="3">
        <v>3</v>
      </c>
      <c r="E3575" s="4">
        <v>4</v>
      </c>
    </row>
    <row r="3576" spans="1:5" x14ac:dyDescent="0.25">
      <c r="A3576">
        <v>3575</v>
      </c>
      <c r="D3576" s="3">
        <v>3</v>
      </c>
      <c r="E3576" s="4">
        <v>4</v>
      </c>
    </row>
    <row r="3577" spans="1:5" x14ac:dyDescent="0.25">
      <c r="A3577">
        <v>3576</v>
      </c>
      <c r="D3577" s="3">
        <v>3</v>
      </c>
      <c r="E3577" s="4">
        <v>4</v>
      </c>
    </row>
    <row r="3578" spans="1:5" x14ac:dyDescent="0.25">
      <c r="A3578">
        <v>3577</v>
      </c>
      <c r="D3578" s="3">
        <v>3</v>
      </c>
      <c r="E3578" s="4">
        <v>4</v>
      </c>
    </row>
    <row r="3579" spans="1:5" x14ac:dyDescent="0.25">
      <c r="A3579">
        <v>3578</v>
      </c>
      <c r="D3579" s="3">
        <v>3</v>
      </c>
      <c r="E3579" s="4">
        <v>4</v>
      </c>
    </row>
    <row r="3580" spans="1:5" x14ac:dyDescent="0.25">
      <c r="A3580">
        <v>3579</v>
      </c>
      <c r="D3580" s="3">
        <v>3</v>
      </c>
      <c r="E3580" s="4">
        <v>4</v>
      </c>
    </row>
    <row r="3581" spans="1:5" x14ac:dyDescent="0.25">
      <c r="A3581">
        <v>3580</v>
      </c>
      <c r="D3581" s="3">
        <v>3</v>
      </c>
      <c r="E3581" s="4">
        <v>4</v>
      </c>
    </row>
    <row r="3582" spans="1:5" x14ac:dyDescent="0.25">
      <c r="A3582">
        <v>3581</v>
      </c>
    </row>
    <row r="3583" spans="1:5" x14ac:dyDescent="0.25">
      <c r="A3583">
        <v>3582</v>
      </c>
    </row>
    <row r="3584" spans="1:5" x14ac:dyDescent="0.25">
      <c r="A3584">
        <v>3583</v>
      </c>
    </row>
    <row r="3585" spans="1:5" x14ac:dyDescent="0.25">
      <c r="A3585">
        <v>3584</v>
      </c>
    </row>
    <row r="3586" spans="1:5" x14ac:dyDescent="0.25">
      <c r="A3586">
        <v>3585</v>
      </c>
    </row>
    <row r="3587" spans="1:5" x14ac:dyDescent="0.25">
      <c r="A3587">
        <v>3586</v>
      </c>
    </row>
    <row r="3588" spans="1:5" x14ac:dyDescent="0.25">
      <c r="A3588">
        <v>3587</v>
      </c>
      <c r="C3588" s="2">
        <v>2</v>
      </c>
    </row>
    <row r="3589" spans="1:5" x14ac:dyDescent="0.25">
      <c r="A3589">
        <v>3588</v>
      </c>
      <c r="C3589" s="2">
        <v>2</v>
      </c>
    </row>
    <row r="3590" spans="1:5" x14ac:dyDescent="0.25">
      <c r="A3590">
        <v>3589</v>
      </c>
      <c r="C3590" s="2">
        <v>2</v>
      </c>
    </row>
    <row r="3591" spans="1:5" x14ac:dyDescent="0.25">
      <c r="A3591">
        <v>3590</v>
      </c>
      <c r="C3591" s="2">
        <v>2</v>
      </c>
    </row>
    <row r="3592" spans="1:5" x14ac:dyDescent="0.25">
      <c r="A3592">
        <v>3591</v>
      </c>
      <c r="B3592" s="5">
        <v>1</v>
      </c>
      <c r="C3592" s="2">
        <v>2</v>
      </c>
    </row>
    <row r="3593" spans="1:5" x14ac:dyDescent="0.25">
      <c r="A3593">
        <v>3592</v>
      </c>
      <c r="B3593" s="5">
        <v>1</v>
      </c>
      <c r="C3593" s="2">
        <v>2</v>
      </c>
    </row>
    <row r="3594" spans="1:5" x14ac:dyDescent="0.25">
      <c r="A3594">
        <v>3593</v>
      </c>
      <c r="B3594" s="5">
        <v>1</v>
      </c>
      <c r="C3594" s="2">
        <v>2</v>
      </c>
    </row>
    <row r="3595" spans="1:5" x14ac:dyDescent="0.25">
      <c r="A3595">
        <v>3594</v>
      </c>
      <c r="B3595" s="5">
        <v>1</v>
      </c>
    </row>
    <row r="3596" spans="1:5" x14ac:dyDescent="0.25">
      <c r="A3596">
        <v>3595</v>
      </c>
      <c r="B3596" s="5">
        <v>1</v>
      </c>
    </row>
    <row r="3597" spans="1:5" x14ac:dyDescent="0.25">
      <c r="A3597">
        <v>3596</v>
      </c>
      <c r="B3597" s="5">
        <v>1</v>
      </c>
    </row>
    <row r="3598" spans="1:5" x14ac:dyDescent="0.25">
      <c r="A3598">
        <v>3597</v>
      </c>
      <c r="B3598" s="5">
        <v>1</v>
      </c>
      <c r="D3598" s="3">
        <v>3</v>
      </c>
      <c r="E3598" s="4">
        <v>4</v>
      </c>
    </row>
    <row r="3599" spans="1:5" x14ac:dyDescent="0.25">
      <c r="A3599">
        <v>3598</v>
      </c>
      <c r="D3599" s="3">
        <v>3</v>
      </c>
      <c r="E3599" s="4">
        <v>4</v>
      </c>
    </row>
    <row r="3600" spans="1:5" x14ac:dyDescent="0.25">
      <c r="A3600">
        <v>3599</v>
      </c>
      <c r="D3600" s="3">
        <v>3</v>
      </c>
      <c r="E3600" s="4">
        <v>4</v>
      </c>
    </row>
    <row r="3601" spans="1:5" x14ac:dyDescent="0.25">
      <c r="A3601">
        <v>3600</v>
      </c>
      <c r="D3601" s="3">
        <v>3</v>
      </c>
      <c r="E3601" s="4">
        <v>4</v>
      </c>
    </row>
    <row r="3602" spans="1:5" x14ac:dyDescent="0.25">
      <c r="A3602">
        <v>3601</v>
      </c>
      <c r="D3602" s="3">
        <v>3</v>
      </c>
      <c r="E3602" s="4">
        <v>4</v>
      </c>
    </row>
    <row r="3603" spans="1:5" x14ac:dyDescent="0.25">
      <c r="A3603">
        <v>3602</v>
      </c>
      <c r="D3603" s="3">
        <v>3</v>
      </c>
      <c r="E3603" s="4">
        <v>4</v>
      </c>
    </row>
    <row r="3604" spans="1:5" x14ac:dyDescent="0.25">
      <c r="A3604">
        <v>3603</v>
      </c>
      <c r="D3604" s="3">
        <v>3</v>
      </c>
      <c r="E3604" s="4">
        <v>4</v>
      </c>
    </row>
    <row r="3605" spans="1:5" x14ac:dyDescent="0.25">
      <c r="A3605">
        <v>3604</v>
      </c>
      <c r="D3605" s="3">
        <v>3</v>
      </c>
      <c r="E3605" s="4">
        <v>4</v>
      </c>
    </row>
    <row r="3606" spans="1:5" x14ac:dyDescent="0.25">
      <c r="A3606">
        <v>3605</v>
      </c>
      <c r="D3606" s="3">
        <v>3</v>
      </c>
    </row>
    <row r="3607" spans="1:5" x14ac:dyDescent="0.25">
      <c r="A3607">
        <v>3606</v>
      </c>
    </row>
    <row r="3608" spans="1:5" x14ac:dyDescent="0.25">
      <c r="A3608">
        <v>3607</v>
      </c>
      <c r="C3608" s="2">
        <v>2</v>
      </c>
    </row>
    <row r="3609" spans="1:5" x14ac:dyDescent="0.25">
      <c r="A3609">
        <v>3608</v>
      </c>
      <c r="C3609" s="2">
        <v>2</v>
      </c>
    </row>
    <row r="3610" spans="1:5" x14ac:dyDescent="0.25">
      <c r="A3610">
        <v>3609</v>
      </c>
      <c r="C3610" s="2">
        <v>2</v>
      </c>
    </row>
    <row r="3611" spans="1:5" x14ac:dyDescent="0.25">
      <c r="A3611">
        <v>3610</v>
      </c>
      <c r="C3611" s="2">
        <v>2</v>
      </c>
    </row>
    <row r="3612" spans="1:5" x14ac:dyDescent="0.25">
      <c r="A3612">
        <v>3611</v>
      </c>
      <c r="B3612" s="5">
        <v>1</v>
      </c>
      <c r="C3612" s="2">
        <v>2</v>
      </c>
    </row>
    <row r="3613" spans="1:5" x14ac:dyDescent="0.25">
      <c r="A3613">
        <v>3612</v>
      </c>
      <c r="B3613" s="5">
        <v>1</v>
      </c>
      <c r="C3613" s="2">
        <v>2</v>
      </c>
    </row>
    <row r="3614" spans="1:5" x14ac:dyDescent="0.25">
      <c r="A3614">
        <v>3613</v>
      </c>
      <c r="B3614" s="5">
        <v>1</v>
      </c>
      <c r="C3614" s="2">
        <v>2</v>
      </c>
    </row>
    <row r="3615" spans="1:5" x14ac:dyDescent="0.25">
      <c r="A3615">
        <v>3614</v>
      </c>
      <c r="B3615" s="5">
        <v>1</v>
      </c>
      <c r="C3615" s="2">
        <v>2</v>
      </c>
    </row>
    <row r="3616" spans="1:5" x14ac:dyDescent="0.25">
      <c r="A3616">
        <v>3615</v>
      </c>
      <c r="B3616" s="5">
        <v>1</v>
      </c>
      <c r="C3616" s="2">
        <v>2</v>
      </c>
    </row>
    <row r="3617" spans="1:5" x14ac:dyDescent="0.25">
      <c r="A3617">
        <v>3616</v>
      </c>
      <c r="B3617" s="5">
        <v>1</v>
      </c>
    </row>
    <row r="3618" spans="1:5" x14ac:dyDescent="0.25">
      <c r="A3618">
        <v>3617</v>
      </c>
      <c r="B3618" s="5">
        <v>1</v>
      </c>
    </row>
    <row r="3619" spans="1:5" x14ac:dyDescent="0.25">
      <c r="A3619">
        <v>3618</v>
      </c>
      <c r="B3619" s="5">
        <v>1</v>
      </c>
      <c r="D3619" s="3">
        <v>3</v>
      </c>
    </row>
    <row r="3620" spans="1:5" x14ac:dyDescent="0.25">
      <c r="A3620">
        <v>3619</v>
      </c>
      <c r="D3620" s="3">
        <v>3</v>
      </c>
      <c r="E3620" s="4">
        <v>4</v>
      </c>
    </row>
    <row r="3621" spans="1:5" x14ac:dyDescent="0.25">
      <c r="A3621">
        <v>3620</v>
      </c>
      <c r="D3621" s="3">
        <v>3</v>
      </c>
      <c r="E3621" s="4">
        <v>4</v>
      </c>
    </row>
    <row r="3622" spans="1:5" x14ac:dyDescent="0.25">
      <c r="A3622">
        <v>3621</v>
      </c>
      <c r="D3622" s="3">
        <v>3</v>
      </c>
      <c r="E3622" s="4">
        <v>4</v>
      </c>
    </row>
    <row r="3623" spans="1:5" x14ac:dyDescent="0.25">
      <c r="A3623">
        <v>3622</v>
      </c>
      <c r="D3623" s="3">
        <v>3</v>
      </c>
      <c r="E3623" s="4">
        <v>4</v>
      </c>
    </row>
    <row r="3624" spans="1:5" x14ac:dyDescent="0.25">
      <c r="A3624">
        <v>3623</v>
      </c>
      <c r="D3624" s="3">
        <v>3</v>
      </c>
      <c r="E3624" s="4">
        <v>4</v>
      </c>
    </row>
    <row r="3625" spans="1:5" x14ac:dyDescent="0.25">
      <c r="A3625">
        <v>3624</v>
      </c>
      <c r="D3625" s="3">
        <v>3</v>
      </c>
      <c r="E3625" s="4">
        <v>4</v>
      </c>
    </row>
    <row r="3626" spans="1:5" x14ac:dyDescent="0.25">
      <c r="A3626">
        <v>3625</v>
      </c>
      <c r="D3626" s="3">
        <v>3</v>
      </c>
      <c r="E3626" s="4">
        <v>4</v>
      </c>
    </row>
    <row r="3627" spans="1:5" x14ac:dyDescent="0.25">
      <c r="A3627">
        <v>3626</v>
      </c>
      <c r="D3627" s="3">
        <v>3</v>
      </c>
      <c r="E3627" s="4">
        <v>4</v>
      </c>
    </row>
    <row r="3628" spans="1:5" x14ac:dyDescent="0.25">
      <c r="A3628">
        <v>3627</v>
      </c>
      <c r="D3628" s="3">
        <v>3</v>
      </c>
    </row>
    <row r="3629" spans="1:5" x14ac:dyDescent="0.25">
      <c r="A3629">
        <v>3628</v>
      </c>
    </row>
    <row r="3630" spans="1:5" x14ac:dyDescent="0.25">
      <c r="A3630">
        <v>3629</v>
      </c>
      <c r="C3630" s="2">
        <v>2</v>
      </c>
    </row>
    <row r="3631" spans="1:5" x14ac:dyDescent="0.25">
      <c r="A3631">
        <v>3630</v>
      </c>
      <c r="C3631" s="2">
        <v>2</v>
      </c>
    </row>
    <row r="3632" spans="1:5" x14ac:dyDescent="0.25">
      <c r="A3632">
        <v>3631</v>
      </c>
      <c r="C3632" s="2">
        <v>2</v>
      </c>
    </row>
    <row r="3633" spans="1:5" x14ac:dyDescent="0.25">
      <c r="A3633">
        <v>3632</v>
      </c>
      <c r="C3633" s="2">
        <v>2</v>
      </c>
    </row>
    <row r="3634" spans="1:5" x14ac:dyDescent="0.25">
      <c r="A3634">
        <v>3633</v>
      </c>
      <c r="C3634" s="2">
        <v>2</v>
      </c>
    </row>
    <row r="3635" spans="1:5" x14ac:dyDescent="0.25">
      <c r="A3635">
        <v>3634</v>
      </c>
      <c r="B3635" s="5">
        <v>1</v>
      </c>
      <c r="C3635" s="2">
        <v>2</v>
      </c>
    </row>
    <row r="3636" spans="1:5" x14ac:dyDescent="0.25">
      <c r="A3636">
        <v>3635</v>
      </c>
      <c r="B3636" s="5">
        <v>1</v>
      </c>
      <c r="C3636" s="2">
        <v>2</v>
      </c>
    </row>
    <row r="3637" spans="1:5" x14ac:dyDescent="0.25">
      <c r="A3637">
        <v>3636</v>
      </c>
      <c r="B3637" s="5">
        <v>1</v>
      </c>
      <c r="C3637" s="2">
        <v>2</v>
      </c>
    </row>
    <row r="3638" spans="1:5" x14ac:dyDescent="0.25">
      <c r="A3638">
        <v>3637</v>
      </c>
      <c r="B3638" s="5">
        <v>1</v>
      </c>
      <c r="C3638" s="2">
        <v>2</v>
      </c>
    </row>
    <row r="3639" spans="1:5" x14ac:dyDescent="0.25">
      <c r="A3639">
        <v>3638</v>
      </c>
      <c r="B3639" s="5">
        <v>1</v>
      </c>
    </row>
    <row r="3640" spans="1:5" x14ac:dyDescent="0.25">
      <c r="A3640">
        <v>3639</v>
      </c>
      <c r="B3640" s="5">
        <v>1</v>
      </c>
    </row>
    <row r="3641" spans="1:5" x14ac:dyDescent="0.25">
      <c r="A3641">
        <v>3640</v>
      </c>
      <c r="B3641" s="5">
        <v>1</v>
      </c>
    </row>
    <row r="3642" spans="1:5" x14ac:dyDescent="0.25">
      <c r="A3642">
        <v>3641</v>
      </c>
      <c r="B3642" s="5">
        <v>1</v>
      </c>
      <c r="E3642" s="4">
        <v>4</v>
      </c>
    </row>
    <row r="3643" spans="1:5" x14ac:dyDescent="0.25">
      <c r="A3643">
        <v>3642</v>
      </c>
      <c r="D3643" s="3">
        <v>3</v>
      </c>
      <c r="E3643" s="4">
        <v>4</v>
      </c>
    </row>
    <row r="3644" spans="1:5" x14ac:dyDescent="0.25">
      <c r="A3644">
        <v>3643</v>
      </c>
      <c r="D3644" s="3">
        <v>3</v>
      </c>
      <c r="E3644" s="4">
        <v>4</v>
      </c>
    </row>
    <row r="3645" spans="1:5" x14ac:dyDescent="0.25">
      <c r="A3645">
        <v>3644</v>
      </c>
      <c r="D3645" s="3">
        <v>3</v>
      </c>
      <c r="E3645" s="4">
        <v>4</v>
      </c>
    </row>
    <row r="3646" spans="1:5" x14ac:dyDescent="0.25">
      <c r="A3646">
        <v>3645</v>
      </c>
      <c r="D3646" s="3">
        <v>3</v>
      </c>
      <c r="E3646" s="4">
        <v>4</v>
      </c>
    </row>
    <row r="3647" spans="1:5" x14ac:dyDescent="0.25">
      <c r="A3647">
        <v>3646</v>
      </c>
      <c r="D3647" s="3">
        <v>3</v>
      </c>
      <c r="E3647" s="4">
        <v>4</v>
      </c>
    </row>
    <row r="3648" spans="1:5" x14ac:dyDescent="0.25">
      <c r="A3648">
        <v>3647</v>
      </c>
      <c r="D3648" s="3">
        <v>3</v>
      </c>
      <c r="E3648" s="4">
        <v>4</v>
      </c>
    </row>
    <row r="3649" spans="1:5" x14ac:dyDescent="0.25">
      <c r="A3649">
        <v>3648</v>
      </c>
      <c r="D3649" s="3">
        <v>3</v>
      </c>
      <c r="E3649" s="4">
        <v>4</v>
      </c>
    </row>
    <row r="3650" spans="1:5" x14ac:dyDescent="0.25">
      <c r="A3650">
        <v>3649</v>
      </c>
      <c r="C3650" s="2">
        <v>2</v>
      </c>
      <c r="D3650" s="3">
        <v>3</v>
      </c>
    </row>
    <row r="3651" spans="1:5" x14ac:dyDescent="0.25">
      <c r="A3651">
        <v>3650</v>
      </c>
      <c r="C3651" s="2">
        <v>2</v>
      </c>
      <c r="D3651" s="3">
        <v>3</v>
      </c>
    </row>
    <row r="3652" spans="1:5" x14ac:dyDescent="0.25">
      <c r="A3652">
        <v>3651</v>
      </c>
      <c r="C3652" s="2">
        <v>2</v>
      </c>
    </row>
    <row r="3653" spans="1:5" x14ac:dyDescent="0.25">
      <c r="A3653">
        <v>3652</v>
      </c>
      <c r="C3653" s="2">
        <v>2</v>
      </c>
    </row>
    <row r="3654" spans="1:5" x14ac:dyDescent="0.25">
      <c r="A3654">
        <v>3653</v>
      </c>
      <c r="C3654" s="2">
        <v>2</v>
      </c>
    </row>
    <row r="3655" spans="1:5" x14ac:dyDescent="0.25">
      <c r="A3655">
        <v>3654</v>
      </c>
      <c r="C3655" s="2">
        <v>2</v>
      </c>
    </row>
    <row r="3656" spans="1:5" x14ac:dyDescent="0.25">
      <c r="A3656">
        <v>3655</v>
      </c>
      <c r="C3656" s="2">
        <v>2</v>
      </c>
    </row>
    <row r="3657" spans="1:5" x14ac:dyDescent="0.25">
      <c r="A3657">
        <v>3656</v>
      </c>
      <c r="B3657" s="5">
        <v>1</v>
      </c>
      <c r="C3657" s="2">
        <v>2</v>
      </c>
    </row>
    <row r="3658" spans="1:5" x14ac:dyDescent="0.25">
      <c r="A3658">
        <v>3657</v>
      </c>
      <c r="B3658" s="5">
        <v>1</v>
      </c>
      <c r="C3658" s="2">
        <v>2</v>
      </c>
    </row>
    <row r="3659" spans="1:5" x14ac:dyDescent="0.25">
      <c r="A3659">
        <v>3658</v>
      </c>
      <c r="B3659" s="5">
        <v>1</v>
      </c>
      <c r="C3659" s="2">
        <v>2</v>
      </c>
    </row>
    <row r="3660" spans="1:5" x14ac:dyDescent="0.25">
      <c r="A3660">
        <v>3659</v>
      </c>
      <c r="B3660" s="5">
        <v>1</v>
      </c>
    </row>
    <row r="3661" spans="1:5" x14ac:dyDescent="0.25">
      <c r="A3661">
        <v>3660</v>
      </c>
      <c r="B3661" s="5">
        <v>1</v>
      </c>
    </row>
    <row r="3662" spans="1:5" x14ac:dyDescent="0.25">
      <c r="A3662">
        <v>3661</v>
      </c>
      <c r="B3662" s="5">
        <v>1</v>
      </c>
    </row>
    <row r="3663" spans="1:5" x14ac:dyDescent="0.25">
      <c r="A3663">
        <v>3662</v>
      </c>
      <c r="B3663" s="5">
        <v>1</v>
      </c>
    </row>
    <row r="3664" spans="1:5" x14ac:dyDescent="0.25">
      <c r="A3664">
        <v>3663</v>
      </c>
      <c r="B3664" s="5">
        <v>1</v>
      </c>
    </row>
    <row r="3665" spans="1:5" x14ac:dyDescent="0.25">
      <c r="A3665">
        <v>3664</v>
      </c>
      <c r="B3665" s="5">
        <v>1</v>
      </c>
      <c r="E3665" s="4">
        <v>4</v>
      </c>
    </row>
    <row r="3666" spans="1:5" x14ac:dyDescent="0.25">
      <c r="A3666">
        <v>3665</v>
      </c>
      <c r="D3666" s="3">
        <v>3</v>
      </c>
      <c r="E3666" s="4">
        <v>4</v>
      </c>
    </row>
    <row r="3667" spans="1:5" x14ac:dyDescent="0.25">
      <c r="A3667">
        <v>3666</v>
      </c>
      <c r="D3667" s="3">
        <v>3</v>
      </c>
      <c r="E3667" s="4">
        <v>4</v>
      </c>
    </row>
    <row r="3668" spans="1:5" x14ac:dyDescent="0.25">
      <c r="A3668">
        <v>3667</v>
      </c>
      <c r="D3668" s="3">
        <v>3</v>
      </c>
      <c r="E3668" s="4">
        <v>4</v>
      </c>
    </row>
    <row r="3669" spans="1:5" x14ac:dyDescent="0.25">
      <c r="A3669">
        <v>3668</v>
      </c>
      <c r="D3669" s="3">
        <v>3</v>
      </c>
      <c r="E3669" s="4">
        <v>4</v>
      </c>
    </row>
    <row r="3670" spans="1:5" x14ac:dyDescent="0.25">
      <c r="A3670">
        <v>3669</v>
      </c>
      <c r="D3670" s="3">
        <v>3</v>
      </c>
      <c r="E3670" s="4">
        <v>4</v>
      </c>
    </row>
    <row r="3671" spans="1:5" x14ac:dyDescent="0.25">
      <c r="A3671">
        <v>3670</v>
      </c>
      <c r="D3671" s="3">
        <v>3</v>
      </c>
      <c r="E3671" s="4">
        <v>4</v>
      </c>
    </row>
    <row r="3672" spans="1:5" x14ac:dyDescent="0.25">
      <c r="A3672">
        <v>3671</v>
      </c>
      <c r="C3672" s="2">
        <v>2</v>
      </c>
      <c r="D3672" s="3">
        <v>3</v>
      </c>
      <c r="E3672" s="4">
        <v>4</v>
      </c>
    </row>
    <row r="3673" spans="1:5" x14ac:dyDescent="0.25">
      <c r="A3673">
        <v>3672</v>
      </c>
      <c r="C3673" s="2">
        <v>2</v>
      </c>
      <c r="D3673" s="3">
        <v>3</v>
      </c>
      <c r="E3673" s="4">
        <v>4</v>
      </c>
    </row>
    <row r="3674" spans="1:5" x14ac:dyDescent="0.25">
      <c r="A3674">
        <v>3673</v>
      </c>
      <c r="C3674" s="2">
        <v>2</v>
      </c>
      <c r="D3674" s="3">
        <v>3</v>
      </c>
      <c r="E3674" s="4">
        <v>4</v>
      </c>
    </row>
    <row r="3675" spans="1:5" x14ac:dyDescent="0.25">
      <c r="A3675">
        <v>3674</v>
      </c>
      <c r="C3675" s="2">
        <v>2</v>
      </c>
      <c r="D3675" s="3">
        <v>3</v>
      </c>
    </row>
    <row r="3676" spans="1:5" x14ac:dyDescent="0.25">
      <c r="A3676">
        <v>3675</v>
      </c>
      <c r="C3676" s="2">
        <v>2</v>
      </c>
    </row>
    <row r="3677" spans="1:5" x14ac:dyDescent="0.25">
      <c r="A3677">
        <v>3676</v>
      </c>
      <c r="C3677" s="2">
        <v>2</v>
      </c>
    </row>
    <row r="3678" spans="1:5" x14ac:dyDescent="0.25">
      <c r="A3678">
        <v>3677</v>
      </c>
      <c r="C3678" s="2">
        <v>2</v>
      </c>
    </row>
    <row r="3679" spans="1:5" x14ac:dyDescent="0.25">
      <c r="A3679">
        <v>3678</v>
      </c>
      <c r="C3679" s="2">
        <v>2</v>
      </c>
    </row>
    <row r="3680" spans="1:5" x14ac:dyDescent="0.25">
      <c r="A3680">
        <v>3679</v>
      </c>
      <c r="B3680" s="5">
        <v>1</v>
      </c>
      <c r="C3680" s="2">
        <v>2</v>
      </c>
    </row>
    <row r="3681" spans="1:5" x14ac:dyDescent="0.25">
      <c r="A3681">
        <v>3680</v>
      </c>
      <c r="B3681" s="5">
        <v>1</v>
      </c>
      <c r="C3681" s="2">
        <v>2</v>
      </c>
    </row>
    <row r="3682" spans="1:5" x14ac:dyDescent="0.25">
      <c r="A3682">
        <v>3681</v>
      </c>
      <c r="B3682" s="5">
        <v>1</v>
      </c>
      <c r="C3682" s="2">
        <v>2</v>
      </c>
    </row>
    <row r="3683" spans="1:5" x14ac:dyDescent="0.25">
      <c r="A3683">
        <v>3682</v>
      </c>
      <c r="B3683" s="5">
        <v>1</v>
      </c>
    </row>
    <row r="3684" spans="1:5" x14ac:dyDescent="0.25">
      <c r="A3684">
        <v>3683</v>
      </c>
      <c r="B3684" s="5">
        <v>1</v>
      </c>
    </row>
    <row r="3685" spans="1:5" x14ac:dyDescent="0.25">
      <c r="A3685">
        <v>3684</v>
      </c>
      <c r="B3685" s="5">
        <v>1</v>
      </c>
    </row>
    <row r="3686" spans="1:5" x14ac:dyDescent="0.25">
      <c r="A3686">
        <v>3685</v>
      </c>
      <c r="B3686" s="5">
        <v>1</v>
      </c>
    </row>
    <row r="3687" spans="1:5" x14ac:dyDescent="0.25">
      <c r="A3687">
        <v>3686</v>
      </c>
      <c r="B3687" s="5">
        <v>1</v>
      </c>
    </row>
    <row r="3688" spans="1:5" x14ac:dyDescent="0.25">
      <c r="A3688">
        <v>3687</v>
      </c>
      <c r="B3688" s="5">
        <v>1</v>
      </c>
      <c r="E3688" s="4">
        <v>4</v>
      </c>
    </row>
    <row r="3689" spans="1:5" x14ac:dyDescent="0.25">
      <c r="A3689">
        <v>3688</v>
      </c>
      <c r="B3689" s="5">
        <v>1</v>
      </c>
      <c r="E3689" s="4">
        <v>4</v>
      </c>
    </row>
    <row r="3690" spans="1:5" x14ac:dyDescent="0.25">
      <c r="A3690">
        <v>3689</v>
      </c>
      <c r="E3690" s="4">
        <v>4</v>
      </c>
    </row>
    <row r="3691" spans="1:5" x14ac:dyDescent="0.25">
      <c r="A3691">
        <v>3690</v>
      </c>
      <c r="D3691" s="3">
        <v>3</v>
      </c>
      <c r="E3691" s="4">
        <v>4</v>
      </c>
    </row>
    <row r="3692" spans="1:5" x14ac:dyDescent="0.25">
      <c r="A3692">
        <v>3691</v>
      </c>
      <c r="D3692" s="3">
        <v>3</v>
      </c>
      <c r="E3692" s="4">
        <v>4</v>
      </c>
    </row>
    <row r="3693" spans="1:5" x14ac:dyDescent="0.25">
      <c r="A3693">
        <v>3692</v>
      </c>
      <c r="D3693" s="3">
        <v>3</v>
      </c>
      <c r="E3693" s="4">
        <v>4</v>
      </c>
    </row>
    <row r="3694" spans="1:5" x14ac:dyDescent="0.25">
      <c r="A3694">
        <v>3693</v>
      </c>
      <c r="D3694" s="3">
        <v>3</v>
      </c>
      <c r="E3694" s="4">
        <v>4</v>
      </c>
    </row>
    <row r="3695" spans="1:5" x14ac:dyDescent="0.25">
      <c r="A3695">
        <v>3694</v>
      </c>
      <c r="C3695" s="2">
        <v>2</v>
      </c>
      <c r="D3695" s="3">
        <v>3</v>
      </c>
      <c r="E3695" s="4">
        <v>4</v>
      </c>
    </row>
    <row r="3696" spans="1:5" x14ac:dyDescent="0.25">
      <c r="A3696">
        <v>3695</v>
      </c>
      <c r="C3696" s="2">
        <v>2</v>
      </c>
      <c r="D3696" s="3">
        <v>3</v>
      </c>
      <c r="E3696" s="4">
        <v>4</v>
      </c>
    </row>
    <row r="3697" spans="1:6" x14ac:dyDescent="0.25">
      <c r="A3697">
        <v>3696</v>
      </c>
      <c r="C3697" s="2">
        <v>2</v>
      </c>
      <c r="D3697" s="3">
        <v>3</v>
      </c>
      <c r="E3697" s="4">
        <v>4</v>
      </c>
    </row>
    <row r="3698" spans="1:6" x14ac:dyDescent="0.25">
      <c r="A3698">
        <v>3697</v>
      </c>
      <c r="C3698" s="2">
        <v>2</v>
      </c>
      <c r="D3698" s="3">
        <v>3</v>
      </c>
    </row>
    <row r="3699" spans="1:6" x14ac:dyDescent="0.25">
      <c r="A3699">
        <v>3698</v>
      </c>
      <c r="C3699" s="2">
        <v>2</v>
      </c>
      <c r="D3699" s="3">
        <v>3</v>
      </c>
    </row>
    <row r="3700" spans="1:6" x14ac:dyDescent="0.25">
      <c r="A3700">
        <v>3699</v>
      </c>
      <c r="C3700" s="2">
        <v>2</v>
      </c>
      <c r="D3700" s="3">
        <v>3</v>
      </c>
    </row>
    <row r="3701" spans="1:6" x14ac:dyDescent="0.25">
      <c r="A3701">
        <v>3700</v>
      </c>
      <c r="C3701" s="2">
        <v>2</v>
      </c>
      <c r="D3701" s="3">
        <v>3</v>
      </c>
    </row>
    <row r="3702" spans="1:6" x14ac:dyDescent="0.25">
      <c r="A3702">
        <v>3701</v>
      </c>
      <c r="C3702" s="2">
        <v>2</v>
      </c>
      <c r="D3702" s="3">
        <v>3</v>
      </c>
    </row>
    <row r="3703" spans="1:6" x14ac:dyDescent="0.25">
      <c r="A3703">
        <v>3702</v>
      </c>
      <c r="C3703" s="2">
        <v>2</v>
      </c>
    </row>
    <row r="3704" spans="1:6" x14ac:dyDescent="0.25">
      <c r="A3704">
        <v>3703</v>
      </c>
      <c r="B3704" s="5">
        <v>1</v>
      </c>
      <c r="C3704" s="2">
        <v>2</v>
      </c>
    </row>
    <row r="3705" spans="1:6" x14ac:dyDescent="0.25">
      <c r="A3705">
        <v>3704</v>
      </c>
      <c r="B3705" s="5">
        <v>1</v>
      </c>
      <c r="C3705" s="2">
        <v>2</v>
      </c>
    </row>
    <row r="3706" spans="1:6" x14ac:dyDescent="0.25">
      <c r="A3706">
        <v>3705</v>
      </c>
      <c r="B3706" s="5">
        <v>1</v>
      </c>
      <c r="C3706" s="2">
        <v>2</v>
      </c>
    </row>
    <row r="3707" spans="1:6" x14ac:dyDescent="0.25">
      <c r="A3707">
        <v>3706</v>
      </c>
      <c r="B3707" s="5">
        <v>1</v>
      </c>
      <c r="C3707" s="2">
        <v>2</v>
      </c>
    </row>
    <row r="3708" spans="1:6" x14ac:dyDescent="0.25">
      <c r="A3708">
        <v>3707</v>
      </c>
      <c r="B3708" s="5">
        <v>1</v>
      </c>
      <c r="C3708" s="2">
        <v>2</v>
      </c>
    </row>
    <row r="3709" spans="1:6" x14ac:dyDescent="0.25">
      <c r="A3709">
        <v>3708</v>
      </c>
      <c r="B3709" s="5">
        <v>1</v>
      </c>
      <c r="C3709" s="2">
        <v>2</v>
      </c>
    </row>
    <row r="3710" spans="1:6" x14ac:dyDescent="0.25">
      <c r="A3710">
        <v>3709</v>
      </c>
      <c r="B3710" s="5">
        <v>1</v>
      </c>
    </row>
    <row r="3711" spans="1:6" x14ac:dyDescent="0.25">
      <c r="A3711">
        <v>3710</v>
      </c>
      <c r="B3711" s="5">
        <v>1</v>
      </c>
      <c r="F3711" t="s">
        <v>22</v>
      </c>
    </row>
    <row r="3712" spans="1:6" x14ac:dyDescent="0.25">
      <c r="A3712">
        <v>3711</v>
      </c>
    </row>
    <row r="3713" spans="1:6" x14ac:dyDescent="0.25">
      <c r="A3713">
        <v>3712</v>
      </c>
      <c r="F3713" t="s">
        <v>22</v>
      </c>
    </row>
    <row r="3714" spans="1:6" x14ac:dyDescent="0.25">
      <c r="A3714">
        <v>3713</v>
      </c>
      <c r="C3714" s="2">
        <v>2</v>
      </c>
    </row>
    <row r="3715" spans="1:6" x14ac:dyDescent="0.25">
      <c r="A3715">
        <v>3714</v>
      </c>
      <c r="C3715" s="2">
        <v>2</v>
      </c>
    </row>
    <row r="3716" spans="1:6" x14ac:dyDescent="0.25">
      <c r="A3716">
        <v>3715</v>
      </c>
      <c r="C3716" s="2">
        <v>2</v>
      </c>
    </row>
    <row r="3717" spans="1:6" x14ac:dyDescent="0.25">
      <c r="A3717">
        <v>3716</v>
      </c>
      <c r="C3717" s="2">
        <v>2</v>
      </c>
    </row>
    <row r="3718" spans="1:6" x14ac:dyDescent="0.25">
      <c r="A3718">
        <v>3717</v>
      </c>
      <c r="C3718" s="2">
        <v>2</v>
      </c>
    </row>
    <row r="3719" spans="1:6" x14ac:dyDescent="0.25">
      <c r="A3719">
        <v>3718</v>
      </c>
      <c r="C3719" s="2">
        <v>2</v>
      </c>
    </row>
    <row r="3720" spans="1:6" x14ac:dyDescent="0.25">
      <c r="A3720">
        <v>3719</v>
      </c>
      <c r="C3720" s="2">
        <v>2</v>
      </c>
    </row>
    <row r="3721" spans="1:6" x14ac:dyDescent="0.25">
      <c r="A3721">
        <v>3720</v>
      </c>
      <c r="C3721" s="2">
        <v>2</v>
      </c>
    </row>
    <row r="3722" spans="1:6" x14ac:dyDescent="0.25">
      <c r="A3722">
        <v>3721</v>
      </c>
      <c r="C3722" s="2">
        <v>2</v>
      </c>
    </row>
    <row r="3723" spans="1:6" x14ac:dyDescent="0.25">
      <c r="A3723">
        <v>3722</v>
      </c>
      <c r="C3723" s="2">
        <v>2</v>
      </c>
    </row>
    <row r="3724" spans="1:6" x14ac:dyDescent="0.25">
      <c r="A3724">
        <v>3723</v>
      </c>
      <c r="C3724" s="2">
        <v>2</v>
      </c>
    </row>
    <row r="3725" spans="1:6" x14ac:dyDescent="0.25">
      <c r="A3725">
        <v>3724</v>
      </c>
    </row>
    <row r="3726" spans="1:6" x14ac:dyDescent="0.25">
      <c r="A3726">
        <v>3725</v>
      </c>
      <c r="B3726" s="5">
        <v>1</v>
      </c>
    </row>
    <row r="3727" spans="1:6" x14ac:dyDescent="0.25">
      <c r="A3727">
        <v>3726</v>
      </c>
      <c r="B3727" s="5">
        <v>1</v>
      </c>
    </row>
    <row r="3728" spans="1:6" x14ac:dyDescent="0.25">
      <c r="A3728">
        <v>3727</v>
      </c>
      <c r="B3728" s="5">
        <v>1</v>
      </c>
    </row>
    <row r="3729" spans="1:5" x14ac:dyDescent="0.25">
      <c r="A3729">
        <v>3728</v>
      </c>
      <c r="B3729" s="5">
        <v>1</v>
      </c>
      <c r="E3729" s="4">
        <v>4</v>
      </c>
    </row>
    <row r="3730" spans="1:5" x14ac:dyDescent="0.25">
      <c r="A3730">
        <v>3729</v>
      </c>
      <c r="B3730" s="5">
        <v>1</v>
      </c>
      <c r="E3730" s="4">
        <v>4</v>
      </c>
    </row>
    <row r="3731" spans="1:5" x14ac:dyDescent="0.25">
      <c r="A3731">
        <v>3730</v>
      </c>
      <c r="B3731" s="5">
        <v>1</v>
      </c>
      <c r="E3731" s="4">
        <v>4</v>
      </c>
    </row>
    <row r="3732" spans="1:5" x14ac:dyDescent="0.25">
      <c r="A3732">
        <v>3731</v>
      </c>
      <c r="B3732" s="5">
        <v>1</v>
      </c>
      <c r="D3732" s="3">
        <v>3</v>
      </c>
      <c r="E3732" s="4">
        <v>4</v>
      </c>
    </row>
    <row r="3733" spans="1:5" x14ac:dyDescent="0.25">
      <c r="A3733">
        <v>3732</v>
      </c>
      <c r="B3733" s="5">
        <v>1</v>
      </c>
      <c r="D3733" s="3">
        <v>3</v>
      </c>
      <c r="E3733" s="4">
        <v>4</v>
      </c>
    </row>
    <row r="3734" spans="1:5" x14ac:dyDescent="0.25">
      <c r="A3734">
        <v>3733</v>
      </c>
      <c r="D3734" s="3">
        <v>3</v>
      </c>
      <c r="E3734" s="4">
        <v>4</v>
      </c>
    </row>
    <row r="3735" spans="1:5" x14ac:dyDescent="0.25">
      <c r="A3735">
        <v>3734</v>
      </c>
      <c r="D3735" s="3">
        <v>3</v>
      </c>
      <c r="E3735" s="4">
        <v>4</v>
      </c>
    </row>
    <row r="3736" spans="1:5" x14ac:dyDescent="0.25">
      <c r="A3736">
        <v>3735</v>
      </c>
      <c r="D3736" s="3">
        <v>3</v>
      </c>
      <c r="E3736" s="4">
        <v>4</v>
      </c>
    </row>
    <row r="3737" spans="1:5" x14ac:dyDescent="0.25">
      <c r="A3737">
        <v>3736</v>
      </c>
      <c r="D3737" s="3">
        <v>3</v>
      </c>
      <c r="E3737" s="4">
        <v>4</v>
      </c>
    </row>
    <row r="3738" spans="1:5" x14ac:dyDescent="0.25">
      <c r="A3738">
        <v>3737</v>
      </c>
      <c r="D3738" s="3">
        <v>3</v>
      </c>
      <c r="E3738" s="4">
        <v>4</v>
      </c>
    </row>
    <row r="3739" spans="1:5" x14ac:dyDescent="0.25">
      <c r="A3739">
        <v>3738</v>
      </c>
      <c r="D3739" s="3">
        <v>3</v>
      </c>
    </row>
    <row r="3740" spans="1:5" x14ac:dyDescent="0.25">
      <c r="A3740">
        <v>3739</v>
      </c>
      <c r="D3740" s="3">
        <v>3</v>
      </c>
    </row>
    <row r="3741" spans="1:5" x14ac:dyDescent="0.25">
      <c r="A3741">
        <v>3740</v>
      </c>
    </row>
    <row r="3742" spans="1:5" x14ac:dyDescent="0.25">
      <c r="A3742">
        <v>3741</v>
      </c>
    </row>
    <row r="3743" spans="1:5" x14ac:dyDescent="0.25">
      <c r="A3743">
        <v>3742</v>
      </c>
    </row>
    <row r="3744" spans="1:5" x14ac:dyDescent="0.25">
      <c r="A3744">
        <v>3743</v>
      </c>
      <c r="B3744" s="5">
        <v>1</v>
      </c>
    </row>
    <row r="3745" spans="1:5" x14ac:dyDescent="0.25">
      <c r="A3745">
        <v>3744</v>
      </c>
      <c r="B3745" s="5">
        <v>1</v>
      </c>
    </row>
    <row r="3746" spans="1:5" x14ac:dyDescent="0.25">
      <c r="A3746">
        <v>3745</v>
      </c>
      <c r="B3746" s="5">
        <v>1</v>
      </c>
    </row>
    <row r="3747" spans="1:5" x14ac:dyDescent="0.25">
      <c r="A3747">
        <v>3746</v>
      </c>
      <c r="B3747" s="5">
        <v>1</v>
      </c>
    </row>
    <row r="3748" spans="1:5" x14ac:dyDescent="0.25">
      <c r="A3748">
        <v>3747</v>
      </c>
      <c r="B3748" s="5">
        <v>1</v>
      </c>
      <c r="C3748" s="2">
        <v>2</v>
      </c>
    </row>
    <row r="3749" spans="1:5" x14ac:dyDescent="0.25">
      <c r="A3749">
        <v>3748</v>
      </c>
      <c r="B3749" s="5">
        <v>1</v>
      </c>
      <c r="C3749" s="2">
        <v>2</v>
      </c>
    </row>
    <row r="3750" spans="1:5" x14ac:dyDescent="0.25">
      <c r="A3750">
        <v>3749</v>
      </c>
      <c r="B3750" s="5">
        <v>1</v>
      </c>
      <c r="C3750" s="2">
        <v>2</v>
      </c>
    </row>
    <row r="3751" spans="1:5" x14ac:dyDescent="0.25">
      <c r="A3751">
        <v>3750</v>
      </c>
      <c r="B3751" s="5">
        <v>1</v>
      </c>
      <c r="C3751" s="2">
        <v>2</v>
      </c>
    </row>
    <row r="3752" spans="1:5" x14ac:dyDescent="0.25">
      <c r="A3752">
        <v>3751</v>
      </c>
      <c r="C3752" s="2">
        <v>2</v>
      </c>
    </row>
    <row r="3753" spans="1:5" x14ac:dyDescent="0.25">
      <c r="A3753">
        <v>3752</v>
      </c>
      <c r="C3753" s="2">
        <v>2</v>
      </c>
    </row>
    <row r="3754" spans="1:5" x14ac:dyDescent="0.25">
      <c r="A3754">
        <v>3753</v>
      </c>
      <c r="C3754" s="2">
        <v>2</v>
      </c>
      <c r="D3754" s="3">
        <v>3</v>
      </c>
    </row>
    <row r="3755" spans="1:5" x14ac:dyDescent="0.25">
      <c r="A3755">
        <v>3754</v>
      </c>
      <c r="D3755" s="3">
        <v>3</v>
      </c>
      <c r="E3755" s="4">
        <v>4</v>
      </c>
    </row>
    <row r="3756" spans="1:5" x14ac:dyDescent="0.25">
      <c r="A3756">
        <v>3755</v>
      </c>
      <c r="D3756" s="3">
        <v>3</v>
      </c>
      <c r="E3756" s="4">
        <v>4</v>
      </c>
    </row>
    <row r="3757" spans="1:5" x14ac:dyDescent="0.25">
      <c r="A3757">
        <v>3756</v>
      </c>
      <c r="D3757" s="3">
        <v>3</v>
      </c>
      <c r="E3757" s="4">
        <v>4</v>
      </c>
    </row>
    <row r="3758" spans="1:5" x14ac:dyDescent="0.25">
      <c r="A3758">
        <v>3757</v>
      </c>
      <c r="D3758" s="3">
        <v>3</v>
      </c>
      <c r="E3758" s="4">
        <v>4</v>
      </c>
    </row>
    <row r="3759" spans="1:5" x14ac:dyDescent="0.25">
      <c r="A3759">
        <v>3758</v>
      </c>
      <c r="D3759" s="3">
        <v>3</v>
      </c>
      <c r="E3759" s="4">
        <v>4</v>
      </c>
    </row>
    <row r="3760" spans="1:5" x14ac:dyDescent="0.25">
      <c r="A3760">
        <v>3759</v>
      </c>
      <c r="D3760" s="3">
        <v>3</v>
      </c>
      <c r="E3760" s="4">
        <v>4</v>
      </c>
    </row>
    <row r="3761" spans="1:5" x14ac:dyDescent="0.25">
      <c r="A3761">
        <v>3760</v>
      </c>
      <c r="D3761" s="3">
        <v>3</v>
      </c>
      <c r="E3761" s="4">
        <v>4</v>
      </c>
    </row>
    <row r="3762" spans="1:5" x14ac:dyDescent="0.25">
      <c r="A3762">
        <v>3761</v>
      </c>
      <c r="D3762" s="3">
        <v>3</v>
      </c>
    </row>
    <row r="3763" spans="1:5" x14ac:dyDescent="0.25">
      <c r="A3763">
        <v>3762</v>
      </c>
    </row>
    <row r="3764" spans="1:5" x14ac:dyDescent="0.25">
      <c r="A3764">
        <v>3763</v>
      </c>
      <c r="B3764" s="5">
        <v>1</v>
      </c>
    </row>
    <row r="3765" spans="1:5" x14ac:dyDescent="0.25">
      <c r="A3765">
        <v>3764</v>
      </c>
      <c r="B3765" s="5">
        <v>1</v>
      </c>
    </row>
    <row r="3766" spans="1:5" x14ac:dyDescent="0.25">
      <c r="A3766">
        <v>3765</v>
      </c>
      <c r="B3766" s="5">
        <v>1</v>
      </c>
    </row>
    <row r="3767" spans="1:5" x14ac:dyDescent="0.25">
      <c r="A3767">
        <v>3766</v>
      </c>
      <c r="B3767" s="5">
        <v>1</v>
      </c>
      <c r="C3767" s="2">
        <v>2</v>
      </c>
    </row>
    <row r="3768" spans="1:5" x14ac:dyDescent="0.25">
      <c r="A3768">
        <v>3767</v>
      </c>
      <c r="B3768" s="5">
        <v>1</v>
      </c>
      <c r="C3768" s="2">
        <v>2</v>
      </c>
    </row>
    <row r="3769" spans="1:5" x14ac:dyDescent="0.25">
      <c r="A3769">
        <v>3768</v>
      </c>
      <c r="B3769" s="5">
        <v>1</v>
      </c>
      <c r="C3769" s="2">
        <v>2</v>
      </c>
    </row>
    <row r="3770" spans="1:5" x14ac:dyDescent="0.25">
      <c r="A3770">
        <v>3769</v>
      </c>
      <c r="B3770" s="5">
        <v>1</v>
      </c>
      <c r="C3770" s="2">
        <v>2</v>
      </c>
    </row>
    <row r="3771" spans="1:5" x14ac:dyDescent="0.25">
      <c r="A3771">
        <v>3770</v>
      </c>
      <c r="B3771" s="5">
        <v>1</v>
      </c>
      <c r="C3771" s="2">
        <v>2</v>
      </c>
    </row>
    <row r="3772" spans="1:5" x14ac:dyDescent="0.25">
      <c r="A3772">
        <v>3771</v>
      </c>
      <c r="C3772" s="2">
        <v>2</v>
      </c>
    </row>
    <row r="3773" spans="1:5" x14ac:dyDescent="0.25">
      <c r="A3773">
        <v>3772</v>
      </c>
      <c r="C3773" s="2">
        <v>2</v>
      </c>
    </row>
    <row r="3774" spans="1:5" x14ac:dyDescent="0.25">
      <c r="A3774">
        <v>3773</v>
      </c>
      <c r="C3774" s="2">
        <v>2</v>
      </c>
    </row>
    <row r="3775" spans="1:5" x14ac:dyDescent="0.25">
      <c r="A3775">
        <v>3774</v>
      </c>
    </row>
    <row r="3776" spans="1:5" x14ac:dyDescent="0.25">
      <c r="A3776">
        <v>3775</v>
      </c>
      <c r="E3776" s="4">
        <v>4</v>
      </c>
    </row>
    <row r="3777" spans="1:5" x14ac:dyDescent="0.25">
      <c r="A3777">
        <v>3776</v>
      </c>
      <c r="D3777" s="3">
        <v>3</v>
      </c>
      <c r="E3777" s="4">
        <v>4</v>
      </c>
    </row>
    <row r="3778" spans="1:5" x14ac:dyDescent="0.25">
      <c r="A3778">
        <v>3777</v>
      </c>
      <c r="D3778" s="3">
        <v>3</v>
      </c>
      <c r="E3778" s="4">
        <v>4</v>
      </c>
    </row>
    <row r="3779" spans="1:5" x14ac:dyDescent="0.25">
      <c r="A3779">
        <v>3778</v>
      </c>
      <c r="D3779" s="3">
        <v>3</v>
      </c>
      <c r="E3779" s="4">
        <v>4</v>
      </c>
    </row>
    <row r="3780" spans="1:5" x14ac:dyDescent="0.25">
      <c r="A3780">
        <v>3779</v>
      </c>
      <c r="D3780" s="3">
        <v>3</v>
      </c>
      <c r="E3780" s="4">
        <v>4</v>
      </c>
    </row>
    <row r="3781" spans="1:5" x14ac:dyDescent="0.25">
      <c r="A3781">
        <v>3780</v>
      </c>
      <c r="D3781" s="3">
        <v>3</v>
      </c>
      <c r="E3781" s="4">
        <v>4</v>
      </c>
    </row>
    <row r="3782" spans="1:5" x14ac:dyDescent="0.25">
      <c r="A3782">
        <v>3781</v>
      </c>
      <c r="D3782" s="3">
        <v>3</v>
      </c>
      <c r="E3782" s="4">
        <v>4</v>
      </c>
    </row>
    <row r="3783" spans="1:5" x14ac:dyDescent="0.25">
      <c r="A3783">
        <v>3782</v>
      </c>
      <c r="D3783" s="3">
        <v>3</v>
      </c>
      <c r="E3783" s="4">
        <v>4</v>
      </c>
    </row>
    <row r="3784" spans="1:5" x14ac:dyDescent="0.25">
      <c r="A3784">
        <v>3783</v>
      </c>
      <c r="D3784" s="3">
        <v>3</v>
      </c>
    </row>
    <row r="3785" spans="1:5" x14ac:dyDescent="0.25">
      <c r="A3785">
        <v>3784</v>
      </c>
      <c r="B3785" s="5">
        <v>1</v>
      </c>
    </row>
    <row r="3786" spans="1:5" x14ac:dyDescent="0.25">
      <c r="A3786">
        <v>3785</v>
      </c>
      <c r="B3786" s="5">
        <v>1</v>
      </c>
    </row>
    <row r="3787" spans="1:5" x14ac:dyDescent="0.25">
      <c r="A3787">
        <v>3786</v>
      </c>
      <c r="B3787" s="5">
        <v>1</v>
      </c>
    </row>
    <row r="3788" spans="1:5" x14ac:dyDescent="0.25">
      <c r="A3788">
        <v>3787</v>
      </c>
      <c r="B3788" s="5">
        <v>1</v>
      </c>
    </row>
    <row r="3789" spans="1:5" x14ac:dyDescent="0.25">
      <c r="A3789">
        <v>3788</v>
      </c>
      <c r="B3789" s="5">
        <v>1</v>
      </c>
    </row>
    <row r="3790" spans="1:5" x14ac:dyDescent="0.25">
      <c r="A3790">
        <v>3789</v>
      </c>
      <c r="B3790" s="5">
        <v>1</v>
      </c>
      <c r="C3790" s="2">
        <v>2</v>
      </c>
    </row>
    <row r="3791" spans="1:5" x14ac:dyDescent="0.25">
      <c r="A3791">
        <v>3790</v>
      </c>
      <c r="B3791" s="5">
        <v>1</v>
      </c>
      <c r="C3791" s="2">
        <v>2</v>
      </c>
    </row>
    <row r="3792" spans="1:5" x14ac:dyDescent="0.25">
      <c r="A3792">
        <v>3791</v>
      </c>
      <c r="B3792" s="5">
        <v>1</v>
      </c>
      <c r="C3792" s="2">
        <v>2</v>
      </c>
    </row>
    <row r="3793" spans="1:5" x14ac:dyDescent="0.25">
      <c r="A3793">
        <v>3792</v>
      </c>
      <c r="B3793" s="5">
        <v>1</v>
      </c>
      <c r="C3793" s="2">
        <v>2</v>
      </c>
    </row>
    <row r="3794" spans="1:5" x14ac:dyDescent="0.25">
      <c r="A3794">
        <v>3793</v>
      </c>
      <c r="C3794" s="2">
        <v>2</v>
      </c>
    </row>
    <row r="3795" spans="1:5" x14ac:dyDescent="0.25">
      <c r="A3795">
        <v>3794</v>
      </c>
      <c r="C3795" s="2">
        <v>2</v>
      </c>
    </row>
    <row r="3796" spans="1:5" x14ac:dyDescent="0.25">
      <c r="A3796">
        <v>3795</v>
      </c>
      <c r="C3796" s="2">
        <v>2</v>
      </c>
    </row>
    <row r="3797" spans="1:5" x14ac:dyDescent="0.25">
      <c r="A3797">
        <v>3796</v>
      </c>
    </row>
    <row r="3798" spans="1:5" x14ac:dyDescent="0.25">
      <c r="A3798">
        <v>3797</v>
      </c>
      <c r="D3798" s="3">
        <v>3</v>
      </c>
    </row>
    <row r="3799" spans="1:5" x14ac:dyDescent="0.25">
      <c r="A3799">
        <v>3798</v>
      </c>
      <c r="D3799" s="3">
        <v>3</v>
      </c>
      <c r="E3799" s="4">
        <v>4</v>
      </c>
    </row>
    <row r="3800" spans="1:5" x14ac:dyDescent="0.25">
      <c r="A3800">
        <v>3799</v>
      </c>
      <c r="D3800" s="3">
        <v>3</v>
      </c>
      <c r="E3800" s="4">
        <v>4</v>
      </c>
    </row>
    <row r="3801" spans="1:5" x14ac:dyDescent="0.25">
      <c r="A3801">
        <v>3800</v>
      </c>
      <c r="D3801" s="3">
        <v>3</v>
      </c>
      <c r="E3801" s="4">
        <v>4</v>
      </c>
    </row>
    <row r="3802" spans="1:5" x14ac:dyDescent="0.25">
      <c r="A3802">
        <v>3801</v>
      </c>
      <c r="D3802" s="3">
        <v>3</v>
      </c>
      <c r="E3802" s="4">
        <v>4</v>
      </c>
    </row>
    <row r="3803" spans="1:5" x14ac:dyDescent="0.25">
      <c r="A3803">
        <v>3802</v>
      </c>
      <c r="D3803" s="3">
        <v>3</v>
      </c>
      <c r="E3803" s="4">
        <v>4</v>
      </c>
    </row>
    <row r="3804" spans="1:5" x14ac:dyDescent="0.25">
      <c r="A3804">
        <v>3803</v>
      </c>
      <c r="D3804" s="3">
        <v>3</v>
      </c>
      <c r="E3804" s="4">
        <v>4</v>
      </c>
    </row>
    <row r="3805" spans="1:5" x14ac:dyDescent="0.25">
      <c r="A3805">
        <v>3804</v>
      </c>
      <c r="D3805" s="3">
        <v>3</v>
      </c>
      <c r="E3805" s="4">
        <v>4</v>
      </c>
    </row>
    <row r="3806" spans="1:5" x14ac:dyDescent="0.25">
      <c r="A3806">
        <v>3805</v>
      </c>
      <c r="D3806" s="3">
        <v>3</v>
      </c>
      <c r="E3806" s="4">
        <v>4</v>
      </c>
    </row>
    <row r="3807" spans="1:5" x14ac:dyDescent="0.25">
      <c r="A3807">
        <v>3806</v>
      </c>
    </row>
    <row r="3808" spans="1:5" x14ac:dyDescent="0.25">
      <c r="A3808">
        <v>3807</v>
      </c>
    </row>
    <row r="3809" spans="1:5" x14ac:dyDescent="0.25">
      <c r="A3809">
        <v>3808</v>
      </c>
      <c r="B3809" s="5">
        <v>1</v>
      </c>
    </row>
    <row r="3810" spans="1:5" x14ac:dyDescent="0.25">
      <c r="A3810">
        <v>3809</v>
      </c>
      <c r="B3810" s="5">
        <v>1</v>
      </c>
    </row>
    <row r="3811" spans="1:5" x14ac:dyDescent="0.25">
      <c r="A3811">
        <v>3810</v>
      </c>
      <c r="B3811" s="5">
        <v>1</v>
      </c>
    </row>
    <row r="3812" spans="1:5" x14ac:dyDescent="0.25">
      <c r="A3812">
        <v>3811</v>
      </c>
      <c r="B3812" s="5">
        <v>1</v>
      </c>
    </row>
    <row r="3813" spans="1:5" x14ac:dyDescent="0.25">
      <c r="A3813">
        <v>3812</v>
      </c>
      <c r="B3813" s="5">
        <v>1</v>
      </c>
      <c r="C3813" s="2">
        <v>2</v>
      </c>
    </row>
    <row r="3814" spans="1:5" x14ac:dyDescent="0.25">
      <c r="A3814">
        <v>3813</v>
      </c>
      <c r="B3814" s="5">
        <v>1</v>
      </c>
      <c r="C3814" s="2">
        <v>2</v>
      </c>
    </row>
    <row r="3815" spans="1:5" x14ac:dyDescent="0.25">
      <c r="A3815">
        <v>3814</v>
      </c>
      <c r="B3815" s="5">
        <v>1</v>
      </c>
      <c r="C3815" s="2">
        <v>2</v>
      </c>
    </row>
    <row r="3816" spans="1:5" x14ac:dyDescent="0.25">
      <c r="A3816">
        <v>3815</v>
      </c>
      <c r="B3816" s="5">
        <v>1</v>
      </c>
      <c r="C3816" s="2">
        <v>2</v>
      </c>
    </row>
    <row r="3817" spans="1:5" x14ac:dyDescent="0.25">
      <c r="A3817">
        <v>3816</v>
      </c>
      <c r="B3817" s="5">
        <v>1</v>
      </c>
      <c r="C3817" s="2">
        <v>2</v>
      </c>
    </row>
    <row r="3818" spans="1:5" x14ac:dyDescent="0.25">
      <c r="A3818">
        <v>3817</v>
      </c>
      <c r="C3818" s="2">
        <v>2</v>
      </c>
    </row>
    <row r="3819" spans="1:5" x14ac:dyDescent="0.25">
      <c r="A3819">
        <v>3818</v>
      </c>
      <c r="C3819" s="2">
        <v>2</v>
      </c>
    </row>
    <row r="3820" spans="1:5" x14ac:dyDescent="0.25">
      <c r="A3820">
        <v>3819</v>
      </c>
      <c r="C3820" s="2">
        <v>2</v>
      </c>
    </row>
    <row r="3821" spans="1:5" x14ac:dyDescent="0.25">
      <c r="A3821">
        <v>3820</v>
      </c>
      <c r="D3821" s="3">
        <v>3</v>
      </c>
      <c r="E3821" s="4">
        <v>4</v>
      </c>
    </row>
    <row r="3822" spans="1:5" x14ac:dyDescent="0.25">
      <c r="A3822">
        <v>3821</v>
      </c>
      <c r="D3822" s="3">
        <v>3</v>
      </c>
      <c r="E3822" s="4">
        <v>4</v>
      </c>
    </row>
    <row r="3823" spans="1:5" x14ac:dyDescent="0.25">
      <c r="A3823">
        <v>3822</v>
      </c>
      <c r="D3823" s="3">
        <v>3</v>
      </c>
      <c r="E3823" s="4">
        <v>4</v>
      </c>
    </row>
    <row r="3824" spans="1:5" x14ac:dyDescent="0.25">
      <c r="A3824">
        <v>3823</v>
      </c>
      <c r="D3824" s="3">
        <v>3</v>
      </c>
      <c r="E3824" s="4">
        <v>4</v>
      </c>
    </row>
    <row r="3825" spans="1:5" x14ac:dyDescent="0.25">
      <c r="A3825">
        <v>3824</v>
      </c>
      <c r="D3825" s="3">
        <v>3</v>
      </c>
      <c r="E3825" s="4">
        <v>4</v>
      </c>
    </row>
    <row r="3826" spans="1:5" x14ac:dyDescent="0.25">
      <c r="A3826">
        <v>3825</v>
      </c>
      <c r="D3826" s="3">
        <v>3</v>
      </c>
      <c r="E3826" s="4">
        <v>4</v>
      </c>
    </row>
    <row r="3827" spans="1:5" x14ac:dyDescent="0.25">
      <c r="A3827">
        <v>3826</v>
      </c>
      <c r="D3827" s="3">
        <v>3</v>
      </c>
      <c r="E3827" s="4">
        <v>4</v>
      </c>
    </row>
    <row r="3828" spans="1:5" x14ac:dyDescent="0.25">
      <c r="A3828">
        <v>3827</v>
      </c>
      <c r="D3828" s="3">
        <v>3</v>
      </c>
      <c r="E3828" s="4">
        <v>4</v>
      </c>
    </row>
    <row r="3829" spans="1:5" x14ac:dyDescent="0.25">
      <c r="A3829">
        <v>3828</v>
      </c>
      <c r="D3829" s="3">
        <v>3</v>
      </c>
      <c r="E3829" s="4">
        <v>4</v>
      </c>
    </row>
    <row r="3830" spans="1:5" x14ac:dyDescent="0.25">
      <c r="A3830">
        <v>3829</v>
      </c>
    </row>
    <row r="3831" spans="1:5" x14ac:dyDescent="0.25">
      <c r="A3831">
        <v>3830</v>
      </c>
    </row>
    <row r="3832" spans="1:5" x14ac:dyDescent="0.25">
      <c r="A3832">
        <v>3831</v>
      </c>
    </row>
    <row r="3833" spans="1:5" x14ac:dyDescent="0.25">
      <c r="A3833">
        <v>3832</v>
      </c>
    </row>
    <row r="3834" spans="1:5" x14ac:dyDescent="0.25">
      <c r="A3834">
        <v>3833</v>
      </c>
    </row>
    <row r="3835" spans="1:5" x14ac:dyDescent="0.25">
      <c r="A3835">
        <v>3834</v>
      </c>
      <c r="B3835" s="5">
        <v>1</v>
      </c>
    </row>
    <row r="3836" spans="1:5" x14ac:dyDescent="0.25">
      <c r="A3836">
        <v>3835</v>
      </c>
      <c r="B3836" s="5">
        <v>1</v>
      </c>
    </row>
    <row r="3837" spans="1:5" x14ac:dyDescent="0.25">
      <c r="A3837">
        <v>3836</v>
      </c>
      <c r="B3837" s="5">
        <v>1</v>
      </c>
      <c r="C3837" s="2">
        <v>2</v>
      </c>
    </row>
    <row r="3838" spans="1:5" x14ac:dyDescent="0.25">
      <c r="A3838">
        <v>3837</v>
      </c>
      <c r="B3838" s="5">
        <v>1</v>
      </c>
      <c r="C3838" s="2">
        <v>2</v>
      </c>
    </row>
    <row r="3839" spans="1:5" x14ac:dyDescent="0.25">
      <c r="A3839">
        <v>3838</v>
      </c>
      <c r="B3839" s="5">
        <v>1</v>
      </c>
      <c r="C3839" s="2">
        <v>2</v>
      </c>
    </row>
    <row r="3840" spans="1:5" x14ac:dyDescent="0.25">
      <c r="A3840">
        <v>3839</v>
      </c>
      <c r="B3840" s="5">
        <v>1</v>
      </c>
      <c r="C3840" s="2">
        <v>2</v>
      </c>
    </row>
    <row r="3841" spans="1:5" x14ac:dyDescent="0.25">
      <c r="A3841">
        <v>3840</v>
      </c>
      <c r="B3841" s="5">
        <v>1</v>
      </c>
      <c r="C3841" s="2">
        <v>2</v>
      </c>
    </row>
    <row r="3842" spans="1:5" x14ac:dyDescent="0.25">
      <c r="A3842">
        <v>3841</v>
      </c>
      <c r="C3842" s="2">
        <v>2</v>
      </c>
    </row>
    <row r="3843" spans="1:5" x14ac:dyDescent="0.25">
      <c r="A3843">
        <v>3842</v>
      </c>
      <c r="C3843" s="2">
        <v>2</v>
      </c>
    </row>
    <row r="3844" spans="1:5" x14ac:dyDescent="0.25">
      <c r="A3844">
        <v>3843</v>
      </c>
      <c r="C3844" s="2">
        <v>2</v>
      </c>
    </row>
    <row r="3845" spans="1:5" x14ac:dyDescent="0.25">
      <c r="A3845">
        <v>3844</v>
      </c>
      <c r="D3845" s="3">
        <v>3</v>
      </c>
      <c r="E3845" s="4">
        <v>4</v>
      </c>
    </row>
    <row r="3846" spans="1:5" x14ac:dyDescent="0.25">
      <c r="A3846">
        <v>3845</v>
      </c>
      <c r="D3846" s="3">
        <v>3</v>
      </c>
      <c r="E3846" s="4">
        <v>4</v>
      </c>
    </row>
    <row r="3847" spans="1:5" x14ac:dyDescent="0.25">
      <c r="A3847">
        <v>3846</v>
      </c>
      <c r="D3847" s="3">
        <v>3</v>
      </c>
      <c r="E3847" s="4">
        <v>4</v>
      </c>
    </row>
    <row r="3848" spans="1:5" x14ac:dyDescent="0.25">
      <c r="A3848">
        <v>3847</v>
      </c>
      <c r="D3848" s="3">
        <v>3</v>
      </c>
      <c r="E3848" s="4">
        <v>4</v>
      </c>
    </row>
    <row r="3849" spans="1:5" x14ac:dyDescent="0.25">
      <c r="A3849">
        <v>3848</v>
      </c>
      <c r="D3849" s="3">
        <v>3</v>
      </c>
      <c r="E3849" s="4">
        <v>4</v>
      </c>
    </row>
    <row r="3850" spans="1:5" x14ac:dyDescent="0.25">
      <c r="A3850">
        <v>3849</v>
      </c>
      <c r="D3850" s="3">
        <v>3</v>
      </c>
      <c r="E3850" s="4">
        <v>4</v>
      </c>
    </row>
    <row r="3851" spans="1:5" x14ac:dyDescent="0.25">
      <c r="A3851">
        <v>3850</v>
      </c>
      <c r="D3851" s="3">
        <v>3</v>
      </c>
      <c r="E3851" s="4">
        <v>4</v>
      </c>
    </row>
    <row r="3852" spans="1:5" x14ac:dyDescent="0.25">
      <c r="A3852">
        <v>3851</v>
      </c>
      <c r="D3852" s="3">
        <v>3</v>
      </c>
      <c r="E3852" s="4">
        <v>4</v>
      </c>
    </row>
    <row r="3853" spans="1:5" x14ac:dyDescent="0.25">
      <c r="A3853">
        <v>3852</v>
      </c>
      <c r="D3853" s="3">
        <v>3</v>
      </c>
      <c r="E3853" s="4">
        <v>4</v>
      </c>
    </row>
    <row r="3854" spans="1:5" x14ac:dyDescent="0.25">
      <c r="A3854">
        <v>3853</v>
      </c>
      <c r="B3854" s="5">
        <v>1</v>
      </c>
    </row>
    <row r="3855" spans="1:5" x14ac:dyDescent="0.25">
      <c r="A3855">
        <v>3854</v>
      </c>
      <c r="B3855" s="5">
        <v>1</v>
      </c>
    </row>
    <row r="3856" spans="1:5" x14ac:dyDescent="0.25">
      <c r="A3856">
        <v>3855</v>
      </c>
      <c r="B3856" s="5">
        <v>1</v>
      </c>
    </row>
    <row r="3857" spans="1:5" x14ac:dyDescent="0.25">
      <c r="A3857">
        <v>3856</v>
      </c>
      <c r="B3857" s="5">
        <v>1</v>
      </c>
      <c r="C3857" s="2">
        <v>2</v>
      </c>
    </row>
    <row r="3858" spans="1:5" x14ac:dyDescent="0.25">
      <c r="A3858">
        <v>3857</v>
      </c>
      <c r="B3858" s="5">
        <v>1</v>
      </c>
      <c r="C3858" s="2">
        <v>2</v>
      </c>
    </row>
    <row r="3859" spans="1:5" x14ac:dyDescent="0.25">
      <c r="A3859">
        <v>3858</v>
      </c>
      <c r="B3859" s="5">
        <v>1</v>
      </c>
      <c r="C3859" s="2">
        <v>2</v>
      </c>
    </row>
    <row r="3860" spans="1:5" x14ac:dyDescent="0.25">
      <c r="A3860">
        <v>3859</v>
      </c>
      <c r="B3860" s="5">
        <v>1</v>
      </c>
      <c r="C3860" s="2">
        <v>2</v>
      </c>
    </row>
    <row r="3861" spans="1:5" x14ac:dyDescent="0.25">
      <c r="A3861">
        <v>3860</v>
      </c>
      <c r="B3861" s="5">
        <v>1</v>
      </c>
      <c r="C3861" s="2">
        <v>2</v>
      </c>
    </row>
    <row r="3862" spans="1:5" x14ac:dyDescent="0.25">
      <c r="A3862">
        <v>3861</v>
      </c>
      <c r="C3862" s="2">
        <v>2</v>
      </c>
    </row>
    <row r="3863" spans="1:5" x14ac:dyDescent="0.25">
      <c r="A3863">
        <v>3862</v>
      </c>
      <c r="C3863" s="2">
        <v>2</v>
      </c>
    </row>
    <row r="3864" spans="1:5" x14ac:dyDescent="0.25">
      <c r="A3864">
        <v>3863</v>
      </c>
      <c r="C3864" s="2">
        <v>2</v>
      </c>
    </row>
    <row r="3865" spans="1:5" x14ac:dyDescent="0.25">
      <c r="A3865">
        <v>3864</v>
      </c>
    </row>
    <row r="3866" spans="1:5" x14ac:dyDescent="0.25">
      <c r="A3866">
        <v>3865</v>
      </c>
      <c r="D3866" s="3">
        <v>3</v>
      </c>
    </row>
    <row r="3867" spans="1:5" x14ac:dyDescent="0.25">
      <c r="A3867">
        <v>3866</v>
      </c>
      <c r="D3867" s="3">
        <v>3</v>
      </c>
      <c r="E3867" s="4">
        <v>4</v>
      </c>
    </row>
    <row r="3868" spans="1:5" x14ac:dyDescent="0.25">
      <c r="A3868">
        <v>3867</v>
      </c>
      <c r="D3868" s="3">
        <v>3</v>
      </c>
      <c r="E3868" s="4">
        <v>4</v>
      </c>
    </row>
    <row r="3869" spans="1:5" x14ac:dyDescent="0.25">
      <c r="A3869">
        <v>3868</v>
      </c>
      <c r="D3869" s="3">
        <v>3</v>
      </c>
      <c r="E3869" s="4">
        <v>4</v>
      </c>
    </row>
    <row r="3870" spans="1:5" x14ac:dyDescent="0.25">
      <c r="A3870">
        <v>3869</v>
      </c>
      <c r="D3870" s="3">
        <v>3</v>
      </c>
      <c r="E3870" s="4">
        <v>4</v>
      </c>
    </row>
    <row r="3871" spans="1:5" x14ac:dyDescent="0.25">
      <c r="A3871">
        <v>3870</v>
      </c>
      <c r="D3871" s="3">
        <v>3</v>
      </c>
      <c r="E3871" s="4">
        <v>4</v>
      </c>
    </row>
    <row r="3872" spans="1:5" x14ac:dyDescent="0.25">
      <c r="A3872">
        <v>3871</v>
      </c>
      <c r="D3872" s="3">
        <v>3</v>
      </c>
      <c r="E3872" s="4">
        <v>4</v>
      </c>
    </row>
    <row r="3873" spans="1:5" x14ac:dyDescent="0.25">
      <c r="A3873">
        <v>3872</v>
      </c>
      <c r="D3873" s="3">
        <v>3</v>
      </c>
      <c r="E3873" s="4">
        <v>4</v>
      </c>
    </row>
    <row r="3874" spans="1:5" x14ac:dyDescent="0.25">
      <c r="A3874">
        <v>3873</v>
      </c>
      <c r="D3874" s="3">
        <v>3</v>
      </c>
      <c r="E3874" s="4">
        <v>4</v>
      </c>
    </row>
    <row r="3875" spans="1:5" x14ac:dyDescent="0.25">
      <c r="A3875">
        <v>3874</v>
      </c>
      <c r="E3875" s="4">
        <v>4</v>
      </c>
    </row>
    <row r="3876" spans="1:5" x14ac:dyDescent="0.25">
      <c r="A3876">
        <v>3875</v>
      </c>
      <c r="E3876" s="4">
        <v>4</v>
      </c>
    </row>
    <row r="3877" spans="1:5" x14ac:dyDescent="0.25">
      <c r="A3877">
        <v>3876</v>
      </c>
      <c r="B3877" s="5">
        <v>1</v>
      </c>
    </row>
    <row r="3878" spans="1:5" x14ac:dyDescent="0.25">
      <c r="A3878">
        <v>3877</v>
      </c>
      <c r="B3878" s="5">
        <v>1</v>
      </c>
    </row>
    <row r="3879" spans="1:5" x14ac:dyDescent="0.25">
      <c r="A3879">
        <v>3878</v>
      </c>
      <c r="B3879" s="5">
        <v>1</v>
      </c>
    </row>
    <row r="3880" spans="1:5" x14ac:dyDescent="0.25">
      <c r="A3880">
        <v>3879</v>
      </c>
      <c r="B3880" s="5">
        <v>1</v>
      </c>
    </row>
    <row r="3881" spans="1:5" x14ac:dyDescent="0.25">
      <c r="A3881">
        <v>3880</v>
      </c>
      <c r="B3881" s="5">
        <v>1</v>
      </c>
    </row>
    <row r="3882" spans="1:5" x14ac:dyDescent="0.25">
      <c r="A3882">
        <v>3881</v>
      </c>
      <c r="B3882" s="5">
        <v>1</v>
      </c>
      <c r="C3882" s="2">
        <v>2</v>
      </c>
    </row>
    <row r="3883" spans="1:5" x14ac:dyDescent="0.25">
      <c r="A3883">
        <v>3882</v>
      </c>
      <c r="B3883" s="5">
        <v>1</v>
      </c>
      <c r="C3883" s="2">
        <v>2</v>
      </c>
    </row>
    <row r="3884" spans="1:5" x14ac:dyDescent="0.25">
      <c r="A3884">
        <v>3883</v>
      </c>
      <c r="B3884" s="5">
        <v>1</v>
      </c>
      <c r="C3884" s="2">
        <v>2</v>
      </c>
    </row>
    <row r="3885" spans="1:5" x14ac:dyDescent="0.25">
      <c r="A3885">
        <v>3884</v>
      </c>
      <c r="C3885" s="2">
        <v>2</v>
      </c>
    </row>
    <row r="3886" spans="1:5" x14ac:dyDescent="0.25">
      <c r="A3886">
        <v>3885</v>
      </c>
      <c r="C3886" s="2">
        <v>2</v>
      </c>
    </row>
    <row r="3887" spans="1:5" x14ac:dyDescent="0.25">
      <c r="A3887">
        <v>3886</v>
      </c>
      <c r="C3887" s="2">
        <v>2</v>
      </c>
    </row>
    <row r="3888" spans="1:5" x14ac:dyDescent="0.25">
      <c r="A3888">
        <v>3887</v>
      </c>
      <c r="C3888" s="2">
        <v>2</v>
      </c>
    </row>
    <row r="3889" spans="1:5" x14ac:dyDescent="0.25">
      <c r="A3889">
        <v>3888</v>
      </c>
      <c r="C3889" s="2">
        <v>2</v>
      </c>
      <c r="D3889" s="3">
        <v>3</v>
      </c>
    </row>
    <row r="3890" spans="1:5" x14ac:dyDescent="0.25">
      <c r="A3890">
        <v>3889</v>
      </c>
      <c r="D3890" s="3">
        <v>3</v>
      </c>
    </row>
    <row r="3891" spans="1:5" x14ac:dyDescent="0.25">
      <c r="A3891">
        <v>3890</v>
      </c>
      <c r="D3891" s="3">
        <v>3</v>
      </c>
      <c r="E3891" s="4">
        <v>4</v>
      </c>
    </row>
    <row r="3892" spans="1:5" x14ac:dyDescent="0.25">
      <c r="A3892">
        <v>3891</v>
      </c>
      <c r="D3892" s="3">
        <v>3</v>
      </c>
      <c r="E3892" s="4">
        <v>4</v>
      </c>
    </row>
    <row r="3893" spans="1:5" x14ac:dyDescent="0.25">
      <c r="A3893">
        <v>3892</v>
      </c>
      <c r="D3893" s="3">
        <v>3</v>
      </c>
      <c r="E3893" s="4">
        <v>4</v>
      </c>
    </row>
    <row r="3894" spans="1:5" x14ac:dyDescent="0.25">
      <c r="A3894">
        <v>3893</v>
      </c>
      <c r="D3894" s="3">
        <v>3</v>
      </c>
      <c r="E3894" s="4">
        <v>4</v>
      </c>
    </row>
    <row r="3895" spans="1:5" x14ac:dyDescent="0.25">
      <c r="A3895">
        <v>3894</v>
      </c>
      <c r="D3895" s="3">
        <v>3</v>
      </c>
      <c r="E3895" s="4">
        <v>4</v>
      </c>
    </row>
    <row r="3896" spans="1:5" x14ac:dyDescent="0.25">
      <c r="A3896">
        <v>3895</v>
      </c>
      <c r="D3896" s="3">
        <v>3</v>
      </c>
      <c r="E3896" s="4">
        <v>4</v>
      </c>
    </row>
    <row r="3897" spans="1:5" x14ac:dyDescent="0.25">
      <c r="A3897">
        <v>3896</v>
      </c>
      <c r="D3897" s="3">
        <v>3</v>
      </c>
      <c r="E3897" s="4">
        <v>4</v>
      </c>
    </row>
    <row r="3898" spans="1:5" x14ac:dyDescent="0.25">
      <c r="A3898">
        <v>3897</v>
      </c>
      <c r="B3898" s="5">
        <v>1</v>
      </c>
      <c r="D3898" s="3">
        <v>3</v>
      </c>
      <c r="E3898" s="4">
        <v>4</v>
      </c>
    </row>
    <row r="3899" spans="1:5" x14ac:dyDescent="0.25">
      <c r="A3899">
        <v>3898</v>
      </c>
      <c r="B3899" s="5">
        <v>1</v>
      </c>
    </row>
    <row r="3900" spans="1:5" x14ac:dyDescent="0.25">
      <c r="A3900">
        <v>3899</v>
      </c>
      <c r="B3900" s="5">
        <v>1</v>
      </c>
    </row>
    <row r="3901" spans="1:5" x14ac:dyDescent="0.25">
      <c r="A3901">
        <v>3900</v>
      </c>
      <c r="B3901" s="5">
        <v>1</v>
      </c>
    </row>
    <row r="3902" spans="1:5" x14ac:dyDescent="0.25">
      <c r="A3902">
        <v>3901</v>
      </c>
      <c r="B3902" s="5">
        <v>1</v>
      </c>
    </row>
    <row r="3903" spans="1:5" x14ac:dyDescent="0.25">
      <c r="A3903">
        <v>3902</v>
      </c>
      <c r="B3903" s="5">
        <v>1</v>
      </c>
    </row>
    <row r="3904" spans="1:5" x14ac:dyDescent="0.25">
      <c r="A3904">
        <v>3903</v>
      </c>
      <c r="B3904" s="5">
        <v>1</v>
      </c>
    </row>
    <row r="3905" spans="1:5" x14ac:dyDescent="0.25">
      <c r="A3905">
        <v>3904</v>
      </c>
      <c r="B3905" s="5">
        <v>1</v>
      </c>
      <c r="C3905" s="2">
        <v>2</v>
      </c>
    </row>
    <row r="3906" spans="1:5" x14ac:dyDescent="0.25">
      <c r="A3906">
        <v>3905</v>
      </c>
      <c r="B3906" s="5">
        <v>1</v>
      </c>
      <c r="C3906" s="2">
        <v>2</v>
      </c>
    </row>
    <row r="3907" spans="1:5" x14ac:dyDescent="0.25">
      <c r="A3907">
        <v>3906</v>
      </c>
      <c r="C3907" s="2">
        <v>2</v>
      </c>
    </row>
    <row r="3908" spans="1:5" x14ac:dyDescent="0.25">
      <c r="A3908">
        <v>3907</v>
      </c>
      <c r="C3908" s="2">
        <v>2</v>
      </c>
    </row>
    <row r="3909" spans="1:5" x14ac:dyDescent="0.25">
      <c r="A3909">
        <v>3908</v>
      </c>
      <c r="C3909" s="2">
        <v>2</v>
      </c>
    </row>
    <row r="3910" spans="1:5" x14ac:dyDescent="0.25">
      <c r="A3910">
        <v>3909</v>
      </c>
      <c r="C3910" s="2">
        <v>2</v>
      </c>
    </row>
    <row r="3911" spans="1:5" x14ac:dyDescent="0.25">
      <c r="A3911">
        <v>3910</v>
      </c>
      <c r="C3911" s="2">
        <v>2</v>
      </c>
    </row>
    <row r="3912" spans="1:5" x14ac:dyDescent="0.25">
      <c r="A3912">
        <v>3911</v>
      </c>
      <c r="C3912" s="2">
        <v>2</v>
      </c>
      <c r="D3912" s="3">
        <v>3</v>
      </c>
    </row>
    <row r="3913" spans="1:5" x14ac:dyDescent="0.25">
      <c r="A3913">
        <v>3912</v>
      </c>
      <c r="D3913" s="3">
        <v>3</v>
      </c>
    </row>
    <row r="3914" spans="1:5" x14ac:dyDescent="0.25">
      <c r="A3914">
        <v>3913</v>
      </c>
      <c r="D3914" s="3">
        <v>3</v>
      </c>
      <c r="E3914" s="4">
        <v>4</v>
      </c>
    </row>
    <row r="3915" spans="1:5" x14ac:dyDescent="0.25">
      <c r="A3915">
        <v>3914</v>
      </c>
      <c r="D3915" s="3">
        <v>3</v>
      </c>
      <c r="E3915" s="4">
        <v>4</v>
      </c>
    </row>
    <row r="3916" spans="1:5" x14ac:dyDescent="0.25">
      <c r="A3916">
        <v>3915</v>
      </c>
      <c r="D3916" s="3">
        <v>3</v>
      </c>
      <c r="E3916" s="4">
        <v>4</v>
      </c>
    </row>
    <row r="3917" spans="1:5" x14ac:dyDescent="0.25">
      <c r="A3917">
        <v>3916</v>
      </c>
      <c r="D3917" s="3">
        <v>3</v>
      </c>
      <c r="E3917" s="4">
        <v>4</v>
      </c>
    </row>
    <row r="3918" spans="1:5" x14ac:dyDescent="0.25">
      <c r="A3918">
        <v>3917</v>
      </c>
      <c r="D3918" s="3">
        <v>3</v>
      </c>
      <c r="E3918" s="4">
        <v>4</v>
      </c>
    </row>
    <row r="3919" spans="1:5" x14ac:dyDescent="0.25">
      <c r="A3919">
        <v>3918</v>
      </c>
      <c r="B3919" s="5">
        <v>1</v>
      </c>
      <c r="D3919" s="3">
        <v>3</v>
      </c>
      <c r="E3919" s="4">
        <v>4</v>
      </c>
    </row>
    <row r="3920" spans="1:5" x14ac:dyDescent="0.25">
      <c r="A3920">
        <v>3919</v>
      </c>
      <c r="B3920" s="5">
        <v>1</v>
      </c>
      <c r="D3920" s="3">
        <v>3</v>
      </c>
      <c r="E3920" s="4">
        <v>4</v>
      </c>
    </row>
    <row r="3921" spans="1:5" x14ac:dyDescent="0.25">
      <c r="A3921">
        <v>3920</v>
      </c>
      <c r="B3921" s="5">
        <v>1</v>
      </c>
      <c r="D3921" s="3">
        <v>3</v>
      </c>
      <c r="E3921" s="4">
        <v>4</v>
      </c>
    </row>
    <row r="3922" spans="1:5" x14ac:dyDescent="0.25">
      <c r="A3922">
        <v>3921</v>
      </c>
      <c r="B3922" s="5">
        <v>1</v>
      </c>
      <c r="E3922" s="4">
        <v>4</v>
      </c>
    </row>
    <row r="3923" spans="1:5" x14ac:dyDescent="0.25">
      <c r="A3923">
        <v>3922</v>
      </c>
      <c r="B3923" s="5">
        <v>1</v>
      </c>
      <c r="E3923" s="4">
        <v>4</v>
      </c>
    </row>
    <row r="3924" spans="1:5" x14ac:dyDescent="0.25">
      <c r="A3924">
        <v>3923</v>
      </c>
      <c r="B3924" s="5">
        <v>1</v>
      </c>
      <c r="E3924" s="4">
        <v>4</v>
      </c>
    </row>
    <row r="3925" spans="1:5" x14ac:dyDescent="0.25">
      <c r="A3925">
        <v>3924</v>
      </c>
      <c r="B3925" s="5">
        <v>1</v>
      </c>
    </row>
    <row r="3926" spans="1:5" x14ac:dyDescent="0.25">
      <c r="A3926">
        <v>3925</v>
      </c>
      <c r="B3926" s="5">
        <v>1</v>
      </c>
      <c r="C3926" s="2">
        <v>2</v>
      </c>
    </row>
    <row r="3927" spans="1:5" x14ac:dyDescent="0.25">
      <c r="A3927">
        <v>3926</v>
      </c>
      <c r="B3927" s="5">
        <v>1</v>
      </c>
      <c r="C3927" s="2">
        <v>2</v>
      </c>
    </row>
    <row r="3928" spans="1:5" x14ac:dyDescent="0.25">
      <c r="A3928">
        <v>3927</v>
      </c>
      <c r="B3928" s="5">
        <v>1</v>
      </c>
      <c r="C3928" s="2">
        <v>2</v>
      </c>
    </row>
    <row r="3929" spans="1:5" x14ac:dyDescent="0.25">
      <c r="A3929">
        <v>3928</v>
      </c>
      <c r="B3929" s="5">
        <v>1</v>
      </c>
      <c r="C3929" s="2">
        <v>2</v>
      </c>
    </row>
    <row r="3930" spans="1:5" x14ac:dyDescent="0.25">
      <c r="A3930">
        <v>3929</v>
      </c>
      <c r="C3930" s="2">
        <v>2</v>
      </c>
    </row>
    <row r="3931" spans="1:5" x14ac:dyDescent="0.25">
      <c r="A3931">
        <v>3930</v>
      </c>
      <c r="C3931" s="2">
        <v>2</v>
      </c>
    </row>
    <row r="3932" spans="1:5" x14ac:dyDescent="0.25">
      <c r="A3932">
        <v>3931</v>
      </c>
      <c r="C3932" s="2">
        <v>2</v>
      </c>
    </row>
    <row r="3933" spans="1:5" x14ac:dyDescent="0.25">
      <c r="A3933">
        <v>3932</v>
      </c>
      <c r="C3933" s="2">
        <v>2</v>
      </c>
    </row>
    <row r="3934" spans="1:5" x14ac:dyDescent="0.25">
      <c r="A3934">
        <v>3933</v>
      </c>
      <c r="C3934" s="2">
        <v>2</v>
      </c>
    </row>
    <row r="3935" spans="1:5" x14ac:dyDescent="0.25">
      <c r="A3935">
        <v>3934</v>
      </c>
      <c r="C3935" s="2">
        <v>2</v>
      </c>
      <c r="D3935" s="3">
        <v>3</v>
      </c>
    </row>
    <row r="3936" spans="1:5" x14ac:dyDescent="0.25">
      <c r="A3936">
        <v>3935</v>
      </c>
      <c r="C3936" s="2">
        <v>2</v>
      </c>
      <c r="D3936" s="3">
        <v>3</v>
      </c>
    </row>
    <row r="3937" spans="1:6" x14ac:dyDescent="0.25">
      <c r="A3937">
        <v>3936</v>
      </c>
      <c r="D3937" s="3">
        <v>3</v>
      </c>
    </row>
    <row r="3938" spans="1:6" x14ac:dyDescent="0.25">
      <c r="A3938">
        <v>3937</v>
      </c>
      <c r="D3938" s="3">
        <v>3</v>
      </c>
      <c r="F3938" t="s">
        <v>22</v>
      </c>
    </row>
    <row r="3939" spans="1:6" x14ac:dyDescent="0.25">
      <c r="A3939">
        <v>3938</v>
      </c>
    </row>
    <row r="3940" spans="1:6" x14ac:dyDescent="0.25">
      <c r="A3940">
        <v>3939</v>
      </c>
      <c r="F3940" t="s">
        <v>22</v>
      </c>
    </row>
    <row r="3941" spans="1:6" x14ac:dyDescent="0.25">
      <c r="A3941">
        <v>3940</v>
      </c>
      <c r="C3941" s="2">
        <v>2</v>
      </c>
    </row>
    <row r="3942" spans="1:6" x14ac:dyDescent="0.25">
      <c r="A3942">
        <v>3941</v>
      </c>
      <c r="C3942" s="2">
        <v>2</v>
      </c>
      <c r="D3942" s="3">
        <v>3</v>
      </c>
    </row>
    <row r="3943" spans="1:6" x14ac:dyDescent="0.25">
      <c r="A3943">
        <v>3942</v>
      </c>
      <c r="C3943" s="2">
        <v>2</v>
      </c>
      <c r="D3943" s="3">
        <v>3</v>
      </c>
    </row>
    <row r="3944" spans="1:6" x14ac:dyDescent="0.25">
      <c r="A3944">
        <v>3943</v>
      </c>
      <c r="C3944" s="2">
        <v>2</v>
      </c>
      <c r="D3944" s="3">
        <v>3</v>
      </c>
    </row>
    <row r="3945" spans="1:6" x14ac:dyDescent="0.25">
      <c r="A3945">
        <v>3944</v>
      </c>
      <c r="C3945" s="2">
        <v>2</v>
      </c>
      <c r="D3945" s="3">
        <v>3</v>
      </c>
    </row>
    <row r="3946" spans="1:6" x14ac:dyDescent="0.25">
      <c r="A3946">
        <v>3945</v>
      </c>
      <c r="C3946" s="2">
        <v>2</v>
      </c>
      <c r="D3946" s="3">
        <v>3</v>
      </c>
    </row>
    <row r="3947" spans="1:6" x14ac:dyDescent="0.25">
      <c r="A3947">
        <v>3946</v>
      </c>
      <c r="C3947" s="2">
        <v>2</v>
      </c>
      <c r="D3947" s="3">
        <v>3</v>
      </c>
    </row>
    <row r="3948" spans="1:6" x14ac:dyDescent="0.25">
      <c r="A3948">
        <v>3947</v>
      </c>
      <c r="C3948" s="2">
        <v>2</v>
      </c>
      <c r="D3948" s="3">
        <v>3</v>
      </c>
    </row>
    <row r="3949" spans="1:6" x14ac:dyDescent="0.25">
      <c r="A3949">
        <v>3948</v>
      </c>
      <c r="C3949" s="2">
        <v>2</v>
      </c>
      <c r="D3949" s="3">
        <v>3</v>
      </c>
    </row>
    <row r="3950" spans="1:6" x14ac:dyDescent="0.25">
      <c r="A3950">
        <v>3949</v>
      </c>
      <c r="C3950" s="2">
        <v>2</v>
      </c>
      <c r="D3950" s="3">
        <v>3</v>
      </c>
    </row>
    <row r="3951" spans="1:6" x14ac:dyDescent="0.25">
      <c r="A3951">
        <v>3950</v>
      </c>
      <c r="D3951" s="3">
        <v>3</v>
      </c>
    </row>
    <row r="3952" spans="1:6" x14ac:dyDescent="0.25">
      <c r="A3952">
        <v>3951</v>
      </c>
      <c r="D3952" s="3">
        <v>3</v>
      </c>
      <c r="E3952" s="4">
        <v>4</v>
      </c>
    </row>
    <row r="3953" spans="1:5" x14ac:dyDescent="0.25">
      <c r="A3953">
        <v>3952</v>
      </c>
      <c r="D3953" s="3">
        <v>3</v>
      </c>
      <c r="E3953" s="4">
        <v>4</v>
      </c>
    </row>
    <row r="3954" spans="1:5" x14ac:dyDescent="0.25">
      <c r="A3954">
        <v>3953</v>
      </c>
      <c r="E3954" s="4">
        <v>4</v>
      </c>
    </row>
    <row r="3955" spans="1:5" x14ac:dyDescent="0.25">
      <c r="A3955">
        <v>3954</v>
      </c>
      <c r="E3955" s="4">
        <v>4</v>
      </c>
    </row>
    <row r="3956" spans="1:5" x14ac:dyDescent="0.25">
      <c r="A3956">
        <v>3955</v>
      </c>
      <c r="E3956" s="4">
        <v>4</v>
      </c>
    </row>
    <row r="3957" spans="1:5" x14ac:dyDescent="0.25">
      <c r="A3957">
        <v>3956</v>
      </c>
      <c r="E3957" s="4">
        <v>4</v>
      </c>
    </row>
    <row r="3958" spans="1:5" x14ac:dyDescent="0.25">
      <c r="A3958">
        <v>3957</v>
      </c>
      <c r="E3958" s="4">
        <v>4</v>
      </c>
    </row>
    <row r="3959" spans="1:5" x14ac:dyDescent="0.25">
      <c r="A3959">
        <v>3958</v>
      </c>
      <c r="E3959" s="4">
        <v>4</v>
      </c>
    </row>
    <row r="3960" spans="1:5" x14ac:dyDescent="0.25">
      <c r="A3960">
        <v>3959</v>
      </c>
      <c r="B3960" s="5">
        <v>1</v>
      </c>
      <c r="E3960" s="4">
        <v>4</v>
      </c>
    </row>
    <row r="3961" spans="1:5" x14ac:dyDescent="0.25">
      <c r="A3961">
        <v>3960</v>
      </c>
      <c r="B3961" s="5">
        <v>1</v>
      </c>
    </row>
    <row r="3962" spans="1:5" x14ac:dyDescent="0.25">
      <c r="A3962">
        <v>3961</v>
      </c>
      <c r="B3962" s="5">
        <v>1</v>
      </c>
    </row>
    <row r="3963" spans="1:5" x14ac:dyDescent="0.25">
      <c r="A3963">
        <v>3962</v>
      </c>
      <c r="B3963" s="5">
        <v>1</v>
      </c>
    </row>
    <row r="3964" spans="1:5" x14ac:dyDescent="0.25">
      <c r="A3964">
        <v>3963</v>
      </c>
      <c r="B3964" s="5">
        <v>1</v>
      </c>
    </row>
    <row r="3965" spans="1:5" x14ac:dyDescent="0.25">
      <c r="A3965">
        <v>3964</v>
      </c>
      <c r="B3965" s="5">
        <v>1</v>
      </c>
    </row>
    <row r="3966" spans="1:5" x14ac:dyDescent="0.25">
      <c r="A3966">
        <v>3965</v>
      </c>
      <c r="B3966" s="5">
        <v>1</v>
      </c>
    </row>
    <row r="3967" spans="1:5" x14ac:dyDescent="0.25">
      <c r="A3967">
        <v>3966</v>
      </c>
      <c r="B3967" s="5">
        <v>1</v>
      </c>
      <c r="C3967" s="2">
        <v>2</v>
      </c>
    </row>
    <row r="3968" spans="1:5" x14ac:dyDescent="0.25">
      <c r="A3968">
        <v>3967</v>
      </c>
      <c r="B3968" s="5">
        <v>1</v>
      </c>
      <c r="C3968" s="2">
        <v>2</v>
      </c>
    </row>
    <row r="3969" spans="1:5" x14ac:dyDescent="0.25">
      <c r="A3969">
        <v>3968</v>
      </c>
      <c r="C3969" s="2">
        <v>2</v>
      </c>
    </row>
    <row r="3970" spans="1:5" x14ac:dyDescent="0.25">
      <c r="A3970">
        <v>3969</v>
      </c>
      <c r="C3970" s="2">
        <v>2</v>
      </c>
    </row>
    <row r="3971" spans="1:5" x14ac:dyDescent="0.25">
      <c r="A3971">
        <v>3970</v>
      </c>
      <c r="C3971" s="2">
        <v>2</v>
      </c>
    </row>
    <row r="3972" spans="1:5" x14ac:dyDescent="0.25">
      <c r="A3972">
        <v>3971</v>
      </c>
      <c r="C3972" s="2">
        <v>2</v>
      </c>
      <c r="D3972" s="3">
        <v>3</v>
      </c>
    </row>
    <row r="3973" spans="1:5" x14ac:dyDescent="0.25">
      <c r="A3973">
        <v>3972</v>
      </c>
      <c r="C3973" s="2">
        <v>2</v>
      </c>
      <c r="D3973" s="3">
        <v>3</v>
      </c>
    </row>
    <row r="3974" spans="1:5" x14ac:dyDescent="0.25">
      <c r="A3974">
        <v>3973</v>
      </c>
      <c r="D3974" s="3">
        <v>3</v>
      </c>
      <c r="E3974" s="4">
        <v>4</v>
      </c>
    </row>
    <row r="3975" spans="1:5" x14ac:dyDescent="0.25">
      <c r="A3975">
        <v>3974</v>
      </c>
      <c r="D3975" s="3">
        <v>3</v>
      </c>
      <c r="E3975" s="4">
        <v>4</v>
      </c>
    </row>
    <row r="3976" spans="1:5" x14ac:dyDescent="0.25">
      <c r="A3976">
        <v>3975</v>
      </c>
      <c r="D3976" s="3">
        <v>3</v>
      </c>
      <c r="E3976" s="4">
        <v>4</v>
      </c>
    </row>
    <row r="3977" spans="1:5" x14ac:dyDescent="0.25">
      <c r="A3977">
        <v>3976</v>
      </c>
      <c r="D3977" s="3">
        <v>3</v>
      </c>
      <c r="E3977" s="4">
        <v>4</v>
      </c>
    </row>
    <row r="3978" spans="1:5" x14ac:dyDescent="0.25">
      <c r="A3978">
        <v>3977</v>
      </c>
      <c r="D3978" s="3">
        <v>3</v>
      </c>
      <c r="E3978" s="4">
        <v>4</v>
      </c>
    </row>
    <row r="3979" spans="1:5" x14ac:dyDescent="0.25">
      <c r="A3979">
        <v>3978</v>
      </c>
      <c r="D3979" s="3">
        <v>3</v>
      </c>
      <c r="E3979" s="4">
        <v>4</v>
      </c>
    </row>
    <row r="3980" spans="1:5" x14ac:dyDescent="0.25">
      <c r="A3980">
        <v>3979</v>
      </c>
      <c r="E3980" s="4">
        <v>4</v>
      </c>
    </row>
    <row r="3981" spans="1:5" x14ac:dyDescent="0.25">
      <c r="A3981">
        <v>3980</v>
      </c>
      <c r="E3981" s="4">
        <v>4</v>
      </c>
    </row>
    <row r="3982" spans="1:5" x14ac:dyDescent="0.25">
      <c r="A3982">
        <v>3981</v>
      </c>
    </row>
    <row r="3983" spans="1:5" x14ac:dyDescent="0.25">
      <c r="A3983">
        <v>3982</v>
      </c>
      <c r="B3983" s="5">
        <v>1</v>
      </c>
    </row>
    <row r="3984" spans="1:5" x14ac:dyDescent="0.25">
      <c r="A3984">
        <v>3983</v>
      </c>
      <c r="B3984" s="5">
        <v>1</v>
      </c>
    </row>
    <row r="3985" spans="1:5" x14ac:dyDescent="0.25">
      <c r="A3985">
        <v>3984</v>
      </c>
      <c r="B3985" s="5">
        <v>1</v>
      </c>
    </row>
    <row r="3986" spans="1:5" x14ac:dyDescent="0.25">
      <c r="A3986">
        <v>3985</v>
      </c>
      <c r="B3986" s="5">
        <v>1</v>
      </c>
    </row>
    <row r="3987" spans="1:5" x14ac:dyDescent="0.25">
      <c r="A3987">
        <v>3986</v>
      </c>
      <c r="B3987" s="5">
        <v>1</v>
      </c>
    </row>
    <row r="3988" spans="1:5" x14ac:dyDescent="0.25">
      <c r="A3988">
        <v>3987</v>
      </c>
      <c r="B3988" s="5">
        <v>1</v>
      </c>
    </row>
    <row r="3989" spans="1:5" x14ac:dyDescent="0.25">
      <c r="A3989">
        <v>3988</v>
      </c>
      <c r="B3989" s="5">
        <v>1</v>
      </c>
      <c r="C3989" s="2">
        <v>2</v>
      </c>
    </row>
    <row r="3990" spans="1:5" x14ac:dyDescent="0.25">
      <c r="A3990">
        <v>3989</v>
      </c>
      <c r="B3990" s="5">
        <v>1</v>
      </c>
      <c r="C3990" s="2">
        <v>2</v>
      </c>
    </row>
    <row r="3991" spans="1:5" x14ac:dyDescent="0.25">
      <c r="A3991">
        <v>3990</v>
      </c>
      <c r="B3991" s="5">
        <v>1</v>
      </c>
      <c r="C3991" s="2">
        <v>2</v>
      </c>
    </row>
    <row r="3992" spans="1:5" x14ac:dyDescent="0.25">
      <c r="A3992">
        <v>3991</v>
      </c>
      <c r="C3992" s="2">
        <v>2</v>
      </c>
    </row>
    <row r="3993" spans="1:5" x14ac:dyDescent="0.25">
      <c r="A3993">
        <v>3992</v>
      </c>
      <c r="C3993" s="2">
        <v>2</v>
      </c>
    </row>
    <row r="3994" spans="1:5" x14ac:dyDescent="0.25">
      <c r="A3994">
        <v>3993</v>
      </c>
      <c r="C3994" s="2">
        <v>2</v>
      </c>
      <c r="D3994" s="3">
        <v>3</v>
      </c>
    </row>
    <row r="3995" spans="1:5" x14ac:dyDescent="0.25">
      <c r="A3995">
        <v>3994</v>
      </c>
      <c r="C3995" s="2">
        <v>2</v>
      </c>
      <c r="D3995" s="3">
        <v>3</v>
      </c>
      <c r="E3995" s="4">
        <v>4</v>
      </c>
    </row>
    <row r="3996" spans="1:5" x14ac:dyDescent="0.25">
      <c r="A3996">
        <v>3995</v>
      </c>
      <c r="D3996" s="3">
        <v>3</v>
      </c>
      <c r="E3996" s="4">
        <v>4</v>
      </c>
    </row>
    <row r="3997" spans="1:5" x14ac:dyDescent="0.25">
      <c r="A3997">
        <v>3996</v>
      </c>
      <c r="D3997" s="3">
        <v>3</v>
      </c>
      <c r="E3997" s="4">
        <v>4</v>
      </c>
    </row>
    <row r="3998" spans="1:5" x14ac:dyDescent="0.25">
      <c r="A3998">
        <v>3997</v>
      </c>
      <c r="D3998" s="3">
        <v>3</v>
      </c>
      <c r="E3998" s="4">
        <v>4</v>
      </c>
    </row>
    <row r="3999" spans="1:5" x14ac:dyDescent="0.25">
      <c r="A3999">
        <v>3998</v>
      </c>
      <c r="D3999" s="3">
        <v>3</v>
      </c>
      <c r="E3999" s="4">
        <v>4</v>
      </c>
    </row>
    <row r="4000" spans="1:5" x14ac:dyDescent="0.25">
      <c r="A4000">
        <v>3999</v>
      </c>
      <c r="D4000" s="3">
        <v>3</v>
      </c>
      <c r="E4000" s="4">
        <v>4</v>
      </c>
    </row>
    <row r="4001" spans="1:5" x14ac:dyDescent="0.25">
      <c r="A4001">
        <v>4000</v>
      </c>
      <c r="D4001" s="3">
        <v>3</v>
      </c>
      <c r="E4001" s="4">
        <v>4</v>
      </c>
    </row>
    <row r="4002" spans="1:5" x14ac:dyDescent="0.25">
      <c r="A4002">
        <v>4001</v>
      </c>
      <c r="D4002" s="3">
        <v>3</v>
      </c>
      <c r="E4002" s="4">
        <v>4</v>
      </c>
    </row>
    <row r="4003" spans="1:5" x14ac:dyDescent="0.25">
      <c r="A4003">
        <v>4002</v>
      </c>
      <c r="E4003" s="4">
        <v>4</v>
      </c>
    </row>
    <row r="4004" spans="1:5" x14ac:dyDescent="0.25">
      <c r="A4004">
        <v>4003</v>
      </c>
    </row>
    <row r="4005" spans="1:5" x14ac:dyDescent="0.25">
      <c r="A4005">
        <v>4004</v>
      </c>
    </row>
    <row r="4006" spans="1:5" x14ac:dyDescent="0.25">
      <c r="A4006">
        <v>4005</v>
      </c>
      <c r="B4006" s="5">
        <v>1</v>
      </c>
    </row>
    <row r="4007" spans="1:5" x14ac:dyDescent="0.25">
      <c r="A4007">
        <v>4006</v>
      </c>
      <c r="B4007" s="5">
        <v>1</v>
      </c>
    </row>
    <row r="4008" spans="1:5" x14ac:dyDescent="0.25">
      <c r="A4008">
        <v>4007</v>
      </c>
      <c r="B4008" s="5">
        <v>1</v>
      </c>
    </row>
    <row r="4009" spans="1:5" x14ac:dyDescent="0.25">
      <c r="A4009">
        <v>4008</v>
      </c>
      <c r="B4009" s="5">
        <v>1</v>
      </c>
    </row>
    <row r="4010" spans="1:5" x14ac:dyDescent="0.25">
      <c r="A4010">
        <v>4009</v>
      </c>
      <c r="B4010" s="5">
        <v>1</v>
      </c>
      <c r="C4010" s="2">
        <v>2</v>
      </c>
    </row>
    <row r="4011" spans="1:5" x14ac:dyDescent="0.25">
      <c r="A4011">
        <v>4010</v>
      </c>
      <c r="B4011" s="5">
        <v>1</v>
      </c>
      <c r="C4011" s="2">
        <v>2</v>
      </c>
    </row>
    <row r="4012" spans="1:5" x14ac:dyDescent="0.25">
      <c r="A4012">
        <v>4011</v>
      </c>
      <c r="B4012" s="5">
        <v>1</v>
      </c>
      <c r="C4012" s="2">
        <v>2</v>
      </c>
    </row>
    <row r="4013" spans="1:5" x14ac:dyDescent="0.25">
      <c r="A4013">
        <v>4012</v>
      </c>
      <c r="B4013" s="5">
        <v>1</v>
      </c>
      <c r="C4013" s="2">
        <v>2</v>
      </c>
    </row>
    <row r="4014" spans="1:5" x14ac:dyDescent="0.25">
      <c r="A4014">
        <v>4013</v>
      </c>
      <c r="C4014" s="2">
        <v>2</v>
      </c>
    </row>
    <row r="4015" spans="1:5" x14ac:dyDescent="0.25">
      <c r="A4015">
        <v>4014</v>
      </c>
      <c r="C4015" s="2">
        <v>2</v>
      </c>
    </row>
    <row r="4016" spans="1:5" x14ac:dyDescent="0.25">
      <c r="A4016">
        <v>4015</v>
      </c>
      <c r="C4016" s="2">
        <v>2</v>
      </c>
    </row>
    <row r="4017" spans="1:5" x14ac:dyDescent="0.25">
      <c r="A4017">
        <v>4016</v>
      </c>
      <c r="C4017" s="2">
        <v>2</v>
      </c>
    </row>
    <row r="4018" spans="1:5" x14ac:dyDescent="0.25">
      <c r="A4018">
        <v>4017</v>
      </c>
      <c r="D4018" s="3">
        <v>3</v>
      </c>
      <c r="E4018" s="4">
        <v>4</v>
      </c>
    </row>
    <row r="4019" spans="1:5" x14ac:dyDescent="0.25">
      <c r="A4019">
        <v>4018</v>
      </c>
      <c r="D4019" s="3">
        <v>3</v>
      </c>
      <c r="E4019" s="4">
        <v>4</v>
      </c>
    </row>
    <row r="4020" spans="1:5" x14ac:dyDescent="0.25">
      <c r="A4020">
        <v>4019</v>
      </c>
      <c r="D4020" s="3">
        <v>3</v>
      </c>
      <c r="E4020" s="4">
        <v>4</v>
      </c>
    </row>
    <row r="4021" spans="1:5" x14ac:dyDescent="0.25">
      <c r="A4021">
        <v>4020</v>
      </c>
      <c r="D4021" s="3">
        <v>3</v>
      </c>
      <c r="E4021" s="4">
        <v>4</v>
      </c>
    </row>
    <row r="4022" spans="1:5" x14ac:dyDescent="0.25">
      <c r="A4022">
        <v>4021</v>
      </c>
      <c r="D4022" s="3">
        <v>3</v>
      </c>
      <c r="E4022" s="4">
        <v>4</v>
      </c>
    </row>
    <row r="4023" spans="1:5" x14ac:dyDescent="0.25">
      <c r="A4023">
        <v>4022</v>
      </c>
      <c r="D4023" s="3">
        <v>3</v>
      </c>
      <c r="E4023" s="4">
        <v>4</v>
      </c>
    </row>
    <row r="4024" spans="1:5" x14ac:dyDescent="0.25">
      <c r="A4024">
        <v>4023</v>
      </c>
      <c r="D4024" s="3">
        <v>3</v>
      </c>
      <c r="E4024" s="4">
        <v>4</v>
      </c>
    </row>
    <row r="4025" spans="1:5" x14ac:dyDescent="0.25">
      <c r="A4025">
        <v>4024</v>
      </c>
      <c r="D4025" s="3">
        <v>3</v>
      </c>
      <c r="E4025" s="4">
        <v>4</v>
      </c>
    </row>
    <row r="4026" spans="1:5" x14ac:dyDescent="0.25">
      <c r="A4026">
        <v>4025</v>
      </c>
      <c r="B4026" s="5">
        <v>1</v>
      </c>
      <c r="E4026" s="4">
        <v>4</v>
      </c>
    </row>
    <row r="4027" spans="1:5" x14ac:dyDescent="0.25">
      <c r="A4027">
        <v>4026</v>
      </c>
      <c r="B4027" s="5">
        <v>1</v>
      </c>
    </row>
    <row r="4028" spans="1:5" x14ac:dyDescent="0.25">
      <c r="A4028">
        <v>4027</v>
      </c>
      <c r="B4028" s="5">
        <v>1</v>
      </c>
    </row>
    <row r="4029" spans="1:5" x14ac:dyDescent="0.25">
      <c r="A4029">
        <v>4028</v>
      </c>
      <c r="B4029" s="5">
        <v>1</v>
      </c>
    </row>
    <row r="4030" spans="1:5" x14ac:dyDescent="0.25">
      <c r="A4030">
        <v>4029</v>
      </c>
      <c r="B4030" s="5">
        <v>1</v>
      </c>
      <c r="C4030" s="2">
        <v>2</v>
      </c>
    </row>
    <row r="4031" spans="1:5" x14ac:dyDescent="0.25">
      <c r="A4031">
        <v>4030</v>
      </c>
      <c r="B4031" s="5">
        <v>1</v>
      </c>
      <c r="C4031" s="2">
        <v>2</v>
      </c>
    </row>
    <row r="4032" spans="1:5" x14ac:dyDescent="0.25">
      <c r="A4032">
        <v>4031</v>
      </c>
      <c r="B4032" s="5">
        <v>1</v>
      </c>
      <c r="C4032" s="2">
        <v>2</v>
      </c>
    </row>
    <row r="4033" spans="1:5" x14ac:dyDescent="0.25">
      <c r="A4033">
        <v>4032</v>
      </c>
      <c r="B4033" s="5">
        <v>1</v>
      </c>
      <c r="C4033" s="2">
        <v>2</v>
      </c>
    </row>
    <row r="4034" spans="1:5" x14ac:dyDescent="0.25">
      <c r="A4034">
        <v>4033</v>
      </c>
      <c r="B4034" s="5">
        <v>1</v>
      </c>
      <c r="C4034" s="2">
        <v>2</v>
      </c>
    </row>
    <row r="4035" spans="1:5" x14ac:dyDescent="0.25">
      <c r="A4035">
        <v>4034</v>
      </c>
      <c r="C4035" s="2">
        <v>2</v>
      </c>
    </row>
    <row r="4036" spans="1:5" x14ac:dyDescent="0.25">
      <c r="A4036">
        <v>4035</v>
      </c>
      <c r="C4036" s="2">
        <v>2</v>
      </c>
    </row>
    <row r="4037" spans="1:5" x14ac:dyDescent="0.25">
      <c r="A4037">
        <v>4036</v>
      </c>
      <c r="C4037" s="2">
        <v>2</v>
      </c>
    </row>
    <row r="4038" spans="1:5" x14ac:dyDescent="0.25">
      <c r="A4038">
        <v>4037</v>
      </c>
    </row>
    <row r="4039" spans="1:5" x14ac:dyDescent="0.25">
      <c r="A4039">
        <v>4038</v>
      </c>
      <c r="D4039" s="3">
        <v>3</v>
      </c>
      <c r="E4039" s="4">
        <v>4</v>
      </c>
    </row>
    <row r="4040" spans="1:5" x14ac:dyDescent="0.25">
      <c r="A4040">
        <v>4039</v>
      </c>
      <c r="D4040" s="3">
        <v>3</v>
      </c>
      <c r="E4040" s="4">
        <v>4</v>
      </c>
    </row>
    <row r="4041" spans="1:5" x14ac:dyDescent="0.25">
      <c r="A4041">
        <v>4040</v>
      </c>
      <c r="D4041" s="3">
        <v>3</v>
      </c>
      <c r="E4041" s="4">
        <v>4</v>
      </c>
    </row>
    <row r="4042" spans="1:5" x14ac:dyDescent="0.25">
      <c r="A4042">
        <v>4041</v>
      </c>
      <c r="D4042" s="3">
        <v>3</v>
      </c>
      <c r="E4042" s="4">
        <v>4</v>
      </c>
    </row>
    <row r="4043" spans="1:5" x14ac:dyDescent="0.25">
      <c r="A4043">
        <v>4042</v>
      </c>
      <c r="D4043" s="3">
        <v>3</v>
      </c>
      <c r="E4043" s="4">
        <v>4</v>
      </c>
    </row>
    <row r="4044" spans="1:5" x14ac:dyDescent="0.25">
      <c r="A4044">
        <v>4043</v>
      </c>
      <c r="D4044" s="3">
        <v>3</v>
      </c>
      <c r="E4044" s="4">
        <v>4</v>
      </c>
    </row>
    <row r="4045" spans="1:5" x14ac:dyDescent="0.25">
      <c r="A4045">
        <v>4044</v>
      </c>
      <c r="D4045" s="3">
        <v>3</v>
      </c>
      <c r="E4045" s="4">
        <v>4</v>
      </c>
    </row>
    <row r="4046" spans="1:5" x14ac:dyDescent="0.25">
      <c r="A4046">
        <v>4045</v>
      </c>
      <c r="D4046" s="3">
        <v>3</v>
      </c>
      <c r="E4046" s="4">
        <v>4</v>
      </c>
    </row>
    <row r="4047" spans="1:5" x14ac:dyDescent="0.25">
      <c r="A4047">
        <v>4046</v>
      </c>
      <c r="D4047" s="3">
        <v>3</v>
      </c>
      <c r="E4047" s="4">
        <v>4</v>
      </c>
    </row>
    <row r="4048" spans="1:5" x14ac:dyDescent="0.25">
      <c r="A4048">
        <v>4047</v>
      </c>
    </row>
    <row r="4049" spans="1:5" x14ac:dyDescent="0.25">
      <c r="A4049">
        <v>4048</v>
      </c>
    </row>
    <row r="4050" spans="1:5" x14ac:dyDescent="0.25">
      <c r="A4050">
        <v>4049</v>
      </c>
    </row>
    <row r="4051" spans="1:5" x14ac:dyDescent="0.25">
      <c r="A4051">
        <v>4050</v>
      </c>
      <c r="C4051" s="2">
        <v>2</v>
      </c>
    </row>
    <row r="4052" spans="1:5" x14ac:dyDescent="0.25">
      <c r="A4052">
        <v>4051</v>
      </c>
      <c r="C4052" s="2">
        <v>2</v>
      </c>
    </row>
    <row r="4053" spans="1:5" x14ac:dyDescent="0.25">
      <c r="A4053">
        <v>4052</v>
      </c>
      <c r="C4053" s="2">
        <v>2</v>
      </c>
    </row>
    <row r="4054" spans="1:5" x14ac:dyDescent="0.25">
      <c r="A4054">
        <v>4053</v>
      </c>
      <c r="C4054" s="2">
        <v>2</v>
      </c>
    </row>
    <row r="4055" spans="1:5" x14ac:dyDescent="0.25">
      <c r="A4055">
        <v>4054</v>
      </c>
      <c r="B4055" s="5">
        <v>1</v>
      </c>
      <c r="C4055" s="2">
        <v>2</v>
      </c>
    </row>
    <row r="4056" spans="1:5" x14ac:dyDescent="0.25">
      <c r="A4056">
        <v>4055</v>
      </c>
      <c r="B4056" s="5">
        <v>1</v>
      </c>
      <c r="C4056" s="2">
        <v>2</v>
      </c>
    </row>
    <row r="4057" spans="1:5" x14ac:dyDescent="0.25">
      <c r="A4057">
        <v>4056</v>
      </c>
      <c r="B4057" s="5">
        <v>1</v>
      </c>
      <c r="C4057" s="2">
        <v>2</v>
      </c>
    </row>
    <row r="4058" spans="1:5" x14ac:dyDescent="0.25">
      <c r="A4058">
        <v>4057</v>
      </c>
      <c r="B4058" s="5">
        <v>1</v>
      </c>
      <c r="C4058" s="2">
        <v>2</v>
      </c>
    </row>
    <row r="4059" spans="1:5" x14ac:dyDescent="0.25">
      <c r="A4059">
        <v>4058</v>
      </c>
      <c r="B4059" s="5">
        <v>1</v>
      </c>
    </row>
    <row r="4060" spans="1:5" x14ac:dyDescent="0.25">
      <c r="A4060">
        <v>4059</v>
      </c>
      <c r="B4060" s="5">
        <v>1</v>
      </c>
    </row>
    <row r="4061" spans="1:5" x14ac:dyDescent="0.25">
      <c r="A4061">
        <v>4060</v>
      </c>
      <c r="B4061" s="5">
        <v>1</v>
      </c>
    </row>
    <row r="4062" spans="1:5" x14ac:dyDescent="0.25">
      <c r="A4062">
        <v>4061</v>
      </c>
    </row>
    <row r="4063" spans="1:5" x14ac:dyDescent="0.25">
      <c r="A4063">
        <v>4062</v>
      </c>
      <c r="D4063" s="3">
        <v>3</v>
      </c>
      <c r="E4063" s="4">
        <v>4</v>
      </c>
    </row>
    <row r="4064" spans="1:5" x14ac:dyDescent="0.25">
      <c r="A4064">
        <v>4063</v>
      </c>
      <c r="D4064" s="3">
        <v>3</v>
      </c>
      <c r="E4064" s="4">
        <v>4</v>
      </c>
    </row>
    <row r="4065" spans="1:5" x14ac:dyDescent="0.25">
      <c r="A4065">
        <v>4064</v>
      </c>
      <c r="D4065" s="3">
        <v>3</v>
      </c>
      <c r="E4065" s="4">
        <v>4</v>
      </c>
    </row>
    <row r="4066" spans="1:5" x14ac:dyDescent="0.25">
      <c r="A4066">
        <v>4065</v>
      </c>
      <c r="D4066" s="3">
        <v>3</v>
      </c>
      <c r="E4066" s="4">
        <v>4</v>
      </c>
    </row>
    <row r="4067" spans="1:5" x14ac:dyDescent="0.25">
      <c r="A4067">
        <v>4066</v>
      </c>
      <c r="D4067" s="3">
        <v>3</v>
      </c>
      <c r="E4067" s="4">
        <v>4</v>
      </c>
    </row>
    <row r="4068" spans="1:5" x14ac:dyDescent="0.25">
      <c r="A4068">
        <v>4067</v>
      </c>
      <c r="D4068" s="3">
        <v>3</v>
      </c>
      <c r="E4068" s="4">
        <v>4</v>
      </c>
    </row>
    <row r="4069" spans="1:5" x14ac:dyDescent="0.25">
      <c r="A4069">
        <v>4068</v>
      </c>
      <c r="D4069" s="3">
        <v>3</v>
      </c>
      <c r="E4069" s="4">
        <v>4</v>
      </c>
    </row>
    <row r="4070" spans="1:5" x14ac:dyDescent="0.25">
      <c r="A4070">
        <v>4069</v>
      </c>
      <c r="D4070" s="3">
        <v>3</v>
      </c>
      <c r="E4070" s="4">
        <v>4</v>
      </c>
    </row>
    <row r="4071" spans="1:5" x14ac:dyDescent="0.25">
      <c r="A4071">
        <v>4070</v>
      </c>
      <c r="D4071" s="3">
        <v>3</v>
      </c>
    </row>
    <row r="4072" spans="1:5" x14ac:dyDescent="0.25">
      <c r="A4072">
        <v>4071</v>
      </c>
    </row>
    <row r="4073" spans="1:5" x14ac:dyDescent="0.25">
      <c r="A4073">
        <v>4072</v>
      </c>
      <c r="C4073" s="2">
        <v>2</v>
      </c>
    </row>
    <row r="4074" spans="1:5" x14ac:dyDescent="0.25">
      <c r="A4074">
        <v>4073</v>
      </c>
      <c r="C4074" s="2">
        <v>2</v>
      </c>
    </row>
    <row r="4075" spans="1:5" x14ac:dyDescent="0.25">
      <c r="A4075">
        <v>4074</v>
      </c>
      <c r="C4075" s="2">
        <v>2</v>
      </c>
    </row>
    <row r="4076" spans="1:5" x14ac:dyDescent="0.25">
      <c r="A4076">
        <v>4075</v>
      </c>
      <c r="C4076" s="2">
        <v>2</v>
      </c>
    </row>
    <row r="4077" spans="1:5" x14ac:dyDescent="0.25">
      <c r="A4077">
        <v>4076</v>
      </c>
      <c r="C4077" s="2">
        <v>2</v>
      </c>
    </row>
    <row r="4078" spans="1:5" x14ac:dyDescent="0.25">
      <c r="A4078">
        <v>4077</v>
      </c>
      <c r="C4078" s="2">
        <v>2</v>
      </c>
    </row>
    <row r="4079" spans="1:5" x14ac:dyDescent="0.25">
      <c r="A4079">
        <v>4078</v>
      </c>
      <c r="B4079" s="5">
        <v>1</v>
      </c>
      <c r="C4079" s="2">
        <v>2</v>
      </c>
    </row>
    <row r="4080" spans="1:5" x14ac:dyDescent="0.25">
      <c r="A4080">
        <v>4079</v>
      </c>
      <c r="B4080" s="5">
        <v>1</v>
      </c>
      <c r="C4080" s="2">
        <v>2</v>
      </c>
    </row>
    <row r="4081" spans="1:5" x14ac:dyDescent="0.25">
      <c r="A4081">
        <v>4080</v>
      </c>
      <c r="B4081" s="5">
        <v>1</v>
      </c>
      <c r="C4081" s="2">
        <v>2</v>
      </c>
    </row>
    <row r="4082" spans="1:5" x14ac:dyDescent="0.25">
      <c r="A4082">
        <v>4081</v>
      </c>
      <c r="B4082" s="5">
        <v>1</v>
      </c>
    </row>
    <row r="4083" spans="1:5" x14ac:dyDescent="0.25">
      <c r="A4083">
        <v>4082</v>
      </c>
      <c r="B4083" s="5">
        <v>1</v>
      </c>
    </row>
    <row r="4084" spans="1:5" x14ac:dyDescent="0.25">
      <c r="A4084">
        <v>4083</v>
      </c>
      <c r="B4084" s="5">
        <v>1</v>
      </c>
    </row>
    <row r="4085" spans="1:5" x14ac:dyDescent="0.25">
      <c r="A4085">
        <v>4084</v>
      </c>
      <c r="B4085" s="5">
        <v>1</v>
      </c>
    </row>
    <row r="4086" spans="1:5" x14ac:dyDescent="0.25">
      <c r="A4086">
        <v>4085</v>
      </c>
      <c r="D4086" s="3">
        <v>3</v>
      </c>
    </row>
    <row r="4087" spans="1:5" x14ac:dyDescent="0.25">
      <c r="A4087">
        <v>4086</v>
      </c>
      <c r="D4087" s="3">
        <v>3</v>
      </c>
      <c r="E4087" s="4">
        <v>4</v>
      </c>
    </row>
    <row r="4088" spans="1:5" x14ac:dyDescent="0.25">
      <c r="A4088">
        <v>4087</v>
      </c>
      <c r="D4088" s="3">
        <v>3</v>
      </c>
      <c r="E4088" s="4">
        <v>4</v>
      </c>
    </row>
    <row r="4089" spans="1:5" x14ac:dyDescent="0.25">
      <c r="A4089">
        <v>4088</v>
      </c>
      <c r="D4089" s="3">
        <v>3</v>
      </c>
      <c r="E4089" s="4">
        <v>4</v>
      </c>
    </row>
    <row r="4090" spans="1:5" x14ac:dyDescent="0.25">
      <c r="A4090">
        <v>4089</v>
      </c>
      <c r="D4090" s="3">
        <v>3</v>
      </c>
      <c r="E4090" s="4">
        <v>4</v>
      </c>
    </row>
    <row r="4091" spans="1:5" x14ac:dyDescent="0.25">
      <c r="A4091">
        <v>4090</v>
      </c>
      <c r="D4091" s="3">
        <v>3</v>
      </c>
      <c r="E4091" s="4">
        <v>4</v>
      </c>
    </row>
    <row r="4092" spans="1:5" x14ac:dyDescent="0.25">
      <c r="A4092">
        <v>4091</v>
      </c>
      <c r="D4092" s="3">
        <v>3</v>
      </c>
      <c r="E4092" s="4">
        <v>4</v>
      </c>
    </row>
    <row r="4093" spans="1:5" x14ac:dyDescent="0.25">
      <c r="A4093">
        <v>4092</v>
      </c>
      <c r="D4093" s="3">
        <v>3</v>
      </c>
      <c r="E4093" s="4">
        <v>4</v>
      </c>
    </row>
    <row r="4094" spans="1:5" x14ac:dyDescent="0.25">
      <c r="A4094">
        <v>4093</v>
      </c>
    </row>
    <row r="4095" spans="1:5" x14ac:dyDescent="0.25">
      <c r="A4095">
        <v>4094</v>
      </c>
    </row>
    <row r="4096" spans="1:5" x14ac:dyDescent="0.25">
      <c r="A4096">
        <v>4095</v>
      </c>
      <c r="C4096" s="2">
        <v>2</v>
      </c>
    </row>
    <row r="4097" spans="1:5" x14ac:dyDescent="0.25">
      <c r="A4097">
        <v>4096</v>
      </c>
      <c r="C4097" s="2">
        <v>2</v>
      </c>
    </row>
    <row r="4098" spans="1:5" x14ac:dyDescent="0.25">
      <c r="A4098">
        <v>4097</v>
      </c>
      <c r="C4098" s="2">
        <v>2</v>
      </c>
    </row>
    <row r="4099" spans="1:5" x14ac:dyDescent="0.25">
      <c r="A4099">
        <v>4098</v>
      </c>
      <c r="C4099" s="2">
        <v>2</v>
      </c>
    </row>
    <row r="4100" spans="1:5" x14ac:dyDescent="0.25">
      <c r="A4100">
        <v>4099</v>
      </c>
      <c r="C4100" s="2">
        <v>2</v>
      </c>
    </row>
    <row r="4101" spans="1:5" x14ac:dyDescent="0.25">
      <c r="A4101">
        <v>4100</v>
      </c>
      <c r="B4101" s="5">
        <v>1</v>
      </c>
      <c r="C4101" s="2">
        <v>2</v>
      </c>
    </row>
    <row r="4102" spans="1:5" x14ac:dyDescent="0.25">
      <c r="A4102">
        <v>4101</v>
      </c>
      <c r="B4102" s="5">
        <v>1</v>
      </c>
      <c r="C4102" s="2">
        <v>2</v>
      </c>
    </row>
    <row r="4103" spans="1:5" x14ac:dyDescent="0.25">
      <c r="A4103">
        <v>4102</v>
      </c>
      <c r="B4103" s="5">
        <v>1</v>
      </c>
      <c r="C4103" s="2">
        <v>2</v>
      </c>
    </row>
    <row r="4104" spans="1:5" x14ac:dyDescent="0.25">
      <c r="A4104">
        <v>4103</v>
      </c>
      <c r="B4104" s="5">
        <v>1</v>
      </c>
      <c r="C4104" s="2">
        <v>2</v>
      </c>
    </row>
    <row r="4105" spans="1:5" x14ac:dyDescent="0.25">
      <c r="A4105">
        <v>4104</v>
      </c>
      <c r="B4105" s="5">
        <v>1</v>
      </c>
    </row>
    <row r="4106" spans="1:5" x14ac:dyDescent="0.25">
      <c r="A4106">
        <v>4105</v>
      </c>
      <c r="B4106" s="5">
        <v>1</v>
      </c>
    </row>
    <row r="4107" spans="1:5" x14ac:dyDescent="0.25">
      <c r="A4107">
        <v>4106</v>
      </c>
      <c r="B4107" s="5">
        <v>1</v>
      </c>
    </row>
    <row r="4108" spans="1:5" x14ac:dyDescent="0.25">
      <c r="A4108">
        <v>4107</v>
      </c>
      <c r="D4108" s="3">
        <v>3</v>
      </c>
      <c r="E4108" s="4">
        <v>4</v>
      </c>
    </row>
    <row r="4109" spans="1:5" x14ac:dyDescent="0.25">
      <c r="A4109">
        <v>4108</v>
      </c>
      <c r="D4109" s="3">
        <v>3</v>
      </c>
      <c r="E4109" s="4">
        <v>4</v>
      </c>
    </row>
    <row r="4110" spans="1:5" x14ac:dyDescent="0.25">
      <c r="A4110">
        <v>4109</v>
      </c>
      <c r="D4110" s="3">
        <v>3</v>
      </c>
      <c r="E4110" s="4">
        <v>4</v>
      </c>
    </row>
    <row r="4111" spans="1:5" x14ac:dyDescent="0.25">
      <c r="A4111">
        <v>4110</v>
      </c>
      <c r="D4111" s="3">
        <v>3</v>
      </c>
      <c r="E4111" s="4">
        <v>4</v>
      </c>
    </row>
    <row r="4112" spans="1:5" x14ac:dyDescent="0.25">
      <c r="A4112">
        <v>4111</v>
      </c>
      <c r="D4112" s="3">
        <v>3</v>
      </c>
      <c r="E4112" s="4">
        <v>4</v>
      </c>
    </row>
    <row r="4113" spans="1:5" x14ac:dyDescent="0.25">
      <c r="A4113">
        <v>4112</v>
      </c>
      <c r="D4113" s="3">
        <v>3</v>
      </c>
      <c r="E4113" s="4">
        <v>4</v>
      </c>
    </row>
    <row r="4114" spans="1:5" x14ac:dyDescent="0.25">
      <c r="A4114">
        <v>4113</v>
      </c>
      <c r="D4114" s="3">
        <v>3</v>
      </c>
      <c r="E4114" s="4">
        <v>4</v>
      </c>
    </row>
    <row r="4115" spans="1:5" x14ac:dyDescent="0.25">
      <c r="A4115">
        <v>4114</v>
      </c>
      <c r="D4115" s="3">
        <v>3</v>
      </c>
      <c r="E4115" s="4">
        <v>4</v>
      </c>
    </row>
    <row r="4116" spans="1:5" x14ac:dyDescent="0.25">
      <c r="A4116">
        <v>4115</v>
      </c>
      <c r="D4116" s="3">
        <v>3</v>
      </c>
    </row>
    <row r="4117" spans="1:5" x14ac:dyDescent="0.25">
      <c r="A4117">
        <v>4116</v>
      </c>
    </row>
    <row r="4118" spans="1:5" x14ac:dyDescent="0.25">
      <c r="A4118">
        <v>4117</v>
      </c>
      <c r="C4118" s="2">
        <v>2</v>
      </c>
    </row>
    <row r="4119" spans="1:5" x14ac:dyDescent="0.25">
      <c r="A4119">
        <v>4118</v>
      </c>
      <c r="C4119" s="2">
        <v>2</v>
      </c>
    </row>
    <row r="4120" spans="1:5" x14ac:dyDescent="0.25">
      <c r="A4120">
        <v>4119</v>
      </c>
      <c r="C4120" s="2">
        <v>2</v>
      </c>
    </row>
    <row r="4121" spans="1:5" x14ac:dyDescent="0.25">
      <c r="A4121">
        <v>4120</v>
      </c>
      <c r="B4121" s="5">
        <v>1</v>
      </c>
      <c r="C4121" s="2">
        <v>2</v>
      </c>
    </row>
    <row r="4122" spans="1:5" x14ac:dyDescent="0.25">
      <c r="A4122">
        <v>4121</v>
      </c>
      <c r="B4122" s="5">
        <v>1</v>
      </c>
      <c r="C4122" s="2">
        <v>2</v>
      </c>
    </row>
    <row r="4123" spans="1:5" x14ac:dyDescent="0.25">
      <c r="A4123">
        <v>4122</v>
      </c>
      <c r="B4123" s="5">
        <v>1</v>
      </c>
      <c r="C4123" s="2">
        <v>2</v>
      </c>
    </row>
    <row r="4124" spans="1:5" x14ac:dyDescent="0.25">
      <c r="A4124">
        <v>4123</v>
      </c>
      <c r="B4124" s="5">
        <v>1</v>
      </c>
      <c r="C4124" s="2">
        <v>2</v>
      </c>
    </row>
    <row r="4125" spans="1:5" x14ac:dyDescent="0.25">
      <c r="A4125">
        <v>4124</v>
      </c>
      <c r="B4125" s="5">
        <v>1</v>
      </c>
      <c r="C4125" s="2">
        <v>2</v>
      </c>
    </row>
    <row r="4126" spans="1:5" x14ac:dyDescent="0.25">
      <c r="A4126">
        <v>4125</v>
      </c>
      <c r="B4126" s="5">
        <v>1</v>
      </c>
    </row>
    <row r="4127" spans="1:5" x14ac:dyDescent="0.25">
      <c r="A4127">
        <v>4126</v>
      </c>
      <c r="B4127" s="5">
        <v>1</v>
      </c>
    </row>
    <row r="4128" spans="1:5" x14ac:dyDescent="0.25">
      <c r="A4128">
        <v>4127</v>
      </c>
      <c r="B4128" s="5">
        <v>1</v>
      </c>
    </row>
    <row r="4129" spans="1:5" x14ac:dyDescent="0.25">
      <c r="A4129">
        <v>4128</v>
      </c>
      <c r="B4129" s="5">
        <v>1</v>
      </c>
    </row>
    <row r="4130" spans="1:5" x14ac:dyDescent="0.25">
      <c r="A4130">
        <v>4129</v>
      </c>
      <c r="B4130" s="5">
        <v>1</v>
      </c>
      <c r="E4130" s="4">
        <v>4</v>
      </c>
    </row>
    <row r="4131" spans="1:5" x14ac:dyDescent="0.25">
      <c r="A4131">
        <v>4130</v>
      </c>
      <c r="D4131" s="3">
        <v>3</v>
      </c>
      <c r="E4131" s="4">
        <v>4</v>
      </c>
    </row>
    <row r="4132" spans="1:5" x14ac:dyDescent="0.25">
      <c r="A4132">
        <v>4131</v>
      </c>
      <c r="D4132" s="3">
        <v>3</v>
      </c>
      <c r="E4132" s="4">
        <v>4</v>
      </c>
    </row>
    <row r="4133" spans="1:5" x14ac:dyDescent="0.25">
      <c r="A4133">
        <v>4132</v>
      </c>
      <c r="D4133" s="3">
        <v>3</v>
      </c>
      <c r="E4133" s="4">
        <v>4</v>
      </c>
    </row>
    <row r="4134" spans="1:5" x14ac:dyDescent="0.25">
      <c r="A4134">
        <v>4133</v>
      </c>
      <c r="D4134" s="3">
        <v>3</v>
      </c>
      <c r="E4134" s="4">
        <v>4</v>
      </c>
    </row>
    <row r="4135" spans="1:5" x14ac:dyDescent="0.25">
      <c r="A4135">
        <v>4134</v>
      </c>
      <c r="D4135" s="3">
        <v>3</v>
      </c>
      <c r="E4135" s="4">
        <v>4</v>
      </c>
    </row>
    <row r="4136" spans="1:5" x14ac:dyDescent="0.25">
      <c r="A4136">
        <v>4135</v>
      </c>
      <c r="D4136" s="3">
        <v>3</v>
      </c>
      <c r="E4136" s="4">
        <v>4</v>
      </c>
    </row>
    <row r="4137" spans="1:5" x14ac:dyDescent="0.25">
      <c r="A4137">
        <v>4136</v>
      </c>
      <c r="D4137" s="3">
        <v>3</v>
      </c>
      <c r="E4137" s="4">
        <v>4</v>
      </c>
    </row>
    <row r="4138" spans="1:5" x14ac:dyDescent="0.25">
      <c r="A4138">
        <v>4137</v>
      </c>
      <c r="D4138" s="3">
        <v>3</v>
      </c>
      <c r="E4138" s="4">
        <v>4</v>
      </c>
    </row>
    <row r="4139" spans="1:5" x14ac:dyDescent="0.25">
      <c r="A4139">
        <v>4138</v>
      </c>
      <c r="C4139" s="2">
        <v>2</v>
      </c>
      <c r="D4139" s="3">
        <v>3</v>
      </c>
    </row>
    <row r="4140" spans="1:5" x14ac:dyDescent="0.25">
      <c r="A4140">
        <v>4139</v>
      </c>
      <c r="C4140" s="2">
        <v>2</v>
      </c>
    </row>
    <row r="4141" spans="1:5" x14ac:dyDescent="0.25">
      <c r="A4141">
        <v>4140</v>
      </c>
      <c r="C4141" s="2">
        <v>2</v>
      </c>
    </row>
    <row r="4142" spans="1:5" x14ac:dyDescent="0.25">
      <c r="A4142">
        <v>4141</v>
      </c>
      <c r="C4142" s="2">
        <v>2</v>
      </c>
    </row>
    <row r="4143" spans="1:5" x14ac:dyDescent="0.25">
      <c r="A4143">
        <v>4142</v>
      </c>
      <c r="C4143" s="2">
        <v>2</v>
      </c>
    </row>
    <row r="4144" spans="1:5" x14ac:dyDescent="0.25">
      <c r="A4144">
        <v>4143</v>
      </c>
      <c r="B4144" s="5">
        <v>1</v>
      </c>
      <c r="C4144" s="2">
        <v>2</v>
      </c>
    </row>
    <row r="4145" spans="1:5" x14ac:dyDescent="0.25">
      <c r="A4145">
        <v>4144</v>
      </c>
      <c r="B4145" s="5">
        <v>1</v>
      </c>
      <c r="C4145" s="2">
        <v>2</v>
      </c>
    </row>
    <row r="4146" spans="1:5" x14ac:dyDescent="0.25">
      <c r="A4146">
        <v>4145</v>
      </c>
      <c r="B4146" s="5">
        <v>1</v>
      </c>
      <c r="C4146" s="2">
        <v>2</v>
      </c>
    </row>
    <row r="4147" spans="1:5" x14ac:dyDescent="0.25">
      <c r="A4147">
        <v>4146</v>
      </c>
      <c r="B4147" s="5">
        <v>1</v>
      </c>
      <c r="C4147" s="2">
        <v>2</v>
      </c>
    </row>
    <row r="4148" spans="1:5" x14ac:dyDescent="0.25">
      <c r="A4148">
        <v>4147</v>
      </c>
      <c r="B4148" s="5">
        <v>1</v>
      </c>
    </row>
    <row r="4149" spans="1:5" x14ac:dyDescent="0.25">
      <c r="A4149">
        <v>4148</v>
      </c>
      <c r="B4149" s="5">
        <v>1</v>
      </c>
    </row>
    <row r="4150" spans="1:5" x14ac:dyDescent="0.25">
      <c r="A4150">
        <v>4149</v>
      </c>
      <c r="B4150" s="5">
        <v>1</v>
      </c>
    </row>
    <row r="4151" spans="1:5" x14ac:dyDescent="0.25">
      <c r="A4151">
        <v>4150</v>
      </c>
      <c r="B4151" s="5">
        <v>1</v>
      </c>
    </row>
    <row r="4152" spans="1:5" x14ac:dyDescent="0.25">
      <c r="A4152">
        <v>4151</v>
      </c>
      <c r="B4152" s="5">
        <v>1</v>
      </c>
    </row>
    <row r="4153" spans="1:5" x14ac:dyDescent="0.25">
      <c r="A4153">
        <v>4152</v>
      </c>
      <c r="B4153" s="5">
        <v>1</v>
      </c>
    </row>
    <row r="4154" spans="1:5" x14ac:dyDescent="0.25">
      <c r="A4154">
        <v>4153</v>
      </c>
      <c r="E4154" s="4">
        <v>4</v>
      </c>
    </row>
    <row r="4155" spans="1:5" x14ac:dyDescent="0.25">
      <c r="A4155">
        <v>4154</v>
      </c>
      <c r="E4155" s="4">
        <v>4</v>
      </c>
    </row>
    <row r="4156" spans="1:5" x14ac:dyDescent="0.25">
      <c r="A4156">
        <v>4155</v>
      </c>
      <c r="D4156" s="3">
        <v>3</v>
      </c>
      <c r="E4156" s="4">
        <v>4</v>
      </c>
    </row>
    <row r="4157" spans="1:5" x14ac:dyDescent="0.25">
      <c r="A4157">
        <v>4156</v>
      </c>
      <c r="D4157" s="3">
        <v>3</v>
      </c>
      <c r="E4157" s="4">
        <v>4</v>
      </c>
    </row>
    <row r="4158" spans="1:5" x14ac:dyDescent="0.25">
      <c r="A4158">
        <v>4157</v>
      </c>
      <c r="D4158" s="3">
        <v>3</v>
      </c>
      <c r="E4158" s="4">
        <v>4</v>
      </c>
    </row>
    <row r="4159" spans="1:5" x14ac:dyDescent="0.25">
      <c r="A4159">
        <v>4158</v>
      </c>
      <c r="D4159" s="3">
        <v>3</v>
      </c>
      <c r="E4159" s="4">
        <v>4</v>
      </c>
    </row>
    <row r="4160" spans="1:5" x14ac:dyDescent="0.25">
      <c r="A4160">
        <v>4159</v>
      </c>
      <c r="C4160" s="2">
        <v>2</v>
      </c>
      <c r="D4160" s="3">
        <v>3</v>
      </c>
      <c r="E4160" s="4">
        <v>4</v>
      </c>
    </row>
    <row r="4161" spans="1:5" x14ac:dyDescent="0.25">
      <c r="A4161">
        <v>4160</v>
      </c>
      <c r="C4161" s="2">
        <v>2</v>
      </c>
      <c r="D4161" s="3">
        <v>3</v>
      </c>
      <c r="E4161" s="4">
        <v>4</v>
      </c>
    </row>
    <row r="4162" spans="1:5" x14ac:dyDescent="0.25">
      <c r="A4162">
        <v>4161</v>
      </c>
      <c r="C4162" s="2">
        <v>2</v>
      </c>
      <c r="D4162" s="3">
        <v>3</v>
      </c>
      <c r="E4162" s="4">
        <v>4</v>
      </c>
    </row>
    <row r="4163" spans="1:5" x14ac:dyDescent="0.25">
      <c r="A4163">
        <v>4162</v>
      </c>
      <c r="C4163" s="2">
        <v>2</v>
      </c>
      <c r="D4163" s="3">
        <v>3</v>
      </c>
      <c r="E4163" s="4">
        <v>4</v>
      </c>
    </row>
    <row r="4164" spans="1:5" x14ac:dyDescent="0.25">
      <c r="A4164">
        <v>4163</v>
      </c>
      <c r="C4164" s="2">
        <v>2</v>
      </c>
      <c r="D4164" s="3">
        <v>3</v>
      </c>
    </row>
    <row r="4165" spans="1:5" x14ac:dyDescent="0.25">
      <c r="A4165">
        <v>4164</v>
      </c>
      <c r="C4165" s="2">
        <v>2</v>
      </c>
      <c r="D4165" s="3">
        <v>3</v>
      </c>
    </row>
    <row r="4166" spans="1:5" x14ac:dyDescent="0.25">
      <c r="A4166">
        <v>4165</v>
      </c>
      <c r="C4166" s="2">
        <v>2</v>
      </c>
      <c r="D4166" s="3">
        <v>3</v>
      </c>
    </row>
    <row r="4167" spans="1:5" x14ac:dyDescent="0.25">
      <c r="A4167">
        <v>4166</v>
      </c>
      <c r="C4167" s="2">
        <v>2</v>
      </c>
    </row>
    <row r="4168" spans="1:5" x14ac:dyDescent="0.25">
      <c r="A4168">
        <v>4167</v>
      </c>
      <c r="C4168" s="2">
        <v>2</v>
      </c>
    </row>
    <row r="4169" spans="1:5" x14ac:dyDescent="0.25">
      <c r="A4169">
        <v>4168</v>
      </c>
      <c r="C4169" s="2">
        <v>2</v>
      </c>
    </row>
    <row r="4170" spans="1:5" x14ac:dyDescent="0.25">
      <c r="A4170">
        <v>4169</v>
      </c>
      <c r="B4170" s="5">
        <v>1</v>
      </c>
      <c r="C4170" s="2">
        <v>2</v>
      </c>
    </row>
    <row r="4171" spans="1:5" x14ac:dyDescent="0.25">
      <c r="A4171">
        <v>4170</v>
      </c>
      <c r="B4171" s="5">
        <v>1</v>
      </c>
      <c r="C4171" s="2">
        <v>2</v>
      </c>
    </row>
    <row r="4172" spans="1:5" x14ac:dyDescent="0.25">
      <c r="A4172">
        <v>4171</v>
      </c>
      <c r="B4172" s="5">
        <v>1</v>
      </c>
    </row>
    <row r="4173" spans="1:5" x14ac:dyDescent="0.25">
      <c r="A4173">
        <v>4172</v>
      </c>
      <c r="B4173" s="5">
        <v>1</v>
      </c>
    </row>
    <row r="4174" spans="1:5" x14ac:dyDescent="0.25">
      <c r="A4174">
        <v>4173</v>
      </c>
      <c r="B4174" s="5">
        <v>1</v>
      </c>
    </row>
    <row r="4175" spans="1:5" x14ac:dyDescent="0.25">
      <c r="A4175">
        <v>4174</v>
      </c>
      <c r="B4175" s="5">
        <v>1</v>
      </c>
    </row>
    <row r="4176" spans="1:5" x14ac:dyDescent="0.25">
      <c r="A4176">
        <v>4175</v>
      </c>
      <c r="B4176" s="5">
        <v>1</v>
      </c>
      <c r="E4176" s="4">
        <v>4</v>
      </c>
    </row>
    <row r="4177" spans="1:6" x14ac:dyDescent="0.25">
      <c r="A4177">
        <v>4176</v>
      </c>
      <c r="B4177" s="5">
        <v>1</v>
      </c>
      <c r="E4177" s="4">
        <v>4</v>
      </c>
    </row>
    <row r="4178" spans="1:6" x14ac:dyDescent="0.25">
      <c r="A4178">
        <v>4177</v>
      </c>
      <c r="B4178" s="5">
        <v>1</v>
      </c>
      <c r="E4178" s="4">
        <v>4</v>
      </c>
    </row>
    <row r="4179" spans="1:6" x14ac:dyDescent="0.25">
      <c r="A4179">
        <v>4178</v>
      </c>
      <c r="B4179" s="5">
        <v>1</v>
      </c>
      <c r="E4179" s="4">
        <v>4</v>
      </c>
    </row>
    <row r="4180" spans="1:6" x14ac:dyDescent="0.25">
      <c r="A4180">
        <v>4179</v>
      </c>
      <c r="B4180" s="5">
        <v>1</v>
      </c>
      <c r="E4180" s="4">
        <v>4</v>
      </c>
    </row>
    <row r="4181" spans="1:6" x14ac:dyDescent="0.25">
      <c r="A4181">
        <v>4180</v>
      </c>
      <c r="B4181" s="5">
        <v>1</v>
      </c>
      <c r="D4181" s="3">
        <v>3</v>
      </c>
      <c r="E4181" s="4">
        <v>4</v>
      </c>
    </row>
    <row r="4182" spans="1:6" x14ac:dyDescent="0.25">
      <c r="A4182">
        <v>4181</v>
      </c>
      <c r="D4182" s="3">
        <v>3</v>
      </c>
      <c r="E4182" s="4">
        <v>4</v>
      </c>
    </row>
    <row r="4183" spans="1:6" x14ac:dyDescent="0.25">
      <c r="A4183">
        <v>4182</v>
      </c>
      <c r="D4183" s="3">
        <v>3</v>
      </c>
      <c r="E4183" s="4">
        <v>4</v>
      </c>
      <c r="F4183" t="s">
        <v>22</v>
      </c>
    </row>
    <row r="4184" spans="1:6" x14ac:dyDescent="0.25">
      <c r="A4184">
        <v>4183</v>
      </c>
    </row>
    <row r="4185" spans="1:6" x14ac:dyDescent="0.25">
      <c r="A4185">
        <v>4184</v>
      </c>
      <c r="F4185" t="s">
        <v>22</v>
      </c>
    </row>
    <row r="4186" spans="1:6" x14ac:dyDescent="0.25">
      <c r="A4186">
        <v>4185</v>
      </c>
    </row>
    <row r="4187" spans="1:6" x14ac:dyDescent="0.25">
      <c r="A4187">
        <v>4186</v>
      </c>
      <c r="C4187" s="2">
        <v>2</v>
      </c>
    </row>
    <row r="4188" spans="1:6" x14ac:dyDescent="0.25">
      <c r="A4188">
        <v>4187</v>
      </c>
      <c r="C4188" s="2">
        <v>2</v>
      </c>
    </row>
    <row r="4189" spans="1:6" x14ac:dyDescent="0.25">
      <c r="A4189">
        <v>4188</v>
      </c>
      <c r="C4189" s="2">
        <v>2</v>
      </c>
    </row>
    <row r="4190" spans="1:6" x14ac:dyDescent="0.25">
      <c r="A4190">
        <v>4189</v>
      </c>
      <c r="C4190" s="2">
        <v>2</v>
      </c>
    </row>
    <row r="4191" spans="1:6" x14ac:dyDescent="0.25">
      <c r="A4191">
        <v>4190</v>
      </c>
      <c r="C4191" s="2">
        <v>2</v>
      </c>
    </row>
    <row r="4192" spans="1:6" x14ac:dyDescent="0.25">
      <c r="A4192">
        <v>4191</v>
      </c>
      <c r="C4192" s="2">
        <v>2</v>
      </c>
    </row>
    <row r="4193" spans="1:5" x14ac:dyDescent="0.25">
      <c r="A4193">
        <v>4192</v>
      </c>
      <c r="C4193" s="2">
        <v>2</v>
      </c>
    </row>
    <row r="4194" spans="1:5" x14ac:dyDescent="0.25">
      <c r="A4194">
        <v>4193</v>
      </c>
      <c r="C4194" s="2">
        <v>2</v>
      </c>
    </row>
    <row r="4195" spans="1:5" x14ac:dyDescent="0.25">
      <c r="A4195">
        <v>4194</v>
      </c>
      <c r="C4195" s="2">
        <v>2</v>
      </c>
    </row>
    <row r="4196" spans="1:5" x14ac:dyDescent="0.25">
      <c r="A4196">
        <v>4195</v>
      </c>
      <c r="B4196" s="5">
        <v>1</v>
      </c>
      <c r="C4196" s="2">
        <v>2</v>
      </c>
    </row>
    <row r="4197" spans="1:5" x14ac:dyDescent="0.25">
      <c r="A4197">
        <v>4196</v>
      </c>
      <c r="B4197" s="5">
        <v>1</v>
      </c>
      <c r="C4197" s="2">
        <v>2</v>
      </c>
    </row>
    <row r="4198" spans="1:5" x14ac:dyDescent="0.25">
      <c r="A4198">
        <v>4197</v>
      </c>
      <c r="B4198" s="5">
        <v>1</v>
      </c>
    </row>
    <row r="4199" spans="1:5" x14ac:dyDescent="0.25">
      <c r="A4199">
        <v>4198</v>
      </c>
      <c r="B4199" s="5">
        <v>1</v>
      </c>
    </row>
    <row r="4200" spans="1:5" x14ac:dyDescent="0.25">
      <c r="A4200">
        <v>4199</v>
      </c>
      <c r="B4200" s="5">
        <v>1</v>
      </c>
      <c r="E4200" s="4">
        <v>4</v>
      </c>
    </row>
    <row r="4201" spans="1:5" x14ac:dyDescent="0.25">
      <c r="A4201">
        <v>4200</v>
      </c>
      <c r="B4201" s="5">
        <v>1</v>
      </c>
      <c r="E4201" s="4">
        <v>4</v>
      </c>
    </row>
    <row r="4202" spans="1:5" x14ac:dyDescent="0.25">
      <c r="A4202">
        <v>4201</v>
      </c>
      <c r="B4202" s="5">
        <v>1</v>
      </c>
      <c r="D4202" s="3">
        <v>3</v>
      </c>
      <c r="E4202" s="4">
        <v>4</v>
      </c>
    </row>
    <row r="4203" spans="1:5" x14ac:dyDescent="0.25">
      <c r="A4203">
        <v>4202</v>
      </c>
      <c r="B4203" s="5">
        <v>1</v>
      </c>
      <c r="D4203" s="3">
        <v>3</v>
      </c>
      <c r="E4203" s="4">
        <v>4</v>
      </c>
    </row>
    <row r="4204" spans="1:5" x14ac:dyDescent="0.25">
      <c r="A4204">
        <v>4203</v>
      </c>
      <c r="B4204" s="5">
        <v>1</v>
      </c>
      <c r="D4204" s="3">
        <v>3</v>
      </c>
      <c r="E4204" s="4">
        <v>4</v>
      </c>
    </row>
    <row r="4205" spans="1:5" x14ac:dyDescent="0.25">
      <c r="A4205">
        <v>4204</v>
      </c>
      <c r="B4205" s="5">
        <v>1</v>
      </c>
      <c r="D4205" s="3">
        <v>3</v>
      </c>
      <c r="E4205" s="4">
        <v>4</v>
      </c>
    </row>
    <row r="4206" spans="1:5" x14ac:dyDescent="0.25">
      <c r="A4206">
        <v>4205</v>
      </c>
      <c r="D4206" s="3">
        <v>3</v>
      </c>
      <c r="E4206" s="4">
        <v>4</v>
      </c>
    </row>
    <row r="4207" spans="1:5" x14ac:dyDescent="0.25">
      <c r="A4207">
        <v>4206</v>
      </c>
      <c r="D4207" s="3">
        <v>3</v>
      </c>
      <c r="E4207" s="4">
        <v>4</v>
      </c>
    </row>
    <row r="4208" spans="1:5" x14ac:dyDescent="0.25">
      <c r="A4208">
        <v>4207</v>
      </c>
      <c r="D4208" s="3">
        <v>3</v>
      </c>
      <c r="E4208" s="4">
        <v>4</v>
      </c>
    </row>
    <row r="4209" spans="1:5" x14ac:dyDescent="0.25">
      <c r="A4209">
        <v>4208</v>
      </c>
      <c r="D4209" s="3">
        <v>3</v>
      </c>
      <c r="E4209" s="4">
        <v>4</v>
      </c>
    </row>
    <row r="4210" spans="1:5" x14ac:dyDescent="0.25">
      <c r="A4210">
        <v>4209</v>
      </c>
      <c r="D4210" s="3">
        <v>3</v>
      </c>
      <c r="E4210" s="4">
        <v>4</v>
      </c>
    </row>
    <row r="4211" spans="1:5" x14ac:dyDescent="0.25">
      <c r="A4211">
        <v>4210</v>
      </c>
      <c r="D4211" s="3">
        <v>3</v>
      </c>
    </row>
    <row r="4212" spans="1:5" x14ac:dyDescent="0.25">
      <c r="A4212">
        <v>4211</v>
      </c>
      <c r="D4212" s="3">
        <v>3</v>
      </c>
    </row>
    <row r="4213" spans="1:5" x14ac:dyDescent="0.25">
      <c r="A4213">
        <v>4212</v>
      </c>
    </row>
    <row r="4214" spans="1:5" x14ac:dyDescent="0.25">
      <c r="A4214">
        <v>4213</v>
      </c>
    </row>
    <row r="4215" spans="1:5" x14ac:dyDescent="0.25">
      <c r="A4215">
        <v>4214</v>
      </c>
      <c r="C4215" s="2">
        <v>2</v>
      </c>
    </row>
    <row r="4216" spans="1:5" x14ac:dyDescent="0.25">
      <c r="A4216">
        <v>4215</v>
      </c>
      <c r="C4216" s="2">
        <v>2</v>
      </c>
    </row>
    <row r="4217" spans="1:5" x14ac:dyDescent="0.25">
      <c r="A4217">
        <v>4216</v>
      </c>
      <c r="C4217" s="2">
        <v>2</v>
      </c>
    </row>
    <row r="4218" spans="1:5" x14ac:dyDescent="0.25">
      <c r="A4218">
        <v>4217</v>
      </c>
      <c r="C4218" s="2">
        <v>2</v>
      </c>
    </row>
    <row r="4219" spans="1:5" x14ac:dyDescent="0.25">
      <c r="A4219">
        <v>4218</v>
      </c>
      <c r="C4219" s="2">
        <v>2</v>
      </c>
    </row>
    <row r="4220" spans="1:5" x14ac:dyDescent="0.25">
      <c r="A4220">
        <v>4219</v>
      </c>
      <c r="C4220" s="2">
        <v>2</v>
      </c>
    </row>
    <row r="4221" spans="1:5" x14ac:dyDescent="0.25">
      <c r="A4221">
        <v>4220</v>
      </c>
      <c r="B4221" s="5">
        <v>1</v>
      </c>
      <c r="C4221" s="2">
        <v>2</v>
      </c>
    </row>
    <row r="4222" spans="1:5" x14ac:dyDescent="0.25">
      <c r="A4222">
        <v>4221</v>
      </c>
      <c r="B4222" s="5">
        <v>1</v>
      </c>
      <c r="C4222" s="2">
        <v>2</v>
      </c>
    </row>
    <row r="4223" spans="1:5" x14ac:dyDescent="0.25">
      <c r="A4223">
        <v>4222</v>
      </c>
      <c r="B4223" s="5">
        <v>1</v>
      </c>
      <c r="C4223" s="2">
        <v>2</v>
      </c>
    </row>
    <row r="4224" spans="1:5" x14ac:dyDescent="0.25">
      <c r="A4224">
        <v>4223</v>
      </c>
      <c r="B4224" s="5">
        <v>1</v>
      </c>
      <c r="C4224" s="2">
        <v>2</v>
      </c>
    </row>
    <row r="4225" spans="1:5" x14ac:dyDescent="0.25">
      <c r="A4225">
        <v>4224</v>
      </c>
      <c r="B4225" s="5">
        <v>1</v>
      </c>
      <c r="E4225" s="4">
        <v>4</v>
      </c>
    </row>
    <row r="4226" spans="1:5" x14ac:dyDescent="0.25">
      <c r="A4226">
        <v>4225</v>
      </c>
      <c r="B4226" s="5">
        <v>1</v>
      </c>
      <c r="D4226" s="3">
        <v>3</v>
      </c>
      <c r="E4226" s="4">
        <v>4</v>
      </c>
    </row>
    <row r="4227" spans="1:5" x14ac:dyDescent="0.25">
      <c r="A4227">
        <v>4226</v>
      </c>
      <c r="B4227" s="5">
        <v>1</v>
      </c>
      <c r="D4227" s="3">
        <v>3</v>
      </c>
      <c r="E4227" s="4">
        <v>4</v>
      </c>
    </row>
    <row r="4228" spans="1:5" x14ac:dyDescent="0.25">
      <c r="A4228">
        <v>4227</v>
      </c>
      <c r="B4228" s="5">
        <v>1</v>
      </c>
      <c r="D4228" s="3">
        <v>3</v>
      </c>
      <c r="E4228" s="4">
        <v>4</v>
      </c>
    </row>
    <row r="4229" spans="1:5" x14ac:dyDescent="0.25">
      <c r="A4229">
        <v>4228</v>
      </c>
      <c r="D4229" s="3">
        <v>3</v>
      </c>
      <c r="E4229" s="4">
        <v>4</v>
      </c>
    </row>
    <row r="4230" spans="1:5" x14ac:dyDescent="0.25">
      <c r="A4230">
        <v>4229</v>
      </c>
      <c r="D4230" s="3">
        <v>3</v>
      </c>
      <c r="E4230" s="4">
        <v>4</v>
      </c>
    </row>
    <row r="4231" spans="1:5" x14ac:dyDescent="0.25">
      <c r="A4231">
        <v>4230</v>
      </c>
      <c r="D4231" s="3">
        <v>3</v>
      </c>
      <c r="E4231" s="4">
        <v>4</v>
      </c>
    </row>
    <row r="4232" spans="1:5" x14ac:dyDescent="0.25">
      <c r="A4232">
        <v>4231</v>
      </c>
      <c r="D4232" s="3">
        <v>3</v>
      </c>
      <c r="E4232" s="4">
        <v>4</v>
      </c>
    </row>
    <row r="4233" spans="1:5" x14ac:dyDescent="0.25">
      <c r="A4233">
        <v>4232</v>
      </c>
      <c r="D4233" s="3">
        <v>3</v>
      </c>
      <c r="E4233" s="4">
        <v>4</v>
      </c>
    </row>
    <row r="4234" spans="1:5" x14ac:dyDescent="0.25">
      <c r="A4234">
        <v>4233</v>
      </c>
      <c r="D4234" s="3">
        <v>3</v>
      </c>
    </row>
    <row r="4235" spans="1:5" x14ac:dyDescent="0.25">
      <c r="A4235">
        <v>4234</v>
      </c>
      <c r="D4235" s="3">
        <v>3</v>
      </c>
    </row>
    <row r="4236" spans="1:5" x14ac:dyDescent="0.25">
      <c r="A4236">
        <v>4235</v>
      </c>
    </row>
    <row r="4237" spans="1:5" x14ac:dyDescent="0.25">
      <c r="A4237">
        <v>4236</v>
      </c>
    </row>
    <row r="4238" spans="1:5" x14ac:dyDescent="0.25">
      <c r="A4238">
        <v>4237</v>
      </c>
      <c r="C4238" s="2">
        <v>2</v>
      </c>
    </row>
    <row r="4239" spans="1:5" x14ac:dyDescent="0.25">
      <c r="A4239">
        <v>4238</v>
      </c>
      <c r="C4239" s="2">
        <v>2</v>
      </c>
    </row>
    <row r="4240" spans="1:5" x14ac:dyDescent="0.25">
      <c r="A4240">
        <v>4239</v>
      </c>
      <c r="C4240" s="2">
        <v>2</v>
      </c>
    </row>
    <row r="4241" spans="1:5" x14ac:dyDescent="0.25">
      <c r="A4241">
        <v>4240</v>
      </c>
      <c r="C4241" s="2">
        <v>2</v>
      </c>
    </row>
    <row r="4242" spans="1:5" x14ac:dyDescent="0.25">
      <c r="A4242">
        <v>4241</v>
      </c>
      <c r="C4242" s="2">
        <v>2</v>
      </c>
    </row>
    <row r="4243" spans="1:5" x14ac:dyDescent="0.25">
      <c r="A4243">
        <v>4242</v>
      </c>
      <c r="C4243" s="2">
        <v>2</v>
      </c>
    </row>
    <row r="4244" spans="1:5" x14ac:dyDescent="0.25">
      <c r="A4244">
        <v>4243</v>
      </c>
      <c r="B4244" s="5">
        <v>1</v>
      </c>
      <c r="C4244" s="2">
        <v>2</v>
      </c>
    </row>
    <row r="4245" spans="1:5" x14ac:dyDescent="0.25">
      <c r="A4245">
        <v>4244</v>
      </c>
      <c r="B4245" s="5">
        <v>1</v>
      </c>
      <c r="C4245" s="2">
        <v>2</v>
      </c>
    </row>
    <row r="4246" spans="1:5" x14ac:dyDescent="0.25">
      <c r="A4246">
        <v>4245</v>
      </c>
      <c r="B4246" s="5">
        <v>1</v>
      </c>
      <c r="C4246" s="2">
        <v>2</v>
      </c>
    </row>
    <row r="4247" spans="1:5" x14ac:dyDescent="0.25">
      <c r="A4247">
        <v>4246</v>
      </c>
      <c r="B4247" s="5">
        <v>1</v>
      </c>
    </row>
    <row r="4248" spans="1:5" x14ac:dyDescent="0.25">
      <c r="A4248">
        <v>4247</v>
      </c>
      <c r="B4248" s="5">
        <v>1</v>
      </c>
    </row>
    <row r="4249" spans="1:5" x14ac:dyDescent="0.25">
      <c r="A4249">
        <v>4248</v>
      </c>
      <c r="B4249" s="5">
        <v>1</v>
      </c>
      <c r="D4249" s="3">
        <v>3</v>
      </c>
      <c r="E4249" s="4">
        <v>4</v>
      </c>
    </row>
    <row r="4250" spans="1:5" x14ac:dyDescent="0.25">
      <c r="A4250">
        <v>4249</v>
      </c>
      <c r="B4250" s="5">
        <v>1</v>
      </c>
      <c r="D4250" s="3">
        <v>3</v>
      </c>
      <c r="E4250" s="4">
        <v>4</v>
      </c>
    </row>
    <row r="4251" spans="1:5" x14ac:dyDescent="0.25">
      <c r="A4251">
        <v>4250</v>
      </c>
      <c r="D4251" s="3">
        <v>3</v>
      </c>
      <c r="E4251" s="4">
        <v>4</v>
      </c>
    </row>
    <row r="4252" spans="1:5" x14ac:dyDescent="0.25">
      <c r="A4252">
        <v>4251</v>
      </c>
      <c r="D4252" s="3">
        <v>3</v>
      </c>
      <c r="E4252" s="4">
        <v>4</v>
      </c>
    </row>
    <row r="4253" spans="1:5" x14ac:dyDescent="0.25">
      <c r="A4253">
        <v>4252</v>
      </c>
      <c r="D4253" s="3">
        <v>3</v>
      </c>
      <c r="E4253" s="4">
        <v>4</v>
      </c>
    </row>
    <row r="4254" spans="1:5" x14ac:dyDescent="0.25">
      <c r="A4254">
        <v>4253</v>
      </c>
      <c r="D4254" s="3">
        <v>3</v>
      </c>
      <c r="E4254" s="4">
        <v>4</v>
      </c>
    </row>
    <row r="4255" spans="1:5" x14ac:dyDescent="0.25">
      <c r="A4255">
        <v>4254</v>
      </c>
      <c r="D4255" s="3">
        <v>3</v>
      </c>
      <c r="E4255" s="4">
        <v>4</v>
      </c>
    </row>
    <row r="4256" spans="1:5" x14ac:dyDescent="0.25">
      <c r="A4256">
        <v>4255</v>
      </c>
      <c r="D4256" s="3">
        <v>3</v>
      </c>
      <c r="E4256" s="4">
        <v>4</v>
      </c>
    </row>
    <row r="4257" spans="1:5" x14ac:dyDescent="0.25">
      <c r="A4257">
        <v>4256</v>
      </c>
      <c r="D4257" s="3">
        <v>3</v>
      </c>
      <c r="E4257" s="4">
        <v>4</v>
      </c>
    </row>
    <row r="4258" spans="1:5" x14ac:dyDescent="0.25">
      <c r="A4258">
        <v>4257</v>
      </c>
    </row>
    <row r="4259" spans="1:5" x14ac:dyDescent="0.25">
      <c r="A4259">
        <v>4258</v>
      </c>
      <c r="C4259" s="2">
        <v>2</v>
      </c>
    </row>
    <row r="4260" spans="1:5" x14ac:dyDescent="0.25">
      <c r="A4260">
        <v>4259</v>
      </c>
      <c r="C4260" s="2">
        <v>2</v>
      </c>
    </row>
    <row r="4261" spans="1:5" x14ac:dyDescent="0.25">
      <c r="A4261">
        <v>4260</v>
      </c>
      <c r="C4261" s="2">
        <v>2</v>
      </c>
    </row>
    <row r="4262" spans="1:5" x14ac:dyDescent="0.25">
      <c r="A4262">
        <v>4261</v>
      </c>
      <c r="C4262" s="2">
        <v>2</v>
      </c>
    </row>
    <row r="4263" spans="1:5" x14ac:dyDescent="0.25">
      <c r="A4263">
        <v>4262</v>
      </c>
      <c r="C4263" s="2">
        <v>2</v>
      </c>
    </row>
    <row r="4264" spans="1:5" x14ac:dyDescent="0.25">
      <c r="A4264">
        <v>4263</v>
      </c>
      <c r="C4264" s="2">
        <v>2</v>
      </c>
    </row>
    <row r="4265" spans="1:5" x14ac:dyDescent="0.25">
      <c r="A4265">
        <v>4264</v>
      </c>
      <c r="B4265" s="5">
        <v>1</v>
      </c>
      <c r="C4265" s="2">
        <v>2</v>
      </c>
    </row>
    <row r="4266" spans="1:5" x14ac:dyDescent="0.25">
      <c r="A4266">
        <v>4265</v>
      </c>
      <c r="B4266" s="5">
        <v>1</v>
      </c>
      <c r="C4266" s="2">
        <v>2</v>
      </c>
    </row>
    <row r="4267" spans="1:5" x14ac:dyDescent="0.25">
      <c r="A4267">
        <v>4266</v>
      </c>
      <c r="B4267" s="5">
        <v>1</v>
      </c>
      <c r="C4267" s="2">
        <v>2</v>
      </c>
    </row>
    <row r="4268" spans="1:5" x14ac:dyDescent="0.25">
      <c r="A4268">
        <v>4267</v>
      </c>
      <c r="B4268" s="5">
        <v>1</v>
      </c>
    </row>
    <row r="4269" spans="1:5" x14ac:dyDescent="0.25">
      <c r="A4269">
        <v>4268</v>
      </c>
      <c r="B4269" s="5">
        <v>1</v>
      </c>
    </row>
    <row r="4270" spans="1:5" x14ac:dyDescent="0.25">
      <c r="A4270">
        <v>4269</v>
      </c>
      <c r="B4270" s="5">
        <v>1</v>
      </c>
    </row>
    <row r="4271" spans="1:5" x14ac:dyDescent="0.25">
      <c r="A4271">
        <v>4270</v>
      </c>
      <c r="B4271" s="5">
        <v>1</v>
      </c>
      <c r="D4271" s="3">
        <v>3</v>
      </c>
      <c r="E4271" s="4">
        <v>4</v>
      </c>
    </row>
    <row r="4272" spans="1:5" x14ac:dyDescent="0.25">
      <c r="A4272">
        <v>4271</v>
      </c>
      <c r="D4272" s="3">
        <v>3</v>
      </c>
      <c r="E4272" s="4">
        <v>4</v>
      </c>
    </row>
    <row r="4273" spans="1:5" x14ac:dyDescent="0.25">
      <c r="A4273">
        <v>4272</v>
      </c>
      <c r="D4273" s="3">
        <v>3</v>
      </c>
      <c r="E4273" s="4">
        <v>4</v>
      </c>
    </row>
    <row r="4274" spans="1:5" x14ac:dyDescent="0.25">
      <c r="A4274">
        <v>4273</v>
      </c>
      <c r="D4274" s="3">
        <v>3</v>
      </c>
      <c r="E4274" s="4">
        <v>4</v>
      </c>
    </row>
    <row r="4275" spans="1:5" x14ac:dyDescent="0.25">
      <c r="A4275">
        <v>4274</v>
      </c>
      <c r="D4275" s="3">
        <v>3</v>
      </c>
      <c r="E4275" s="4">
        <v>4</v>
      </c>
    </row>
    <row r="4276" spans="1:5" x14ac:dyDescent="0.25">
      <c r="A4276">
        <v>4275</v>
      </c>
      <c r="D4276" s="3">
        <v>3</v>
      </c>
      <c r="E4276" s="4">
        <v>4</v>
      </c>
    </row>
    <row r="4277" spans="1:5" x14ac:dyDescent="0.25">
      <c r="A4277">
        <v>4276</v>
      </c>
      <c r="D4277" s="3">
        <v>3</v>
      </c>
      <c r="E4277" s="4">
        <v>4</v>
      </c>
    </row>
    <row r="4278" spans="1:5" x14ac:dyDescent="0.25">
      <c r="A4278">
        <v>4277</v>
      </c>
      <c r="D4278" s="3">
        <v>3</v>
      </c>
      <c r="E4278" s="4">
        <v>4</v>
      </c>
    </row>
    <row r="4279" spans="1:5" x14ac:dyDescent="0.25">
      <c r="A4279">
        <v>4278</v>
      </c>
      <c r="D4279" s="3">
        <v>3</v>
      </c>
      <c r="E4279" s="4">
        <v>4</v>
      </c>
    </row>
    <row r="4280" spans="1:5" x14ac:dyDescent="0.25">
      <c r="A4280">
        <v>4279</v>
      </c>
      <c r="C4280" s="2">
        <v>2</v>
      </c>
    </row>
    <row r="4281" spans="1:5" x14ac:dyDescent="0.25">
      <c r="A4281">
        <v>4280</v>
      </c>
      <c r="C4281" s="2">
        <v>2</v>
      </c>
    </row>
    <row r="4282" spans="1:5" x14ac:dyDescent="0.25">
      <c r="A4282">
        <v>4281</v>
      </c>
      <c r="C4282" s="2">
        <v>2</v>
      </c>
    </row>
    <row r="4283" spans="1:5" x14ac:dyDescent="0.25">
      <c r="A4283">
        <v>4282</v>
      </c>
      <c r="C4283" s="2">
        <v>2</v>
      </c>
    </row>
    <row r="4284" spans="1:5" x14ac:dyDescent="0.25">
      <c r="A4284">
        <v>4283</v>
      </c>
      <c r="C4284" s="2">
        <v>2</v>
      </c>
    </row>
    <row r="4285" spans="1:5" x14ac:dyDescent="0.25">
      <c r="A4285">
        <v>4284</v>
      </c>
      <c r="B4285" s="5">
        <v>1</v>
      </c>
      <c r="C4285" s="2">
        <v>2</v>
      </c>
    </row>
    <row r="4286" spans="1:5" x14ac:dyDescent="0.25">
      <c r="A4286">
        <v>4285</v>
      </c>
      <c r="B4286" s="5">
        <v>1</v>
      </c>
      <c r="C4286" s="2">
        <v>2</v>
      </c>
    </row>
    <row r="4287" spans="1:5" x14ac:dyDescent="0.25">
      <c r="A4287">
        <v>4286</v>
      </c>
      <c r="B4287" s="5">
        <v>1</v>
      </c>
      <c r="C4287" s="2">
        <v>2</v>
      </c>
    </row>
    <row r="4288" spans="1:5" x14ac:dyDescent="0.25">
      <c r="A4288">
        <v>4287</v>
      </c>
      <c r="B4288" s="5">
        <v>1</v>
      </c>
      <c r="C4288" s="2">
        <v>2</v>
      </c>
    </row>
    <row r="4289" spans="1:5" x14ac:dyDescent="0.25">
      <c r="A4289">
        <v>4288</v>
      </c>
      <c r="B4289" s="5">
        <v>1</v>
      </c>
    </row>
    <row r="4290" spans="1:5" x14ac:dyDescent="0.25">
      <c r="A4290">
        <v>4289</v>
      </c>
      <c r="B4290" s="5">
        <v>1</v>
      </c>
    </row>
    <row r="4291" spans="1:5" x14ac:dyDescent="0.25">
      <c r="A4291">
        <v>4290</v>
      </c>
      <c r="B4291" s="5">
        <v>1</v>
      </c>
    </row>
    <row r="4292" spans="1:5" x14ac:dyDescent="0.25">
      <c r="A4292">
        <v>4291</v>
      </c>
      <c r="B4292" s="5">
        <v>1</v>
      </c>
      <c r="D4292" s="3">
        <v>3</v>
      </c>
    </row>
    <row r="4293" spans="1:5" x14ac:dyDescent="0.25">
      <c r="A4293">
        <v>4292</v>
      </c>
      <c r="B4293" s="5">
        <v>1</v>
      </c>
      <c r="D4293" s="3">
        <v>3</v>
      </c>
      <c r="E4293" s="4">
        <v>4</v>
      </c>
    </row>
    <row r="4294" spans="1:5" x14ac:dyDescent="0.25">
      <c r="A4294">
        <v>4293</v>
      </c>
      <c r="D4294" s="3">
        <v>3</v>
      </c>
      <c r="E4294" s="4">
        <v>4</v>
      </c>
    </row>
    <row r="4295" spans="1:5" x14ac:dyDescent="0.25">
      <c r="A4295">
        <v>4294</v>
      </c>
      <c r="D4295" s="3">
        <v>3</v>
      </c>
      <c r="E4295" s="4">
        <v>4</v>
      </c>
    </row>
    <row r="4296" spans="1:5" x14ac:dyDescent="0.25">
      <c r="A4296">
        <v>4295</v>
      </c>
      <c r="D4296" s="3">
        <v>3</v>
      </c>
      <c r="E4296" s="4">
        <v>4</v>
      </c>
    </row>
    <row r="4297" spans="1:5" x14ac:dyDescent="0.25">
      <c r="A4297">
        <v>4296</v>
      </c>
      <c r="D4297" s="3">
        <v>3</v>
      </c>
      <c r="E4297" s="4">
        <v>4</v>
      </c>
    </row>
    <row r="4298" spans="1:5" x14ac:dyDescent="0.25">
      <c r="A4298">
        <v>4297</v>
      </c>
      <c r="D4298" s="3">
        <v>3</v>
      </c>
      <c r="E4298" s="4">
        <v>4</v>
      </c>
    </row>
    <row r="4299" spans="1:5" x14ac:dyDescent="0.25">
      <c r="A4299">
        <v>4298</v>
      </c>
      <c r="D4299" s="3">
        <v>3</v>
      </c>
      <c r="E4299" s="4">
        <v>4</v>
      </c>
    </row>
    <row r="4300" spans="1:5" x14ac:dyDescent="0.25">
      <c r="A4300">
        <v>4299</v>
      </c>
    </row>
    <row r="4301" spans="1:5" x14ac:dyDescent="0.25">
      <c r="A4301">
        <v>4300</v>
      </c>
    </row>
    <row r="4302" spans="1:5" x14ac:dyDescent="0.25">
      <c r="A4302">
        <v>4301</v>
      </c>
    </row>
    <row r="4303" spans="1:5" x14ac:dyDescent="0.25">
      <c r="A4303">
        <v>4302</v>
      </c>
    </row>
    <row r="4304" spans="1:5" x14ac:dyDescent="0.25">
      <c r="A4304">
        <v>4303</v>
      </c>
      <c r="C4304" s="2">
        <v>2</v>
      </c>
    </row>
    <row r="4305" spans="1:5" x14ac:dyDescent="0.25">
      <c r="A4305">
        <v>4304</v>
      </c>
      <c r="C4305" s="2">
        <v>2</v>
      </c>
    </row>
    <row r="4306" spans="1:5" x14ac:dyDescent="0.25">
      <c r="A4306">
        <v>4305</v>
      </c>
      <c r="C4306" s="2">
        <v>2</v>
      </c>
    </row>
    <row r="4307" spans="1:5" x14ac:dyDescent="0.25">
      <c r="A4307">
        <v>4306</v>
      </c>
      <c r="B4307" s="5">
        <v>1</v>
      </c>
      <c r="C4307" s="2">
        <v>2</v>
      </c>
    </row>
    <row r="4308" spans="1:5" x14ac:dyDescent="0.25">
      <c r="A4308">
        <v>4307</v>
      </c>
      <c r="B4308" s="5">
        <v>1</v>
      </c>
      <c r="C4308" s="2">
        <v>2</v>
      </c>
    </row>
    <row r="4309" spans="1:5" x14ac:dyDescent="0.25">
      <c r="A4309">
        <v>4308</v>
      </c>
      <c r="B4309" s="5">
        <v>1</v>
      </c>
      <c r="C4309" s="2">
        <v>2</v>
      </c>
    </row>
    <row r="4310" spans="1:5" x14ac:dyDescent="0.25">
      <c r="A4310">
        <v>4309</v>
      </c>
      <c r="B4310" s="5">
        <v>1</v>
      </c>
      <c r="C4310" s="2">
        <v>2</v>
      </c>
    </row>
    <row r="4311" spans="1:5" x14ac:dyDescent="0.25">
      <c r="A4311">
        <v>4310</v>
      </c>
      <c r="B4311" s="5">
        <v>1</v>
      </c>
      <c r="C4311" s="2">
        <v>2</v>
      </c>
    </row>
    <row r="4312" spans="1:5" x14ac:dyDescent="0.25">
      <c r="A4312">
        <v>4311</v>
      </c>
      <c r="B4312" s="5">
        <v>1</v>
      </c>
    </row>
    <row r="4313" spans="1:5" x14ac:dyDescent="0.25">
      <c r="A4313">
        <v>4312</v>
      </c>
      <c r="B4313" s="5">
        <v>1</v>
      </c>
    </row>
    <row r="4314" spans="1:5" x14ac:dyDescent="0.25">
      <c r="A4314">
        <v>4313</v>
      </c>
    </row>
    <row r="4315" spans="1:5" x14ac:dyDescent="0.25">
      <c r="A4315">
        <v>4314</v>
      </c>
      <c r="D4315" s="3">
        <v>3</v>
      </c>
      <c r="E4315" s="4">
        <v>4</v>
      </c>
    </row>
    <row r="4316" spans="1:5" x14ac:dyDescent="0.25">
      <c r="A4316">
        <v>4315</v>
      </c>
      <c r="D4316" s="3">
        <v>3</v>
      </c>
      <c r="E4316" s="4">
        <v>4</v>
      </c>
    </row>
    <row r="4317" spans="1:5" x14ac:dyDescent="0.25">
      <c r="A4317">
        <v>4316</v>
      </c>
      <c r="D4317" s="3">
        <v>3</v>
      </c>
      <c r="E4317" s="4">
        <v>4</v>
      </c>
    </row>
    <row r="4318" spans="1:5" x14ac:dyDescent="0.25">
      <c r="A4318">
        <v>4317</v>
      </c>
      <c r="D4318" s="3">
        <v>3</v>
      </c>
      <c r="E4318" s="4">
        <v>4</v>
      </c>
    </row>
    <row r="4319" spans="1:5" x14ac:dyDescent="0.25">
      <c r="A4319">
        <v>4318</v>
      </c>
      <c r="D4319" s="3">
        <v>3</v>
      </c>
      <c r="E4319" s="4">
        <v>4</v>
      </c>
    </row>
    <row r="4320" spans="1:5" x14ac:dyDescent="0.25">
      <c r="A4320">
        <v>4319</v>
      </c>
      <c r="D4320" s="3">
        <v>3</v>
      </c>
      <c r="E4320" s="4">
        <v>4</v>
      </c>
    </row>
    <row r="4321" spans="1:5" x14ac:dyDescent="0.25">
      <c r="A4321">
        <v>4320</v>
      </c>
      <c r="D4321" s="3">
        <v>3</v>
      </c>
      <c r="E4321" s="4">
        <v>4</v>
      </c>
    </row>
    <row r="4322" spans="1:5" x14ac:dyDescent="0.25">
      <c r="A4322">
        <v>4321</v>
      </c>
    </row>
    <row r="4323" spans="1:5" x14ac:dyDescent="0.25">
      <c r="A4323">
        <v>4322</v>
      </c>
    </row>
    <row r="4324" spans="1:5" x14ac:dyDescent="0.25">
      <c r="A4324">
        <v>4323</v>
      </c>
    </row>
    <row r="4325" spans="1:5" x14ac:dyDescent="0.25">
      <c r="A4325">
        <v>4324</v>
      </c>
    </row>
    <row r="4326" spans="1:5" x14ac:dyDescent="0.25">
      <c r="A4326">
        <v>4325</v>
      </c>
    </row>
    <row r="4327" spans="1:5" x14ac:dyDescent="0.25">
      <c r="A4327">
        <v>4326</v>
      </c>
      <c r="C4327" s="2">
        <v>2</v>
      </c>
    </row>
    <row r="4328" spans="1:5" x14ac:dyDescent="0.25">
      <c r="A4328">
        <v>4327</v>
      </c>
      <c r="C4328" s="2">
        <v>2</v>
      </c>
    </row>
    <row r="4329" spans="1:5" x14ac:dyDescent="0.25">
      <c r="A4329">
        <v>4328</v>
      </c>
      <c r="C4329" s="2">
        <v>2</v>
      </c>
    </row>
    <row r="4330" spans="1:5" x14ac:dyDescent="0.25">
      <c r="A4330">
        <v>4329</v>
      </c>
      <c r="C4330" s="2">
        <v>2</v>
      </c>
    </row>
    <row r="4331" spans="1:5" x14ac:dyDescent="0.25">
      <c r="A4331">
        <v>4330</v>
      </c>
      <c r="B4331" s="5">
        <v>1</v>
      </c>
      <c r="C4331" s="2">
        <v>2</v>
      </c>
    </row>
    <row r="4332" spans="1:5" x14ac:dyDescent="0.25">
      <c r="A4332">
        <v>4331</v>
      </c>
      <c r="B4332" s="5">
        <v>1</v>
      </c>
      <c r="C4332" s="2">
        <v>2</v>
      </c>
    </row>
    <row r="4333" spans="1:5" x14ac:dyDescent="0.25">
      <c r="A4333">
        <v>4332</v>
      </c>
      <c r="B4333" s="5">
        <v>1</v>
      </c>
      <c r="C4333" s="2">
        <v>2</v>
      </c>
    </row>
    <row r="4334" spans="1:5" x14ac:dyDescent="0.25">
      <c r="A4334">
        <v>4333</v>
      </c>
      <c r="B4334" s="5">
        <v>1</v>
      </c>
      <c r="C4334" s="2">
        <v>2</v>
      </c>
    </row>
    <row r="4335" spans="1:5" x14ac:dyDescent="0.25">
      <c r="A4335">
        <v>4334</v>
      </c>
      <c r="B4335" s="5">
        <v>1</v>
      </c>
    </row>
    <row r="4336" spans="1:5" x14ac:dyDescent="0.25">
      <c r="A4336">
        <v>4335</v>
      </c>
      <c r="B4336" s="5">
        <v>1</v>
      </c>
    </row>
    <row r="4337" spans="1:5" x14ac:dyDescent="0.25">
      <c r="A4337">
        <v>4336</v>
      </c>
      <c r="B4337" s="5">
        <v>1</v>
      </c>
      <c r="D4337" s="3">
        <v>3</v>
      </c>
    </row>
    <row r="4338" spans="1:5" x14ac:dyDescent="0.25">
      <c r="A4338">
        <v>4337</v>
      </c>
      <c r="D4338" s="3">
        <v>3</v>
      </c>
      <c r="E4338" s="4">
        <v>4</v>
      </c>
    </row>
    <row r="4339" spans="1:5" x14ac:dyDescent="0.25">
      <c r="A4339">
        <v>4338</v>
      </c>
      <c r="D4339" s="3">
        <v>3</v>
      </c>
      <c r="E4339" s="4">
        <v>4</v>
      </c>
    </row>
    <row r="4340" spans="1:5" x14ac:dyDescent="0.25">
      <c r="A4340">
        <v>4339</v>
      </c>
      <c r="D4340" s="3">
        <v>3</v>
      </c>
      <c r="E4340" s="4">
        <v>4</v>
      </c>
    </row>
    <row r="4341" spans="1:5" x14ac:dyDescent="0.25">
      <c r="A4341">
        <v>4340</v>
      </c>
      <c r="D4341" s="3">
        <v>3</v>
      </c>
      <c r="E4341" s="4">
        <v>4</v>
      </c>
    </row>
    <row r="4342" spans="1:5" x14ac:dyDescent="0.25">
      <c r="A4342">
        <v>4341</v>
      </c>
      <c r="D4342" s="3">
        <v>3</v>
      </c>
      <c r="E4342" s="4">
        <v>4</v>
      </c>
    </row>
    <row r="4343" spans="1:5" x14ac:dyDescent="0.25">
      <c r="A4343">
        <v>4342</v>
      </c>
      <c r="D4343" s="3">
        <v>3</v>
      </c>
      <c r="E4343" s="4">
        <v>4</v>
      </c>
    </row>
    <row r="4344" spans="1:5" x14ac:dyDescent="0.25">
      <c r="A4344">
        <v>4343</v>
      </c>
      <c r="D4344" s="3">
        <v>3</v>
      </c>
      <c r="E4344" s="4">
        <v>4</v>
      </c>
    </row>
    <row r="4345" spans="1:5" x14ac:dyDescent="0.25">
      <c r="A4345">
        <v>4344</v>
      </c>
      <c r="E4345" s="4">
        <v>4</v>
      </c>
    </row>
    <row r="4346" spans="1:5" x14ac:dyDescent="0.25">
      <c r="A4346">
        <v>4345</v>
      </c>
    </row>
    <row r="4347" spans="1:5" x14ac:dyDescent="0.25">
      <c r="A4347">
        <v>4346</v>
      </c>
      <c r="C4347" s="2">
        <v>2</v>
      </c>
    </row>
    <row r="4348" spans="1:5" x14ac:dyDescent="0.25">
      <c r="A4348">
        <v>4347</v>
      </c>
      <c r="C4348" s="2">
        <v>2</v>
      </c>
    </row>
    <row r="4349" spans="1:5" x14ac:dyDescent="0.25">
      <c r="A4349">
        <v>4348</v>
      </c>
      <c r="C4349" s="2">
        <v>2</v>
      </c>
    </row>
    <row r="4350" spans="1:5" x14ac:dyDescent="0.25">
      <c r="A4350">
        <v>4349</v>
      </c>
      <c r="C4350" s="2">
        <v>2</v>
      </c>
    </row>
    <row r="4351" spans="1:5" x14ac:dyDescent="0.25">
      <c r="A4351">
        <v>4350</v>
      </c>
      <c r="C4351" s="2">
        <v>2</v>
      </c>
    </row>
    <row r="4352" spans="1:5" x14ac:dyDescent="0.25">
      <c r="A4352">
        <v>4351</v>
      </c>
      <c r="B4352" s="5">
        <v>1</v>
      </c>
      <c r="C4352" s="2">
        <v>2</v>
      </c>
    </row>
    <row r="4353" spans="1:5" x14ac:dyDescent="0.25">
      <c r="A4353">
        <v>4352</v>
      </c>
      <c r="B4353" s="5">
        <v>1</v>
      </c>
      <c r="C4353" s="2">
        <v>2</v>
      </c>
    </row>
    <row r="4354" spans="1:5" x14ac:dyDescent="0.25">
      <c r="A4354">
        <v>4353</v>
      </c>
      <c r="B4354" s="5">
        <v>1</v>
      </c>
      <c r="C4354" s="2">
        <v>2</v>
      </c>
    </row>
    <row r="4355" spans="1:5" x14ac:dyDescent="0.25">
      <c r="A4355">
        <v>4354</v>
      </c>
      <c r="B4355" s="5">
        <v>1</v>
      </c>
      <c r="C4355" s="2">
        <v>2</v>
      </c>
    </row>
    <row r="4356" spans="1:5" x14ac:dyDescent="0.25">
      <c r="A4356">
        <v>4355</v>
      </c>
      <c r="B4356" s="5">
        <v>1</v>
      </c>
    </row>
    <row r="4357" spans="1:5" x14ac:dyDescent="0.25">
      <c r="A4357">
        <v>4356</v>
      </c>
      <c r="B4357" s="5">
        <v>1</v>
      </c>
    </row>
    <row r="4358" spans="1:5" x14ac:dyDescent="0.25">
      <c r="A4358">
        <v>4357</v>
      </c>
      <c r="B4358" s="5">
        <v>1</v>
      </c>
    </row>
    <row r="4359" spans="1:5" x14ac:dyDescent="0.25">
      <c r="A4359">
        <v>4358</v>
      </c>
      <c r="D4359" s="3">
        <v>3</v>
      </c>
      <c r="E4359" s="4">
        <v>4</v>
      </c>
    </row>
    <row r="4360" spans="1:5" x14ac:dyDescent="0.25">
      <c r="A4360">
        <v>4359</v>
      </c>
      <c r="D4360" s="3">
        <v>3</v>
      </c>
      <c r="E4360" s="4">
        <v>4</v>
      </c>
    </row>
    <row r="4361" spans="1:5" x14ac:dyDescent="0.25">
      <c r="A4361">
        <v>4360</v>
      </c>
      <c r="D4361" s="3">
        <v>3</v>
      </c>
      <c r="E4361" s="4">
        <v>4</v>
      </c>
    </row>
    <row r="4362" spans="1:5" x14ac:dyDescent="0.25">
      <c r="A4362">
        <v>4361</v>
      </c>
      <c r="D4362" s="3">
        <v>3</v>
      </c>
      <c r="E4362" s="4">
        <v>4</v>
      </c>
    </row>
    <row r="4363" spans="1:5" x14ac:dyDescent="0.25">
      <c r="A4363">
        <v>4362</v>
      </c>
      <c r="D4363" s="3">
        <v>3</v>
      </c>
      <c r="E4363" s="4">
        <v>4</v>
      </c>
    </row>
    <row r="4364" spans="1:5" x14ac:dyDescent="0.25">
      <c r="A4364">
        <v>4363</v>
      </c>
      <c r="D4364" s="3">
        <v>3</v>
      </c>
      <c r="E4364" s="4">
        <v>4</v>
      </c>
    </row>
    <row r="4365" spans="1:5" x14ac:dyDescent="0.25">
      <c r="A4365">
        <v>4364</v>
      </c>
      <c r="D4365" s="3">
        <v>3</v>
      </c>
      <c r="E4365" s="4">
        <v>4</v>
      </c>
    </row>
    <row r="4366" spans="1:5" x14ac:dyDescent="0.25">
      <c r="A4366">
        <v>4365</v>
      </c>
      <c r="D4366" s="3">
        <v>3</v>
      </c>
      <c r="E4366" s="4">
        <v>4</v>
      </c>
    </row>
    <row r="4367" spans="1:5" x14ac:dyDescent="0.25">
      <c r="A4367">
        <v>4366</v>
      </c>
      <c r="D4367" s="3">
        <v>3</v>
      </c>
    </row>
    <row r="4368" spans="1:5" x14ac:dyDescent="0.25">
      <c r="A4368">
        <v>4367</v>
      </c>
      <c r="C4368" s="2">
        <v>2</v>
      </c>
    </row>
    <row r="4369" spans="1:5" x14ac:dyDescent="0.25">
      <c r="A4369">
        <v>4368</v>
      </c>
      <c r="C4369" s="2">
        <v>2</v>
      </c>
    </row>
    <row r="4370" spans="1:5" x14ac:dyDescent="0.25">
      <c r="A4370">
        <v>4369</v>
      </c>
      <c r="C4370" s="2">
        <v>2</v>
      </c>
    </row>
    <row r="4371" spans="1:5" x14ac:dyDescent="0.25">
      <c r="A4371">
        <v>4370</v>
      </c>
      <c r="C4371" s="2">
        <v>2</v>
      </c>
    </row>
    <row r="4372" spans="1:5" x14ac:dyDescent="0.25">
      <c r="A4372">
        <v>4371</v>
      </c>
      <c r="C4372" s="2">
        <v>2</v>
      </c>
    </row>
    <row r="4373" spans="1:5" x14ac:dyDescent="0.25">
      <c r="A4373">
        <v>4372</v>
      </c>
      <c r="C4373" s="2">
        <v>2</v>
      </c>
    </row>
    <row r="4374" spans="1:5" x14ac:dyDescent="0.25">
      <c r="A4374">
        <v>4373</v>
      </c>
      <c r="B4374" s="5">
        <v>1</v>
      </c>
      <c r="C4374" s="2">
        <v>2</v>
      </c>
    </row>
    <row r="4375" spans="1:5" x14ac:dyDescent="0.25">
      <c r="A4375">
        <v>4374</v>
      </c>
      <c r="B4375" s="5">
        <v>1</v>
      </c>
      <c r="C4375" s="2">
        <v>2</v>
      </c>
    </row>
    <row r="4376" spans="1:5" x14ac:dyDescent="0.25">
      <c r="A4376">
        <v>4375</v>
      </c>
      <c r="B4376" s="5">
        <v>1</v>
      </c>
      <c r="C4376" s="2">
        <v>2</v>
      </c>
    </row>
    <row r="4377" spans="1:5" x14ac:dyDescent="0.25">
      <c r="A4377">
        <v>4376</v>
      </c>
      <c r="B4377" s="5">
        <v>1</v>
      </c>
    </row>
    <row r="4378" spans="1:5" x14ac:dyDescent="0.25">
      <c r="A4378">
        <v>4377</v>
      </c>
      <c r="B4378" s="5">
        <v>1</v>
      </c>
    </row>
    <row r="4379" spans="1:5" x14ac:dyDescent="0.25">
      <c r="A4379">
        <v>4378</v>
      </c>
      <c r="B4379" s="5">
        <v>1</v>
      </c>
    </row>
    <row r="4380" spans="1:5" x14ac:dyDescent="0.25">
      <c r="A4380">
        <v>4379</v>
      </c>
      <c r="B4380" s="5">
        <v>1</v>
      </c>
    </row>
    <row r="4381" spans="1:5" x14ac:dyDescent="0.25">
      <c r="A4381">
        <v>4380</v>
      </c>
      <c r="B4381" s="5">
        <v>1</v>
      </c>
    </row>
    <row r="4382" spans="1:5" x14ac:dyDescent="0.25">
      <c r="A4382">
        <v>4381</v>
      </c>
      <c r="D4382" s="3">
        <v>3</v>
      </c>
      <c r="E4382" s="4">
        <v>4</v>
      </c>
    </row>
    <row r="4383" spans="1:5" x14ac:dyDescent="0.25">
      <c r="A4383">
        <v>4382</v>
      </c>
      <c r="D4383" s="3">
        <v>3</v>
      </c>
      <c r="E4383" s="4">
        <v>4</v>
      </c>
    </row>
    <row r="4384" spans="1:5" x14ac:dyDescent="0.25">
      <c r="A4384">
        <v>4383</v>
      </c>
      <c r="D4384" s="3">
        <v>3</v>
      </c>
      <c r="E4384" s="4">
        <v>4</v>
      </c>
    </row>
    <row r="4385" spans="1:5" x14ac:dyDescent="0.25">
      <c r="A4385">
        <v>4384</v>
      </c>
      <c r="D4385" s="3">
        <v>3</v>
      </c>
      <c r="E4385" s="4">
        <v>4</v>
      </c>
    </row>
    <row r="4386" spans="1:5" x14ac:dyDescent="0.25">
      <c r="A4386">
        <v>4385</v>
      </c>
      <c r="D4386" s="3">
        <v>3</v>
      </c>
      <c r="E4386" s="4">
        <v>4</v>
      </c>
    </row>
    <row r="4387" spans="1:5" x14ac:dyDescent="0.25">
      <c r="A4387">
        <v>4386</v>
      </c>
      <c r="D4387" s="3">
        <v>3</v>
      </c>
      <c r="E4387" s="4">
        <v>4</v>
      </c>
    </row>
    <row r="4388" spans="1:5" x14ac:dyDescent="0.25">
      <c r="A4388">
        <v>4387</v>
      </c>
      <c r="D4388" s="3">
        <v>3</v>
      </c>
      <c r="E4388" s="4">
        <v>4</v>
      </c>
    </row>
    <row r="4389" spans="1:5" x14ac:dyDescent="0.25">
      <c r="A4389">
        <v>4388</v>
      </c>
      <c r="C4389" s="2">
        <v>2</v>
      </c>
      <c r="D4389" s="3">
        <v>3</v>
      </c>
      <c r="E4389" s="4">
        <v>4</v>
      </c>
    </row>
    <row r="4390" spans="1:5" x14ac:dyDescent="0.25">
      <c r="A4390">
        <v>4389</v>
      </c>
      <c r="C4390" s="2">
        <v>2</v>
      </c>
      <c r="D4390" s="3">
        <v>3</v>
      </c>
    </row>
    <row r="4391" spans="1:5" x14ac:dyDescent="0.25">
      <c r="A4391">
        <v>4390</v>
      </c>
      <c r="C4391" s="2">
        <v>2</v>
      </c>
    </row>
    <row r="4392" spans="1:5" x14ac:dyDescent="0.25">
      <c r="A4392">
        <v>4391</v>
      </c>
      <c r="C4392" s="2">
        <v>2</v>
      </c>
    </row>
    <row r="4393" spans="1:5" x14ac:dyDescent="0.25">
      <c r="A4393">
        <v>4392</v>
      </c>
      <c r="C4393" s="2">
        <v>2</v>
      </c>
    </row>
    <row r="4394" spans="1:5" x14ac:dyDescent="0.25">
      <c r="A4394">
        <v>4393</v>
      </c>
      <c r="B4394" s="5">
        <v>1</v>
      </c>
      <c r="C4394" s="2">
        <v>2</v>
      </c>
    </row>
    <row r="4395" spans="1:5" x14ac:dyDescent="0.25">
      <c r="A4395">
        <v>4394</v>
      </c>
      <c r="B4395" s="5">
        <v>1</v>
      </c>
      <c r="C4395" s="2">
        <v>2</v>
      </c>
    </row>
    <row r="4396" spans="1:5" x14ac:dyDescent="0.25">
      <c r="A4396">
        <v>4395</v>
      </c>
      <c r="B4396" s="5">
        <v>1</v>
      </c>
      <c r="C4396" s="2">
        <v>2</v>
      </c>
    </row>
    <row r="4397" spans="1:5" x14ac:dyDescent="0.25">
      <c r="A4397">
        <v>4396</v>
      </c>
      <c r="B4397" s="5">
        <v>1</v>
      </c>
      <c r="C4397" s="2">
        <v>2</v>
      </c>
    </row>
    <row r="4398" spans="1:5" x14ac:dyDescent="0.25">
      <c r="A4398">
        <v>4397</v>
      </c>
      <c r="B4398" s="5">
        <v>1</v>
      </c>
      <c r="C4398" s="2">
        <v>2</v>
      </c>
    </row>
    <row r="4399" spans="1:5" x14ac:dyDescent="0.25">
      <c r="A4399">
        <v>4398</v>
      </c>
      <c r="B4399" s="5">
        <v>1</v>
      </c>
    </row>
    <row r="4400" spans="1:5" x14ac:dyDescent="0.25">
      <c r="A4400">
        <v>4399</v>
      </c>
      <c r="B4400" s="5">
        <v>1</v>
      </c>
    </row>
    <row r="4401" spans="1:5" x14ac:dyDescent="0.25">
      <c r="A4401">
        <v>4400</v>
      </c>
      <c r="B4401" s="5">
        <v>1</v>
      </c>
    </row>
    <row r="4402" spans="1:5" x14ac:dyDescent="0.25">
      <c r="A4402">
        <v>4401</v>
      </c>
      <c r="B4402" s="5">
        <v>1</v>
      </c>
    </row>
    <row r="4403" spans="1:5" x14ac:dyDescent="0.25">
      <c r="A4403">
        <v>4402</v>
      </c>
      <c r="B4403" s="5">
        <v>1</v>
      </c>
    </row>
    <row r="4404" spans="1:5" x14ac:dyDescent="0.25">
      <c r="A4404">
        <v>4403</v>
      </c>
      <c r="E4404" s="4">
        <v>4</v>
      </c>
    </row>
    <row r="4405" spans="1:5" x14ac:dyDescent="0.25">
      <c r="A4405">
        <v>4404</v>
      </c>
      <c r="D4405" s="3">
        <v>3</v>
      </c>
      <c r="E4405" s="4">
        <v>4</v>
      </c>
    </row>
    <row r="4406" spans="1:5" x14ac:dyDescent="0.25">
      <c r="A4406">
        <v>4405</v>
      </c>
      <c r="D4406" s="3">
        <v>3</v>
      </c>
      <c r="E4406" s="4">
        <v>4</v>
      </c>
    </row>
    <row r="4407" spans="1:5" x14ac:dyDescent="0.25">
      <c r="A4407">
        <v>4406</v>
      </c>
      <c r="D4407" s="3">
        <v>3</v>
      </c>
      <c r="E4407" s="4">
        <v>4</v>
      </c>
    </row>
    <row r="4408" spans="1:5" x14ac:dyDescent="0.25">
      <c r="A4408">
        <v>4407</v>
      </c>
      <c r="D4408" s="3">
        <v>3</v>
      </c>
      <c r="E4408" s="4">
        <v>4</v>
      </c>
    </row>
    <row r="4409" spans="1:5" x14ac:dyDescent="0.25">
      <c r="A4409">
        <v>4408</v>
      </c>
      <c r="D4409" s="3">
        <v>3</v>
      </c>
      <c r="E4409" s="4">
        <v>4</v>
      </c>
    </row>
    <row r="4410" spans="1:5" x14ac:dyDescent="0.25">
      <c r="A4410">
        <v>4409</v>
      </c>
      <c r="C4410" s="2">
        <v>2</v>
      </c>
      <c r="D4410" s="3">
        <v>3</v>
      </c>
      <c r="E4410" s="4">
        <v>4</v>
      </c>
    </row>
    <row r="4411" spans="1:5" x14ac:dyDescent="0.25">
      <c r="A4411">
        <v>4410</v>
      </c>
      <c r="C4411" s="2">
        <v>2</v>
      </c>
      <c r="D4411" s="3">
        <v>3</v>
      </c>
      <c r="E4411" s="4">
        <v>4</v>
      </c>
    </row>
    <row r="4412" spans="1:5" x14ac:dyDescent="0.25">
      <c r="A4412">
        <v>4411</v>
      </c>
      <c r="C4412" s="2">
        <v>2</v>
      </c>
      <c r="D4412" s="3">
        <v>3</v>
      </c>
      <c r="E4412" s="4">
        <v>4</v>
      </c>
    </row>
    <row r="4413" spans="1:5" x14ac:dyDescent="0.25">
      <c r="A4413">
        <v>4412</v>
      </c>
      <c r="C4413" s="2">
        <v>2</v>
      </c>
      <c r="D4413" s="3">
        <v>3</v>
      </c>
      <c r="E4413" s="4">
        <v>4</v>
      </c>
    </row>
    <row r="4414" spans="1:5" x14ac:dyDescent="0.25">
      <c r="A4414">
        <v>4413</v>
      </c>
      <c r="C4414" s="2">
        <v>2</v>
      </c>
      <c r="D4414" s="3">
        <v>3</v>
      </c>
    </row>
    <row r="4415" spans="1:5" x14ac:dyDescent="0.25">
      <c r="A4415">
        <v>4414</v>
      </c>
      <c r="C4415" s="2">
        <v>2</v>
      </c>
      <c r="D4415" s="3">
        <v>3</v>
      </c>
    </row>
    <row r="4416" spans="1:5" x14ac:dyDescent="0.25">
      <c r="A4416">
        <v>4415</v>
      </c>
      <c r="C4416" s="2">
        <v>2</v>
      </c>
      <c r="D4416" s="3">
        <v>3</v>
      </c>
    </row>
    <row r="4417" spans="1:6" x14ac:dyDescent="0.25">
      <c r="A4417">
        <v>4416</v>
      </c>
      <c r="B4417" s="5">
        <v>1</v>
      </c>
      <c r="C4417" s="2">
        <v>2</v>
      </c>
    </row>
    <row r="4418" spans="1:6" x14ac:dyDescent="0.25">
      <c r="A4418">
        <v>4417</v>
      </c>
      <c r="B4418" s="5">
        <v>1</v>
      </c>
      <c r="C4418" s="2">
        <v>2</v>
      </c>
    </row>
    <row r="4419" spans="1:6" x14ac:dyDescent="0.25">
      <c r="A4419">
        <v>4418</v>
      </c>
      <c r="B4419" s="5">
        <v>1</v>
      </c>
      <c r="C4419" s="2">
        <v>2</v>
      </c>
    </row>
    <row r="4420" spans="1:6" x14ac:dyDescent="0.25">
      <c r="A4420">
        <v>4419</v>
      </c>
      <c r="B4420" s="5">
        <v>1</v>
      </c>
      <c r="C4420" s="2">
        <v>2</v>
      </c>
    </row>
    <row r="4421" spans="1:6" x14ac:dyDescent="0.25">
      <c r="A4421">
        <v>4420</v>
      </c>
      <c r="B4421" s="5">
        <v>1</v>
      </c>
      <c r="C4421" s="2">
        <v>2</v>
      </c>
    </row>
    <row r="4422" spans="1:6" x14ac:dyDescent="0.25">
      <c r="A4422">
        <v>4421</v>
      </c>
      <c r="B4422" s="5">
        <v>1</v>
      </c>
      <c r="C4422" s="2">
        <v>2</v>
      </c>
    </row>
    <row r="4423" spans="1:6" x14ac:dyDescent="0.25">
      <c r="A4423">
        <v>4422</v>
      </c>
      <c r="B4423" s="5">
        <v>1</v>
      </c>
      <c r="C4423" s="2">
        <v>2</v>
      </c>
    </row>
    <row r="4424" spans="1:6" x14ac:dyDescent="0.25">
      <c r="A4424">
        <v>4423</v>
      </c>
      <c r="B4424" s="5">
        <v>1</v>
      </c>
    </row>
    <row r="4425" spans="1:6" x14ac:dyDescent="0.25">
      <c r="A4425">
        <v>4424</v>
      </c>
      <c r="B4425" s="5">
        <v>1</v>
      </c>
      <c r="F442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Data</vt:lpstr>
      <vt:lpstr>Cycle</vt:lpstr>
      <vt:lpstr>Coordination</vt:lpstr>
      <vt:lpstr>Graph</vt:lpstr>
      <vt:lpstr>catRange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McKenzie</dc:creator>
  <cp:lastModifiedBy>Bell, McKenzie</cp:lastModifiedBy>
  <dcterms:created xsi:type="dcterms:W3CDTF">2025-07-09T13:55:39Z</dcterms:created>
  <dcterms:modified xsi:type="dcterms:W3CDTF">2025-07-22T16:06:55Z</dcterms:modified>
</cp:coreProperties>
</file>